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90" yWindow="1680" windowWidth="22170" windowHeight="787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 name="Vertex Content" sheetId="14" r:id="rId14"/>
    <sheet name="Word List" sheetId="15" r:id="rId15"/>
    <sheet name="Export Options" sheetId="16"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<sst xmlns="http://schemas.openxmlformats.org/spreadsheetml/2006/main" count="8938" uniqueCount="1710">
  <si>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</si>
  <si>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</si>
  <si>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</si>
  <si>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</si>
  <si>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</si>
  <si>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</si>
  <si>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</si>
  <si>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</si>
  <si>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</si>
  <si>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</si>
  <si>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</si>
  <si>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</si>
  <si>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</si>
  <si>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</si>
  <si>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</si>
  <si>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</si>
  <si>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</si>
  <si>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</si>
  <si>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</si>
  <si>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</si>
  <si>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</si>
  <si>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</si>
  <si>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</si>
  <si>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</si>
  <si>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</si>
  <si>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</si>
  <si>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</si>
  <si>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</si>
  <si>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</si>
  <si>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</si>
  <si>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</si>
  <si>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</si>
  <si>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</si>
  <si>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</si>
  <si>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</si>
  <si>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</si>
  <si>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</si>
  <si>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</si>
  <si>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</si>
  <si>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</si>
  <si>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</si>
  <si>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</si>
  <si>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</si>
  <si>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</si>
  <si>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</si>
  <si>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</si>
  <si>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</si>
  <si>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</si>
  <si>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</si>
  <si>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</si>
  <si>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</si>
  <si>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</si>
  <si>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</si>
  <si>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</si>
  <si>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</si>
  <si>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</si>
  <si>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</si>
  <si>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</si>
  <si>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</si>
  <si>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</si>
  <si>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</si>
  <si>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</si>
  <si>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</si>
  <si>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</si>
  <si>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</si>
  <si>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</si>
  <si>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</si>
  <si>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</si>
  <si>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</si>
  <si>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</si>
  <si>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</si>
  <si>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</si>
  <si>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</si>
  <si>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</si>
  <si>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</si>
  <si>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</si>
  <si>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</si>
  <si>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</si>
  <si>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</si>
  <si>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</si>
  <si>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</si>
  <si>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</si>
  <si>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</si>
  <si>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</si>
  <si>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</si>
  <si>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</si>
  <si>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</si>
  <si>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</si>
  <si>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</si>
  <si>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</si>
  <si>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</si>
  <si>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</si>
  <si>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</si>
  <si>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</si>
  <si>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</si>
  <si>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</si>
  <si>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</si>
  <si>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</si>
  <si>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</si>
  <si>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</si>
  <si>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</si>
  <si>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</si>
  <si>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</si>
  <si>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</si>
  <si>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</si>
  <si>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</si>
  <si>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</si>
  <si>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</si>
  <si>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</si>
  <si>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</si>
  <si>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</si>
  <si>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</si>
  <si>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</si>
  <si>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</si>
  <si>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</si>
  <si>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</si>
  <si>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</si>
  <si>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</si>
  <si>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</si>
  <si>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</si>
  <si>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</si>
  <si>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</si>
  <si>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</si>
  <si>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</si>
  <si>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</si>
  <si>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</si>
  <si>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</si>
  <si>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</si>
  <si>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</si>
  <si>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</si>
  <si>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</si>
  <si>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</si>
  <si>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</si>
  <si>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</si>
  <si>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</si>
  <si>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</si>
  <si>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</si>
  <si>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</si>
  <si>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</si>
  <si>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</si>
  <si>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</si>
  <si>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</si>
  <si>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</si>
  <si>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</si>
  <si>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</si>
  <si>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</si>
  <si>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</si>
  <si>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</si>
  <si>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</si>
  <si>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</si>
  <si>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</si>
  <si>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</si>
  <si>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</si>
  <si>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</si>
  <si>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</si>
  <si>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</si>
  <si>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</si>
  <si>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</si>
  <si>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</si>
  <si>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</si>
  <si>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</si>
  <si>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</si>
  <si>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</si>
  <si>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</si>
  <si>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</si>
  <si>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</si>
  <si>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</si>
  <si>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</si>
  <si>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</si>
  <si>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</si>
  <si>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</si>
  <si>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</si>
  <si>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</si>
  <si>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</si>
  <si>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</si>
  <si>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</si>
  <si>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</si>
  <si>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</si>
  <si>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</si>
  <si>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</si>
  <si>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</si>
  <si>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</si>
  <si>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</si>
  <si>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</si>
  <si>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</si>
  <si>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</si>
  <si>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</si>
  <si>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</si>
  <si>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</si>
  <si>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</si>
  <si>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</si>
  <si>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</si>
  <si>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</si>
  <si>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</si>
  <si>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</si>
  <si>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</si>
  <si>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Replies to</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</si>
  <si>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</si>
  <si>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</si>
  <si>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</si>
  <si>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</si>
  <si>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</si>
  <si>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</si>
  <si>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</si>
  <si>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</si>
  <si>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</si>
  <si>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</si>
  <si>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</si>
  <si>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</si>
  <si>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</si>
  <si>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</si>
  <si>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</si>
  <si>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</si>
  <si>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</si>
  <si>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</si>
  <si>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</si>
  <si>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</si>
  <si>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</si>
  <si>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</si>
  <si>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</si>
  <si>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</si>
  <si>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</si>
  <si>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G2</t>
  </si>
  <si>
    <t>0, 12, 96</t>
  </si>
  <si>
    <t>0, 136, 227</t>
  </si>
  <si>
    <t>Graph Type</t>
  </si>
  <si>
    <t>Modularity</t>
  </si>
  <si>
    <t>NodeXL Version</t>
  </si>
  <si>
    <t>Group 1</t>
  </si>
  <si>
    <t>Group 2</t>
  </si>
  <si>
    <t>Edges</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</si>
  <si>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</si>
  <si>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</si>
  <si>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</si>
  <si>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</si>
  <si>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</si>
  <si>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</si>
  <si>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</si>
  <si>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</si>
  <si>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</si>
  <si>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</si>
  <si>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</si>
  <si>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</si>
  <si>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</si>
  <si>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</si>
  <si>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</si>
  <si>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</si>
  <si>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</si>
  <si>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</si>
  <si>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</si>
  <si>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</si>
  <si>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</si>
  <si>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</si>
  <si>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</si>
  <si>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</si>
  <si>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</si>
  <si>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</si>
  <si>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</si>
  <si>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</si>
  <si>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</si>
  <si>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</si>
  <si>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</si>
  <si>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</si>
  <si>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</si>
  <si>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</si>
  <si>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</si>
  <si>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</si>
  <si>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</si>
  <si>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</si>
  <si>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</si>
  <si>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</si>
  <si>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</si>
  <si>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</si>
  <si>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</si>
  <si>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</si>
  <si>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</si>
  <si>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</si>
  <si>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</si>
  <si>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</si>
  <si>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</si>
  <si>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</si>
  <si>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</si>
  <si>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</si>
  <si>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</si>
  <si>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</si>
  <si>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Red</t>
  </si>
  <si>
    <t>Subgraph</t>
  </si>
  <si>
    <t/>
  </si>
  <si>
    <t>en</t>
  </si>
  <si>
    <t>http://abs.twimg.com/images/themes/theme1/bg.png</t>
  </si>
  <si>
    <t>http://abs.twimg.com/images/themes/theme14/bg.gif</t>
  </si>
  <si>
    <t>Words in Sentiment List#1: Positive</t>
  </si>
  <si>
    <t>Words in Sentiment List#2: Negative</t>
  </si>
  <si>
    <t>Words in Sentiment List#3: (Add your own word list)</t>
  </si>
  <si>
    <t>Non-categorized Words</t>
  </si>
  <si>
    <t>Total Words</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</si>
  <si>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</si>
  <si>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</si>
  <si>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</si>
  <si>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</si>
  <si>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</si>
  <si>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</si>
  <si>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</si>
  <si>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</si>
  <si>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</si>
  <si>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</si>
  <si>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</si>
  <si>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</si>
  <si>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</si>
  <si>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</si>
  <si>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</si>
  <si>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</si>
  <si>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</si>
  <si>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</si>
  <si>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</si>
  <si>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</si>
  <si>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</si>
  <si>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</si>
  <si>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</si>
  <si>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</si>
  <si>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</si>
  <si>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</si>
  <si>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</si>
  <si>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</si>
  <si>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</si>
  <si>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</si>
  <si>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</si>
  <si>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</si>
  <si>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</si>
  <si>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</si>
  <si>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</si>
  <si>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</si>
  <si>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</si>
  <si>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</si>
  <si>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</si>
  <si>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</si>
  <si>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</si>
  <si>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</si>
  <si>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</si>
  <si>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</si>
  <si>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</si>
  <si>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Twitter Web Client</t>
  </si>
  <si>
    <t>Twitter for iPhone</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</si>
  <si>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</si>
  <si>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</si>
  <si>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</si>
  <si>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</si>
  <si>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</si>
  <si>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</si>
  <si>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</si>
  <si>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</si>
  <si>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</si>
  <si>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Twitter for Android</t>
  </si>
  <si>
    <t>Retweet</t>
  </si>
  <si>
    <t>G3</t>
  </si>
  <si>
    <t>0, 100, 50</t>
  </si>
  <si>
    <t>Top URLs in Tweet in G3</t>
  </si>
  <si>
    <t>G3 Count</t>
  </si>
  <si>
    <t>Top Domains in Tweet in G3</t>
  </si>
  <si>
    <t>Top Hashtags in Tweet in G3</t>
  </si>
  <si>
    <t>Top Words in Tweet in G3</t>
  </si>
  <si>
    <t>Top Word Pairs in Tweet in G3</t>
  </si>
  <si>
    <t>Top Replied-To in G3</t>
  </si>
  <si>
    <t>Top Mentioned in G3</t>
  </si>
  <si>
    <t>Top Tweeters in G3</t>
  </si>
  <si>
    <t>Date</t>
  </si>
  <si>
    <t>Time</t>
  </si>
  <si>
    <t>und</t>
  </si>
  <si>
    <t>Twitter Web App</t>
  </si>
  <si>
    <t>law</t>
  </si>
  <si>
    <t>Sprout Social</t>
  </si>
  <si>
    <t>it</t>
  </si>
  <si>
    <t>http://abs.twimg.com/images/themes/theme17/bg.gif</t>
  </si>
  <si>
    <t>G4</t>
  </si>
  <si>
    <t>G5</t>
  </si>
  <si>
    <t>0, 176, 22</t>
  </si>
  <si>
    <t>191, 0, 0</t>
  </si>
  <si>
    <t>Top URLs in Tweet in G4</t>
  </si>
  <si>
    <t>Top URLs in Tweet in G5</t>
  </si>
  <si>
    <t>G4 Count</t>
  </si>
  <si>
    <t>G5 Count</t>
  </si>
  <si>
    <t>Top Domains in Tweet in G4</t>
  </si>
  <si>
    <t>Top Domains in Tweet in G5</t>
  </si>
  <si>
    <t>Top Hashtags in Tweet in G4</t>
  </si>
  <si>
    <t>Top Hashtags in Tweet in G5</t>
  </si>
  <si>
    <t>new</t>
  </si>
  <si>
    <t>Top Words in Tweet in G4</t>
  </si>
  <si>
    <t>Top Words in Tweet in G5</t>
  </si>
  <si>
    <t>years</t>
  </si>
  <si>
    <t>Top Word Pairs in Tweet in G4</t>
  </si>
  <si>
    <t>Top Word Pairs in Tweet in G5</t>
  </si>
  <si>
    <t>Top Replied-To in G4</t>
  </si>
  <si>
    <t>Top Mentioned in G4</t>
  </si>
  <si>
    <t>Top Replied-To in G5</t>
  </si>
  <si>
    <t>Top Mentioned in G5</t>
  </si>
  <si>
    <t>Top Tweeters in G4</t>
  </si>
  <si>
    <t>Top Tweeters in G5</t>
  </si>
  <si>
    <t>see</t>
  </si>
  <si>
    <t>apply</t>
  </si>
  <si>
    <t>join</t>
  </si>
  <si>
    <t>used</t>
  </si>
  <si>
    <t>free</t>
  </si>
  <si>
    <t>many</t>
  </si>
  <si>
    <t>west</t>
  </si>
  <si>
    <t>during</t>
  </si>
  <si>
    <t>coming</t>
  </si>
  <si>
    <t>again</t>
  </si>
  <si>
    <t>thanks</t>
  </si>
  <si>
    <t>located</t>
  </si>
  <si>
    <t>experience</t>
  </si>
  <si>
    <t>learn</t>
  </si>
  <si>
    <t>use</t>
  </si>
  <si>
    <t>current</t>
  </si>
  <si>
    <t>hear</t>
  </si>
  <si>
    <t>site</t>
  </si>
  <si>
    <t>Not Applicable</t>
  </si>
  <si>
    <t>patchedreality</t>
  </si>
  <si>
    <t>markpersaud3</t>
  </si>
  <si>
    <t>ziliaklaw</t>
  </si>
  <si>
    <t>vrarchicago</t>
  </si>
  <si>
    <t>thebundlar</t>
  </si>
  <si>
    <t>charlie_athanas</t>
  </si>
  <si>
    <t>jeremyhl</t>
  </si>
  <si>
    <t>origindev</t>
  </si>
  <si>
    <t>ilyazlatkin</t>
  </si>
  <si>
    <t>vrara_chicago</t>
  </si>
  <si>
    <t>loadinglaw</t>
  </si>
  <si>
    <t>tweetrootapp</t>
  </si>
  <si>
    <t>thenextevolution</t>
  </si>
  <si>
    <t>1148319626348191750</t>
  </si>
  <si>
    <t>1148600501241597952</t>
  </si>
  <si>
    <t>1148641773671108608</t>
  </si>
  <si>
    <t>1148270495386570752</t>
  </si>
  <si>
    <t>1148270871561347072</t>
  </si>
  <si>
    <t>1148281476833861632</t>
  </si>
  <si>
    <t>1148383576297222149</t>
  </si>
  <si>
    <t>1148319547822432263</t>
  </si>
  <si>
    <t>1148298061837414406</t>
  </si>
  <si>
    <t>1149101801007960064</t>
  </si>
  <si>
    <t>1149105146032459776</t>
  </si>
  <si>
    <t>1149106274258305024</t>
  </si>
  <si>
    <t>1150421750745829376</t>
  </si>
  <si>
    <t>1149097799050506240</t>
  </si>
  <si>
    <t>1149100137899266048</t>
  </si>
  <si>
    <t>1149104225022033920</t>
  </si>
  <si>
    <t>1149110024297484288</t>
  </si>
  <si>
    <t>1149099244382564358</t>
  </si>
  <si>
    <t>Professor Jeremy _xD83C__xDF0E_</t>
  </si>
  <si>
    <t>Tweetroot</t>
  </si>
  <si>
    <t>Tweetroot for iOS lets you create colorful word clouds from tweets.  Available on the App Store: http://t.co/660fx3pBvn Made by @brentvc</t>
  </si>
  <si>
    <t>App Store</t>
  </si>
  <si>
    <t>https://t.co/ol1K3QeP3F</t>
  </si>
  <si>
    <t>http://t.co/660fx3pBvn</t>
  </si>
  <si>
    <t>https://pbs.twimg.com/profile_banners/12006842/1559145689</t>
  </si>
  <si>
    <t>https://pbs.twimg.com/profile_banners/2195872195/1384736544</t>
  </si>
  <si>
    <t>http://pbs.twimg.com/profile_images/912667889395798022/pMoB2qc8_normal.jpg</t>
  </si>
  <si>
    <t>http://pbs.twimg.com/profile_images/378800000754954602/01aa41b9c84ef01d5b84503fa22af522_normal.png</t>
  </si>
  <si>
    <t>https://twitter.com/jeremyhl</t>
  </si>
  <si>
    <t>https://twitter.com/tweetrootapp</t>
  </si>
  <si>
    <t xml:space="preserve">tweetrootapp
</t>
  </si>
  <si>
    <t>vr</t>
  </si>
  <si>
    <t>ar</t>
  </si>
  <si>
    <t>data</t>
  </si>
  <si>
    <t>tech</t>
  </si>
  <si>
    <t>privacy</t>
  </si>
  <si>
    <t>microsoft</t>
  </si>
  <si>
    <t>hololens</t>
  </si>
  <si>
    <t>xr</t>
  </si>
  <si>
    <t>meetup</t>
  </si>
  <si>
    <t>food</t>
  </si>
  <si>
    <t>drinks</t>
  </si>
  <si>
    <t>#data</t>
  </si>
  <si>
    <t>patent</t>
  </si>
  <si>
    <t>wild</t>
  </si>
  <si>
    <t>understand</t>
  </si>
  <si>
    <t>vrar_chicago</t>
  </si>
  <si>
    <t>issues</t>
  </si>
  <si>
    <t>wednesday</t>
  </si>
  <si>
    <t>10th</t>
  </si>
  <si>
    <t>30pm</t>
  </si>
  <si>
    <t>experts</t>
  </si>
  <si>
    <t>dissuss</t>
  </si>
  <si>
    <t>questions</t>
  </si>
  <si>
    <t>answered</t>
  </si>
  <si>
    <t>members</t>
  </si>
  <si>
    <t>ready</t>
  </si>
  <si>
    <t>changes</t>
  </si>
  <si>
    <t>grow</t>
  </si>
  <si>
    <t>communication</t>
  </si>
  <si>
    <t>technology</t>
  </si>
  <si>
    <t>attend</t>
  </si>
  <si>
    <t>provided</t>
  </si>
  <si>
    <t>learning</t>
  </si>
  <si>
    <t>currently</t>
  </si>
  <si>
    <t>listening</t>
  </si>
  <si>
    <t>hosting</t>
  </si>
  <si>
    <t>discuss</t>
  </si>
  <si>
    <t>recruiting</t>
  </si>
  <si>
    <t>VertexID</t>
  </si>
  <si>
    <t>Most</t>
  </si>
  <si>
    <t>words</t>
  </si>
  <si>
    <t>in</t>
  </si>
  <si>
    <t>tweets</t>
  </si>
  <si>
    <t>with</t>
  </si>
  <si>
    <t>1871Chicago</t>
  </si>
  <si>
    <t>TweetrootApp</t>
  </si>
  <si>
    <t>First</t>
  </si>
  <si>
    <t>VR</t>
  </si>
  <si>
    <t>ago</t>
  </si>
  <si>
    <t>TheNextEvolution</t>
  </si>
  <si>
    <t>So</t>
  </si>
  <si>
    <t>AR</t>
  </si>
  <si>
    <t>Nice</t>
  </si>
  <si>
    <t>summary</t>
  </si>
  <si>
    <t>Game</t>
  </si>
  <si>
    <t>user</t>
  </si>
  <si>
    <t>concern</t>
  </si>
  <si>
    <t>Recent</t>
  </si>
  <si>
    <t>surgical</t>
  </si>
  <si>
    <t>Solstice</t>
  </si>
  <si>
    <t>TheBUNDLAR</t>
  </si>
  <si>
    <t>FinTankChicago</t>
  </si>
  <si>
    <t>Bold_IP</t>
  </si>
  <si>
    <t>LoadingLaw</t>
  </si>
  <si>
    <t>IlyaZlatkin</t>
  </si>
  <si>
    <t>Hey</t>
  </si>
  <si>
    <t>ChicagoBarAssoc</t>
  </si>
  <si>
    <t>are</t>
  </si>
  <si>
    <t>your</t>
  </si>
  <si>
    <t>for</t>
  </si>
  <si>
    <t>the</t>
  </si>
  <si>
    <t>as</t>
  </si>
  <si>
    <t>VirtualReality</t>
  </si>
  <si>
    <t>and</t>
  </si>
  <si>
    <t>AugmentedReality</t>
  </si>
  <si>
    <t>to</t>
  </si>
  <si>
    <t>be</t>
  </si>
  <si>
    <t>Come</t>
  </si>
  <si>
    <t>it's</t>
  </si>
  <si>
    <t>by</t>
  </si>
  <si>
    <t>ISBAlawyer</t>
  </si>
  <si>
    <t>Tomorrow</t>
  </si>
  <si>
    <t>bold_IP</t>
  </si>
  <si>
    <t>amp</t>
  </si>
  <si>
    <t>LEGAL</t>
  </si>
  <si>
    <t>ASPECTS</t>
  </si>
  <si>
    <t>OF</t>
  </si>
  <si>
    <t>THENEXTEVOLUTION</t>
  </si>
  <si>
    <t>at</t>
  </si>
  <si>
    <t>thevrara's</t>
  </si>
  <si>
    <t>July</t>
  </si>
  <si>
    <t>Meetup</t>
  </si>
  <si>
    <t>At</t>
  </si>
  <si>
    <t>about</t>
  </si>
  <si>
    <t>Vrarchicago</t>
  </si>
  <si>
    <t>Legal</t>
  </si>
  <si>
    <t>Aspects</t>
  </si>
  <si>
    <t>of</t>
  </si>
  <si>
    <t>this</t>
  </si>
  <si>
    <t>Wednesday</t>
  </si>
  <si>
    <t>us</t>
  </si>
  <si>
    <t>get</t>
  </si>
  <si>
    <t>our</t>
  </si>
  <si>
    <t>Q</t>
  </si>
  <si>
    <t>A</t>
  </si>
  <si>
    <t>Thanks</t>
  </si>
  <si>
    <t>Wednesday's</t>
  </si>
  <si>
    <t>MeetUp</t>
  </si>
  <si>
    <t>Hope</t>
  </si>
  <si>
    <t>you</t>
  </si>
  <si>
    <t>we</t>
  </si>
  <si>
    <t>TheLaw</t>
  </si>
  <si>
    <t>Food</t>
  </si>
  <si>
    <t>Drinks</t>
  </si>
  <si>
    <t>who</t>
  </si>
  <si>
    <t>will</t>
  </si>
  <si>
    <t>on</t>
  </si>
  <si>
    <t>As</t>
  </si>
  <si>
    <t>technologies</t>
  </si>
  <si>
    <t>evolve</t>
  </si>
  <si>
    <t>must</t>
  </si>
  <si>
    <t>how</t>
  </si>
  <si>
    <t>them</t>
  </si>
  <si>
    <t>their</t>
  </si>
  <si>
    <t>limitations</t>
  </si>
  <si>
    <t>believing</t>
  </si>
  <si>
    <t>they</t>
  </si>
  <si>
    <t>adapt</t>
  </si>
  <si>
    <t>an</t>
  </si>
  <si>
    <t>expanding</t>
  </si>
  <si>
    <t>portfolio</t>
  </si>
  <si>
    <t>cases</t>
  </si>
  <si>
    <t>Why</t>
  </si>
  <si>
    <t>Mixed</t>
  </si>
  <si>
    <t>Reality</t>
  </si>
  <si>
    <t>is</t>
  </si>
  <si>
    <t>Test</t>
  </si>
  <si>
    <t>Learn</t>
  </si>
  <si>
    <t>Mode</t>
  </si>
  <si>
    <t>a</t>
  </si>
  <si>
    <t>able</t>
  </si>
  <si>
    <t>across</t>
  </si>
  <si>
    <t>after</t>
  </si>
  <si>
    <t>ain't</t>
  </si>
  <si>
    <t>all</t>
  </si>
  <si>
    <t>almost</t>
  </si>
  <si>
    <t>also</t>
  </si>
  <si>
    <t>am</t>
  </si>
  <si>
    <t>among</t>
  </si>
  <si>
    <t>any</t>
  </si>
  <si>
    <t>aren't</t>
  </si>
  <si>
    <t>because</t>
  </si>
  <si>
    <t>been</t>
  </si>
  <si>
    <t>but</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</si>
  <si>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</si>
  <si>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</si>
  <si>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</si>
  <si>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</si>
  <si>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</si>
  <si>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</si>
  <si>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</si>
  <si>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</si>
  <si>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</si>
  <si>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</si>
  <si>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</si>
  <si>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</si>
  <si>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</si>
  <si>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</si>
  <si>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</si>
  <si>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</si>
  <si>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</si>
  <si>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</si>
  <si>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</si>
  <si>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</si>
  <si>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</si>
  <si>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</si>
  <si>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</si>
  <si>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</si>
  <si>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</si>
  <si>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</si>
  <si>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</si>
  <si>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</si>
  <si>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</si>
  <si>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</si>
  <si>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</si>
  <si>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</si>
  <si>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</si>
  <si>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</si>
  <si>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</si>
  <si>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</si>
  <si>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</si>
  <si>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</si>
  <si>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</si>
  <si>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</si>
  <si>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</si>
  <si>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</si>
  <si>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</si>
  <si>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</si>
  <si>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</si>
  <si>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</si>
  <si>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</si>
  <si>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likely</t>
  </si>
  <si>
    <t>may</t>
  </si>
  <si>
    <t>me</t>
  </si>
  <si>
    <t>might</t>
  </si>
  <si>
    <t>might've</t>
  </si>
  <si>
    <t>most</t>
  </si>
  <si>
    <t>must've</t>
  </si>
  <si>
    <t>mustn't</t>
  </si>
  <si>
    <t>my</t>
  </si>
  <si>
    <t>neither</t>
  </si>
  <si>
    <t>no</t>
  </si>
  <si>
    <t>nor</t>
  </si>
  <si>
    <t>not</t>
  </si>
  <si>
    <t>off</t>
  </si>
  <si>
    <t>often</t>
  </si>
  <si>
    <t>only</t>
  </si>
  <si>
    <t>or</t>
  </si>
  <si>
    <t>other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</si>
  <si>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</si>
  <si>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</si>
  <si>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</si>
  <si>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</si>
  <si>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</si>
  <si>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</si>
  <si>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</si>
  <si>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</si>
  <si>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</si>
  <si>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</si>
  <si>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</si>
  <si>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</si>
  <si>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</si>
  <si>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</si>
  <si>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</si>
  <si>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</si>
  <si>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</si>
  <si>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</si>
  <si>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</si>
  <si>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</si>
  <si>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then</t>
  </si>
  <si>
    <t>there</t>
  </si>
  <si>
    <t>there's</t>
  </si>
  <si>
    <t>these</t>
  </si>
  <si>
    <t>they'd</t>
  </si>
  <si>
    <t>they'll</t>
  </si>
  <si>
    <t>they're</t>
  </si>
  <si>
    <t>they've</t>
  </si>
  <si>
    <t>too</t>
  </si>
  <si>
    <t>wants</t>
  </si>
  <si>
    <t>was</t>
  </si>
  <si>
    <t>wasn't</t>
  </si>
  <si>
    <t>we'd</t>
  </si>
  <si>
    <t>we'll</t>
  </si>
  <si>
    <t>we're</t>
  </si>
  <si>
    <t>were</t>
  </si>
  <si>
    <t>weren't</t>
  </si>
  <si>
    <t>what</t>
  </si>
  <si>
    <t>what's</t>
  </si>
  <si>
    <t>when</t>
  </si>
  <si>
    <t>where</t>
  </si>
  <si>
    <t>where'd</t>
  </si>
  <si>
    <t>where'll</t>
  </si>
  <si>
    <t>where's</t>
  </si>
  <si>
    <t>which</t>
  </si>
  <si>
    <t>while</t>
  </si>
  <si>
    <t>who'd</t>
  </si>
  <si>
    <t>who'll</t>
  </si>
  <si>
    <t>who's</t>
  </si>
  <si>
    <t>whom</t>
  </si>
  <si>
    <t>why</t>
  </si>
  <si>
    <t>why'd</t>
  </si>
  <si>
    <t>won't</t>
  </si>
  <si>
    <t>would</t>
  </si>
  <si>
    <t>would've</t>
  </si>
  <si>
    <t>wouldn't</t>
  </si>
  <si>
    <t>yet</t>
  </si>
  <si>
    <t>you'd</t>
  </si>
  <si>
    <t>you'll</t>
  </si>
  <si>
    <t>you're</t>
  </si>
  <si>
    <t>you've</t>
  </si>
  <si>
    <t>via</t>
  </si>
  <si>
    <t>List</t>
  </si>
  <si>
    <t>Stop Words</t>
  </si>
  <si>
    <t>Key</t>
  </si>
  <si>
    <t>Action Label</t>
  </si>
  <si>
    <t>Action URL</t>
  </si>
  <si>
    <t>Brand Logo</t>
  </si>
  <si>
    <t>Brand URL</t>
  </si>
  <si>
    <t>Hashtag</t>
  </si>
  <si>
    <t>URL</t>
  </si>
  <si>
    <t>Contact the UNO Social Media Lab</t>
  </si>
  <si>
    <t>nufoundation.org/-/uno-college-of-communication-fine-arts-and-media-lab-support-fund-01132630</t>
  </si>
  <si>
    <t>unomaha.edu/_files/images/logo-subsite-o-2.png</t>
  </si>
  <si>
    <t>amazon.com/Social-Media-Communication-Concepts-Practices/dp/1138776459</t>
  </si>
  <si>
    <t>#SMC2016</t>
  </si>
  <si>
    <t>unomaha.edu</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</si>
  <si>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</si>
  <si>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socioviznet</t>
  </si>
  <si>
    <t>docassar</t>
  </si>
  <si>
    <t>gamergeeknews</t>
  </si>
  <si>
    <t>brooke_wegner</t>
  </si>
  <si>
    <t>simonrogerstow</t>
  </si>
  <si>
    <t>kathyschwarz2</t>
  </si>
  <si>
    <t>hannachristine_</t>
  </si>
  <si>
    <t>marsnevada</t>
  </si>
  <si>
    <t>yvescuster</t>
  </si>
  <si>
    <t>dkruse89</t>
  </si>
  <si>
    <t>ccooke6685</t>
  </si>
  <si>
    <t>stephen_lay</t>
  </si>
  <si>
    <t>jneatherycastro</t>
  </si>
  <si>
    <t>unosml</t>
  </si>
  <si>
    <t>derekesullivan</t>
  </si>
  <si>
    <t>crishm</t>
  </si>
  <si>
    <t>larissagrace</t>
  </si>
  <si>
    <t>communo</t>
  </si>
  <si>
    <t>carrieholerich</t>
  </si>
  <si>
    <t>unomaha</t>
  </si>
  <si>
    <t>bernardamus</t>
  </si>
  <si>
    <t>mikequindazzi</t>
  </si>
  <si>
    <t>mihkal</t>
  </si>
  <si>
    <t>smr_foundation</t>
  </si>
  <si>
    <t>chidambara09</t>
  </si>
  <si>
    <t>socioviz</t>
  </si>
  <si>
    <t>nodexl</t>
  </si>
  <si>
    <t>gephi</t>
  </si>
  <si>
    <t>coffeeftwords</t>
  </si>
  <si>
    <t>oncodvm</t>
  </si>
  <si>
    <t>fransriemersma</t>
  </si>
  <si>
    <t>minimalloves</t>
  </si>
  <si>
    <t>vinylradar</t>
  </si>
  <si>
    <t>sproutsocial</t>
  </si>
  <si>
    <t>mavradiouno</t>
  </si>
  <si>
    <t>ethan_wolbach</t>
  </si>
  <si>
    <t>nebraskasower</t>
  </si>
  <si>
    <t>nealschaffer</t>
  </si>
  <si>
    <t>jared_e_barton</t>
  </si>
  <si>
    <t>deborahsmithho2</t>
  </si>
  <si>
    <t>wspa7</t>
  </si>
  <si>
    <t>realdonaldtrump</t>
  </si>
  <si>
    <t>unothegateway</t>
  </si>
  <si>
    <t>jodeanebrownlee</t>
  </si>
  <si>
    <t>mavpro</t>
  </si>
  <si>
    <t>thartman2u</t>
  </si>
  <si>
    <t>unomavmaniacs</t>
  </si>
  <si>
    <t>maryperkinsondm</t>
  </si>
  <si>
    <t>stantonofomaha</t>
  </si>
  <si>
    <t>unospa</t>
  </si>
  <si>
    <t>sachakopp</t>
  </si>
  <si>
    <t>@docassar @Gephi @nodexl @Socioviz @chidambara09 @smr_foundation @mihkal @JeremyHL @UNOSML @GamerGeekNews @MikeQuindazzi @Bernardamus Thank you for citing us but... The right Twitter user is @SocioVizNet _xD83D__xDE09_ #networkanalysis</t>
  </si>
  <si>
    <t>@gephi OR @nodexl OR @socioviz via NodeXL https://t.co/IlwVgVWdEH
@nodexl
@gephi
@chidambara09
@smr_foundation
@mihkal
@jeremyhl
@unosml
@gamergeeknews
@mikequindazzi
@bernardamus
Top hashtags:
#bigdata
#iot
#ai
#ml
#4ir
#influencers
#futureofwork
#fintech
#datascience</t>
  </si>
  <si>
    <t>Less than 24 hours from #UNO1ForAll _xD83C__xDDFA__xD83C__xDDF8_ First Amendment panel @UNOSML @UNOmaha — see you there! https://t.co/feeBb0ez2S</t>
  </si>
  <si>
    <t>Please join our First Amendment discussion @unomaha @unosml #UNO1ForAll _xD83C__xDDFA__xD83C__xDDF8_ — 2:30 pm in CPACS Commons. the #SocialMedia influence student contest begins! https://t.co/29v2mGQkdu</t>
  </si>
  <si>
    <t>Our @unomaha students will compete for top #SocialMedia influencer in #UNO1ForAll _xD83C__xDDFA__xD83C__xDDF8_ — it begins at 2:30 pm with a First Amendment panel &amp;amp; registration at CPACS Commons. https://t.co/Svr4ANatzq</t>
  </si>
  <si>
    <t>_xD83D__xDEA8_UNO STUDENTS_xD83D__xDEA8_
You can watch the panel LIVE at this link if you can't make it to the event.
Remember! DM me if you want to sign up for the contest but can't be here at 2:30 today.
You could win $1000!!!
#UNO1ForAll https://t.co/2AZmwhxDzJ</t>
  </si>
  <si>
    <t>#UNO1ForAll _xD83C__xDDFA__xD83C__xDDF8_ live at 2:30 pm @UNOmaha @UNOSML https://t.co/5sphdINu4r https://t.co/hAdMdfi3dT</t>
  </si>
  <si>
    <t>UNO STUDENTS! 
You can watch the panel LIVE at this link if you can't make it to the event. If you want to participate to win $1,000 DM me for more info! _xD83D__xDCB0_ #UNO1ForAll https://t.co/TgHcGTMCvx</t>
  </si>
  <si>
    <t>Can't make it to the #UNO1ForAll panel? Watch it live here today or watch the recording.
#UNOjmc441 https://t.co/iGk6ihohta</t>
  </si>
  <si>
    <t>Thank you for those attending our #UNO1ForAll _xD83C__xDDFA__xD83C__xDDF8_ @UNOSML @UNOmaha  First Amendment panel. A recording will be shared by Friday. https://t.co/GKyoQ3Uqz5</t>
  </si>
  <si>
    <t>#ff  @JeremyHL @vinylradar  @minimalloves   @FransRiemersma  @UNOSML    @oncodvm   @Stephen_Lay  @coffeeftwords</t>
  </si>
  <si>
    <t>We did a thing for #ConstitutionDay and also announced the #UNO1ForAll social media contest. https://t.co/3XaqTkBxQ2</t>
  </si>
  <si>
    <t>Hashtag #data analytics @SproutSocial 
https://t.co/n9stOUT3Lx
#UNOjmc404 #smmm2020 https://t.co/YMomve88Rl</t>
  </si>
  <si>
    <t>#UNO1ForAll tweets via @unosml https://t.co/vIY2GeFah3
@unomaha
@jeremyhl
@unosml
@crishm
@nebraskasower
@ethan_wolbach
@derekesullivan
@larissagrace
@unothegateway
@mavradiouno
Top hashtags:
#uno1forall
#unojmc441
#unojmc404
#vote
#socialmedia
#firstamendment
#constitutionweek</t>
  </si>
  <si>
    <t>Thank you @UNOSML for broadcasting First Amendment Panel for us who can't make it to @UNOmaha #UNO1ForAll</t>
  </si>
  <si>
    <t>Six strategic #Marketing steps — #UNOjmc404 — @NealSchaffer https://t.co/qfC87wMVcM steps — #UNOjmc404 —</t>
  </si>
  <si>
    <t>#UNO1ForAll baseline influence #data via @unosml @NodeXL https://t.co/PCdDIFq7bC
@jeremyhl
@realdonaldtrump
@tweetrootapp
@wspa7
@unomaha
@communo
@larissagrace
@deborahsmithho2
@jared_e_barton
Top hashtags:
#uno1forall
#vote
#firstamendment
#scotus</t>
  </si>
  <si>
    <t>#UNO1ForAll _xD83C__xDDFA__xD83C__xDDF8_ —via @unosml @NodeXL https://t.co/xu194WYl9N
@realdonaldtrump
@tweetrootapp
@wspa7
@unomaha
@communo
@larissagrace
@deborahsmithho2
@jared_e_barton
Top hashtags:
#uno1forall
#vote
#firstamendment
#scotus — #UNOjmc404</t>
  </si>
  <si>
    <t>If you can't make it to the First Amendment panel today, watch the action on Zoom! #UNO1ForAll @UNOmaha @UNOSML https://t.co/TIHYT0vhyD</t>
  </si>
  <si>
    <t>If you can't make it to the #UNO1ForAll panel, view the Livestream here at 2:30 p.m. https://t.co/veAs3x0dcm</t>
  </si>
  <si>
    <t>Are you a UNO student who uses Twitter &amp;amp; Instagram? Would you like to win $1000? Enter the #UNO1ForAll Social Media Influence Contest to promote the 1st Amendment! Watch the 1st Amendment panel below or message me or @UNOSML for more details! 
https://t.co/q1OS5va3ch</t>
  </si>
  <si>
    <t>ICYMI #UNO1ForAll _xD83C__xDDFA__xD83C__xDDF8_ First Amendment panel, please watch [video]
https://t.co/3ZggG5TF9n — #UNOjmc404 @UNOSML</t>
  </si>
  <si>
    <t>Constitution Week First Amendment panel on  Thursday, September 19 at 2:30 p.m. in CPACS Commons launches #UNO1ForAll — Current @UNOmaha students can win up to $1,000 for being the top student influencer on Instagram and Twitter. 
https://t.co/fhZmwtBtV3</t>
  </si>
  <si>
    <t>Constitution Week summary:  @unothegateway — #UNO1ForAll _xD83C__xDDFA__xD83C__xDDF8_ #UNOjmc404 _xD83D__xDC4F__xD83C__xDFFD_ 
https://t.co/QIU6oncLt4</t>
  </si>
  <si>
    <t>Cool, #UNO1ForAll _xD83C__xDDFA__xD83C__xDDF8_ was the top @unomaha hashtag last week! @unosml @nodexl #UNOjmc404 #UNOcmst419 @unothegateway https://t.co/WTQBQzM1YT</t>
  </si>
  <si>
    <t>Growing hostility between high school students exercising First Amendment rights and their administrators — https://t.co/ZxGVI6Qiyb #UNO1ForAll _xD83C__xDDFA__xD83C__xDDF8_</t>
  </si>
  <si>
    <t>Reminder: Thursday 2:30 pm @UNOSML @UNOmaha #UNO1ForAll _xD83C__xDDFA__xD83C__xDDF8_ First Amendment panel. https://t.co/p460JJSlfe</t>
  </si>
  <si>
    <t>Voter registration continues Wednesday @unomaha ahead of #UNO1ForAll _xD83C__xDDFA__xD83C__xDDF8_ Thursday 2:30 pm First Amendment panel. See you there. https://t.co/JWXT8xVHP8</t>
  </si>
  <si>
    <t>This week: #NationalVoterRegistrationDay — #UNO1ForAll _xD83C__xDDFA__xD83C__xDDF8_ ⁦@UNOSML⁩ #UNOjmc404  https://t.co/LxFMp1r1Qm</t>
  </si>
  <si>
    <t>Early #UNO1ForAll _xD83C__xDDFA__xD83C__xDDF8_ Twitter Leaderboard! #data — #UNOjmc404 #UNOcmst419 https://t.co/jjTZJMtlmt</t>
  </si>
  <si>
    <t>New @unomaha tweets via @unosml https://t.co/eb53LTAVBg
@sachakopp
@unospa
@stantonofomaha
@carrieholerich
@maryperkinsondm
@unomavmaniacs
@thartman2u
@mavpro
@jodeanebrownlee
Top hashtags:
#uno1forall
#knowtheo
#unomaha
#everyoneforomaha
#firstdayoffall
#mavspirit
#unocba</t>
  </si>
  <si>
    <t>@UNOSML @UNOmaha @SachaKopp @UNOSPA @StantonOfOmaha @MaryPerkinsonDM @UNOmavmaniacs @thartman2u @MavPro @JodeaneBrownlee Awesome!</t>
  </si>
  <si>
    <t>https://t.co/NdsBi4HwcV</t>
  </si>
  <si>
    <t>#UNO1ForAll First Amendment Panerl Livestream at 2:30 p.m. Central
https://t.co/vnizRQWg1E</t>
  </si>
  <si>
    <t>Watch #UNO1ForAll First Amendment panel here:
https://t.co/mqgueNEq9c</t>
  </si>
  <si>
    <t>#UNO1ForAll continues with #NationalVoterRegistrationDay  
#UNOjmc404 https://t.co/FJu8Nmq8hy</t>
  </si>
  <si>
    <t>https://nodexlgraphgallery.org/Pages/Graph.aspx?graphID=209537</t>
  </si>
  <si>
    <t>https://twitter.com/UNOSML/status/1174750667862355970</t>
  </si>
  <si>
    <t>https://unomaha.zoom.us/signin</t>
  </si>
  <si>
    <t>https://twitter.com/unosml/status/1174750667862355970</t>
  </si>
  <si>
    <t>https://twitter.com/UNOSML/status/1174836862600585217</t>
  </si>
  <si>
    <t>https://sproutsocial.com/insights/hashtag-analytics/</t>
  </si>
  <si>
    <t>https://nodexlgraphgallery.org/Pages/Graph.aspx?graphID=210963</t>
  </si>
  <si>
    <t>https://nealschaffer.com/strategically-build-influencer-marketing-program/</t>
  </si>
  <si>
    <t>https://nodexlgraphgallery.org/Pages/Graph.aspx?graphID=210062</t>
  </si>
  <si>
    <t>https://twitter.com/JeremyHL/status/1174751982453587968</t>
  </si>
  <si>
    <t>https://unomaha.zoom.us/recording/play/D2a4rMBNzyplGPVOyXfzo3IspL3kGdIqsl3Z-hlICvbQMuL1kj_OTbrawA0drv6O?continueMode=true</t>
  </si>
  <si>
    <t>https://zoom.us/recording/play/D2a4rMBNzyplGPVOyXfzo3IspL3kGdIqsl3Z-hlICvbQMuL1kj_OTbrawA0drv6O</t>
  </si>
  <si>
    <t>https://www.unomaha.edu/news/events/constitution-week.php</t>
  </si>
  <si>
    <t>http://unothegateway.com/uno-celebrates-constitution-week-including-first-amendment-panel/</t>
  </si>
  <si>
    <t>https://twitter.com/unosml/status/1176886608844345344</t>
  </si>
  <si>
    <t>https://nationalvoterregistrationday.org/partner-tools/</t>
  </si>
  <si>
    <t>https://investigativereportingworkshop.org/news/growing-hostility-between-student-media-and-administrators/</t>
  </si>
  <si>
    <t>https://twitter.com/unosml/status/1176884019683713024</t>
  </si>
  <si>
    <t>https://nodexlgraphgallery.org/Pages/Graph.aspx?graphID=210965</t>
  </si>
  <si>
    <t>https://twitter.com/UNOSML/status/1174693077790986241</t>
  </si>
  <si>
    <t>https://twitter.com/LarissaGrace/status/1174791759785652224</t>
  </si>
  <si>
    <t>nodexlgraphgallery.org</t>
  </si>
  <si>
    <t>twitter.com</t>
  </si>
  <si>
    <t>zoom.us</t>
  </si>
  <si>
    <t>sproutsocial.com</t>
  </si>
  <si>
    <t>nealschaffer.com</t>
  </si>
  <si>
    <t>unothegateway.com</t>
  </si>
  <si>
    <t>nationalvoterregistrationday.org</t>
  </si>
  <si>
    <t>investigativereportingworkshop.org</t>
  </si>
  <si>
    <t>networkanalysis</t>
  </si>
  <si>
    <t>bigdata iot ai ml 4ir influencers futureofwork fintech datascience</t>
  </si>
  <si>
    <t>uno1forall</t>
  </si>
  <si>
    <t>uno1forall socialmedia</t>
  </si>
  <si>
    <t>socialmedia uno1forall</t>
  </si>
  <si>
    <t>uno1forall unojmc441</t>
  </si>
  <si>
    <t>ff</t>
  </si>
  <si>
    <t>constitutionday uno1forall</t>
  </si>
  <si>
    <t>data unojmc404 smmm2020</t>
  </si>
  <si>
    <t>uno1forall uno1forall unojmc441 unojmc404 vote socialmedia firstamendment constitutionweek</t>
  </si>
  <si>
    <t>marketing unojmc404 unojmc404</t>
  </si>
  <si>
    <t>uno1forall data uno1forall vote firstamendment scotus</t>
  </si>
  <si>
    <t>uno1forall uno1forall vote firstamendment scotus unojmc404</t>
  </si>
  <si>
    <t>uno1forall unojmc404</t>
  </si>
  <si>
    <t>uno1forall unojmc404 unocmst419</t>
  </si>
  <si>
    <t>nationalvoterregistrationday uno1forall unojmc404</t>
  </si>
  <si>
    <t>uno1forall data unojmc404 unocmst419</t>
  </si>
  <si>
    <t>uno1forall knowtheo unomaha everyoneforomaha firstdayoffall mavspirit unocba</t>
  </si>
  <si>
    <t>uno1forall nationalvoterregistrationday unojmc404</t>
  </si>
  <si>
    <t>https://pbs.twimg.com/media/EExW5iSW4AEwDhr.jpg</t>
  </si>
  <si>
    <t>https://pbs.twimg.com/media/EE2Or9IVUAA0fWk.jpg</t>
  </si>
  <si>
    <t>https://pbs.twimg.com/tweet_video_thumb/EFQTSSFWwAEaU8l.jpg</t>
  </si>
  <si>
    <t>https://pbs.twimg.com/media/EEoraZ3WkAE_JJU.jpg</t>
  </si>
  <si>
    <t>https://pbs.twimg.com/media/EEv5AUCX4AAknO2.jpg</t>
  </si>
  <si>
    <t>https://pbs.twimg.com/media/EE1YUA4XsAAe2U1.jpg</t>
  </si>
  <si>
    <t>https://pbs.twimg.com/media/EE3DAQPW4AAIW-c.jpg</t>
  </si>
  <si>
    <t>https://pbs.twimg.com/media/EE1ZIAdXsAEIguv.jpg</t>
  </si>
  <si>
    <t>http://pbs.twimg.com/profile_images/1163543066311049218/Q-3uuSBf_normal.jpg</t>
  </si>
  <si>
    <t>http://pbs.twimg.com/profile_images/993645134372798469/pAZy1Q6j_normal.jpg</t>
  </si>
  <si>
    <t>http://pbs.twimg.com/profile_images/1404245782/igeek_normal.jpg</t>
  </si>
  <si>
    <t>http://pbs.twimg.com/profile_images/1168368989866737664/Smh6qiOc_normal.jpg</t>
  </si>
  <si>
    <t>http://pbs.twimg.com/profile_images/651505277326331904/FhPZNUyV_normal.jpg</t>
  </si>
  <si>
    <t>http://pbs.twimg.com/profile_images/1175906909473452033/0V8qYmG2_normal.jpg</t>
  </si>
  <si>
    <t>http://pbs.twimg.com/profile_images/1174767693976616960/Sk9xAS_U_normal.jpg</t>
  </si>
  <si>
    <t>http://pbs.twimg.com/profile_images/718763676312973312/I28w82mR_normal.jpg</t>
  </si>
  <si>
    <t>http://pbs.twimg.com/profile_images/1085776914285903873/D2BnQ3vv_normal.jpg</t>
  </si>
  <si>
    <t>http://pbs.twimg.com/profile_images/992053872322629634/3QBCD-OO_normal.jpg</t>
  </si>
  <si>
    <t>http://pbs.twimg.com/profile_images/643080831544762368/sfrt4w5H_normal.jpg</t>
  </si>
  <si>
    <t>http://pbs.twimg.com/profile_images/1061744570344517633/fKDfFqhQ_normal.jpg</t>
  </si>
  <si>
    <t>http://pbs.twimg.com/profile_images/559972208538161152/ZBaP6rVl_normal.jpeg</t>
  </si>
  <si>
    <t>http://pbs.twimg.com/profile_images/677951382775709696/azMKWnDc_normal.jpg</t>
  </si>
  <si>
    <t>http://pbs.twimg.com/profile_images/2761713408/6329c1d5a241ca23457c0db374bee56b_normal.jpeg</t>
  </si>
  <si>
    <t>http://pbs.twimg.com/profile_images/923243414425976832/GWZwBnhE_normal.jpg</t>
  </si>
  <si>
    <t>http://pbs.twimg.com/profile_images/1099443204666130432/OmC9fmkI_normal.jpg</t>
  </si>
  <si>
    <t>http://pbs.twimg.com/profile_images/1087719846605979648/HRHFp3Nq_normal.jpg</t>
  </si>
  <si>
    <t>09:09:53</t>
  </si>
  <si>
    <t>11:59:11</t>
  </si>
  <si>
    <t>09:19:19</t>
  </si>
  <si>
    <t>21:41:56</t>
  </si>
  <si>
    <t>15:57:06</t>
  </si>
  <si>
    <t>15:24:27</t>
  </si>
  <si>
    <t>18:35:30</t>
  </si>
  <si>
    <t>19:28:01</t>
  </si>
  <si>
    <t>19:45:27</t>
  </si>
  <si>
    <t>19:53:11</t>
  </si>
  <si>
    <t>21:04:33</t>
  </si>
  <si>
    <t>19:13:10</t>
  </si>
  <si>
    <t>23:04:01</t>
  </si>
  <si>
    <t>03:20:28</t>
  </si>
  <si>
    <t>05:59:38</t>
  </si>
  <si>
    <t>15:16:33</t>
  </si>
  <si>
    <t>03:58:55</t>
  </si>
  <si>
    <t>19:58:04</t>
  </si>
  <si>
    <t>15:39:50</t>
  </si>
  <si>
    <t>19:45:02</t>
  </si>
  <si>
    <t>19:47:50</t>
  </si>
  <si>
    <t>17:20:50</t>
  </si>
  <si>
    <t>17:19:37</t>
  </si>
  <si>
    <t>17:57:54</t>
  </si>
  <si>
    <t>18:00:01</t>
  </si>
  <si>
    <t>18:31:37</t>
  </si>
  <si>
    <t>19:00:59</t>
  </si>
  <si>
    <t>02:36:41</t>
  </si>
  <si>
    <t>03:17:20</t>
  </si>
  <si>
    <t>22:48:11</t>
  </si>
  <si>
    <t>14:01:45</t>
  </si>
  <si>
    <t>19:46:14</t>
  </si>
  <si>
    <t>14:35:12</t>
  </si>
  <si>
    <t>22:17:56</t>
  </si>
  <si>
    <t>17:12:11</t>
  </si>
  <si>
    <t>17:21:23</t>
  </si>
  <si>
    <t>13:07:12</t>
  </si>
  <si>
    <t>13:04:48</t>
  </si>
  <si>
    <t>15:53:51</t>
  </si>
  <si>
    <t>17:21:21</t>
  </si>
  <si>
    <t>04:01:38</t>
  </si>
  <si>
    <t>12:56:00</t>
  </si>
  <si>
    <t>19:46:30</t>
  </si>
  <si>
    <t>22:17:36</t>
  </si>
  <si>
    <t>17:12:50</t>
  </si>
  <si>
    <t>14:11:51</t>
  </si>
  <si>
    <t>17:12:34</t>
  </si>
  <si>
    <t>12:55:22</t>
  </si>
  <si>
    <t>14:11:19</t>
  </si>
  <si>
    <t>03:18:39</t>
  </si>
  <si>
    <t>19:45:36</t>
  </si>
  <si>
    <t>14:30:15</t>
  </si>
  <si>
    <t>18:27:53</t>
  </si>
  <si>
    <t>22:16:24</t>
  </si>
  <si>
    <t>17:03:58</t>
  </si>
  <si>
    <t>15:43:00</t>
  </si>
  <si>
    <t>15:50:07</t>
  </si>
  <si>
    <t>15:55:07</t>
  </si>
  <si>
    <t>17:01:02</t>
  </si>
  <si>
    <t>14:33:49</t>
  </si>
  <si>
    <t>18:22:39</t>
  </si>
  <si>
    <t>00:05:10</t>
  </si>
  <si>
    <t>00:26:48</t>
  </si>
  <si>
    <t>https://twitter.com/socioviznet/status/1173524396008509440</t>
  </si>
  <si>
    <t>https://twitter.com/docassar/status/1172479838948667394</t>
  </si>
  <si>
    <t>https://twitter.com/gamergeeknews/status/1173526767178567681</t>
  </si>
  <si>
    <t>https://twitter.com/brooke_wegner/status/1174438431985819648</t>
  </si>
  <si>
    <t>https://twitter.com/brooke_wegner/status/1174714037348831239</t>
  </si>
  <si>
    <t>https://twitter.com/simonrogerstow/status/1174705820933791744</t>
  </si>
  <si>
    <t>https://twitter.com/simonrogerstow/status/1174753901808996352</t>
  </si>
  <si>
    <t>https://twitter.com/kathyschwarz2/status/1174767115225706501</t>
  </si>
  <si>
    <t>https://twitter.com/hannachristine_/status/1174771504388743168</t>
  </si>
  <si>
    <t>https://twitter.com/marsnevada/status/1174773449278939136</t>
  </si>
  <si>
    <t>https://twitter.com/yvescuster/status/1174429020768755712</t>
  </si>
  <si>
    <t>https://twitter.com/yvescuster/status/1174763380072038401</t>
  </si>
  <si>
    <t>https://twitter.com/yvescuster/status/1174821473577361408</t>
  </si>
  <si>
    <t>https://twitter.com/dkruse89/status/1174886012910223360</t>
  </si>
  <si>
    <t>https://twitter.com/ccooke6685/status/1175288458014838784</t>
  </si>
  <si>
    <t>https://twitter.com/stephen_lay/status/1175428608078372864</t>
  </si>
  <si>
    <t>https://twitter.com/jneatherycastro/status/1175982852204388352</t>
  </si>
  <si>
    <t>https://twitter.com/unosml/status/1176586618389635076</t>
  </si>
  <si>
    <t>https://twitter.com/derekesullivan/status/1174771398155177984</t>
  </si>
  <si>
    <t>https://twitter.com/crishm/status/1174772103129772032</t>
  </si>
  <si>
    <t>https://twitter.com/unosml/status/1173647945197084672</t>
  </si>
  <si>
    <t>https://twitter.com/jeremyhl/status/1173647641550278657</t>
  </si>
  <si>
    <t>https://twitter.com/unosml/status/1174019662280941569</t>
  </si>
  <si>
    <t>https://twitter.com/jeremyhl/status/1174020194135506944</t>
  </si>
  <si>
    <t>https://twitter.com/larissagrace/status/1174752925010149377</t>
  </si>
  <si>
    <t>https://twitter.com/larissagrace/status/1174760311917666304</t>
  </si>
  <si>
    <t>https://twitter.com/larissagrace/status/1174874995828363265</t>
  </si>
  <si>
    <t>https://twitter.com/larissagrace/status/1174885226104938496</t>
  </si>
  <si>
    <t>https://twitter.com/larissagrace/status/1175542266842275842</t>
  </si>
  <si>
    <t>https://twitter.com/communo/status/1169611579815579650</t>
  </si>
  <si>
    <t>https://twitter.com/communo/status/1174409311621124097</t>
  </si>
  <si>
    <t>https://twitter.com/communo/status/1174693429391101952</t>
  </si>
  <si>
    <t>https://twitter.com/communo/status/1174809878357073920</t>
  </si>
  <si>
    <t>https://twitter.com/communo/status/1175457707282665472</t>
  </si>
  <si>
    <t>https://twitter.com/unosml/status/1173648087048437760</t>
  </si>
  <si>
    <t>https://twitter.com/unosml/status/1176845610651201536</t>
  </si>
  <si>
    <t>https://twitter.com/jeremyhl/status/1176845005115318272</t>
  </si>
  <si>
    <t>https://twitter.com/jeremyhl/status/1176887547290505216</t>
  </si>
  <si>
    <t>https://twitter.com/unosml/status/1173648075501506567</t>
  </si>
  <si>
    <t>https://twitter.com/unosml/status/1173809208363487232</t>
  </si>
  <si>
    <t>https://twitter.com/unosml/status/1174306073743896577</t>
  </si>
  <si>
    <t>https://twitter.com/unosml/status/1174409382760767488</t>
  </si>
  <si>
    <t>https://twitter.com/unosml/status/1174809793913114624</t>
  </si>
  <si>
    <t>https://twitter.com/unosml/status/1175457871141560320</t>
  </si>
  <si>
    <t>https://twitter.com/unosml/status/1176137100778979329</t>
  </si>
  <si>
    <t>https://twitter.com/jeremyhl/status/1173645865610878978</t>
  </si>
  <si>
    <t>https://twitter.com/jeremyhl/status/1174305917229314048</t>
  </si>
  <si>
    <t>https://twitter.com/jeremyhl/status/1176136968847208448</t>
  </si>
  <si>
    <t>https://twitter.com/jeremyhl/status/1173798390817333249</t>
  </si>
  <si>
    <t>https://twitter.com/jeremyhl/status/1174409153609179141</t>
  </si>
  <si>
    <t>https://twitter.com/jeremyhl/status/1174692183678603265</t>
  </si>
  <si>
    <t>https://twitter.com/jeremyhl/status/1174751982453587968</t>
  </si>
  <si>
    <t>https://twitter.com/jeremyhl/status/1174809493798043648</t>
  </si>
  <si>
    <t>https://twitter.com/jeremyhl/status/1175455642405834752</t>
  </si>
  <si>
    <t>https://twitter.com/jeremyhl/status/1176884819122241536</t>
  </si>
  <si>
    <t>https://twitter.com/carrieholerich/status/1176887864589783041</t>
  </si>
  <si>
    <t>https://twitter.com/unomaha/status/1174730128015986691</t>
  </si>
  <si>
    <t>https://twitter.com/unosml/status/1174693077790986241</t>
  </si>
  <si>
    <t>https://twitter.com/unosml/status/1174836862600585217</t>
  </si>
  <si>
    <t>https://twitter.com/unosml/status/1174842309726408704</t>
  </si>
  <si>
    <t>1173524396008509440</t>
  </si>
  <si>
    <t>1172479838948667394</t>
  </si>
  <si>
    <t>1173526767178567681</t>
  </si>
  <si>
    <t>1174438431985819648</t>
  </si>
  <si>
    <t>1174714037348831239</t>
  </si>
  <si>
    <t>1174705820933791744</t>
  </si>
  <si>
    <t>1174753901808996352</t>
  </si>
  <si>
    <t>1174767115225706501</t>
  </si>
  <si>
    <t>1174771504388743168</t>
  </si>
  <si>
    <t>1174773449278939136</t>
  </si>
  <si>
    <t>1174429020768755712</t>
  </si>
  <si>
    <t>1174763380072038401</t>
  </si>
  <si>
    <t>1174821473577361408</t>
  </si>
  <si>
    <t>1174886012910223360</t>
  </si>
  <si>
    <t>1175288458014838784</t>
  </si>
  <si>
    <t>1175428608078372864</t>
  </si>
  <si>
    <t>1175982852204388352</t>
  </si>
  <si>
    <t>1176586618389635076</t>
  </si>
  <si>
    <t>1176884019683713024</t>
  </si>
  <si>
    <t>1174771398155177984</t>
  </si>
  <si>
    <t>1174772103129772032</t>
  </si>
  <si>
    <t>1173647945197084672</t>
  </si>
  <si>
    <t>1173647641550278657</t>
  </si>
  <si>
    <t>1174019662280941569</t>
  </si>
  <si>
    <t>1174020194135506944</t>
  </si>
  <si>
    <t>1174752925010149377</t>
  </si>
  <si>
    <t>1174760311917666304</t>
  </si>
  <si>
    <t>1174874995828363265</t>
  </si>
  <si>
    <t>1174885226104938496</t>
  </si>
  <si>
    <t>1175542266842275842</t>
  </si>
  <si>
    <t>1169611579815579650</t>
  </si>
  <si>
    <t>1174409311621124097</t>
  </si>
  <si>
    <t>1174693429391101952</t>
  </si>
  <si>
    <t>1174809878357073920</t>
  </si>
  <si>
    <t>1175457707282665472</t>
  </si>
  <si>
    <t>1173648087048437760</t>
  </si>
  <si>
    <t>1176845610651201536</t>
  </si>
  <si>
    <t>1176845005115318272</t>
  </si>
  <si>
    <t>1176887547290505216</t>
  </si>
  <si>
    <t>1173648075501506567</t>
  </si>
  <si>
    <t>1173809208363487232</t>
  </si>
  <si>
    <t>1174306073743896577</t>
  </si>
  <si>
    <t>1174409382760767488</t>
  </si>
  <si>
    <t>1174809793913114624</t>
  </si>
  <si>
    <t>1175457871141560320</t>
  </si>
  <si>
    <t>1176137100778979329</t>
  </si>
  <si>
    <t>1173645865610878978</t>
  </si>
  <si>
    <t>1174305917229314048</t>
  </si>
  <si>
    <t>1176136968847208448</t>
  </si>
  <si>
    <t>1173798390817333249</t>
  </si>
  <si>
    <t>1174409153609179141</t>
  </si>
  <si>
    <t>1174692183678603265</t>
  </si>
  <si>
    <t>1174751982453587968</t>
  </si>
  <si>
    <t>1174809493798043648</t>
  </si>
  <si>
    <t>1175455642405834752</t>
  </si>
  <si>
    <t>1176884819122241536</t>
  </si>
  <si>
    <t>1176886608844345344</t>
  </si>
  <si>
    <t>1176887864589783041</t>
  </si>
  <si>
    <t>1174730128015986691</t>
  </si>
  <si>
    <t>1174693077790986241</t>
  </si>
  <si>
    <t>1174750667862355970</t>
  </si>
  <si>
    <t>1174836862600585217</t>
  </si>
  <si>
    <t>1174842309726408704</t>
  </si>
  <si>
    <t>47893228</t>
  </si>
  <si>
    <t>22749856</t>
  </si>
  <si>
    <t>2377200630</t>
  </si>
  <si>
    <t>1174791759785652224</t>
  </si>
  <si>
    <t>Hootsuite Inc.</t>
  </si>
  <si>
    <t>-96.234587,41.175884 
-95.872275,41.175884 
-95.872275,41.375558 
-96.234587,41.375558</t>
  </si>
  <si>
    <t>United States</t>
  </si>
  <si>
    <t>US</t>
  </si>
  <si>
    <t>Omaha, NE</t>
  </si>
  <si>
    <t>a84b808ce3f11719</t>
  </si>
  <si>
    <t>Omaha</t>
  </si>
  <si>
    <t>city</t>
  </si>
  <si>
    <t>https://api.twitter.com/1.1/geo/id/a84b808ce3f11719.json</t>
  </si>
  <si>
    <t>SocioViz</t>
  </si>
  <si>
    <t>Dr. Bernardamus</t>
  </si>
  <si>
    <t>Mike Quindazzi ✨</t>
  </si>
  <si>
    <t>Gamer Geek</t>
  </si>
  <si>
    <t>UNO Social Media Lab</t>
  </si>
  <si>
    <t>Mika Laiti</t>
  </si>
  <si>
    <t>SMR Foundation</t>
  </si>
  <si>
    <t>Chidambara .ML.</t>
  </si>
  <si>
    <t>Okafor sochima</t>
  </si>
  <si>
    <t>NodeXL Project</t>
  </si>
  <si>
    <t>Gephi graph viz</t>
  </si>
  <si>
    <t>Nasir Assar, Ph.D.</t>
  </si>
  <si>
    <t>Brooke Wegner</t>
  </si>
  <si>
    <t>University of Nebraska at Omaha</t>
  </si>
  <si>
    <t>Simon</t>
  </si>
  <si>
    <t>Kathy Schwartz</t>
  </si>
  <si>
    <t>Hanna Stock</t>
  </si>
  <si>
    <t>Mars Nevada</t>
  </si>
  <si>
    <t>Yves</t>
  </si>
  <si>
    <t>Donna Kruse</t>
  </si>
  <si>
    <t>Christopher Cooke</t>
  </si>
  <si>
    <t>Emily Larcombe</t>
  </si>
  <si>
    <t>Mirror Image Comics</t>
  </si>
  <si>
    <t>Michael Lucroy, DVM</t>
  </si>
  <si>
    <t>Frans Riemersma</t>
  </si>
  <si>
    <t>Graphic Design</t>
  </si>
  <si>
    <t>@vinylradar</t>
  </si>
  <si>
    <t>Jody Neathery-Castro</t>
  </si>
  <si>
    <t>MavRadio</t>
  </si>
  <si>
    <t>Derek E Sullivan</t>
  </si>
  <si>
    <t>Cris Hay-Merchant, APR</t>
  </si>
  <si>
    <t>wølbach</t>
  </si>
  <si>
    <t>Robert Smith</t>
  </si>
  <si>
    <t>Neal Schaffer</t>
  </si>
  <si>
    <t>J-A-Red</t>
  </si>
  <si>
    <t>Deborah Smith-Howell</t>
  </si>
  <si>
    <t>Larissa Churchill Meyers</t>
  </si>
  <si>
    <t>UNO School of Comm</t>
  </si>
  <si>
    <t>WSPA 7News</t>
  </si>
  <si>
    <t>Donald J. Trump</t>
  </si>
  <si>
    <t>The Gateway</t>
  </si>
  <si>
    <t>JodeaneBrownlee</t>
  </si>
  <si>
    <t>Carrie H Olerich_xD83C__xDF03__xD83C__xDFB6_</t>
  </si>
  <si>
    <t>Maverick Productions</t>
  </si>
  <si>
    <t>Teresa Hartman</t>
  </si>
  <si>
    <t>UNO Maverick Maniacs</t>
  </si>
  <si>
    <t>Mary Perkinson</t>
  </si>
  <si>
    <t>StantonOfOmaha</t>
  </si>
  <si>
    <t>UNO School of PubAd</t>
  </si>
  <si>
    <t>SachaKopp</t>
  </si>
  <si>
    <t>SocioViz is a social media analytics platform powered by Social Network Analysis metrics.
#SocialNetworkAnalysis #NetworkAnalysis #DataViz #ddj</t>
  </si>
  <si>
    <t>Co-Founder of @SocialElephants _xD83D__xDC18_ From Nanoscience to #BigData &amp; Social Thermodynamics _xD83D__xDCCA_   
⚗️ Social Media Professor _xD83C__xDF93_</t>
  </si>
  <si>
    <t>US #Digital Alliances Sales Leader @PwCUS • EC &amp; Board @LAEDC • Tweets for the C-Suite #CEO #CFO #CMO #CIO #CDO #CISO on Global #Megatrends &amp; #EmergingTech!</t>
  </si>
  <si>
    <t>Data Scientist by day, geek tech gamer junky by night.  #PowerBi #Tableau #RaspberryPi  twitter influencer _xD83D__xDE1C_, welcome to my stream of consciousness</t>
  </si>
  <si>
    <t>@UNOmaha Social Media Lab. Using social network analysis and other methods to help the community and our campus. Page manager: @JeremyHL</t>
  </si>
  <si>
    <t>Jeremy Harris Lipschultz, PhD, Peter Kiewit Distinguished Professor @communo @unosml #SocialMedia  #smmm2020 https://t.co/2eATXC9s8k</t>
  </si>
  <si>
    <t>#indigenous #Sápmi  #green #networkanalytics #trailrunning #orienteering #radioprofessional2018 #smrfoundation 
quick block for anonyms
tweets my own</t>
  </si>
  <si>
    <t>We are a group of researchers who create tools, generate and host data, and support open scholarship related to social media.</t>
  </si>
  <si>
    <t>Be happy  Be healthy Be smile Be cool Be good human</t>
  </si>
  <si>
    <t>#Socialmedia network analysis and visualization #influencer analysis #marketing Get #NodeXL https://t.co/CAYK8AJLMv</t>
  </si>
  <si>
    <t>Network visualization and analysis platform.</t>
  </si>
  <si>
    <t>Seasoned and effective business consultant, data Scientist, college professor, economist, and a financial advisor.</t>
  </si>
  <si>
    <t>farm grown • zta • uno</t>
  </si>
  <si>
    <t>Welcome to the official Twitter page of the University of Nebraska at Omaha (UNO) -- Nebraska's Metropolitan University.  #KnowTheO #MavSpirit</t>
  </si>
  <si>
    <t>Apologetically gay | Bad at YouTube | The Double Takers | RT Nebraska | ΠΚΑ</t>
  </si>
  <si>
    <t>Make cool shit, take no shit. Filipino. Designer. Photographer. Newspaper illustrator. Creative Director. Genderqueer. Maverick. Kappa Tau Alpha. they/them</t>
  </si>
  <si>
    <t>Director, Morton-James Public Library. Member, Leadership Nebraska City, Class14. Former AEA Stage Manager. M.L.S. Researcher. Info Junkie. Community Volunteer.</t>
  </si>
  <si>
    <t>Lifelong student of spirituality &amp; space exploration. Web designer, jazz host &amp; fan. In a relationship &amp; dating bots will be blocked. RT's don't = endorsement.</t>
  </si>
  <si>
    <t>Writer, coffee junkie, LGBTQ+ babe, &amp; advocate. Tori Kelly enthusiast. I love Jesus, documentaries, books, &amp; spending more time with animals than people.</t>
  </si>
  <si>
    <t>Non-award winning cartoon strip! Raised on Newhart, WKRP &amp; Mad Magazine....humanoid and sustained by coffee. https://t.co/TY5UJjArma</t>
  </si>
  <si>
    <t>Engaging speaker, passionate educator, and wannabe sailboat cruiser. Author of "Help! My Dog has cancer" https://t.co/4KXWu0wB0R</t>
  </si>
  <si>
    <t>MarTech lover, integrating #MarTech stacks and MarTech best practise workflows. Zapier hero. Blogger. Founder @boardview_io. Newsletter https://t.co/Fi0oe3wOLf.</t>
  </si>
  <si>
    <t>We ❤️ record stores</t>
  </si>
  <si>
    <t>University professor teaching international &amp; comparative politics and women's and gender studies courses. Tweeting on politics, gender, culture, and TX.</t>
  </si>
  <si>
    <t>Social media management platform for businesses. Give the 30-day trial a spin: https://t.co/wSxSChVdH3
Support: @SproutSupport</t>
  </si>
  <si>
    <t>Official Twitter of MavRadio. Award-winning college radio station at the University of Nebraska Omaha. #PowerWith</t>
  </si>
  <si>
    <t>Author of YA novel BIGGIE (Albert Whitman Teen). Research/Communications at @UNMC. Repped by @saramegibow. I tweet about Sports/Stuff. Opinions are my own</t>
  </si>
  <si>
    <t>#Multichannel #Marketing #PublicRelations #Content #Education #HigherLearning #HigherEd #EdTech #Online #APR @BellevueU Tweets are my own</t>
  </si>
  <si>
    <t>Sports Broadcaster @MavRadioUNO | Garden Gnome, Traffic Cone &amp; Koozie Enthusiast _xD83D__xDC3A_ #RaisedRoyal</t>
  </si>
  <si>
    <t>The Salvation of the State is Watchfulness in the Citizen. ~ Hartley Burr Alexander's words chiseled on the Nebraska State Capitol. Register/Vote on Nov 3, 2020</t>
  </si>
  <si>
    <t>Social Media Author, @RBSExecEd &amp; @IMI_Ireland Educator, Keynote Speaker. Speaking at #cmc19. Next book on Influencer Marketing. Next Trip: Boston. 日本語話せます。</t>
  </si>
  <si>
    <t>Big fan of dinosaurs, robots, space, and adventure.</t>
  </si>
  <si>
    <t>"The cure for boredom is curiosity. Curiosity has no cure."
-Dorothy Parker</t>
  </si>
  <si>
    <t>The School of Communication provides a student-centered, dynamic environment designed to elevate, empower and engage students.</t>
  </si>
  <si>
    <t>The Official page for WSPA-TV 7 News. Greenville, Anderson, Spartanburg SC and Asheville, Hendersonville, NC</t>
  </si>
  <si>
    <t>45th President of the United States of America_xD83C__xDDFA__xD83C__xDDF8_</t>
  </si>
  <si>
    <t>The Gateway // University of Nebraska at Omaha's independent student publication since 1913 - Celebrating over 100 years of news</t>
  </si>
  <si>
    <t>Lecturer. Lover of literature, laughing, life &amp; alliteration. ❤️’s: JC, journalism, music, wrestling, football, politics, sarcasm &amp; shoes. Really cute shoes.</t>
  </si>
  <si>
    <t>Driven, passionate #Communications graduate._xD83C__xDF93__xD83D__xDCDA__xD83D__xDCDD_ #News_xD83D__xDDDE_junkie. ❤ good #design._xD83D__xDDA5__xD83D__xDDB1_ Always evolving_xD83D__xDC9E_ #Travel_xD83D__xDEEB_, #music _xD83C__xDFB6_ &amp; _xD83D__xDE0D_ a sense of #humor!_xD83D__xDE0A_Welcome!_xD83C__xDF3B_</t>
  </si>
  <si>
    <t>We bring AWESOME entertainment to the University of Nebraska Omaha! VOTE ON CONCERT GENRE⇩⇩</t>
  </si>
  <si>
    <t>Medical librarian, sharing info. (#publichealth, #edtech, #IPE, #leadership) of possible interest to you. Tweets are my own. Follow, likes, &amp; RT ≠ endorsement.</t>
  </si>
  <si>
    <t>Official Student Section Programming Board of University of Nebraska at Omaha. @NCSSA_Official 2017 Student Section of the Year</t>
  </si>
  <si>
    <t>Asst Prof of violin and string education @UNO_SOM; modern and baroque violin, @NebraskaMedOrch, Musician Health &amp; Wellness, founder @SoundHealthUNO</t>
  </si>
  <si>
    <t>The School of Public Administration at the University of Nebraska at Omaha (UNO) offers award-winning, nationally ranked programs on campus and online.</t>
  </si>
  <si>
    <t>Senior Vice Chancellor for Academic Affairs, University of Nebraska at Omaha. physicist, professor, dad, husband, music lover, bad cook, and avid reader.</t>
  </si>
  <si>
    <t>Italy</t>
  </si>
  <si>
    <t>Barcelona, Rest of the World</t>
  </si>
  <si>
    <t>Los Angeles, CA</t>
  </si>
  <si>
    <t>Omaha, Nebraska USA _xD83C__xDDFA__xD83C__xDDF8_</t>
  </si>
  <si>
    <t>Tampere, Finland</t>
  </si>
  <si>
    <t>Silicon Valley, CA</t>
  </si>
  <si>
    <t xml:space="preserve">Mysore  and  BERLIN </t>
  </si>
  <si>
    <t>Redwood City, CA</t>
  </si>
  <si>
    <t>Jamestown, NC</t>
  </si>
  <si>
    <t>west point, nebraska</t>
  </si>
  <si>
    <t>Omaha, Nebraska, U.S.A.</t>
  </si>
  <si>
    <t>Lincoln, NE</t>
  </si>
  <si>
    <t>Nebraska City, NE</t>
  </si>
  <si>
    <t>Nebraska, USA</t>
  </si>
  <si>
    <t>Read Under Rose-Tainted Skies</t>
  </si>
  <si>
    <t>Mississauga / Toronto Canada</t>
  </si>
  <si>
    <t>Indianapolis, Indiana USA</t>
  </si>
  <si>
    <t>Amsterdam, The Netherlands</t>
  </si>
  <si>
    <t>Madrid, Comunidad de Madrid</t>
  </si>
  <si>
    <t>Chicago, IL, USA</t>
  </si>
  <si>
    <t>CPACS 104</t>
  </si>
  <si>
    <t>Omaha, NE, USA</t>
  </si>
  <si>
    <t>Lincoln, Nebraska, USA</t>
  </si>
  <si>
    <t>Irvine, Orange County, CA USA</t>
  </si>
  <si>
    <t>United States of the USA</t>
  </si>
  <si>
    <t>Iowa</t>
  </si>
  <si>
    <t>Spartanburg, SC</t>
  </si>
  <si>
    <t>Washington, DC</t>
  </si>
  <si>
    <t>Omaha, Nebraska</t>
  </si>
  <si>
    <t>https://t.co/73ZWboJNqA</t>
  </si>
  <si>
    <t>https://t.co/5UENuzTAzz</t>
  </si>
  <si>
    <t>https://t.co/ANfWqWqqSU</t>
  </si>
  <si>
    <t>https://t.co/FKcGDXZxzI</t>
  </si>
  <si>
    <t>https://t.co/CfxAVeXDad</t>
  </si>
  <si>
    <t>https://t.co/FKKr76FLpx</t>
  </si>
  <si>
    <t>https://t.co/eUJLtrtePs</t>
  </si>
  <si>
    <t>http://t.co/dJIioXGd0c</t>
  </si>
  <si>
    <t>https://t.co/Guf3bpXFrd</t>
  </si>
  <si>
    <t>https://t.co/C0t8R0Wawg</t>
  </si>
  <si>
    <t>https://t.co/eBffyin6Ru</t>
  </si>
  <si>
    <t>https://t.co/XPlEybcHtk</t>
  </si>
  <si>
    <t>https://t.co/a6liZwpaJm</t>
  </si>
  <si>
    <t>https://t.co/f6y0AAY0rq</t>
  </si>
  <si>
    <t>https://t.co/cbmFCg7yN8</t>
  </si>
  <si>
    <t>https://t.co/rhPEysC4Ds</t>
  </si>
  <si>
    <t>https://t.co/dkj6Jv1f2r</t>
  </si>
  <si>
    <t>http://t.co/ei9ii8DwcW</t>
  </si>
  <si>
    <t>https://t.co/pu3CijuSI9</t>
  </si>
  <si>
    <t>https://t.co/HxxKx1erAb</t>
  </si>
  <si>
    <t>https://t.co/MtmXUxu29p</t>
  </si>
  <si>
    <t>https://t.co/0aFFIuIVoJ</t>
  </si>
  <si>
    <t>https://t.co/k87tYgdm2x</t>
  </si>
  <si>
    <t>http://t.co/DeZjdhzbQ0</t>
  </si>
  <si>
    <t>https://t.co/OMxB0x7xC5</t>
  </si>
  <si>
    <t>https://t.co/NV0do0qLBY</t>
  </si>
  <si>
    <t>https://t.co/ooj8P17tsd</t>
  </si>
  <si>
    <t>https://t.co/yy2R57O59V</t>
  </si>
  <si>
    <t>http://t.co/r6Ohft33Q3</t>
  </si>
  <si>
    <t>https://t.co/9AatcV6X6L</t>
  </si>
  <si>
    <t>https://pbs.twimg.com/profile_banners/2232759379/1563439351</t>
  </si>
  <si>
    <t>https://pbs.twimg.com/profile_banners/19106644/1398330338</t>
  </si>
  <si>
    <t>https://pbs.twimg.com/profile_banners/2344530218/1527574812</t>
  </si>
  <si>
    <t>https://pbs.twimg.com/profile_banners/316331833/1431495420</t>
  </si>
  <si>
    <t>https://pbs.twimg.com/profile_banners/2377200630/1525824099</t>
  </si>
  <si>
    <t>https://pbs.twimg.com/profile_banners/24256031/1569329446</t>
  </si>
  <si>
    <t>https://pbs.twimg.com/profile_banners/151934168/1391403981</t>
  </si>
  <si>
    <t>https://pbs.twimg.com/profile_banners/737142202481016832/1538216794</t>
  </si>
  <si>
    <t>https://pbs.twimg.com/profile_banners/87606674/1405285356</t>
  </si>
  <si>
    <t>https://pbs.twimg.com/profile_banners/47893228/1536497307</t>
  </si>
  <si>
    <t>https://pbs.twimg.com/profile_banners/1126687495/1550034648</t>
  </si>
  <si>
    <t>https://pbs.twimg.com/profile_banners/16809032/1566422096</t>
  </si>
  <si>
    <t>https://pbs.twimg.com/profile_banners/831152840/1481478486</t>
  </si>
  <si>
    <t>https://pbs.twimg.com/profile_banners/386336674/1549338565</t>
  </si>
  <si>
    <t>https://pbs.twimg.com/profile_banners/17035423/1562346381</t>
  </si>
  <si>
    <t>https://pbs.twimg.com/profile_banners/3826628303/1567297321</t>
  </si>
  <si>
    <t>https://pbs.twimg.com/profile_banners/483275984/1525359172</t>
  </si>
  <si>
    <t>https://pbs.twimg.com/profile_banners/246582558/1489437349</t>
  </si>
  <si>
    <t>https://pbs.twimg.com/profile_banners/705405312547823616/1568737540</t>
  </si>
  <si>
    <t>https://pbs.twimg.com/profile_banners/4082613496/1506327606</t>
  </si>
  <si>
    <t>https://pbs.twimg.com/profile_banners/785591103051354112/1549440824</t>
  </si>
  <si>
    <t>https://pbs.twimg.com/profile_banners/3347839828/1435430525</t>
  </si>
  <si>
    <t>https://pbs.twimg.com/profile_banners/42793960/1548692340</t>
  </si>
  <si>
    <t>https://pbs.twimg.com/profile_banners/815485908/1565131439</t>
  </si>
  <si>
    <t>https://pbs.twimg.com/profile_banners/818140476/1568631551</t>
  </si>
  <si>
    <t>https://pbs.twimg.com/profile_banners/31305344/1550669488</t>
  </si>
  <si>
    <t>https://pbs.twimg.com/profile_banners/611064890/1541974030</t>
  </si>
  <si>
    <t>https://pbs.twimg.com/profile_banners/69136365/1401391661</t>
  </si>
  <si>
    <t>https://pbs.twimg.com/profile_banners/16438898/1401950157</t>
  </si>
  <si>
    <t>https://pbs.twimg.com/profile_banners/254302791/1524328295</t>
  </si>
  <si>
    <t>https://pbs.twimg.com/profile_banners/3986241614/1445638384</t>
  </si>
  <si>
    <t>https://pbs.twimg.com/profile_banners/30418793/1567135567</t>
  </si>
  <si>
    <t>https://pbs.twimg.com/profile_banners/107470796/1511241499</t>
  </si>
  <si>
    <t>https://pbs.twimg.com/profile_banners/16138559/1517954498</t>
  </si>
  <si>
    <t>https://pbs.twimg.com/profile_banners/25073877/1560920145</t>
  </si>
  <si>
    <t>https://pbs.twimg.com/profile_banners/820129550/1557110174</t>
  </si>
  <si>
    <t>https://pbs.twimg.com/profile_banners/927691430/1569076515</t>
  </si>
  <si>
    <t>https://pbs.twimg.com/profile_banners/483173029/1557000105</t>
  </si>
  <si>
    <t>https://pbs.twimg.com/profile_banners/55621655/1535130672</t>
  </si>
  <si>
    <t>https://pbs.twimg.com/profile_banners/1299673800/1474472530</t>
  </si>
  <si>
    <t>https://pbs.twimg.com/profile_banners/3392789213/1568485464</t>
  </si>
  <si>
    <t>https://pbs.twimg.com/profile_banners/1129758540636336129/1560618144</t>
  </si>
  <si>
    <t>https://pbs.twimg.com/profile_banners/58022478/1458154481</t>
  </si>
  <si>
    <t>https://pbs.twimg.com/profile_banners/1017479572865069056/1560017154</t>
  </si>
  <si>
    <t>http://abs.twimg.com/images/themes/theme19/bg.gif</t>
  </si>
  <si>
    <t>http://abs.twimg.com/images/themes/theme9/bg.gif</t>
  </si>
  <si>
    <t>http://abs.twimg.com/images/themes/theme4/bg.gif</t>
  </si>
  <si>
    <t>http://abs.twimg.com/images/themes/theme15/bg.png</t>
  </si>
  <si>
    <t>http://abs.twimg.com/images/themes/theme10/bg.gif</t>
  </si>
  <si>
    <t>http://abs.twimg.com/images/themes/theme6/bg.gif</t>
  </si>
  <si>
    <t>http://abs.twimg.com/images/themes/theme11/bg.gif</t>
  </si>
  <si>
    <t>http://abs.twimg.com/images/themes/theme13/bg.gif</t>
  </si>
  <si>
    <t>http://pbs.twimg.com/profile_images/459256371544727552/DF5zU3yS_normal.jpeg</t>
  </si>
  <si>
    <t>http://pbs.twimg.com/profile_images/1118575351653752832/lTdTAyMh_normal.png</t>
  </si>
  <si>
    <t>http://pbs.twimg.com/profile_images/2679171403/5bc192c97dd1a23ce4421a4d95b919bc_normal.png</t>
  </si>
  <si>
    <t>http://pbs.twimg.com/profile_images/849133030237061120/6hUrNP0a_normal.jpg</t>
  </si>
  <si>
    <t>http://pbs.twimg.com/profile_images/760774125522518016/jhzjWv0i_normal.jpg</t>
  </si>
  <si>
    <t>http://abs.twimg.com/sticky/default_profile_images/default_profile_normal.png</t>
  </si>
  <si>
    <t>http://pbs.twimg.com/profile_images/849132774661308416/pa2Uplq1_normal.jpg</t>
  </si>
  <si>
    <t>http://pbs.twimg.com/profile_images/1824489934/128-2_normal.png</t>
  </si>
  <si>
    <t>http://pbs.twimg.com/profile_images/1166818770519756802/CMdiwdv__normal.jpg</t>
  </si>
  <si>
    <t>http://pbs.twimg.com/profile_images/830626941514420224/-GTzH-7n_normal.jpg</t>
  </si>
  <si>
    <t>http://pbs.twimg.com/profile_images/1173996448679170049/pILNzBIw_normal.jpg</t>
  </si>
  <si>
    <t>http://pbs.twimg.com/profile_images/912230584637902850/InyIuVFD_normal.jpg</t>
  </si>
  <si>
    <t>http://pbs.twimg.com/profile_images/790240615128768513/Cirx6Izu_normal.jpg</t>
  </si>
  <si>
    <t>http://pbs.twimg.com/profile_images/625697856330952709/3dynAKiy_normal.png</t>
  </si>
  <si>
    <t>http://pbs.twimg.com/profile_images/1129944670988132352/LYEHUdAX_normal.jpg</t>
  </si>
  <si>
    <t>http://pbs.twimg.com/profile_images/1150860543730868227/QCJmB2x5_normal.jpg</t>
  </si>
  <si>
    <t>http://pbs.twimg.com/profile_images/943167209479819264/NzUPkf7w_normal.jpg</t>
  </si>
  <si>
    <t>http://pbs.twimg.com/profile_images/622580869652328448/yYdwuOKs_normal.jpg</t>
  </si>
  <si>
    <t>http://pbs.twimg.com/profile_images/1174772278095241216/54tU8sIZ_normal.jpg</t>
  </si>
  <si>
    <t>http://pbs.twimg.com/profile_images/714624519365910529/E1YMh4IC_normal.jpg</t>
  </si>
  <si>
    <t>http://pbs.twimg.com/profile_images/699410282649665536/-muaL9lo_normal.png</t>
  </si>
  <si>
    <t>http://pbs.twimg.com/profile_images/874276197357596672/kUuht00m_normal.jpg</t>
  </si>
  <si>
    <t>http://pbs.twimg.com/profile_images/1125227694403280898/eAwq83rQ_normal.png</t>
  </si>
  <si>
    <t>http://pbs.twimg.com/profile_images/1174806119509893126/D4p4GAn-_normal.jpg</t>
  </si>
  <si>
    <t>http://pbs.twimg.com/profile_images/1151576362647470080/0lgfKghP_normal.jpg</t>
  </si>
  <si>
    <t>http://pbs.twimg.com/profile_images/875946540715659264/FDOf-UKL_normal.jpg</t>
  </si>
  <si>
    <t>http://pbs.twimg.com/profile_images/1164998679779893248/7DIfB0k1_normal.jpg</t>
  </si>
  <si>
    <t>http://pbs.twimg.com/profile_images/1139939627853320193/Bx27ZtdX_normal.jpg</t>
  </si>
  <si>
    <t>http://pbs.twimg.com/profile_images/710176952347271169/haP2cOVu_normal.jpg</t>
  </si>
  <si>
    <t>http://pbs.twimg.com/profile_images/1137419165889945600/v8wO-NTt_normal.png</t>
  </si>
  <si>
    <t>https://twitter.com/socioviznet</t>
  </si>
  <si>
    <t>https://twitter.com/bernardamus</t>
  </si>
  <si>
    <t>https://twitter.com/mikequindazzi</t>
  </si>
  <si>
    <t>https://twitter.com/gamergeeknews</t>
  </si>
  <si>
    <t>https://twitter.com/unosml</t>
  </si>
  <si>
    <t>https://twitter.com/mihkal</t>
  </si>
  <si>
    <t>https://twitter.com/smr_foundation</t>
  </si>
  <si>
    <t>https://twitter.com/chidambara09</t>
  </si>
  <si>
    <t>https://twitter.com/socioviz</t>
  </si>
  <si>
    <t>https://twitter.com/nodexl</t>
  </si>
  <si>
    <t>https://twitter.com/gephi</t>
  </si>
  <si>
    <t>https://twitter.com/docassar</t>
  </si>
  <si>
    <t>https://twitter.com/brooke_wegner</t>
  </si>
  <si>
    <t>https://twitter.com/unomaha</t>
  </si>
  <si>
    <t>https://twitter.com/simonrogerstow</t>
  </si>
  <si>
    <t>https://twitter.com/kathyschwarz2</t>
  </si>
  <si>
    <t>https://twitter.com/hannachristine_</t>
  </si>
  <si>
    <t>https://twitter.com/marsnevada</t>
  </si>
  <si>
    <t>https://twitter.com/yvescuster</t>
  </si>
  <si>
    <t>https://twitter.com/dkruse89</t>
  </si>
  <si>
    <t>https://twitter.com/ccooke6685</t>
  </si>
  <si>
    <t>https://twitter.com/coffeeftwords</t>
  </si>
  <si>
    <t>https://twitter.com/stephen_lay</t>
  </si>
  <si>
    <t>https://twitter.com/oncodvm</t>
  </si>
  <si>
    <t>https://twitter.com/fransriemersma</t>
  </si>
  <si>
    <t>https://twitter.com/minimalloves</t>
  </si>
  <si>
    <t>https://twitter.com/vinylradar</t>
  </si>
  <si>
    <t>https://twitter.com/jneatherycastro</t>
  </si>
  <si>
    <t>https://twitter.com/sproutsocial</t>
  </si>
  <si>
    <t>https://twitter.com/mavradiouno</t>
  </si>
  <si>
    <t>https://twitter.com/derekesullivan</t>
  </si>
  <si>
    <t>https://twitter.com/crishm</t>
  </si>
  <si>
    <t>https://twitter.com/ethan_wolbach</t>
  </si>
  <si>
    <t>https://twitter.com/nebraskasower</t>
  </si>
  <si>
    <t>https://twitter.com/nealschaffer</t>
  </si>
  <si>
    <t>https://twitter.com/jared_e_barton</t>
  </si>
  <si>
    <t>https://twitter.com/deborahsmithho2</t>
  </si>
  <si>
    <t>https://twitter.com/larissagrace</t>
  </si>
  <si>
    <t>https://twitter.com/communo</t>
  </si>
  <si>
    <t>https://twitter.com/wspa7</t>
  </si>
  <si>
    <t>https://twitter.com/realdonaldtrump</t>
  </si>
  <si>
    <t>https://twitter.com/unothegateway</t>
  </si>
  <si>
    <t>https://twitter.com/jodeanebrownlee</t>
  </si>
  <si>
    <t>https://twitter.com/carrieholerich</t>
  </si>
  <si>
    <t>https://twitter.com/mavpro</t>
  </si>
  <si>
    <t>https://twitter.com/thartman2u</t>
  </si>
  <si>
    <t>https://twitter.com/unomavmaniacs</t>
  </si>
  <si>
    <t>https://twitter.com/maryperkinsondm</t>
  </si>
  <si>
    <t>https://twitter.com/stantonofomaha</t>
  </si>
  <si>
    <t>https://twitter.com/unospa</t>
  </si>
  <si>
    <t>https://twitter.com/sachakopp</t>
  </si>
  <si>
    <t>socioviznet
@docassar @Gephi @nodexl @Socioviz
@chidambara09 @smr_foundation @mihkal
@JeremyHL @UNOSML @GamerGeekNews
@MikeQuindazzi @Bernardamus Thank
you for citing us but... The right
Twitter user is @SocioVizNet _xD83D__xDE09_
#networkanalysis</t>
  </si>
  <si>
    <t xml:space="preserve">bernardamus
</t>
  </si>
  <si>
    <t xml:space="preserve">mikequindazzi
</t>
  </si>
  <si>
    <t>gamergeeknews
@gephi OR @nodexl OR @socioviz
via NodeXL https://t.co/IlwVgVWdEH
@nodexl @gephi @chidambara09 @smr_foundation
@mihkal @jeremyhl @unosml @gamergeeknews
@mikequindazzi @bernardamus Top
hashtags: #bigdata #iot #ai #ml
#4ir #influencers #futureofwork
#fintech #datascience</t>
  </si>
  <si>
    <t>unosml
New @unomaha tweets via @unosml
https://t.co/eb53LTAVBg @sachakopp
@unospa @stantonofomaha @carrieholerich
@maryperkinsondm @unomavmaniacs
@thartman2u @mavpro @jodeanebrownlee
Top hashtags: #uno1forall #knowtheo
#unomaha #everyoneforomaha #firstdayoffall
#mavspirit #unocba</t>
  </si>
  <si>
    <t>jeremyhl
Cool, #UNO1ForAll _xD83C__xDDFA__xD83C__xDDF8_ was the
top @unomaha hashtag last week!
@unosml @nodexl #UNOjmc404 #UNOcmst419
@unothegateway https://t.co/WTQBQzM1YT</t>
  </si>
  <si>
    <t xml:space="preserve">mihkal
</t>
  </si>
  <si>
    <t xml:space="preserve">smr_foundation
</t>
  </si>
  <si>
    <t xml:space="preserve">chidambara09
</t>
  </si>
  <si>
    <t xml:space="preserve">socioviz
</t>
  </si>
  <si>
    <t xml:space="preserve">nodexl
</t>
  </si>
  <si>
    <t xml:space="preserve">gephi
</t>
  </si>
  <si>
    <t>docassar
@gephi OR @nodexl OR @socioviz
via NodeXL https://t.co/IlwVgVWdEH
@nodexl @gephi @chidambara09 @smr_foundation
@mihkal @jeremyhl @unosml @gamergeeknews
@mikequindazzi @bernardamus Top
hashtags: #bigdata #iot #ai #ml
#4ir #influencers #futureofwork
#fintech #datascience</t>
  </si>
  <si>
    <t>brooke_wegner
Please join our First Amendment
discussion @unomaha @unosml #UNO1ForAll
_xD83C__xDDFA__xD83C__xDDF8_ — 2:30 pm in CPACS Commons.
the #SocialMedia influence student
contest begins! https://t.co/29v2mGQkdu</t>
  </si>
  <si>
    <t>unomaha
https://t.co/NdsBi4HwcV</t>
  </si>
  <si>
    <t>simonrogerstow
_xD83D__xDEA8_UNO STUDENTS_xD83D__xDEA8_ You can watch
the panel LIVE at this link if
you can't make it to the event.
Remember! DM me if you want to
sign up for the contest but can't
be here at 2:30 today. You could
win $1000!!! #UNO1ForAll https://t.co/2AZmwhxDzJ</t>
  </si>
  <si>
    <t>kathyschwarz2
#UNO1ForAll _xD83C__xDDFA__xD83C__xDDF8_ live at 2:30 pm
@UNOmaha @UNOSML https://t.co/5sphdINu4r
https://t.co/hAdMdfi3dT</t>
  </si>
  <si>
    <t>hannachristine_
UNO STUDENTS! You can watch the
panel LIVE at this link if you
can't make it to the event. If
you want to participate to win
$1,000 DM me for more info! _xD83D__xDCB0_
#UNO1ForAll https://t.co/TgHcGTMCvx</t>
  </si>
  <si>
    <t>marsnevada
Can't make it to the #UNO1ForAll
panel? Watch it live here today
or watch the recording. #UNOjmc441
https://t.co/iGk6ihohta</t>
  </si>
  <si>
    <t>yvescuster
Thank you for those attending our
#UNO1ForAll _xD83C__xDDFA__xD83C__xDDF8_ @UNOSML @UNOmaha
First Amendment panel. A recording
will be shared by Friday. https://t.co/GKyoQ3Uqz5</t>
  </si>
  <si>
    <t>dkruse89
Less than 24 hours from #UNO1ForAll
_xD83C__xDDFA__xD83C__xDDF8_ First Amendment panel @UNOSML
@UNOmaha — see you there! https://t.co/feeBb0ez2S</t>
  </si>
  <si>
    <t>ccooke6685
#ff @JeremyHL @vinylradar @minimalloves
@FransRiemersma @UNOSML @oncodvm
@Stephen_Lay @coffeeftwords</t>
  </si>
  <si>
    <t xml:space="preserve">coffeeftwords
</t>
  </si>
  <si>
    <t>stephen_lay
#ff @JeremyHL @vinylradar @minimalloves
@FransRiemersma @UNOSML @oncodvm
@Stephen_Lay @coffeeftwords</t>
  </si>
  <si>
    <t xml:space="preserve">oncodvm
</t>
  </si>
  <si>
    <t xml:space="preserve">fransriemersma
</t>
  </si>
  <si>
    <t xml:space="preserve">minimalloves
</t>
  </si>
  <si>
    <t xml:space="preserve">vinylradar
</t>
  </si>
  <si>
    <t>jneatherycastro
We did a thing for #ConstitutionDay
and also announced the #UNO1ForAll
social media contest. https://t.co/3XaqTkBxQ2</t>
  </si>
  <si>
    <t xml:space="preserve">sproutsocial
</t>
  </si>
  <si>
    <t xml:space="preserve">mavradiouno
</t>
  </si>
  <si>
    <t>derekesullivan
Thank you @UNOSML for broadcasting
First Amendment Panel for us who
can't make it to @UNOmaha #UNO1ForAll</t>
  </si>
  <si>
    <t>crishm
Thank you @UNOSML for broadcasting
First Amendment Panel for us who
can't make it to @UNOmaha #UNO1ForAll</t>
  </si>
  <si>
    <t xml:space="preserve">ethan_wolbach
</t>
  </si>
  <si>
    <t xml:space="preserve">nebraskasower
</t>
  </si>
  <si>
    <t xml:space="preserve">nealschaffer
</t>
  </si>
  <si>
    <t xml:space="preserve">jared_e_barton
</t>
  </si>
  <si>
    <t xml:space="preserve">deborahsmithho2
</t>
  </si>
  <si>
    <t>larissagrace
ICYMI #UNO1ForAll _xD83C__xDDFA__xD83C__xDDF8_ First Amendment
panel, please watch [video] https://t.co/3ZggG5TF9n
— #UNOjmc404 @UNOSML</t>
  </si>
  <si>
    <t>communo
ICYMI #UNO1ForAll _xD83C__xDDFA__xD83C__xDDF8_ First Amendment
panel, please watch [video] https://t.co/3ZggG5TF9n
— #UNOjmc404 @UNOSML</t>
  </si>
  <si>
    <t xml:space="preserve">wspa7
</t>
  </si>
  <si>
    <t xml:space="preserve">realdonaldtrump
</t>
  </si>
  <si>
    <t xml:space="preserve">unothegateway
</t>
  </si>
  <si>
    <t xml:space="preserve">jodeanebrownlee
</t>
  </si>
  <si>
    <t>carrieholerich
@UNOSML @UNOmaha @SachaKopp @UNOSPA
@StantonOfOmaha @MaryPerkinsonDM
@UNOmavmaniacs @thartman2u @MavPro
@JodeaneBrownlee Awesome!</t>
  </si>
  <si>
    <t xml:space="preserve">mavpro
</t>
  </si>
  <si>
    <t xml:space="preserve">thartman2u
</t>
  </si>
  <si>
    <t xml:space="preserve">unomavmaniacs
</t>
  </si>
  <si>
    <t xml:space="preserve">maryperkinsondm
</t>
  </si>
  <si>
    <t xml:space="preserve">stantonofomaha
</t>
  </si>
  <si>
    <t xml:space="preserve">unospa
</t>
  </si>
  <si>
    <t xml:space="preserve">sachakopp
</t>
  </si>
  <si>
    <t>https://zoom.us/recording/play/D2a4rMBNzyplGPVOyXfzo3IspL3kGdIqsl3Z-hlICvbQMuL1kj_OTbrawA0drv6O https://unomaha.zoom.us/signin https://twitter.com/UNOSML/status/1174750667862355970 https://twitter.com/UNOSML/status/1174693077790986241 https://twitter.com/unosml/status/1176886608844345344 https://investigativereportingworkshop.org/news/growing-hostility-between-student-media-and-administrators/ https://nationalvoterregistrationday.org/partner-tools/ https://twitter.com/unosml/status/1176884019683713024 https://nealschaffer.com/strategically-build-influencer-marketing-program/ https://nodexlgraphgallery.org/Pages/Graph.aspx?graphID=210062</t>
  </si>
  <si>
    <t>https://nodexlgraphgallery.org/Pages/Graph.aspx?graphID=210965 https://unomaha.zoom.us/signin https://unomaha.zoom.us/recording/play/D2a4rMBNzyplGPVOyXfzo3IspL3kGdIqsl3Z-hlICvbQMuL1kj_OTbrawA0drv6O?continueMode=true https://twitter.com/LarissaGrace/status/1174791759785652224 https://zoom.us/recording/play/D2a4rMBNzyplGPVOyXfzo3IspL3kGdIqsl3Z-hlICvbQMuL1kj_OTbrawA0drv6O https://nationalvoterregistrationday.org/partner-tools/ https://sproutsocial.com/insights/hashtag-analytics/ https://nealschaffer.com/strategically-build-influencer-marketing-program/ https://nodexlgraphgallery.org/Pages/Graph.aspx?graphID=210062 http://unothegateway.com/uno-celebrates-constitution-week-including-first-amendment-panel/</t>
  </si>
  <si>
    <t>https://twitter.com/unosml/status/1174750667862355970 https://twitter.com/UNOSML/status/1174750667862355970 https://twitter.com/UNOSML/status/1174836862600585217</t>
  </si>
  <si>
    <t>twitter.com zoom.us investigativereportingworkshop.org nationalvoterregistrationday.org nealschaffer.com nodexlgraphgallery.org unothegateway.com unomaha.edu</t>
  </si>
  <si>
    <t>nodexlgraphgallery.org zoom.us twitter.com nationalvoterregistrationday.org sproutsocial.com nealschaffer.com unothegateway.com</t>
  </si>
  <si>
    <t>unojmc404</t>
  </si>
  <si>
    <t>socialmedia</t>
  </si>
  <si>
    <t>vote</t>
  </si>
  <si>
    <t>firstamendment</t>
  </si>
  <si>
    <t>nationalvoterregistrationday</t>
  </si>
  <si>
    <t>unocmst419</t>
  </si>
  <si>
    <t>unojmc441</t>
  </si>
  <si>
    <t>scotus</t>
  </si>
  <si>
    <t>marketing</t>
  </si>
  <si>
    <t>knowtheo</t>
  </si>
  <si>
    <t>everyoneforomaha</t>
  </si>
  <si>
    <t>bigdata</t>
  </si>
  <si>
    <t>iot</t>
  </si>
  <si>
    <t>ai</t>
  </si>
  <si>
    <t>ml</t>
  </si>
  <si>
    <t>4ir</t>
  </si>
  <si>
    <t>influencers</t>
  </si>
  <si>
    <t>futureofwork</t>
  </si>
  <si>
    <t>fintech</t>
  </si>
  <si>
    <t>datascience</t>
  </si>
  <si>
    <t>constitutionday</t>
  </si>
  <si>
    <t>uno1forall unojmc404 socialmedia unocmst419 nationalvoterregistrationday data marketing vote firstamendment scotus</t>
  </si>
  <si>
    <t>uno1forall unojmc404 nationalvoterregistrationday socialmedia data vote firstamendment knowtheo unomaha everyoneforomaha</t>
  </si>
  <si>
    <t>bigdata iot ai ml 4ir influencers futureofwork fintech datascience networkanalysis</t>
  </si>
  <si>
    <t>uno1forall unojmc441 constitutionday</t>
  </si>
  <si>
    <t>#uno1forall</t>
  </si>
  <si>
    <t>amendment</t>
  </si>
  <si>
    <t>first</t>
  </si>
  <si>
    <t>panel</t>
  </si>
  <si>
    <t>2</t>
  </si>
  <si>
    <t>30</t>
  </si>
  <si>
    <t>#unojmc404</t>
  </si>
  <si>
    <t>pm</t>
  </si>
  <si>
    <t>top</t>
  </si>
  <si>
    <t>#ff</t>
  </si>
  <si>
    <t>watch</t>
  </si>
  <si>
    <t>live</t>
  </si>
  <si>
    <t>make</t>
  </si>
  <si>
    <t>#uno1forall unosml amendment unomaha first panel 2 30 #unojmc404 pm</t>
  </si>
  <si>
    <t>#uno1forall unosml unomaha first amendment panel #unojmc404 top 2 30</t>
  </si>
  <si>
    <t>nodexl gephi socioviz chidambara09 smr_foundation mihkal jeremyhl unosml gamergeeknews mikequindazzi</t>
  </si>
  <si>
    <t>#ff jeremyhl vinylradar minimalloves fransriemersma unosml oncodvm stephen_lay coffeeftwords</t>
  </si>
  <si>
    <t>watch #uno1forall panel live make</t>
  </si>
  <si>
    <t>first,amendment</t>
  </si>
  <si>
    <t>amendment,panel</t>
  </si>
  <si>
    <t>2,30</t>
  </si>
  <si>
    <t>unosml,unomaha</t>
  </si>
  <si>
    <t>#uno1forall,first</t>
  </si>
  <si>
    <t>30,pm</t>
  </si>
  <si>
    <t>#uno1forall,unosml</t>
  </si>
  <si>
    <t>cpacs,commons</t>
  </si>
  <si>
    <t>unomaha,unosml</t>
  </si>
  <si>
    <t>top,hashtags</t>
  </si>
  <si>
    <t>less,24</t>
  </si>
  <si>
    <t>hashtags,#uno1forall</t>
  </si>
  <si>
    <t>sachakopp,unospa</t>
  </si>
  <si>
    <t>unospa,stantonofomaha</t>
  </si>
  <si>
    <t>gephi,nodexl</t>
  </si>
  <si>
    <t>nodexl,socioviz</t>
  </si>
  <si>
    <t>chidambara09,smr_foundation</t>
  </si>
  <si>
    <t>smr_foundation,mihkal</t>
  </si>
  <si>
    <t>mihkal,jeremyhl</t>
  </si>
  <si>
    <t>jeremyhl,unosml</t>
  </si>
  <si>
    <t>unosml,gamergeeknews</t>
  </si>
  <si>
    <t>gamergeeknews,mikequindazzi</t>
  </si>
  <si>
    <t>mikequindazzi,bernardamus</t>
  </si>
  <si>
    <t>socioviz,nodexl</t>
  </si>
  <si>
    <t>#ff,jeremyhl</t>
  </si>
  <si>
    <t>jeremyhl,vinylradar</t>
  </si>
  <si>
    <t>vinylradar,minimalloves</t>
  </si>
  <si>
    <t>minimalloves,fransriemersma</t>
  </si>
  <si>
    <t>fransriemersma,unosml</t>
  </si>
  <si>
    <t>unosml,oncodvm</t>
  </si>
  <si>
    <t>oncodvm,stephen_lay</t>
  </si>
  <si>
    <t>stephen_lay,coffeeftwords</t>
  </si>
  <si>
    <t>first,amendment  amendment,panel  2,30  unosml,unomaha  #uno1forall,first  30,pm  unomaha,unosml  #uno1forall,unosml  cpacs,commons  less,24</t>
  </si>
  <si>
    <t>first,amendment  amendment,panel  unosml,unomaha  #uno1forall,first  2,30  top,hashtags  hashtags,#uno1forall  30,pm  sachakopp,unospa  unospa,stantonofomaha</t>
  </si>
  <si>
    <t>gephi,nodexl  nodexl,socioviz  chidambara09,smr_foundation  smr_foundation,mihkal  mihkal,jeremyhl  jeremyhl,unosml  unosml,gamergeeknews  gamergeeknews,mikequindazzi  mikequindazzi,bernardamus  socioviz,nodexl</t>
  </si>
  <si>
    <t>#ff,jeremyhl  jeremyhl,vinylradar  vinylradar,minimalloves  minimalloves,fransriemersma  fransriemersma,unosml  unosml,oncodvm  oncodvm,stephen_lay  stephen_lay,coffeeftwords</t>
  </si>
  <si>
    <t>gephi docassar</t>
  </si>
  <si>
    <t>unosml unomaha nodexl unothegateway nealschaffer realdonaldtrump tweetrootapp wspa7 communo larissagrace</t>
  </si>
  <si>
    <t>unomaha unosml sachakopp unospa stantonofomaha maryperkinsondm unomavmaniacs thartman2u mavpro jodeanebrownlee</t>
  </si>
  <si>
    <t>nodexl socioviz chidambara09 smr_foundation mihkal jeremyhl unosml gamergeeknews mikequindazzi bernardamus</t>
  </si>
  <si>
    <t>jeremyhl vinylradar minimalloves fransriemersma unosml oncodvm stephen_lay coffeeftwords</t>
  </si>
  <si>
    <t>nealschaffer jeremyhl wspa7 realdonaldtrump unomaha crishm brooke_wegner unothegateway kathyschwarz2 derekesullivan</t>
  </si>
  <si>
    <t>sproutsocial nebraskasower carrieholerich thartman2u mavradiouno ethan_wolbach jodeanebrownlee unospa unomavmaniacs stantonofomaha</t>
  </si>
  <si>
    <t>gamergeeknews chidambara09 bernardamus mikequindazzi nodexl mihkal smr_foundation socioviznet gephi docassar</t>
  </si>
  <si>
    <t>ccooke6685 oncodvm stephen_lay coffeeftwords vinylradar fransriemersma minimalloves</t>
  </si>
  <si>
    <t>jneatherycastro hannachristine_ marsnevada</t>
  </si>
  <si>
    <t>https://nodexlgraphgallery.org/Pages/Graph.aspx?graphID=210965 https://nodexlgraphgallery.org/Pages/Graph.aspx?graphID=210963 http://unothegateway.com/uno-celebrates-constitution-week-including-first-amendment-panel/ https://nodexlgraphgallery.org/Pages/Graph.aspx?graphID=210062 https://nealschaffer.com/strategically-build-influencer-marketing-program/ https://sproutsocial.com/insights/hashtag-analytics/ https://nationalvoterregistrationday.org/partner-tools/ https://zoom.us/recording/play/D2a4rMBNzyplGPVOyXfzo3IspL3kGdIqsl3Z-hlICvbQMuL1kj_OTbrawA0drv6O https://twitter.com/LarissaGrace/status/1174791759785652224 https://unomaha.zoom.us/recording/play/D2a4rMBNzyplGPVOyXfzo3IspL3kGdIqsl3Z-hlICvbQMuL1kj_OTbrawA0drv6O?continueMode=true</t>
  </si>
  <si>
    <t>https://twitter.com/unosml/status/1176886608844345344 http://unothegateway.com/uno-celebrates-constitution-week-including-first-amendment-panel/ https://nodexlgraphgallery.org/Pages/Graph.aspx?graphID=210062 https://nealschaffer.com/strategically-build-influencer-marketing-program/ https://unomaha.zoom.us/signin https://twitter.com/unosml/status/1176884019683713024 https://zoom.us/recording/play/D2a4rMBNzyplGPVOyXfzo3IspL3kGdIqsl3Z-hlICvbQMuL1kj_OTbrawA0drv6O https://nationalvoterregistrationday.org/partner-tools/ https://investigativereportingworkshop.org/news/growing-hostility-between-student-media-and-administrators/</t>
  </si>
  <si>
    <t>https://zoom.us/recording/play/D2a4rMBNzyplGPVOyXfzo3IspL3kGdIqsl3Z-hlICvbQMuL1kj_OTbrawA0drv6O https://unomaha.zoom.us/recording/play/D2a4rMBNzyplGPVOyXfzo3IspL3kGdIqsl3Z-hlICvbQMuL1kj_OTbrawA0drv6O?continueMode=true https://twitter.com/UNOSML/status/1174750667862355970 https://twitter.com/JeremyHL/status/1174751982453587968</t>
  </si>
  <si>
    <t>https://zoom.us/recording/play/D2a4rMBNzyplGPVOyXfzo3IspL3kGdIqsl3Z-hlICvbQMuL1kj_OTbrawA0drv6O https://www.unomaha.edu/news/events/constitution-week.php</t>
  </si>
  <si>
    <t>nodexlgraphgallery.org zoom.us unothegateway.com nealschaffer.com sproutsocial.com nationalvoterregistrationday.org twitter.com</t>
  </si>
  <si>
    <t>twitter.com zoom.us unothegateway.com nodexlgraphgallery.org nealschaffer.com nationalvoterregistrationday.org investigativereportingworkshop.org</t>
  </si>
  <si>
    <t>zoom.us twitter.com</t>
  </si>
  <si>
    <t>zoom.us unomaha.edu</t>
  </si>
  <si>
    <t>uno1forall unojmc404 vote socialmedia firstamendment data nationalvoterregistrationday knowtheo unomaha everyoneforomaha</t>
  </si>
  <si>
    <t>uno1forall unojmc404 unocmst419 vote firstamendment scotus marketing socialmedia data nationalvoterregistrationday</t>
  </si>
  <si>
    <t>uno1forall unojmc404 socialmedia</t>
  </si>
  <si>
    <t>unojmc404 vote socialmedia firstamendment data nationalvoterregistrationday knowtheo unomaha everyoneforomaha firstdayoffall</t>
  </si>
  <si>
    <t>unojmc404 unocmst419 vote firstamendment scotus marketing socialmedia data nationalvoterregistrationday uno1forall</t>
  </si>
  <si>
    <t>unojmc404 uno1forall</t>
  </si>
  <si>
    <t>unojmc404 socialmedia uno1forall</t>
  </si>
  <si>
    <t>docassar gephi nodexl socioviz chidambara09 smr_foundation mihkal jeremyhl gamergeeknews mikequindazzi</t>
  </si>
  <si>
    <t>nodexl gephi socioviz chidambara09 smr_foundation mihkal jeremyhl gamergeeknews mikequindazzi bernardamus</t>
  </si>
  <si>
    <t>#uno1forall first amendment unomaha #unojmc404 panel top 2 30 hashtags</t>
  </si>
  <si>
    <t>#uno1forall unomaha #unojmc404 first amendment panel 2 30 pm week</t>
  </si>
  <si>
    <t>first amendment unomaha #uno1forall please join discussion 2 30 pm</t>
  </si>
  <si>
    <t>students panel 2 30 #uno1forall uno watch live link make</t>
  </si>
  <si>
    <t>#uno1forall live 2 30 pm unomaha</t>
  </si>
  <si>
    <t>uno students watch panel live link make event want participate</t>
  </si>
  <si>
    <t>watch make #uno1forall panel live here today recording #unojmc441</t>
  </si>
  <si>
    <t>#uno1forall unomaha first amendment panel thank those attending recording shared</t>
  </si>
  <si>
    <t>less 24 hours #uno1forall first amendment panel unomaha see</t>
  </si>
  <si>
    <t>#ff jeremyhl vinylradar minimalloves fransriemersma oncodvm stephen_lay coffeeftwords</t>
  </si>
  <si>
    <t>thing #constitutionday announced #uno1forall social media contest</t>
  </si>
  <si>
    <t>thank broadcasting first amendment panel make unomaha #uno1forall</t>
  </si>
  <si>
    <t>#uno1forall amendment panel first watch 1st unomaha make icymi please</t>
  </si>
  <si>
    <t>#uno1forall first amendment panel unomaha please 2 30 cpacs commons</t>
  </si>
  <si>
    <t>unomaha sachakopp unospa stantonofomaha maryperkinsondm unomavmaniacs thartman2u mavpro jodeanebrownlee awesome</t>
  </si>
  <si>
    <t>#unojmc404 panel top 2 30 unomaha first amendment steps hashtags</t>
  </si>
  <si>
    <t>#unojmc404 steps panel 2 30 pm first amendment week unomaha</t>
  </si>
  <si>
    <t>please join discussion 2 30 pm cpacs commons #socialmedia influence</t>
  </si>
  <si>
    <t>uno watch live link make event remember dm want sign</t>
  </si>
  <si>
    <t>thank those attending recording shared friday please join discussion 2</t>
  </si>
  <si>
    <t>1st unomaha make icymi please video #unojmc404 uno student uses</t>
  </si>
  <si>
    <t>please 2 30 cpacs commons student icymi watch video #unojmc404</t>
  </si>
  <si>
    <t>docassar,gephi  gephi,nodexl  nodexl,socioviz  socioviz,chidambara09  chidambara09,smr_foundation  smr_foundation,mihkal  mihkal,jeremyhl  jeremyhl,unosml  unosml,gamergeeknews  gamergeeknews,mikequindazzi</t>
  </si>
  <si>
    <t>gephi,nodexl  nodexl,socioviz  socioviz,nodexl  nodexl,nodexl  nodexl,gephi  gephi,chidambara09  chidambara09,smr_foundation  smr_foundation,mihkal  mihkal,jeremyhl  jeremyhl,unosml</t>
  </si>
  <si>
    <t>first,amendment  amendment,panel  2,30  #uno1forall,first  unosml,unomaha  top,hashtags  hashtags,#uno1forall  30,pm  tweets,unosml  constitution,week</t>
  </si>
  <si>
    <t>first,amendment  amendment,panel  2,30  30,pm  #uno1forall,unosml  unosml,unomaha  #uno1forall,first  unosml,nodexl  #unojmc404,#unocmst419  steps,#unojmc404</t>
  </si>
  <si>
    <t>first,amendment  please,join  join,first  amendment,discussion  discussion,unomaha  unomaha,unosml  unosml,#uno1forall  #uno1forall,2  2,30  30,pm</t>
  </si>
  <si>
    <t>2,30  uno,students  students,watch  watch,panel  panel,live  live,link  link,make  make,event  event,remember  remember,dm</t>
  </si>
  <si>
    <t>#uno1forall,live  live,2  2,30  30,pm  pm,unomaha  unomaha,unosml</t>
  </si>
  <si>
    <t>uno,students  students,watch  watch,panel  panel,live  live,link  link,make  make,event  event,want  want,participate  participate,win</t>
  </si>
  <si>
    <t>make,#uno1forall  #uno1forall,panel  panel,watch  watch,live  live,here  here,today  today,watch  watch,recording  recording,#unojmc441</t>
  </si>
  <si>
    <t>first,amendment  unosml,unomaha  amendment,panel  thank,those  those,attending  attending,#uno1forall  #uno1forall,unosml  unomaha,first  panel,recording  recording,shared</t>
  </si>
  <si>
    <t>less,24  24,hours  hours,#uno1forall  #uno1forall,first  first,amendment  amendment,panel  panel,unosml  unosml,unomaha  unomaha,see</t>
  </si>
  <si>
    <t>thing,#constitutionday  #constitutionday,announced  announced,#uno1forall  #uno1forall,social  social,media  media,contest</t>
  </si>
  <si>
    <t>thank,unosml  unosml,broadcasting  broadcasting,first  first,amendment  amendment,panel  panel,make  make,unomaha  unomaha,#uno1forall</t>
  </si>
  <si>
    <t>amendment,panel  first,amendment  1st,amendment  icymi,#uno1forall  #uno1forall,first  panel,please  please,watch  watch,video  video,#unojmc404  #unojmc404,unosml</t>
  </si>
  <si>
    <t>first,amendment  amendment,panel  #uno1forall,first  unosml,unomaha  2,30  cpacs,commons  icymi,#uno1forall  panel,please  please,watch  watch,video</t>
  </si>
  <si>
    <t>unosml,unomaha  unomaha,sachakopp  sachakopp,unospa  unospa,stantonofomaha  stantonofomaha,maryperkinsondm  maryperkinsondm,unomavmaniacs  unomavmaniacs,thartman2u  thartman2u,mavpro  mavpro,jodeanebrownlee  jodeanebrownlee,awesome</t>
  </si>
  <si>
    <t>amendment,panel  2,30  #uno1forall,first  unosml,unomaha  first,amendment  steps,#unojmc404  top,hashtags  hashtags,#uno1forall  30,pm  tweets,unosml</t>
  </si>
  <si>
    <t>steps,#unojmc404  amendment,panel  2,30  30,pm  first,amendment  #uno1forall,unosml  unosml,unomaha  #uno1forall,first  unosml,nodexl  #unojmc404,#unocmst419</t>
  </si>
  <si>
    <t>please,join  join,first  amendment,discussion  discussion,unomaha  unomaha,unosml  unosml,#uno1forall  #uno1forall,2  2,30  30,pm  pm,cpacs</t>
  </si>
  <si>
    <t>uno,students  students,watch  watch,panel  panel,live  live,link  link,make  make,event  event,remember  remember,dm  dm,want</t>
  </si>
  <si>
    <t>thank,those  those,attending  attending,#uno1forall  #uno1forall,unosml  unomaha,first  panel,recording  recording,shared  shared,friday  please,join  join,first</t>
  </si>
  <si>
    <t>1st,amendment  icymi,#uno1forall  #uno1forall,first  panel,please  please,watch  watch,video  video,#unojmc404  #unojmc404,unosml  uno,student  student,uses</t>
  </si>
  <si>
    <t>#uno1forall,first  unosml,unomaha  2,30  cpacs,commons  icymi,#uno1forall  panel,please  please,watch  watch,video  video,#unojmc404  #unojmc404,unosml</t>
  </si>
  <si>
    <t>cpacs</t>
  </si>
  <si>
    <t>commons</t>
  </si>
  <si>
    <t>students</t>
  </si>
  <si>
    <t>please</t>
  </si>
  <si>
    <t>thank</t>
  </si>
  <si>
    <t>week</t>
  </si>
  <si>
    <t>#socialmedia</t>
  </si>
  <si>
    <t>student</t>
  </si>
  <si>
    <t>contest</t>
  </si>
  <si>
    <t>hashtags</t>
  </si>
  <si>
    <t>influence</t>
  </si>
  <si>
    <t>thursday</t>
  </si>
  <si>
    <t>recording</t>
  </si>
  <si>
    <t>begins</t>
  </si>
  <si>
    <t>less</t>
  </si>
  <si>
    <t>24</t>
  </si>
  <si>
    <t>hours</t>
  </si>
  <si>
    <t>win</t>
  </si>
  <si>
    <t>twitter</t>
  </si>
  <si>
    <t>those</t>
  </si>
  <si>
    <t>attending</t>
  </si>
  <si>
    <t>shared</t>
  </si>
  <si>
    <t>friday</t>
  </si>
  <si>
    <t>constitution</t>
  </si>
  <si>
    <t>p</t>
  </si>
  <si>
    <t>m</t>
  </si>
  <si>
    <t>influencer</t>
  </si>
  <si>
    <t>icymi</t>
  </si>
  <si>
    <t>video</t>
  </si>
  <si>
    <t>discussion</t>
  </si>
  <si>
    <t>here</t>
  </si>
  <si>
    <t>steps</t>
  </si>
  <si>
    <t>registration</t>
  </si>
  <si>
    <t>#vote</t>
  </si>
  <si>
    <t>#firstamendment</t>
  </si>
  <si>
    <t>up</t>
  </si>
  <si>
    <t>1</t>
  </si>
  <si>
    <t>000</t>
  </si>
  <si>
    <t>instagram</t>
  </si>
  <si>
    <t>uno</t>
  </si>
  <si>
    <t>today</t>
  </si>
  <si>
    <t>continues</t>
  </si>
  <si>
    <t>#nationalvoterregistrationday</t>
  </si>
  <si>
    <t>hashtag</t>
  </si>
  <si>
    <t>#unocmst419</t>
  </si>
  <si>
    <t>#unojmc441</t>
  </si>
  <si>
    <t>#scotus</t>
  </si>
  <si>
    <t>september</t>
  </si>
  <si>
    <t>19</t>
  </si>
  <si>
    <t>launches</t>
  </si>
  <si>
    <t>being</t>
  </si>
  <si>
    <t>1000</t>
  </si>
  <si>
    <t>social</t>
  </si>
  <si>
    <t>media</t>
  </si>
  <si>
    <t>1st</t>
  </si>
  <si>
    <t>more</t>
  </si>
  <si>
    <t>livestream</t>
  </si>
  <si>
    <t>six</t>
  </si>
  <si>
    <t>strategic</t>
  </si>
  <si>
    <t>#marketing</t>
  </si>
  <si>
    <t>broadcasting</t>
  </si>
  <si>
    <t>link</t>
  </si>
  <si>
    <t>event</t>
  </si>
  <si>
    <t>want</t>
  </si>
  <si>
    <t>dm</t>
  </si>
  <si>
    <t>compete</t>
  </si>
  <si>
    <t>voter</t>
  </si>
  <si>
    <t>ahead</t>
  </si>
  <si>
    <t>reminder</t>
  </si>
  <si>
    <t>#bigdata</t>
  </si>
  <si>
    <t>#iot</t>
  </si>
  <si>
    <t>#ai</t>
  </si>
  <si>
    <t>#ml</t>
  </si>
  <si>
    <t>#4ir</t>
  </si>
  <si>
    <t>#influencers</t>
  </si>
  <si>
    <t>#futureofwork</t>
  </si>
  <si>
    <t>#fintech</t>
  </si>
  <si>
    <t>#datascience</t>
  </si>
  <si>
    <t>growing</t>
  </si>
  <si>
    <t>hostility</t>
  </si>
  <si>
    <t>between</t>
  </si>
  <si>
    <t>high</t>
  </si>
  <si>
    <t>school</t>
  </si>
  <si>
    <t>exercising</t>
  </si>
  <si>
    <t>rights</t>
  </si>
  <si>
    <t>administrators</t>
  </si>
  <si>
    <t>1.0.1.419</t>
  </si>
  <si>
    <t>33, 112, 0</t>
  </si>
  <si>
    <t>66, 95, 0</t>
  </si>
  <si>
    <t>98, 79, 0</t>
  </si>
  <si>
    <t>229, 13, 0</t>
  </si>
  <si>
    <t>G1: #uno1forall unosml amendment unomaha first panel 2 30 #unojmc404 pm</t>
  </si>
  <si>
    <t>G2: #uno1forall unosml unomaha first amendment panel #unojmc404 top 2 30</t>
  </si>
  <si>
    <t>G3: nodexl gephi socioviz chidambara09 smr_foundation mihkal jeremyhl unosml gamergeeknews mikequindazzi</t>
  </si>
  <si>
    <t>G4: #ff jeremyhl vinylradar minimalloves fransriemersma unosml oncodvm stephen_lay coffeeftwords</t>
  </si>
  <si>
    <t>G5: watch #uno1forall panel live make</t>
  </si>
  <si>
    <t>Edge Weight▓1▓9▓0▓True▓Green▓Red▓▓Edge Weight▓1▓4▓0▓5▓10▓False▓Edge Weight▓1▓9▓0▓16▓6▓False▓▓0▓0▓0▓True▓Black▓Black▓▓Followers▓2▓222021▓0▓162▓1000▓False▓Followers▓2▓64803684▓0▓100▓70▓False▓▓0▓0▓0▓0▓0▓False▓▓0▓0▓0▓0▓0▓False</t>
  </si>
  <si>
    <t>GraphSource░TwitterSearch▓GraphTerm░unosml▓ImportDescription░The graph represents a network of 53 Twitter users whose recent tweets contained "unosml", or who were replied to or mentioned in those tweets, taken from a data set limited to a maximum of 18,000 tweets.  The network was obtained from Twitter on Wednesday, 25 September 2019 at 15:56 UTC.
The tweets in the network were tweeted over the 9-day, 6-hour, 45-minute period from Monday, 16 September 2019 at 09:09 UTC to Wednesday, 25 September 2019 at 15:55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"mentions".▓ImportSuggestedTitle░unosml Twitter NodeXL SNA Map and Report for Wednesday, 25 September 2019 at 15:56 UTC▓ImportSuggestedFileNameNoExtension░2019-09-25 15-56-28 NodeXL Twitter Search unosml▓GroupingDescription░The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</si>
</sst>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0" fontId="0" fillId="0" borderId="7" xfId="22" applyFont="1" applyBorder="1" applyAlignment="1">
      <alignment/>
    </xf>
    <xf numFmtId="0" fontId="0" fillId="0" borderId="0" xfId="22" applyFont="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49" fontId="0" fillId="0" borderId="7" xfId="22" applyNumberFormat="1" applyFont="1" applyBorder="1" applyAlignment="1">
      <alignment/>
    </xf>
    <xf numFmtId="0" fontId="0" fillId="0" borderId="0" xfId="0" applyFill="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1" xfId="28" applyNumberFormat="1" applyFill="1" applyBorder="1" applyAlignment="1">
      <alignment/>
    </xf>
    <xf numFmtId="0" fontId="10" fillId="0" borderId="2" xfId="28" applyFill="1" applyBorder="1" applyAlignment="1">
      <alignment/>
    </xf>
    <xf numFmtId="14" fontId="0" fillId="0" borderId="0" xfId="0" applyNumberFormat="1" applyAlignment="1">
      <alignment/>
    </xf>
    <xf numFmtId="14" fontId="0" fillId="0" borderId="0" xfId="0" applyNumberFormat="1" applyFill="1" applyAlignment="1">
      <alignment/>
    </xf>
    <xf numFmtId="21" fontId="0" fillId="0" borderId="0" xfId="0" applyNumberFormat="1" applyAlignment="1" quotePrefix="1">
      <alignment/>
    </xf>
    <xf numFmtId="22" fontId="0" fillId="0" borderId="0" xfId="0"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9">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8"/>
      <tableStyleElement type="headerRow" dxfId="367"/>
    </tableStyle>
    <tableStyle name="NodeXL Table" pivot="0" count="1">
      <tableStyleElement type="headerRow" dxfId="36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51191408"/>
        <c:axId val="58069489"/>
      </c:barChart>
      <c:catAx>
        <c:axId val="511914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069489"/>
        <c:crosses val="autoZero"/>
        <c:auto val="1"/>
        <c:lblOffset val="100"/>
        <c:noMultiLvlLbl val="0"/>
      </c:catAx>
      <c:valAx>
        <c:axId val="58069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91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52863354"/>
        <c:axId val="6008139"/>
      </c:barChart>
      <c:catAx>
        <c:axId val="528633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08139"/>
        <c:crosses val="autoZero"/>
        <c:auto val="1"/>
        <c:lblOffset val="100"/>
        <c:noMultiLvlLbl val="0"/>
      </c:catAx>
      <c:valAx>
        <c:axId val="60081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63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54073252"/>
        <c:axId val="16897221"/>
      </c:barChart>
      <c:catAx>
        <c:axId val="540732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897221"/>
        <c:crosses val="autoZero"/>
        <c:auto val="1"/>
        <c:lblOffset val="100"/>
        <c:noMultiLvlLbl val="0"/>
      </c:catAx>
      <c:valAx>
        <c:axId val="16897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732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17857262"/>
        <c:axId val="26497631"/>
      </c:barChart>
      <c:catAx>
        <c:axId val="178572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497631"/>
        <c:crosses val="autoZero"/>
        <c:auto val="1"/>
        <c:lblOffset val="100"/>
        <c:noMultiLvlLbl val="0"/>
      </c:catAx>
      <c:valAx>
        <c:axId val="26497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572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37152088"/>
        <c:axId val="65933337"/>
      </c:barChart>
      <c:catAx>
        <c:axId val="371520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933337"/>
        <c:crosses val="autoZero"/>
        <c:auto val="1"/>
        <c:lblOffset val="100"/>
        <c:noMultiLvlLbl val="0"/>
      </c:catAx>
      <c:valAx>
        <c:axId val="65933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520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56529122"/>
        <c:axId val="39000051"/>
      </c:barChart>
      <c:catAx>
        <c:axId val="565291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000051"/>
        <c:crosses val="autoZero"/>
        <c:auto val="1"/>
        <c:lblOffset val="100"/>
        <c:noMultiLvlLbl val="0"/>
      </c:catAx>
      <c:valAx>
        <c:axId val="39000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29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15456140"/>
        <c:axId val="4887533"/>
      </c:barChart>
      <c:catAx>
        <c:axId val="154561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87533"/>
        <c:crosses val="autoZero"/>
        <c:auto val="1"/>
        <c:lblOffset val="100"/>
        <c:noMultiLvlLbl val="0"/>
      </c:catAx>
      <c:valAx>
        <c:axId val="4887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56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43987798"/>
        <c:axId val="60345863"/>
      </c:barChart>
      <c:catAx>
        <c:axId val="439877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345863"/>
        <c:crosses val="autoZero"/>
        <c:auto val="1"/>
        <c:lblOffset val="100"/>
        <c:noMultiLvlLbl val="0"/>
      </c:catAx>
      <c:valAx>
        <c:axId val="60345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87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6241856"/>
        <c:axId val="56176705"/>
      </c:barChart>
      <c:catAx>
        <c:axId val="6241856"/>
        <c:scaling>
          <c:orientation val="minMax"/>
        </c:scaling>
        <c:axPos val="b"/>
        <c:delete val="1"/>
        <c:majorTickMark val="out"/>
        <c:minorTickMark val="none"/>
        <c:tickLblPos val="none"/>
        <c:crossAx val="56176705"/>
        <c:crosses val="autoZero"/>
        <c:auto val="1"/>
        <c:lblOffset val="100"/>
        <c:noMultiLvlLbl val="0"/>
      </c:catAx>
      <c:valAx>
        <c:axId val="56176705"/>
        <c:scaling>
          <c:orientation val="minMax"/>
        </c:scaling>
        <c:axPos val="l"/>
        <c:delete val="1"/>
        <c:majorTickMark val="out"/>
        <c:minorTickMark val="none"/>
        <c:tickLblPos val="none"/>
        <c:crossAx val="62418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sociovizne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bernardamu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mikequindazz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gamergeeknew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unosm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jeremyh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mihka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smr_foundatio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chidambara09"/>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socioviz"/>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nodex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gephi"/>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docassa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brooke_wegn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unomah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simonrogerstow"/>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kathyschwarz2"/>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hannachristine_"/>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marsnevad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yvescuste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dkruse89"/>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ccooke6685"/>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coffeeftword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stephen_lay"/>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oncodvm"/>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fransriemersm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minimallove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vinylrada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jneatherycastr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sproutsocial"/>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mavradiouno"/>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derekesullivan"/>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crishm"/>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ethan_wolbach"/>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nebraskasower"/>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nealschaffer"/>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jared_e_barto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deborahsmithho2"/>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larissagrac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811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commun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wspa7"/>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tweetrootapp"/>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811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realdonaldtrump"/>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811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unothegateway"/>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8110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jodeanebrownlee"/>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811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carrieholerich"/>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811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mavpro"/>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811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thartman2u"/>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811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unomavmaniac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811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maryperkinsondm"/>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811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stantonofomah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811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unospa"/>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8110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sachakopp"/>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81100" y="27841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98" totalsRowShown="0" headerRowDxfId="365" dataDxfId="315">
  <autoFilter ref="A2:BN198"/>
  <tableColumns count="66">
    <tableColumn id="1" name="Vertex 1" dataDxfId="299"/>
    <tableColumn id="2" name="Vertex 2" dataDxfId="297"/>
    <tableColumn id="3" name="Color" dataDxfId="298"/>
    <tableColumn id="4" name="Width" dataDxfId="324"/>
    <tableColumn id="11" name="Style" dataDxfId="323"/>
    <tableColumn id="5" name="Opacity" dataDxfId="322"/>
    <tableColumn id="6" name="Visibility" dataDxfId="321"/>
    <tableColumn id="10" name="Label" dataDxfId="320"/>
    <tableColumn id="12" name="Label Text Color" dataDxfId="319"/>
    <tableColumn id="13" name="Label Font Size" dataDxfId="318"/>
    <tableColumn id="14" name="Reciprocated?" dataDxfId="205"/>
    <tableColumn id="7" name="ID" dataDxfId="317"/>
    <tableColumn id="9" name="Dynamic Filter" dataDxfId="316"/>
    <tableColumn id="8" name="Add Your Own Columns Here" dataDxfId="296"/>
    <tableColumn id="15" name="Relationship" dataDxfId="295"/>
    <tableColumn id="16" name="Relationship Date (UTC)" dataDxfId="294"/>
    <tableColumn id="17" name="Tweet" dataDxfId="293"/>
    <tableColumn id="18" name="URLs in Tweet" dataDxfId="292"/>
    <tableColumn id="19" name="Domains in Tweet" dataDxfId="291"/>
    <tableColumn id="20" name="Hashtags in Tweet" dataDxfId="290"/>
    <tableColumn id="21" name="Tweet Date (UTC)" dataDxfId="288"/>
    <tableColumn id="22" name="Twitter Page for Tweet" dataDxfId="287"/>
    <tableColumn id="23" name="Latitude" dataDxfId="286"/>
    <tableColumn id="24" name="Longitude" dataDxfId="285"/>
    <tableColumn id="25" name="Imported ID" dataDxfId="284"/>
    <tableColumn id="26" name="In-Reply-To Tweet ID" dataDxfId="283"/>
    <tableColumn id="27" name="Edge Weight" dataDxfId="51"/>
    <tableColumn id="28" name="Sentiment List #1: Positive Word Count" dataDxfId="50"/>
    <tableColumn id="29" name="Sentiment List #1: Positive Word Percentage (%)" dataDxfId="49"/>
    <tableColumn id="30" name="Sentiment List #2: Negative Word Count" dataDxfId="48"/>
    <tableColumn id="31" name="Sentiment List #2: Negative Word Percentage (%)" dataDxfId="47"/>
    <tableColumn id="32" name="Sentiment List #3: (Add your own word list) Word Count" dataDxfId="46"/>
    <tableColumn id="33" name="Sentiment List #3: (Add your own word list) Word Percentage (%)" dataDxfId="45"/>
    <tableColumn id="34" name="Non-categorized Word Count" dataDxfId="44"/>
    <tableColumn id="35" name="Non-categorized Word Percentage (%)" dataDxfId="43"/>
    <tableColumn id="36" name="Edge Content Word Count" dataDxfId="41"/>
    <tableColumn id="37" name="Media in Tweet" dataDxfId="42"/>
    <tableColumn id="38" name="Tweet Image File" dataDxfId="282"/>
    <tableColumn id="39" name="Favorited" dataDxfId="281"/>
    <tableColumn id="40" name="Favorite Count" dataDxfId="280"/>
    <tableColumn id="41" name="In-Reply-To User ID" dataDxfId="279"/>
    <tableColumn id="42" name="Is Quote Status" dataDxfId="278"/>
    <tableColumn id="43" name="Language" dataDxfId="277"/>
    <tableColumn id="44" name="Possibly Sensitive" dataDxfId="276"/>
    <tableColumn id="45" name="Quoted Status ID" dataDxfId="275"/>
    <tableColumn id="46" name="Retweeted" dataDxfId="274"/>
    <tableColumn id="47" name="Retweet Count" dataDxfId="273"/>
    <tableColumn id="48" name="Retweet ID" dataDxfId="272"/>
    <tableColumn id="49" name="Source" dataDxfId="271"/>
    <tableColumn id="50" name="Truncated" dataDxfId="270"/>
    <tableColumn id="51" name="Unified Twitter ID" dataDxfId="269"/>
    <tableColumn id="52" name="Imported Tweet Type" dataDxfId="268"/>
    <tableColumn id="53" name="Added By Extended Analysis" dataDxfId="267"/>
    <tableColumn id="54" name="Corrected By Extended Analysis" dataDxfId="266"/>
    <tableColumn id="55" name="Place Bounding Box" dataDxfId="265"/>
    <tableColumn id="56" name="Place Country" dataDxfId="264"/>
    <tableColumn id="57" name="Place Country Code" dataDxfId="263"/>
    <tableColumn id="58" name="Place Full Name" dataDxfId="262"/>
    <tableColumn id="59" name="Place ID" dataDxfId="261"/>
    <tableColumn id="60" name="Place Name" dataDxfId="260"/>
    <tableColumn id="61" name="Place Type" dataDxfId="259"/>
    <tableColumn id="62" name="Place URL" dataDxfId="223"/>
    <tableColumn id="63" name="Vertex 1 Group" dataDxfId="222">
      <calculatedColumnFormula>REPLACE(INDEX(GroupVertices[Group], MATCH(Edges[[#This Row],[Vertex 1]],GroupVertices[Vertex],0)),1,1,"")</calculatedColumnFormula>
    </tableColumn>
    <tableColumn id="64" name="Vertex 2 Group" dataDxfId="220">
      <calculatedColumnFormula>REPLACE(INDEX(GroupVertices[Group], MATCH(Edges[[#This Row],[Vertex 2]],GroupVertices[Vertex],0)),1,1,"")</calculatedColumnFormula>
    </tableColumn>
    <tableColumn id="65" name="Date" dataDxfId="221"/>
    <tableColumn id="66" name="Time" dataDxfId="28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5" totalsRowShown="0" headerRowDxfId="338" dataDxfId="337">
  <autoFilter ref="A2:C15"/>
  <tableColumns count="3">
    <tableColumn id="1" name="Group 1" dataDxfId="19"/>
    <tableColumn id="2" name="Group 2" dataDxfId="18"/>
    <tableColumn id="3" name="Edges" dataDxfId="17"/>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L11" totalsRowShown="0" headerRowDxfId="204" dataDxfId="203">
  <autoFilter ref="A1:L11"/>
  <tableColumns count="12">
    <tableColumn id="1" name="Top URLs in Tweet in Entire Graph" dataDxfId="202"/>
    <tableColumn id="2" name="Entire Graph Count" dataDxfId="201"/>
    <tableColumn id="3" name="Top URLs in Tweet in G1" dataDxfId="200"/>
    <tableColumn id="4" name="G1 Count" dataDxfId="199"/>
    <tableColumn id="5" name="Top URLs in Tweet in G2" dataDxfId="198"/>
    <tableColumn id="6" name="G2 Count" dataDxfId="197"/>
    <tableColumn id="7" name="Top URLs in Tweet in G3" dataDxfId="196"/>
    <tableColumn id="8" name="G3 Count" dataDxfId="195"/>
    <tableColumn id="9" name="Top URLs in Tweet in G4" dataDxfId="194"/>
    <tableColumn id="10" name="G4 Count" dataDxfId="193"/>
    <tableColumn id="11" name="Top URLs in Tweet in G5" dataDxfId="192"/>
    <tableColumn id="12" name="G5 Count" dataDxfId="191"/>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L23" totalsRowShown="0" headerRowDxfId="189" dataDxfId="188">
  <autoFilter ref="A14:L23"/>
  <tableColumns count="12">
    <tableColumn id="1" name="Top Domains in Tweet in Entire Graph" dataDxfId="187"/>
    <tableColumn id="2" name="Entire Graph Count" dataDxfId="186"/>
    <tableColumn id="3" name="Top Domains in Tweet in G1" dataDxfId="185"/>
    <tableColumn id="4" name="G1 Count" dataDxfId="184"/>
    <tableColumn id="5" name="Top Domains in Tweet in G2" dataDxfId="183"/>
    <tableColumn id="6" name="G2 Count" dataDxfId="182"/>
    <tableColumn id="7" name="Top Domains in Tweet in G3" dataDxfId="181"/>
    <tableColumn id="8" name="G3 Count" dataDxfId="180"/>
    <tableColumn id="9" name="Top Domains in Tweet in G4" dataDxfId="179"/>
    <tableColumn id="10" name="G4 Count" dataDxfId="178"/>
    <tableColumn id="11" name="Top Domains in Tweet in G5" dataDxfId="177"/>
    <tableColumn id="12" name="G5 Count" dataDxfId="17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6:L36" totalsRowShown="0" headerRowDxfId="174" dataDxfId="173">
  <autoFilter ref="A26:L36"/>
  <tableColumns count="12">
    <tableColumn id="1" name="Top Hashtags in Tweet in Entire Graph" dataDxfId="172"/>
    <tableColumn id="2" name="Entire Graph Count" dataDxfId="171"/>
    <tableColumn id="3" name="Top Hashtags in Tweet in G1" dataDxfId="170"/>
    <tableColumn id="4" name="G1 Count" dataDxfId="169"/>
    <tableColumn id="5" name="Top Hashtags in Tweet in G2" dataDxfId="168"/>
    <tableColumn id="6" name="G2 Count" dataDxfId="167"/>
    <tableColumn id="7" name="Top Hashtags in Tweet in G3" dataDxfId="166"/>
    <tableColumn id="8" name="G3 Count" dataDxfId="165"/>
    <tableColumn id="9" name="Top Hashtags in Tweet in G4" dataDxfId="164"/>
    <tableColumn id="10" name="G4 Count" dataDxfId="163"/>
    <tableColumn id="11" name="Top Hashtags in Tweet in G5" dataDxfId="162"/>
    <tableColumn id="12" name="G5 Count" dataDxfId="161"/>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9:L49" totalsRowShown="0" headerRowDxfId="159" dataDxfId="158">
  <autoFilter ref="A39:L49"/>
  <tableColumns count="12">
    <tableColumn id="1" name="Top Words in Tweet in Entire Graph" dataDxfId="157"/>
    <tableColumn id="2" name="Entire Graph Count" dataDxfId="156"/>
    <tableColumn id="3" name="Top Words in Tweet in G1" dataDxfId="155"/>
    <tableColumn id="4" name="G1 Count" dataDxfId="154"/>
    <tableColumn id="5" name="Top Words in Tweet in G2" dataDxfId="153"/>
    <tableColumn id="6" name="G2 Count" dataDxfId="152"/>
    <tableColumn id="7" name="Top Words in Tweet in G3" dataDxfId="151"/>
    <tableColumn id="8" name="G3 Count" dataDxfId="150"/>
    <tableColumn id="9" name="Top Words in Tweet in G4" dataDxfId="149"/>
    <tableColumn id="10" name="G4 Count" dataDxfId="148"/>
    <tableColumn id="11" name="Top Words in Tweet in G5" dataDxfId="147"/>
    <tableColumn id="12" name="G5 Count" dataDxfId="146"/>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2:L62" totalsRowShown="0" headerRowDxfId="144" dataDxfId="143">
  <autoFilter ref="A52:L62"/>
  <tableColumns count="12">
    <tableColumn id="1" name="Top Word Pairs in Tweet in Entire Graph" dataDxfId="142"/>
    <tableColumn id="2" name="Entire Graph Count" dataDxfId="141"/>
    <tableColumn id="3" name="Top Word Pairs in Tweet in G1" dataDxfId="140"/>
    <tableColumn id="4" name="G1 Count" dataDxfId="139"/>
    <tableColumn id="5" name="Top Word Pairs in Tweet in G2" dataDxfId="138"/>
    <tableColumn id="6" name="G2 Count" dataDxfId="137"/>
    <tableColumn id="7" name="Top Word Pairs in Tweet in G3" dataDxfId="136"/>
    <tableColumn id="8" name="G3 Count" dataDxfId="135"/>
    <tableColumn id="9" name="Top Word Pairs in Tweet in G4" dataDxfId="134"/>
    <tableColumn id="10" name="G4 Count" dataDxfId="133"/>
    <tableColumn id="11" name="Top Word Pairs in Tweet in G5" dataDxfId="132"/>
    <tableColumn id="12" name="G5 Count" dataDxfId="131"/>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5:L68" totalsRowShown="0" headerRowDxfId="129" dataDxfId="128">
  <autoFilter ref="A65:L68"/>
  <tableColumns count="12">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5"/>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1:L81" totalsRowShown="0" headerRowDxfId="126" dataDxfId="125">
  <autoFilter ref="A71:L81"/>
  <tableColumns count="12">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4"/>
    <tableColumn id="11" name="Top Mentioned in G5" dataDxfId="103"/>
    <tableColumn id="12" name="G5 Count" dataDxfId="102"/>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4:L94" totalsRowShown="0" headerRowDxfId="99" dataDxfId="98">
  <autoFilter ref="A84:L94"/>
  <tableColumns count="12">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5" totalsRowShown="0" headerRowDxfId="364" dataDxfId="300">
  <autoFilter ref="A2:BT55"/>
  <sortState ref="A3:BJ18">
    <sortCondition descending="1" sortBy="value" ref="V3:V18"/>
  </sortState>
  <tableColumns count="72">
    <tableColumn id="1" name="Vertex" dataDxfId="314"/>
    <tableColumn id="62" name="Subgraph" dataDxfId="313"/>
    <tableColumn id="2" name="Color" dataDxfId="312"/>
    <tableColumn id="5" name="Shape" dataDxfId="311"/>
    <tableColumn id="6" name="Size" dataDxfId="310"/>
    <tableColumn id="4" name="Opacity" dataDxfId="239"/>
    <tableColumn id="7" name="Image File" dataDxfId="237"/>
    <tableColumn id="3" name="Visibility" dataDxfId="238"/>
    <tableColumn id="10" name="Label" dataDxfId="309"/>
    <tableColumn id="16" name="Label Fill Color" dataDxfId="308"/>
    <tableColumn id="9" name="Label Position" dataDxfId="233"/>
    <tableColumn id="8" name="Tooltip" dataDxfId="231"/>
    <tableColumn id="18" name="Layout Order" dataDxfId="232"/>
    <tableColumn id="13" name="X" dataDxfId="307"/>
    <tableColumn id="14" name="Y" dataDxfId="306"/>
    <tableColumn id="12" name="Locked?" dataDxfId="305"/>
    <tableColumn id="19" name="Polar R" dataDxfId="304"/>
    <tableColumn id="20" name="Polar Angle" dataDxfId="303"/>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02"/>
    <tableColumn id="28" name="Dynamic Filter" dataDxfId="301"/>
    <tableColumn id="17" name="Add Your Own Columns Here" dataDxfId="258"/>
    <tableColumn id="30" name="Name" dataDxfId="257"/>
    <tableColumn id="31" name="Followed" dataDxfId="256"/>
    <tableColumn id="32" name="Followers" dataDxfId="255"/>
    <tableColumn id="33" name="Tweets" dataDxfId="254"/>
    <tableColumn id="34" name="Favorites" dataDxfId="253"/>
    <tableColumn id="35" name="Time Zone UTC Offset (Seconds)" dataDxfId="252"/>
    <tableColumn id="36" name="Description" dataDxfId="251"/>
    <tableColumn id="37" name="Location" dataDxfId="250"/>
    <tableColumn id="38" name="Web" dataDxfId="249"/>
    <tableColumn id="39" name="Time Zone" dataDxfId="248"/>
    <tableColumn id="40" name="Joined Twitter Date (UTC)" dataDxfId="247"/>
    <tableColumn id="41" name="Profile Banner Url" dataDxfId="246"/>
    <tableColumn id="42" name="Default Profile" dataDxfId="245"/>
    <tableColumn id="43" name="Default Profile Image" dataDxfId="244"/>
    <tableColumn id="44" name="Geo Enabled" dataDxfId="243"/>
    <tableColumn id="45" name="Language" dataDxfId="242"/>
    <tableColumn id="46" name="Listed Count" dataDxfId="241"/>
    <tableColumn id="47" name="Profile Background Image Url" dataDxfId="240"/>
    <tableColumn id="48" name="Verified" dataDxfId="236"/>
    <tableColumn id="49" name="Custom Menu Item Text" dataDxfId="235"/>
    <tableColumn id="50" name="Custom Menu Item Action" dataDxfId="234"/>
    <tableColumn id="51" name="Tweeted Search Term?" dataDxfId="84"/>
    <tableColumn id="52" name="Top URLs in Tweet by Count" dataDxfId="83"/>
    <tableColumn id="53" name="Top URLs in Tweet by Salience" dataDxfId="82"/>
    <tableColumn id="54" name="Top Domains in Tweet by Count" dataDxfId="81"/>
    <tableColumn id="55" name="Top Domains in Tweet by Salience" dataDxfId="80"/>
    <tableColumn id="56" name="Top Hashtags in Tweet by Count" dataDxfId="79"/>
    <tableColumn id="57" name="Top Hashtags in Tweet by Salience" dataDxfId="78"/>
    <tableColumn id="58" name="Top Words in Tweet by Count" dataDxfId="77"/>
    <tableColumn id="59" name="Top Words in Tweet by Salience" dataDxfId="76"/>
    <tableColumn id="60" name="Top Word Pairs in Tweet by Count" dataDxfId="75"/>
    <tableColumn id="61" name="Top Word Pairs in Tweet by Salience" dataDxfId="40"/>
    <tableColumn id="63" name="Sentiment List #1: Positive Word Count" dataDxfId="39"/>
    <tableColumn id="64" name="Sentiment List #1: Positive Word Percentage (%)" dataDxfId="38"/>
    <tableColumn id="65" name="Sentiment List #2: Negative Word Count" dataDxfId="37"/>
    <tableColumn id="66" name="Sentiment List #2: Negative Word Percentage (%)" dataDxfId="36"/>
    <tableColumn id="67" name="Sentiment List #3: (Add your own word list) Word Count" dataDxfId="35"/>
    <tableColumn id="68" name="Sentiment List #3: (Add your own word list) Word Percentage (%)" dataDxfId="34"/>
    <tableColumn id="69" name="Non-categorized Word Count" dataDxfId="33"/>
    <tableColumn id="70" name="Non-categorized Word Percentage (%)" dataDxfId="32"/>
    <tableColumn id="71" name="Vertex Content Word Count" dataDxfId="30"/>
    <tableColumn id="72" name="Vertex Group" dataDxfId="31">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20" name="Words" displayName="Words" ref="A1:G284" totalsRowShown="0" headerRowDxfId="74" dataDxfId="73">
  <autoFilter ref="A1:G284"/>
  <tableColumns count="7">
    <tableColumn id="1" name="Word" dataDxfId="72"/>
    <tableColumn id="2" name="Count" dataDxfId="71"/>
    <tableColumn id="3" name="Salience" dataDxfId="70"/>
    <tableColumn id="4" name="Group" dataDxfId="69"/>
    <tableColumn id="5" name="Word on Sentiment List #1: Positive" dataDxfId="68"/>
    <tableColumn id="6" name="Word on Sentiment List #2: Negative" dataDxfId="67"/>
    <tableColumn id="7" name="Word on Sentiment List #3: (Add your own word list)" dataDxfId="66"/>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01" totalsRowShown="0" headerRowDxfId="65" dataDxfId="64">
  <autoFilter ref="A1:L301"/>
  <tableColumns count="12">
    <tableColumn id="1" name="Word 1" dataDxfId="63"/>
    <tableColumn id="2" name="Word 2" dataDxfId="62"/>
    <tableColumn id="3" name="Count" dataDxfId="61"/>
    <tableColumn id="4" name="Salience" dataDxfId="60"/>
    <tableColumn id="5" name="Mutual Information" dataDxfId="59"/>
    <tableColumn id="6" name="Group" dataDxfId="58"/>
    <tableColumn id="7" name="Word1 on Sentiment List #1: Positive" dataDxfId="57"/>
    <tableColumn id="8" name="Word1 on Sentiment List #2: Negative" dataDxfId="56"/>
    <tableColumn id="9" name="Word1 on Sentiment List #3: (Add your own word list)" dataDxfId="55"/>
    <tableColumn id="10" name="Word2 on Sentiment List #1: Positive" dataDxfId="54"/>
    <tableColumn id="11" name="Word2 on Sentiment List #2: Negative" dataDxfId="53"/>
    <tableColumn id="12" name="Word2 on Sentiment List #3: (Add your own word list)" dataDxfId="52"/>
  </tableColumns>
  <tableStyleInfo name="NodeXL Table" showFirstColumn="0" showLastColumn="0" showRowStripes="1" showColumnStripes="0"/>
</table>
</file>

<file path=xl/tables/table22.xml><?xml version="1.0" encoding="utf-8"?>
<table xmlns="http://schemas.openxmlformats.org/spreadsheetml/2006/main" id="25"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23.xml><?xml version="1.0" encoding="utf-8"?>
<table xmlns="http://schemas.openxmlformats.org/spreadsheetml/2006/main" id="22" name="VertexContent" displayName="VertexContent" ref="A1:D407" totalsRowShown="0" headerRowDxfId="336" dataDxfId="335">
  <autoFilter ref="A1:D407"/>
  <tableColumns count="4">
    <tableColumn id="1" name="VertexID" dataDxfId="334"/>
    <tableColumn id="2" name="Word" dataDxfId="333"/>
    <tableColumn id="3" name="Imported ID" dataDxfId="332"/>
    <tableColumn id="4" name="Date" dataDxfId="331"/>
  </tableColumns>
  <tableStyleInfo name="NodeXL Table" showFirstColumn="0" showLastColumn="0" showRowStripes="1" showColumnStripes="0"/>
</table>
</file>

<file path=xl/tables/table24.xml><?xml version="1.0" encoding="utf-8"?>
<table xmlns="http://schemas.openxmlformats.org/spreadsheetml/2006/main" id="23" name="WordList" displayName="WordList" ref="A1:B176" totalsRowShown="0" headerRowDxfId="330" dataDxfId="329">
  <autoFilter ref="A1:B176"/>
  <tableColumns count="2">
    <tableColumn id="1" name="Word" dataDxfId="328"/>
    <tableColumn id="2" name="List" dataDxfId="327"/>
  </tableColumns>
  <tableStyleInfo name="NodeXL Table" showFirstColumn="0" showLastColumn="0" showRowStripes="1" showColumnStripes="0"/>
</table>
</file>

<file path=xl/tables/table25.xml><?xml version="1.0" encoding="utf-8"?>
<table xmlns="http://schemas.openxmlformats.org/spreadsheetml/2006/main" id="24" name="ExportOptions" displayName="ExportOptions" ref="A1:B7" totalsRowShown="0" headerRowDxfId="326" dataDxfId="325">
  <autoFilter ref="A1:B7"/>
  <tableColumns count="2">
    <tableColumn id="1" name="Key" dataDxfId="1"/>
    <tableColumn id="2" name="Value"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63">
  <autoFilter ref="A2:AO7"/>
  <tableColumns count="41">
    <tableColumn id="1" name="Group" dataDxfId="230"/>
    <tableColumn id="2" name="Vertex Color" dataDxfId="229"/>
    <tableColumn id="3" name="Vertex Shape" dataDxfId="227"/>
    <tableColumn id="22" name="Visibility" dataDxfId="228"/>
    <tableColumn id="4" name="Collapsed?"/>
    <tableColumn id="18" name="Label" dataDxfId="362"/>
    <tableColumn id="20" name="Collapsed X"/>
    <tableColumn id="21" name="Collapsed Y"/>
    <tableColumn id="6" name="ID" dataDxfId="361"/>
    <tableColumn id="19" name="Collapsed Properties" dataDxfId="219"/>
    <tableColumn id="5" name="Vertices" dataDxfId="218"/>
    <tableColumn id="7" name="Unique Edges" dataDxfId="217"/>
    <tableColumn id="8" name="Edges With Duplicates" dataDxfId="216"/>
    <tableColumn id="9" name="Total Edges" dataDxfId="215"/>
    <tableColumn id="10" name="Self-Loops" dataDxfId="214"/>
    <tableColumn id="24" name="Reciprocated Vertex Pair Ratio" dataDxfId="213"/>
    <tableColumn id="25" name="Reciprocated Edge Ratio" dataDxfId="212"/>
    <tableColumn id="11" name="Connected Components" dataDxfId="211"/>
    <tableColumn id="12" name="Single-Vertex Connected Components" dataDxfId="210"/>
    <tableColumn id="13" name="Maximum Vertices in a Connected Component" dataDxfId="209"/>
    <tableColumn id="14" name="Maximum Edges in a Connected Component" dataDxfId="208"/>
    <tableColumn id="15" name="Maximum Geodesic Distance (Diameter)" dataDxfId="207"/>
    <tableColumn id="16" name="Average Geodesic Distance" dataDxfId="206"/>
    <tableColumn id="17" name="Graph Density" dataDxfId="190"/>
    <tableColumn id="23" name="Top URLs in Tweet" dataDxfId="175"/>
    <tableColumn id="26" name="Top Domains in Tweet" dataDxfId="160"/>
    <tableColumn id="27" name="Top Hashtags in Tweet" dataDxfId="145"/>
    <tableColumn id="28" name="Top Words in Tweet" dataDxfId="130"/>
    <tableColumn id="29" name="Top Word Pairs in Tweet" dataDxfId="101"/>
    <tableColumn id="30" name="Top Replied-To in Tweet" dataDxfId="100"/>
    <tableColumn id="31" name="Top Mentioned in Tweet" dataDxfId="85"/>
    <tableColumn id="32" name="Top Tweeters" dataDxfId="29"/>
    <tableColumn id="33" name="Sentiment List #1: Positive Word Count" dataDxfId="28"/>
    <tableColumn id="34" name="Sentiment List #1: Positive Word Percentage (%)" dataDxfId="27"/>
    <tableColumn id="35" name="Sentiment List #2: Negative Word Count" dataDxfId="26"/>
    <tableColumn id="36" name="Sentiment List #2: Negative Word Percentage (%)" dataDxfId="25"/>
    <tableColumn id="37" name="Sentiment List #3: (Add your own word list) Word Count" dataDxfId="24"/>
    <tableColumn id="38" name="Sentiment List #3: (Add your own word list) Word Percentage (%)" dataDxfId="23"/>
    <tableColumn id="39" name="Non-categorized Word Count" dataDxfId="22"/>
    <tableColumn id="40" name="Non-categorized Word Percentage (%)" dataDxfId="21"/>
    <tableColumn id="41" name="Group Content Word Count" dataDxfId="2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4" totalsRowShown="0" headerRowDxfId="360" dataDxfId="359">
  <autoFilter ref="A1:C54"/>
  <tableColumns count="3">
    <tableColumn id="1" name="Group" dataDxfId="226"/>
    <tableColumn id="2" name="Vertex" dataDxfId="225"/>
    <tableColumn id="3" name="Vertex ID" dataDxfId="22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6"/>
    <tableColumn id="2" name="Value" dataDxfId="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340">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NdsBi4HwcV" TargetMode="External" /><Relationship Id="rId2" Type="http://schemas.openxmlformats.org/officeDocument/2006/relationships/hyperlink" Target="https://nodexlgraphgallery.org/Pages/Graph.aspx?graphID=209537" TargetMode="External" /><Relationship Id="rId3" Type="http://schemas.openxmlformats.org/officeDocument/2006/relationships/hyperlink" Target="https://nodexlgraphgallery.org/Pages/Graph.aspx?graphID=209537" TargetMode="External" /><Relationship Id="rId4" Type="http://schemas.openxmlformats.org/officeDocument/2006/relationships/hyperlink" Target="https://nodexlgraphgallery.org/Pages/Graph.aspx?graphID=209537" TargetMode="External" /><Relationship Id="rId5" Type="http://schemas.openxmlformats.org/officeDocument/2006/relationships/hyperlink" Target="https://nodexlgraphgallery.org/Pages/Graph.aspx?graphID=209537" TargetMode="External" /><Relationship Id="rId6" Type="http://schemas.openxmlformats.org/officeDocument/2006/relationships/hyperlink" Target="https://nodexlgraphgallery.org/Pages/Graph.aspx?graphID=209537" TargetMode="External" /><Relationship Id="rId7" Type="http://schemas.openxmlformats.org/officeDocument/2006/relationships/hyperlink" Target="https://nodexlgraphgallery.org/Pages/Graph.aspx?graphID=209537" TargetMode="External" /><Relationship Id="rId8" Type="http://schemas.openxmlformats.org/officeDocument/2006/relationships/hyperlink" Target="https://nodexlgraphgallery.org/Pages/Graph.aspx?graphID=209537" TargetMode="External" /><Relationship Id="rId9" Type="http://schemas.openxmlformats.org/officeDocument/2006/relationships/hyperlink" Target="https://nodexlgraphgallery.org/Pages/Graph.aspx?graphID=209537" TargetMode="External" /><Relationship Id="rId10" Type="http://schemas.openxmlformats.org/officeDocument/2006/relationships/hyperlink" Target="https://nodexlgraphgallery.org/Pages/Graph.aspx?graphID=209537" TargetMode="External" /><Relationship Id="rId11" Type="http://schemas.openxmlformats.org/officeDocument/2006/relationships/hyperlink" Target="https://nodexlgraphgallery.org/Pages/Graph.aspx?graphID=209537" TargetMode="External" /><Relationship Id="rId12" Type="http://schemas.openxmlformats.org/officeDocument/2006/relationships/hyperlink" Target="https://nodexlgraphgallery.org/Pages/Graph.aspx?graphID=209537" TargetMode="External" /><Relationship Id="rId13" Type="http://schemas.openxmlformats.org/officeDocument/2006/relationships/hyperlink" Target="https://nodexlgraphgallery.org/Pages/Graph.aspx?graphID=209537" TargetMode="External" /><Relationship Id="rId14" Type="http://schemas.openxmlformats.org/officeDocument/2006/relationships/hyperlink" Target="https://nodexlgraphgallery.org/Pages/Graph.aspx?graphID=209537" TargetMode="External" /><Relationship Id="rId15" Type="http://schemas.openxmlformats.org/officeDocument/2006/relationships/hyperlink" Target="https://nodexlgraphgallery.org/Pages/Graph.aspx?graphID=209537" TargetMode="External" /><Relationship Id="rId16" Type="http://schemas.openxmlformats.org/officeDocument/2006/relationships/hyperlink" Target="https://nodexlgraphgallery.org/Pages/Graph.aspx?graphID=209537" TargetMode="External" /><Relationship Id="rId17" Type="http://schemas.openxmlformats.org/officeDocument/2006/relationships/hyperlink" Target="https://nodexlgraphgallery.org/Pages/Graph.aspx?graphID=209537" TargetMode="External" /><Relationship Id="rId18" Type="http://schemas.openxmlformats.org/officeDocument/2006/relationships/hyperlink" Target="https://nodexlgraphgallery.org/Pages/Graph.aspx?graphID=209537" TargetMode="External" /><Relationship Id="rId19" Type="http://schemas.openxmlformats.org/officeDocument/2006/relationships/hyperlink" Target="https://nodexlgraphgallery.org/Pages/Graph.aspx?graphID=209537" TargetMode="External" /><Relationship Id="rId20" Type="http://schemas.openxmlformats.org/officeDocument/2006/relationships/hyperlink" Target="https://nodexlgraphgallery.org/Pages/Graph.aspx?graphID=209537" TargetMode="External" /><Relationship Id="rId21" Type="http://schemas.openxmlformats.org/officeDocument/2006/relationships/hyperlink" Target="https://nodexlgraphgallery.org/Pages/Graph.aspx?graphID=209537" TargetMode="External" /><Relationship Id="rId22" Type="http://schemas.openxmlformats.org/officeDocument/2006/relationships/hyperlink" Target="https://nodexlgraphgallery.org/Pages/Graph.aspx?graphID=209537" TargetMode="External" /><Relationship Id="rId23" Type="http://schemas.openxmlformats.org/officeDocument/2006/relationships/hyperlink" Target="https://nodexlgraphgallery.org/Pages/Graph.aspx?graphID=209537" TargetMode="External" /><Relationship Id="rId24" Type="http://schemas.openxmlformats.org/officeDocument/2006/relationships/hyperlink" Target="https://twitter.com/UNOSML/status/1174750667862355970" TargetMode="External" /><Relationship Id="rId25" Type="http://schemas.openxmlformats.org/officeDocument/2006/relationships/hyperlink" Target="https://unomaha.zoom.us/signin" TargetMode="External" /><Relationship Id="rId26" Type="http://schemas.openxmlformats.org/officeDocument/2006/relationships/hyperlink" Target="https://unomaha.zoom.us/signin" TargetMode="External" /><Relationship Id="rId27" Type="http://schemas.openxmlformats.org/officeDocument/2006/relationships/hyperlink" Target="https://unomaha.zoom.us/signin" TargetMode="External" /><Relationship Id="rId28" Type="http://schemas.openxmlformats.org/officeDocument/2006/relationships/hyperlink" Target="https://twitter.com/unosml/status/1174750667862355970" TargetMode="External" /><Relationship Id="rId29" Type="http://schemas.openxmlformats.org/officeDocument/2006/relationships/hyperlink" Target="https://twitter.com/UNOSML/status/1174750667862355970" TargetMode="External" /><Relationship Id="rId30" Type="http://schemas.openxmlformats.org/officeDocument/2006/relationships/hyperlink" Target="https://twitter.com/UNOSML/status/1174836862600585217" TargetMode="External" /><Relationship Id="rId31" Type="http://schemas.openxmlformats.org/officeDocument/2006/relationships/hyperlink" Target="https://sproutsocial.com/insights/hashtag-analytics/" TargetMode="External" /><Relationship Id="rId32" Type="http://schemas.openxmlformats.org/officeDocument/2006/relationships/hyperlink" Target="https://nodexlgraphgallery.org/Pages/Graph.aspx?graphID=210963" TargetMode="External" /><Relationship Id="rId33" Type="http://schemas.openxmlformats.org/officeDocument/2006/relationships/hyperlink" Target="https://nodexlgraphgallery.org/Pages/Graph.aspx?graphID=210963" TargetMode="External" /><Relationship Id="rId34" Type="http://schemas.openxmlformats.org/officeDocument/2006/relationships/hyperlink" Target="https://nodexlgraphgallery.org/Pages/Graph.aspx?graphID=210963" TargetMode="External" /><Relationship Id="rId35" Type="http://schemas.openxmlformats.org/officeDocument/2006/relationships/hyperlink" Target="https://nodexlgraphgallery.org/Pages/Graph.aspx?graphID=210963" TargetMode="External" /><Relationship Id="rId36" Type="http://schemas.openxmlformats.org/officeDocument/2006/relationships/hyperlink" Target="https://nodexlgraphgallery.org/Pages/Graph.aspx?graphID=210963" TargetMode="External" /><Relationship Id="rId37" Type="http://schemas.openxmlformats.org/officeDocument/2006/relationships/hyperlink" Target="https://nealschaffer.com/strategically-build-influencer-marketing-program/" TargetMode="External" /><Relationship Id="rId38" Type="http://schemas.openxmlformats.org/officeDocument/2006/relationships/hyperlink" Target="https://nealschaffer.com/strategically-build-influencer-marketing-program/" TargetMode="External" /><Relationship Id="rId39" Type="http://schemas.openxmlformats.org/officeDocument/2006/relationships/hyperlink" Target="https://nodexlgraphgallery.org/Pages/Graph.aspx?graphID=210062" TargetMode="External" /><Relationship Id="rId40" Type="http://schemas.openxmlformats.org/officeDocument/2006/relationships/hyperlink" Target="https://nodexlgraphgallery.org/Pages/Graph.aspx?graphID=210062" TargetMode="External" /><Relationship Id="rId41" Type="http://schemas.openxmlformats.org/officeDocument/2006/relationships/hyperlink" Target="https://nodexlgraphgallery.org/Pages/Graph.aspx?graphID=210062" TargetMode="External" /><Relationship Id="rId42" Type="http://schemas.openxmlformats.org/officeDocument/2006/relationships/hyperlink" Target="https://nodexlgraphgallery.org/Pages/Graph.aspx?graphID=210062" TargetMode="External" /><Relationship Id="rId43" Type="http://schemas.openxmlformats.org/officeDocument/2006/relationships/hyperlink" Target="https://twitter.com/JeremyHL/status/1174751982453587968" TargetMode="External" /><Relationship Id="rId44" Type="http://schemas.openxmlformats.org/officeDocument/2006/relationships/hyperlink" Target="https://twitter.com/JeremyHL/status/1174751982453587968" TargetMode="External" /><Relationship Id="rId45" Type="http://schemas.openxmlformats.org/officeDocument/2006/relationships/hyperlink" Target="https://twitter.com/UNOSML/status/1174750667862355970" TargetMode="External" /><Relationship Id="rId46" Type="http://schemas.openxmlformats.org/officeDocument/2006/relationships/hyperlink" Target="https://unomaha.zoom.us/recording/play/D2a4rMBNzyplGPVOyXfzo3IspL3kGdIqsl3Z-hlICvbQMuL1kj_OTbrawA0drv6O?continueMode=true" TargetMode="External" /><Relationship Id="rId47" Type="http://schemas.openxmlformats.org/officeDocument/2006/relationships/hyperlink" Target="https://zoom.us/recording/play/D2a4rMBNzyplGPVOyXfzo3IspL3kGdIqsl3Z-hlICvbQMuL1kj_OTbrawA0drv6O" TargetMode="External" /><Relationship Id="rId48" Type="http://schemas.openxmlformats.org/officeDocument/2006/relationships/hyperlink" Target="https://zoom.us/recording/play/D2a4rMBNzyplGPVOyXfzo3IspL3kGdIqsl3Z-hlICvbQMuL1kj_OTbrawA0drv6O" TargetMode="External" /><Relationship Id="rId49" Type="http://schemas.openxmlformats.org/officeDocument/2006/relationships/hyperlink" Target="https://nodexlgraphgallery.org/Pages/Graph.aspx?graphID=210062" TargetMode="External" /><Relationship Id="rId50" Type="http://schemas.openxmlformats.org/officeDocument/2006/relationships/hyperlink" Target="https://nodexlgraphgallery.org/Pages/Graph.aspx?graphID=210963" TargetMode="External" /><Relationship Id="rId51" Type="http://schemas.openxmlformats.org/officeDocument/2006/relationships/hyperlink" Target="https://nodexlgraphgallery.org/Pages/Graph.aspx?graphID=210062" TargetMode="External" /><Relationship Id="rId52" Type="http://schemas.openxmlformats.org/officeDocument/2006/relationships/hyperlink" Target="https://www.unomaha.edu/news/events/constitution-week.php" TargetMode="External" /><Relationship Id="rId53" Type="http://schemas.openxmlformats.org/officeDocument/2006/relationships/hyperlink" Target="https://zoom.us/recording/play/D2a4rMBNzyplGPVOyXfzo3IspL3kGdIqsl3Z-hlICvbQMuL1kj_OTbrawA0drv6O" TargetMode="External" /><Relationship Id="rId54" Type="http://schemas.openxmlformats.org/officeDocument/2006/relationships/hyperlink" Target="https://zoom.us/recording/play/D2a4rMBNzyplGPVOyXfzo3IspL3kGdIqsl3Z-hlICvbQMuL1kj_OTbrawA0drv6O" TargetMode="External" /><Relationship Id="rId55" Type="http://schemas.openxmlformats.org/officeDocument/2006/relationships/hyperlink" Target="https://nodexlgraphgallery.org/Pages/Graph.aspx?graphID=210062" TargetMode="External" /><Relationship Id="rId56" Type="http://schemas.openxmlformats.org/officeDocument/2006/relationships/hyperlink" Target="https://nodexlgraphgallery.org/Pages/Graph.aspx?graphID=210062" TargetMode="External" /><Relationship Id="rId57" Type="http://schemas.openxmlformats.org/officeDocument/2006/relationships/hyperlink" Target="https://nodexlgraphgallery.org/Pages/Graph.aspx?graphID=210062" TargetMode="External" /><Relationship Id="rId58" Type="http://schemas.openxmlformats.org/officeDocument/2006/relationships/hyperlink" Target="https://nodexlgraphgallery.org/Pages/Graph.aspx?graphID=210062" TargetMode="External" /><Relationship Id="rId59" Type="http://schemas.openxmlformats.org/officeDocument/2006/relationships/hyperlink" Target="https://nodexlgraphgallery.org/Pages/Graph.aspx?graphID=210062" TargetMode="External" /><Relationship Id="rId60" Type="http://schemas.openxmlformats.org/officeDocument/2006/relationships/hyperlink" Target="https://nodexlgraphgallery.org/Pages/Graph.aspx?graphID=210062" TargetMode="External" /><Relationship Id="rId61" Type="http://schemas.openxmlformats.org/officeDocument/2006/relationships/hyperlink" Target="https://nodexlgraphgallery.org/Pages/Graph.aspx?graphID=210062" TargetMode="External" /><Relationship Id="rId62" Type="http://schemas.openxmlformats.org/officeDocument/2006/relationships/hyperlink" Target="https://nodexlgraphgallery.org/Pages/Graph.aspx?graphID=210062" TargetMode="External" /><Relationship Id="rId63" Type="http://schemas.openxmlformats.org/officeDocument/2006/relationships/hyperlink" Target="http://unothegateway.com/uno-celebrates-constitution-week-including-first-amendment-panel/" TargetMode="External" /><Relationship Id="rId64" Type="http://schemas.openxmlformats.org/officeDocument/2006/relationships/hyperlink" Target="https://nodexlgraphgallery.org/Pages/Graph.aspx?graphID=210963" TargetMode="External" /><Relationship Id="rId65" Type="http://schemas.openxmlformats.org/officeDocument/2006/relationships/hyperlink" Target="http://unothegateway.com/uno-celebrates-constitution-week-including-first-amendment-panel/" TargetMode="External" /><Relationship Id="rId66" Type="http://schemas.openxmlformats.org/officeDocument/2006/relationships/hyperlink" Target="https://twitter.com/unosml/status/1176886608844345344" TargetMode="External" /><Relationship Id="rId67" Type="http://schemas.openxmlformats.org/officeDocument/2006/relationships/hyperlink" Target="https://nodexlgraphgallery.org/Pages/Graph.aspx?graphID=210062" TargetMode="External" /><Relationship Id="rId68" Type="http://schemas.openxmlformats.org/officeDocument/2006/relationships/hyperlink" Target="https://nodexlgraphgallery.org/Pages/Graph.aspx?graphID=210062" TargetMode="External" /><Relationship Id="rId69" Type="http://schemas.openxmlformats.org/officeDocument/2006/relationships/hyperlink" Target="https://twitter.com/unosml/status/1176886608844345344" TargetMode="External" /><Relationship Id="rId70" Type="http://schemas.openxmlformats.org/officeDocument/2006/relationships/hyperlink" Target="https://nealschaffer.com/strategically-build-influencer-marketing-program/" TargetMode="External" /><Relationship Id="rId71" Type="http://schemas.openxmlformats.org/officeDocument/2006/relationships/hyperlink" Target="https://nodexlgraphgallery.org/Pages/Graph.aspx?graphID=210062" TargetMode="External" /><Relationship Id="rId72" Type="http://schemas.openxmlformats.org/officeDocument/2006/relationships/hyperlink" Target="https://zoom.us/recording/play/D2a4rMBNzyplGPVOyXfzo3IspL3kGdIqsl3Z-hlICvbQMuL1kj_OTbrawA0drv6O" TargetMode="External" /><Relationship Id="rId73" Type="http://schemas.openxmlformats.org/officeDocument/2006/relationships/hyperlink" Target="https://nationalvoterregistrationday.org/partner-tools/" TargetMode="External" /><Relationship Id="rId74" Type="http://schemas.openxmlformats.org/officeDocument/2006/relationships/hyperlink" Target="http://unothegateway.com/uno-celebrates-constitution-week-including-first-amendment-panel/" TargetMode="External" /><Relationship Id="rId75" Type="http://schemas.openxmlformats.org/officeDocument/2006/relationships/hyperlink" Target="https://nodexlgraphgallery.org/Pages/Graph.aspx?graphID=210963" TargetMode="External" /><Relationship Id="rId76" Type="http://schemas.openxmlformats.org/officeDocument/2006/relationships/hyperlink" Target="https://investigativereportingworkshop.org/news/growing-hostility-between-student-media-and-administrators/" TargetMode="External" /><Relationship Id="rId77" Type="http://schemas.openxmlformats.org/officeDocument/2006/relationships/hyperlink" Target="https://nationalvoterregistrationday.org/partner-tools/" TargetMode="External" /><Relationship Id="rId78" Type="http://schemas.openxmlformats.org/officeDocument/2006/relationships/hyperlink" Target="https://nodexlgraphgallery.org/Pages/Graph.aspx?graphID=210062" TargetMode="External" /><Relationship Id="rId79" Type="http://schemas.openxmlformats.org/officeDocument/2006/relationships/hyperlink" Target="https://nodexlgraphgallery.org/Pages/Graph.aspx?graphID=210062" TargetMode="External" /><Relationship Id="rId80" Type="http://schemas.openxmlformats.org/officeDocument/2006/relationships/hyperlink" Target="https://unomaha.zoom.us/signin" TargetMode="External" /><Relationship Id="rId81" Type="http://schemas.openxmlformats.org/officeDocument/2006/relationships/hyperlink" Target="https://unomaha.zoom.us/signin" TargetMode="External" /><Relationship Id="rId82" Type="http://schemas.openxmlformats.org/officeDocument/2006/relationships/hyperlink" Target="https://zoom.us/recording/play/D2a4rMBNzyplGPVOyXfzo3IspL3kGdIqsl3Z-hlICvbQMuL1kj_OTbrawA0drv6O" TargetMode="External" /><Relationship Id="rId83" Type="http://schemas.openxmlformats.org/officeDocument/2006/relationships/hyperlink" Target="https://twitter.com/unosml/status/1176884019683713024" TargetMode="External" /><Relationship Id="rId84" Type="http://schemas.openxmlformats.org/officeDocument/2006/relationships/hyperlink" Target="https://twitter.com/unosml/status/1176886608844345344" TargetMode="External" /><Relationship Id="rId85" Type="http://schemas.openxmlformats.org/officeDocument/2006/relationships/hyperlink" Target="https://twitter.com/unosml/status/1176886608844345344" TargetMode="External" /><Relationship Id="rId86" Type="http://schemas.openxmlformats.org/officeDocument/2006/relationships/hyperlink" Target="https://nodexlgraphgallery.org/Pages/Graph.aspx?graphID=210965" TargetMode="External" /><Relationship Id="rId87" Type="http://schemas.openxmlformats.org/officeDocument/2006/relationships/hyperlink" Target="https://nodexlgraphgallery.org/Pages/Graph.aspx?graphID=210965" TargetMode="External" /><Relationship Id="rId88" Type="http://schemas.openxmlformats.org/officeDocument/2006/relationships/hyperlink" Target="https://nodexlgraphgallery.org/Pages/Graph.aspx?graphID=210965" TargetMode="External" /><Relationship Id="rId89" Type="http://schemas.openxmlformats.org/officeDocument/2006/relationships/hyperlink" Target="https://nodexlgraphgallery.org/Pages/Graph.aspx?graphID=210965" TargetMode="External" /><Relationship Id="rId90" Type="http://schemas.openxmlformats.org/officeDocument/2006/relationships/hyperlink" Target="https://nodexlgraphgallery.org/Pages/Graph.aspx?graphID=210965" TargetMode="External" /><Relationship Id="rId91" Type="http://schemas.openxmlformats.org/officeDocument/2006/relationships/hyperlink" Target="https://nodexlgraphgallery.org/Pages/Graph.aspx?graphID=210965" TargetMode="External" /><Relationship Id="rId92" Type="http://schemas.openxmlformats.org/officeDocument/2006/relationships/hyperlink" Target="https://nodexlgraphgallery.org/Pages/Graph.aspx?graphID=210965" TargetMode="External" /><Relationship Id="rId93" Type="http://schemas.openxmlformats.org/officeDocument/2006/relationships/hyperlink" Target="https://nodexlgraphgallery.org/Pages/Graph.aspx?graphID=210965" TargetMode="External" /><Relationship Id="rId94" Type="http://schemas.openxmlformats.org/officeDocument/2006/relationships/hyperlink" Target="https://twitter.com/UNOSML/status/1174693077790986241" TargetMode="External" /><Relationship Id="rId95" Type="http://schemas.openxmlformats.org/officeDocument/2006/relationships/hyperlink" Target="https://nodexlgraphgallery.org/Pages/Graph.aspx?graphID=210062" TargetMode="External" /><Relationship Id="rId96" Type="http://schemas.openxmlformats.org/officeDocument/2006/relationships/hyperlink" Target="https://nodexlgraphgallery.org/Pages/Graph.aspx?graphID=210963" TargetMode="External" /><Relationship Id="rId97" Type="http://schemas.openxmlformats.org/officeDocument/2006/relationships/hyperlink" Target="https://nodexlgraphgallery.org/Pages/Graph.aspx?graphID=210965" TargetMode="External" /><Relationship Id="rId98" Type="http://schemas.openxmlformats.org/officeDocument/2006/relationships/hyperlink" Target="https://unomaha.zoom.us/signin" TargetMode="External" /><Relationship Id="rId99" Type="http://schemas.openxmlformats.org/officeDocument/2006/relationships/hyperlink" Target="https://unomaha.zoom.us/recording/play/D2a4rMBNzyplGPVOyXfzo3IspL3kGdIqsl3Z-hlICvbQMuL1kj_OTbrawA0drv6O?continueMode=true" TargetMode="External" /><Relationship Id="rId100" Type="http://schemas.openxmlformats.org/officeDocument/2006/relationships/hyperlink" Target="https://twitter.com/LarissaGrace/status/1174791759785652224" TargetMode="External" /><Relationship Id="rId101" Type="http://schemas.openxmlformats.org/officeDocument/2006/relationships/hyperlink" Target="https://nodexlgraphgallery.org/Pages/Graph.aspx?graphID=210965" TargetMode="External" /><Relationship Id="rId102" Type="http://schemas.openxmlformats.org/officeDocument/2006/relationships/hyperlink" Target="https://pbs.twimg.com/media/EExW5iSW4AEwDhr.jpg" TargetMode="External" /><Relationship Id="rId103" Type="http://schemas.openxmlformats.org/officeDocument/2006/relationships/hyperlink" Target="https://pbs.twimg.com/media/EExW5iSW4AEwDhr.jpg" TargetMode="External" /><Relationship Id="rId104" Type="http://schemas.openxmlformats.org/officeDocument/2006/relationships/hyperlink" Target="https://pbs.twimg.com/media/EExW5iSW4AEwDhr.jpg" TargetMode="External" /><Relationship Id="rId105" Type="http://schemas.openxmlformats.org/officeDocument/2006/relationships/hyperlink" Target="https://pbs.twimg.com/media/EE2Or9IVUAA0fWk.jpg" TargetMode="External" /><Relationship Id="rId106" Type="http://schemas.openxmlformats.org/officeDocument/2006/relationships/hyperlink" Target="https://pbs.twimg.com/media/EE2Or9IVUAA0fWk.jpg" TargetMode="External" /><Relationship Id="rId107" Type="http://schemas.openxmlformats.org/officeDocument/2006/relationships/hyperlink" Target="https://pbs.twimg.com/media/EE2Or9IVUAA0fWk.jpg" TargetMode="External" /><Relationship Id="rId108" Type="http://schemas.openxmlformats.org/officeDocument/2006/relationships/hyperlink" Target="https://pbs.twimg.com/media/EExW5iSW4AEwDhr.jpg" TargetMode="External" /><Relationship Id="rId109" Type="http://schemas.openxmlformats.org/officeDocument/2006/relationships/hyperlink" Target="https://pbs.twimg.com/media/EExW5iSW4AEwDhr.jpg" TargetMode="External" /><Relationship Id="rId110" Type="http://schemas.openxmlformats.org/officeDocument/2006/relationships/hyperlink" Target="https://pbs.twimg.com/media/EExW5iSW4AEwDhr.jpg" TargetMode="External" /><Relationship Id="rId111" Type="http://schemas.openxmlformats.org/officeDocument/2006/relationships/hyperlink" Target="https://pbs.twimg.com/media/EExW5iSW4AEwDhr.jpg" TargetMode="External" /><Relationship Id="rId112" Type="http://schemas.openxmlformats.org/officeDocument/2006/relationships/hyperlink" Target="https://pbs.twimg.com/media/EExW5iSW4AEwDhr.jpg" TargetMode="External" /><Relationship Id="rId113" Type="http://schemas.openxmlformats.org/officeDocument/2006/relationships/hyperlink" Target="https://pbs.twimg.com/media/EExW5iSW4AEwDhr.jpg" TargetMode="External" /><Relationship Id="rId114" Type="http://schemas.openxmlformats.org/officeDocument/2006/relationships/hyperlink" Target="https://pbs.twimg.com/tweet_video_thumb/EFQTSSFWwAEaU8l.jpg" TargetMode="External" /><Relationship Id="rId115" Type="http://schemas.openxmlformats.org/officeDocument/2006/relationships/hyperlink" Target="https://pbs.twimg.com/media/EExW5iSW4AEwDhr.jpg" TargetMode="External" /><Relationship Id="rId116" Type="http://schemas.openxmlformats.org/officeDocument/2006/relationships/hyperlink" Target="https://pbs.twimg.com/media/EExW5iSW4AEwDhr.jpg" TargetMode="External" /><Relationship Id="rId117" Type="http://schemas.openxmlformats.org/officeDocument/2006/relationships/hyperlink" Target="https://pbs.twimg.com/media/EExW5iSW4AEwDhr.jpg" TargetMode="External" /><Relationship Id="rId118" Type="http://schemas.openxmlformats.org/officeDocument/2006/relationships/hyperlink" Target="https://pbs.twimg.com/media/EEoraZ3WkAE_JJU.jpg" TargetMode="External" /><Relationship Id="rId119" Type="http://schemas.openxmlformats.org/officeDocument/2006/relationships/hyperlink" Target="https://pbs.twimg.com/media/EExW5iSW4AEwDhr.jpg" TargetMode="External" /><Relationship Id="rId120" Type="http://schemas.openxmlformats.org/officeDocument/2006/relationships/hyperlink" Target="https://pbs.twimg.com/media/EEv5AUCX4AAknO2.jpg" TargetMode="External" /><Relationship Id="rId121" Type="http://schemas.openxmlformats.org/officeDocument/2006/relationships/hyperlink" Target="https://pbs.twimg.com/media/EEoraZ3WkAE_JJU.jpg" TargetMode="External" /><Relationship Id="rId122" Type="http://schemas.openxmlformats.org/officeDocument/2006/relationships/hyperlink" Target="https://pbs.twimg.com/media/EEoraZ3WkAE_JJU.jpg" TargetMode="External" /><Relationship Id="rId123" Type="http://schemas.openxmlformats.org/officeDocument/2006/relationships/hyperlink" Target="https://pbs.twimg.com/media/EExW5iSW4AEwDhr.jpg" TargetMode="External" /><Relationship Id="rId124" Type="http://schemas.openxmlformats.org/officeDocument/2006/relationships/hyperlink" Target="https://pbs.twimg.com/media/EExW5iSW4AEwDhr.jpg" TargetMode="External" /><Relationship Id="rId125" Type="http://schemas.openxmlformats.org/officeDocument/2006/relationships/hyperlink" Target="https://pbs.twimg.com/media/EE1YUA4XsAAe2U1.jpg" TargetMode="External" /><Relationship Id="rId126" Type="http://schemas.openxmlformats.org/officeDocument/2006/relationships/hyperlink" Target="https://pbs.twimg.com/media/EE1YUA4XsAAe2U1.jpg" TargetMode="External" /><Relationship Id="rId127" Type="http://schemas.openxmlformats.org/officeDocument/2006/relationships/hyperlink" Target="https://pbs.twimg.com/media/EE2Or9IVUAA0fWk.jpg" TargetMode="External" /><Relationship Id="rId128" Type="http://schemas.openxmlformats.org/officeDocument/2006/relationships/hyperlink" Target="https://pbs.twimg.com/media/EE2Or9IVUAA0fWk.jpg" TargetMode="External" /><Relationship Id="rId129" Type="http://schemas.openxmlformats.org/officeDocument/2006/relationships/hyperlink" Target="https://pbs.twimg.com/media/EE3DAQPW4AAIW-c.jpg" TargetMode="External" /><Relationship Id="rId130" Type="http://schemas.openxmlformats.org/officeDocument/2006/relationships/hyperlink" Target="https://pbs.twimg.com/media/EE3DAQPW4AAIW-c.jpg" TargetMode="External" /><Relationship Id="rId131" Type="http://schemas.openxmlformats.org/officeDocument/2006/relationships/hyperlink" Target="https://pbs.twimg.com/media/EEoraZ3WkAE_JJU.jpg" TargetMode="External" /><Relationship Id="rId132" Type="http://schemas.openxmlformats.org/officeDocument/2006/relationships/hyperlink" Target="https://pbs.twimg.com/media/EExW5iSW4AEwDhr.jpg" TargetMode="External" /><Relationship Id="rId133" Type="http://schemas.openxmlformats.org/officeDocument/2006/relationships/hyperlink" Target="https://pbs.twimg.com/media/EE1ZIAdXsAEIguv.jpg" TargetMode="External" /><Relationship Id="rId134" Type="http://schemas.openxmlformats.org/officeDocument/2006/relationships/hyperlink" Target="http://pbs.twimg.com/profile_images/1163543066311049218/Q-3uuSBf_normal.jpg" TargetMode="External" /><Relationship Id="rId135" Type="http://schemas.openxmlformats.org/officeDocument/2006/relationships/hyperlink" Target="http://pbs.twimg.com/profile_images/1163543066311049218/Q-3uuSBf_normal.jpg" TargetMode="External" /><Relationship Id="rId136" Type="http://schemas.openxmlformats.org/officeDocument/2006/relationships/hyperlink" Target="http://pbs.twimg.com/profile_images/1163543066311049218/Q-3uuSBf_normal.jpg" TargetMode="External" /><Relationship Id="rId137" Type="http://schemas.openxmlformats.org/officeDocument/2006/relationships/hyperlink" Target="http://pbs.twimg.com/profile_images/1163543066311049218/Q-3uuSBf_normal.jpg" TargetMode="External" /><Relationship Id="rId138" Type="http://schemas.openxmlformats.org/officeDocument/2006/relationships/hyperlink" Target="http://pbs.twimg.com/profile_images/1163543066311049218/Q-3uuSBf_normal.jpg" TargetMode="External" /><Relationship Id="rId139" Type="http://schemas.openxmlformats.org/officeDocument/2006/relationships/hyperlink" Target="http://pbs.twimg.com/profile_images/1163543066311049218/Q-3uuSBf_normal.jpg" TargetMode="External" /><Relationship Id="rId140" Type="http://schemas.openxmlformats.org/officeDocument/2006/relationships/hyperlink" Target="http://pbs.twimg.com/profile_images/1163543066311049218/Q-3uuSBf_normal.jpg" TargetMode="External" /><Relationship Id="rId141" Type="http://schemas.openxmlformats.org/officeDocument/2006/relationships/hyperlink" Target="http://pbs.twimg.com/profile_images/1163543066311049218/Q-3uuSBf_normal.jpg" TargetMode="External" /><Relationship Id="rId142" Type="http://schemas.openxmlformats.org/officeDocument/2006/relationships/hyperlink" Target="http://pbs.twimg.com/profile_images/1163543066311049218/Q-3uuSBf_normal.jpg" TargetMode="External" /><Relationship Id="rId143" Type="http://schemas.openxmlformats.org/officeDocument/2006/relationships/hyperlink" Target="http://pbs.twimg.com/profile_images/1163543066311049218/Q-3uuSBf_normal.jpg" TargetMode="External" /><Relationship Id="rId144" Type="http://schemas.openxmlformats.org/officeDocument/2006/relationships/hyperlink" Target="http://pbs.twimg.com/profile_images/1163543066311049218/Q-3uuSBf_normal.jpg" TargetMode="External" /><Relationship Id="rId145" Type="http://schemas.openxmlformats.org/officeDocument/2006/relationships/hyperlink" Target="http://pbs.twimg.com/profile_images/1163543066311049218/Q-3uuSBf_normal.jpg" TargetMode="External" /><Relationship Id="rId146" Type="http://schemas.openxmlformats.org/officeDocument/2006/relationships/hyperlink" Target="http://pbs.twimg.com/profile_images/993645134372798469/pAZy1Q6j_normal.jpg" TargetMode="External" /><Relationship Id="rId147" Type="http://schemas.openxmlformats.org/officeDocument/2006/relationships/hyperlink" Target="http://pbs.twimg.com/profile_images/993645134372798469/pAZy1Q6j_normal.jpg" TargetMode="External" /><Relationship Id="rId148" Type="http://schemas.openxmlformats.org/officeDocument/2006/relationships/hyperlink" Target="http://pbs.twimg.com/profile_images/993645134372798469/pAZy1Q6j_normal.jpg" TargetMode="External" /><Relationship Id="rId149" Type="http://schemas.openxmlformats.org/officeDocument/2006/relationships/hyperlink" Target="http://pbs.twimg.com/profile_images/993645134372798469/pAZy1Q6j_normal.jpg" TargetMode="External" /><Relationship Id="rId150" Type="http://schemas.openxmlformats.org/officeDocument/2006/relationships/hyperlink" Target="http://pbs.twimg.com/profile_images/993645134372798469/pAZy1Q6j_normal.jpg" TargetMode="External" /><Relationship Id="rId151" Type="http://schemas.openxmlformats.org/officeDocument/2006/relationships/hyperlink" Target="http://pbs.twimg.com/profile_images/993645134372798469/pAZy1Q6j_normal.jpg" TargetMode="External" /><Relationship Id="rId152" Type="http://schemas.openxmlformats.org/officeDocument/2006/relationships/hyperlink" Target="http://pbs.twimg.com/profile_images/993645134372798469/pAZy1Q6j_normal.jpg" TargetMode="External" /><Relationship Id="rId153" Type="http://schemas.openxmlformats.org/officeDocument/2006/relationships/hyperlink" Target="http://pbs.twimg.com/profile_images/993645134372798469/pAZy1Q6j_normal.jpg" TargetMode="External" /><Relationship Id="rId154" Type="http://schemas.openxmlformats.org/officeDocument/2006/relationships/hyperlink" Target="http://pbs.twimg.com/profile_images/993645134372798469/pAZy1Q6j_normal.jpg" TargetMode="External" /><Relationship Id="rId155" Type="http://schemas.openxmlformats.org/officeDocument/2006/relationships/hyperlink" Target="http://pbs.twimg.com/profile_images/993645134372798469/pAZy1Q6j_normal.jpg" TargetMode="External" /><Relationship Id="rId156" Type="http://schemas.openxmlformats.org/officeDocument/2006/relationships/hyperlink" Target="http://pbs.twimg.com/profile_images/993645134372798469/pAZy1Q6j_normal.jpg" TargetMode="External" /><Relationship Id="rId157" Type="http://schemas.openxmlformats.org/officeDocument/2006/relationships/hyperlink" Target="http://pbs.twimg.com/profile_images/1404245782/igeek_normal.jpg" TargetMode="External" /><Relationship Id="rId158" Type="http://schemas.openxmlformats.org/officeDocument/2006/relationships/hyperlink" Target="http://pbs.twimg.com/profile_images/1404245782/igeek_normal.jpg" TargetMode="External" /><Relationship Id="rId159" Type="http://schemas.openxmlformats.org/officeDocument/2006/relationships/hyperlink" Target="http://pbs.twimg.com/profile_images/1404245782/igeek_normal.jpg" TargetMode="External" /><Relationship Id="rId160" Type="http://schemas.openxmlformats.org/officeDocument/2006/relationships/hyperlink" Target="http://pbs.twimg.com/profile_images/1404245782/igeek_normal.jpg" TargetMode="External" /><Relationship Id="rId161" Type="http://schemas.openxmlformats.org/officeDocument/2006/relationships/hyperlink" Target="http://pbs.twimg.com/profile_images/1404245782/igeek_normal.jpg" TargetMode="External" /><Relationship Id="rId162" Type="http://schemas.openxmlformats.org/officeDocument/2006/relationships/hyperlink" Target="http://pbs.twimg.com/profile_images/1404245782/igeek_normal.jpg" TargetMode="External" /><Relationship Id="rId163" Type="http://schemas.openxmlformats.org/officeDocument/2006/relationships/hyperlink" Target="http://pbs.twimg.com/profile_images/1404245782/igeek_normal.jpg" TargetMode="External" /><Relationship Id="rId164" Type="http://schemas.openxmlformats.org/officeDocument/2006/relationships/hyperlink" Target="http://pbs.twimg.com/profile_images/1404245782/igeek_normal.jpg" TargetMode="External" /><Relationship Id="rId165" Type="http://schemas.openxmlformats.org/officeDocument/2006/relationships/hyperlink" Target="http://pbs.twimg.com/profile_images/1404245782/igeek_normal.jpg" TargetMode="External" /><Relationship Id="rId166" Type="http://schemas.openxmlformats.org/officeDocument/2006/relationships/hyperlink" Target="http://pbs.twimg.com/profile_images/1404245782/igeek_normal.jpg" TargetMode="External" /><Relationship Id="rId167" Type="http://schemas.openxmlformats.org/officeDocument/2006/relationships/hyperlink" Target="http://pbs.twimg.com/profile_images/1404245782/igeek_normal.jpg" TargetMode="External" /><Relationship Id="rId168" Type="http://schemas.openxmlformats.org/officeDocument/2006/relationships/hyperlink" Target="https://pbs.twimg.com/media/EExW5iSW4AEwDhr.jpg" TargetMode="External" /><Relationship Id="rId169" Type="http://schemas.openxmlformats.org/officeDocument/2006/relationships/hyperlink" Target="https://pbs.twimg.com/media/EExW5iSW4AEwDhr.jpg" TargetMode="External" /><Relationship Id="rId170" Type="http://schemas.openxmlformats.org/officeDocument/2006/relationships/hyperlink" Target="https://pbs.twimg.com/media/EExW5iSW4AEwDhr.jpg" TargetMode="External" /><Relationship Id="rId171" Type="http://schemas.openxmlformats.org/officeDocument/2006/relationships/hyperlink" Target="http://pbs.twimg.com/profile_images/1168368989866737664/Smh6qiOc_normal.jpg" TargetMode="External" /><Relationship Id="rId172" Type="http://schemas.openxmlformats.org/officeDocument/2006/relationships/hyperlink" Target="http://pbs.twimg.com/profile_images/1168368989866737664/Smh6qiOc_normal.jpg" TargetMode="External" /><Relationship Id="rId173" Type="http://schemas.openxmlformats.org/officeDocument/2006/relationships/hyperlink" Target="http://pbs.twimg.com/profile_images/1168368989866737664/Smh6qiOc_normal.jpg" TargetMode="External" /><Relationship Id="rId174" Type="http://schemas.openxmlformats.org/officeDocument/2006/relationships/hyperlink" Target="http://pbs.twimg.com/profile_images/651505277326331904/FhPZNUyV_normal.jpg" TargetMode="External" /><Relationship Id="rId175" Type="http://schemas.openxmlformats.org/officeDocument/2006/relationships/hyperlink" Target="http://pbs.twimg.com/profile_images/651505277326331904/FhPZNUyV_normal.jpg" TargetMode="External" /><Relationship Id="rId176" Type="http://schemas.openxmlformats.org/officeDocument/2006/relationships/hyperlink" Target="http://pbs.twimg.com/profile_images/651505277326331904/FhPZNUyV_normal.jpg" TargetMode="External" /><Relationship Id="rId177" Type="http://schemas.openxmlformats.org/officeDocument/2006/relationships/hyperlink" Target="https://pbs.twimg.com/media/EE2Or9IVUAA0fWk.jpg" TargetMode="External" /><Relationship Id="rId178" Type="http://schemas.openxmlformats.org/officeDocument/2006/relationships/hyperlink" Target="https://pbs.twimg.com/media/EE2Or9IVUAA0fWk.jpg" TargetMode="External" /><Relationship Id="rId179" Type="http://schemas.openxmlformats.org/officeDocument/2006/relationships/hyperlink" Target="https://pbs.twimg.com/media/EE2Or9IVUAA0fWk.jpg" TargetMode="External" /><Relationship Id="rId180" Type="http://schemas.openxmlformats.org/officeDocument/2006/relationships/hyperlink" Target="http://pbs.twimg.com/profile_images/1175906909473452033/0V8qYmG2_normal.jpg" TargetMode="External" /><Relationship Id="rId181" Type="http://schemas.openxmlformats.org/officeDocument/2006/relationships/hyperlink" Target="http://pbs.twimg.com/profile_images/1174767693976616960/Sk9xAS_U_normal.jpg" TargetMode="External" /><Relationship Id="rId182" Type="http://schemas.openxmlformats.org/officeDocument/2006/relationships/hyperlink" Target="https://pbs.twimg.com/media/EExW5iSW4AEwDhr.jpg" TargetMode="External" /><Relationship Id="rId183" Type="http://schemas.openxmlformats.org/officeDocument/2006/relationships/hyperlink" Target="https://pbs.twimg.com/media/EExW5iSW4AEwDhr.jpg" TargetMode="External" /><Relationship Id="rId184" Type="http://schemas.openxmlformats.org/officeDocument/2006/relationships/hyperlink" Target="https://pbs.twimg.com/media/EExW5iSW4AEwDhr.jpg" TargetMode="External" /><Relationship Id="rId185" Type="http://schemas.openxmlformats.org/officeDocument/2006/relationships/hyperlink" Target="http://pbs.twimg.com/profile_images/718763676312973312/I28w82mR_normal.jpg" TargetMode="External" /><Relationship Id="rId186" Type="http://schemas.openxmlformats.org/officeDocument/2006/relationships/hyperlink" Target="http://pbs.twimg.com/profile_images/718763676312973312/I28w82mR_normal.jpg" TargetMode="External" /><Relationship Id="rId187" Type="http://schemas.openxmlformats.org/officeDocument/2006/relationships/hyperlink" Target="http://pbs.twimg.com/profile_images/718763676312973312/I28w82mR_normal.jpg" TargetMode="External" /><Relationship Id="rId188" Type="http://schemas.openxmlformats.org/officeDocument/2006/relationships/hyperlink" Target="http://pbs.twimg.com/profile_images/718763676312973312/I28w82mR_normal.jpg" TargetMode="External" /><Relationship Id="rId189" Type="http://schemas.openxmlformats.org/officeDocument/2006/relationships/hyperlink" Target="http://pbs.twimg.com/profile_images/718763676312973312/I28w82mR_normal.jpg" TargetMode="External" /><Relationship Id="rId190" Type="http://schemas.openxmlformats.org/officeDocument/2006/relationships/hyperlink" Target="http://pbs.twimg.com/profile_images/718763676312973312/I28w82mR_normal.jpg" TargetMode="External" /><Relationship Id="rId191" Type="http://schemas.openxmlformats.org/officeDocument/2006/relationships/hyperlink" Target="https://pbs.twimg.com/media/EExW5iSW4AEwDhr.jpg" TargetMode="External" /><Relationship Id="rId192" Type="http://schemas.openxmlformats.org/officeDocument/2006/relationships/hyperlink" Target="https://pbs.twimg.com/media/EExW5iSW4AEwDhr.jpg" TargetMode="External" /><Relationship Id="rId193" Type="http://schemas.openxmlformats.org/officeDocument/2006/relationships/hyperlink" Target="https://pbs.twimg.com/media/EExW5iSW4AEwDhr.jpg" TargetMode="External" /><Relationship Id="rId194" Type="http://schemas.openxmlformats.org/officeDocument/2006/relationships/hyperlink" Target="http://pbs.twimg.com/profile_images/1085776914285903873/D2BnQ3vv_normal.jpg" TargetMode="External" /><Relationship Id="rId195" Type="http://schemas.openxmlformats.org/officeDocument/2006/relationships/hyperlink" Target="http://pbs.twimg.com/profile_images/1085776914285903873/D2BnQ3vv_normal.jpg" TargetMode="External" /><Relationship Id="rId196" Type="http://schemas.openxmlformats.org/officeDocument/2006/relationships/hyperlink" Target="http://pbs.twimg.com/profile_images/1085776914285903873/D2BnQ3vv_normal.jpg" TargetMode="External" /><Relationship Id="rId197" Type="http://schemas.openxmlformats.org/officeDocument/2006/relationships/hyperlink" Target="http://pbs.twimg.com/profile_images/1085776914285903873/D2BnQ3vv_normal.jpg" TargetMode="External" /><Relationship Id="rId198" Type="http://schemas.openxmlformats.org/officeDocument/2006/relationships/hyperlink" Target="http://pbs.twimg.com/profile_images/1085776914285903873/D2BnQ3vv_normal.jpg" TargetMode="External" /><Relationship Id="rId199" Type="http://schemas.openxmlformats.org/officeDocument/2006/relationships/hyperlink" Target="http://pbs.twimg.com/profile_images/1085776914285903873/D2BnQ3vv_normal.jpg" TargetMode="External" /><Relationship Id="rId200" Type="http://schemas.openxmlformats.org/officeDocument/2006/relationships/hyperlink" Target="http://pbs.twimg.com/profile_images/1085776914285903873/D2BnQ3vv_normal.jpg" TargetMode="External" /><Relationship Id="rId201" Type="http://schemas.openxmlformats.org/officeDocument/2006/relationships/hyperlink" Target="http://pbs.twimg.com/profile_images/1085776914285903873/D2BnQ3vv_normal.jpg" TargetMode="External" /><Relationship Id="rId202" Type="http://schemas.openxmlformats.org/officeDocument/2006/relationships/hyperlink" Target="http://pbs.twimg.com/profile_images/992053872322629634/3QBCD-OO_normal.jpg" TargetMode="External" /><Relationship Id="rId203" Type="http://schemas.openxmlformats.org/officeDocument/2006/relationships/hyperlink" Target="http://pbs.twimg.com/profile_images/992053872322629634/3QBCD-OO_normal.jpg" TargetMode="External" /><Relationship Id="rId204" Type="http://schemas.openxmlformats.org/officeDocument/2006/relationships/hyperlink" Target="http://pbs.twimg.com/profile_images/992053872322629634/3QBCD-OO_normal.jpg" TargetMode="External" /><Relationship Id="rId205" Type="http://schemas.openxmlformats.org/officeDocument/2006/relationships/hyperlink" Target="http://pbs.twimg.com/profile_images/992053872322629634/3QBCD-OO_normal.jpg" TargetMode="External" /><Relationship Id="rId206" Type="http://schemas.openxmlformats.org/officeDocument/2006/relationships/hyperlink" Target="http://pbs.twimg.com/profile_images/992053872322629634/3QBCD-OO_normal.jpg" TargetMode="External" /><Relationship Id="rId207" Type="http://schemas.openxmlformats.org/officeDocument/2006/relationships/hyperlink" Target="http://pbs.twimg.com/profile_images/992053872322629634/3QBCD-OO_normal.jpg" TargetMode="External" /><Relationship Id="rId208" Type="http://schemas.openxmlformats.org/officeDocument/2006/relationships/hyperlink" Target="http://pbs.twimg.com/profile_images/992053872322629634/3QBCD-OO_normal.jpg" TargetMode="External" /><Relationship Id="rId209" Type="http://schemas.openxmlformats.org/officeDocument/2006/relationships/hyperlink" Target="http://pbs.twimg.com/profile_images/992053872322629634/3QBCD-OO_normal.jpg" TargetMode="External" /><Relationship Id="rId210" Type="http://schemas.openxmlformats.org/officeDocument/2006/relationships/hyperlink" Target="http://pbs.twimg.com/profile_images/643080831544762368/sfrt4w5H_normal.jpg" TargetMode="External" /><Relationship Id="rId211" Type="http://schemas.openxmlformats.org/officeDocument/2006/relationships/hyperlink" Target="https://pbs.twimg.com/tweet_video_thumb/EFQTSSFWwAEaU8l.jpg" TargetMode="External" /><Relationship Id="rId212" Type="http://schemas.openxmlformats.org/officeDocument/2006/relationships/hyperlink" Target="http://pbs.twimg.com/profile_images/1061744570344517633/fKDfFqhQ_normal.jpg" TargetMode="External" /><Relationship Id="rId213" Type="http://schemas.openxmlformats.org/officeDocument/2006/relationships/hyperlink" Target="http://pbs.twimg.com/profile_images/559972208538161152/ZBaP6rVl_normal.jpeg" TargetMode="External" /><Relationship Id="rId214" Type="http://schemas.openxmlformats.org/officeDocument/2006/relationships/hyperlink" Target="http://pbs.twimg.com/profile_images/559972208538161152/ZBaP6rVl_normal.jpeg" TargetMode="External" /><Relationship Id="rId215" Type="http://schemas.openxmlformats.org/officeDocument/2006/relationships/hyperlink" Target="http://pbs.twimg.com/profile_images/677951382775709696/azMKWnDc_normal.jpg" TargetMode="External" /><Relationship Id="rId216" Type="http://schemas.openxmlformats.org/officeDocument/2006/relationships/hyperlink" Target="http://pbs.twimg.com/profile_images/1061744570344517633/fKDfFqhQ_normal.jpg" TargetMode="External" /><Relationship Id="rId217" Type="http://schemas.openxmlformats.org/officeDocument/2006/relationships/hyperlink" Target="http://pbs.twimg.com/profile_images/1061744570344517633/fKDfFqhQ_normal.jpg" TargetMode="External" /><Relationship Id="rId218" Type="http://schemas.openxmlformats.org/officeDocument/2006/relationships/hyperlink" Target="http://pbs.twimg.com/profile_images/1061744570344517633/fKDfFqhQ_normal.jpg" TargetMode="External" /><Relationship Id="rId219" Type="http://schemas.openxmlformats.org/officeDocument/2006/relationships/hyperlink" Target="http://pbs.twimg.com/profile_images/677951382775709696/azMKWnDc_normal.jpg" TargetMode="External" /><Relationship Id="rId220" Type="http://schemas.openxmlformats.org/officeDocument/2006/relationships/hyperlink" Target="http://pbs.twimg.com/profile_images/677951382775709696/azMKWnDc_normal.jpg" TargetMode="External" /><Relationship Id="rId221" Type="http://schemas.openxmlformats.org/officeDocument/2006/relationships/hyperlink" Target="http://pbs.twimg.com/profile_images/1061744570344517633/fKDfFqhQ_normal.jpg" TargetMode="External" /><Relationship Id="rId222" Type="http://schemas.openxmlformats.org/officeDocument/2006/relationships/hyperlink" Target="http://pbs.twimg.com/profile_images/1061744570344517633/fKDfFqhQ_normal.jpg" TargetMode="External" /><Relationship Id="rId223" Type="http://schemas.openxmlformats.org/officeDocument/2006/relationships/hyperlink" Target="http://pbs.twimg.com/profile_images/912667889395798022/pMoB2qc8_normal.jpg" TargetMode="External" /><Relationship Id="rId224" Type="http://schemas.openxmlformats.org/officeDocument/2006/relationships/hyperlink" Target="http://pbs.twimg.com/profile_images/1061744570344517633/fKDfFqhQ_normal.jpg" TargetMode="External" /><Relationship Id="rId225" Type="http://schemas.openxmlformats.org/officeDocument/2006/relationships/hyperlink" Target="http://pbs.twimg.com/profile_images/912667889395798022/pMoB2qc8_normal.jpg" TargetMode="External" /><Relationship Id="rId226" Type="http://schemas.openxmlformats.org/officeDocument/2006/relationships/hyperlink" Target="http://pbs.twimg.com/profile_images/1061744570344517633/fKDfFqhQ_normal.jpg" TargetMode="External" /><Relationship Id="rId227" Type="http://schemas.openxmlformats.org/officeDocument/2006/relationships/hyperlink" Target="http://pbs.twimg.com/profile_images/912667889395798022/pMoB2qc8_normal.jpg" TargetMode="External" /><Relationship Id="rId228" Type="http://schemas.openxmlformats.org/officeDocument/2006/relationships/hyperlink" Target="http://pbs.twimg.com/profile_images/2761713408/6329c1d5a241ca23457c0db374bee56b_normal.jpeg" TargetMode="External" /><Relationship Id="rId229" Type="http://schemas.openxmlformats.org/officeDocument/2006/relationships/hyperlink" Target="http://pbs.twimg.com/profile_images/2761713408/6329c1d5a241ca23457c0db374bee56b_normal.jpeg" TargetMode="External" /><Relationship Id="rId230" Type="http://schemas.openxmlformats.org/officeDocument/2006/relationships/hyperlink" Target="http://pbs.twimg.com/profile_images/2761713408/6329c1d5a241ca23457c0db374bee56b_normal.jpeg" TargetMode="External" /><Relationship Id="rId231" Type="http://schemas.openxmlformats.org/officeDocument/2006/relationships/hyperlink" Target="http://pbs.twimg.com/profile_images/2761713408/6329c1d5a241ca23457c0db374bee56b_normal.jpeg" TargetMode="External" /><Relationship Id="rId232" Type="http://schemas.openxmlformats.org/officeDocument/2006/relationships/hyperlink" Target="http://pbs.twimg.com/profile_images/2761713408/6329c1d5a241ca23457c0db374bee56b_normal.jpeg" TargetMode="External" /><Relationship Id="rId233" Type="http://schemas.openxmlformats.org/officeDocument/2006/relationships/hyperlink" Target="http://pbs.twimg.com/profile_images/2761713408/6329c1d5a241ca23457c0db374bee56b_normal.jpeg" TargetMode="External" /><Relationship Id="rId234" Type="http://schemas.openxmlformats.org/officeDocument/2006/relationships/hyperlink" Target="http://pbs.twimg.com/profile_images/2761713408/6329c1d5a241ca23457c0db374bee56b_normal.jpeg" TargetMode="External" /><Relationship Id="rId235" Type="http://schemas.openxmlformats.org/officeDocument/2006/relationships/hyperlink" Target="http://pbs.twimg.com/profile_images/2761713408/6329c1d5a241ca23457c0db374bee56b_normal.jpeg" TargetMode="External" /><Relationship Id="rId236" Type="http://schemas.openxmlformats.org/officeDocument/2006/relationships/hyperlink" Target="http://pbs.twimg.com/profile_images/2761713408/6329c1d5a241ca23457c0db374bee56b_normal.jpeg" TargetMode="External" /><Relationship Id="rId237" Type="http://schemas.openxmlformats.org/officeDocument/2006/relationships/hyperlink" Target="http://pbs.twimg.com/profile_images/1061744570344517633/fKDfFqhQ_normal.jpg" TargetMode="External" /><Relationship Id="rId238" Type="http://schemas.openxmlformats.org/officeDocument/2006/relationships/hyperlink" Target="http://pbs.twimg.com/profile_images/1061744570344517633/fKDfFqhQ_normal.jpg" TargetMode="External" /><Relationship Id="rId239" Type="http://schemas.openxmlformats.org/officeDocument/2006/relationships/hyperlink" Target="http://pbs.twimg.com/profile_images/912667889395798022/pMoB2qc8_normal.jpg" TargetMode="External" /><Relationship Id="rId240" Type="http://schemas.openxmlformats.org/officeDocument/2006/relationships/hyperlink" Target="http://pbs.twimg.com/profile_images/923243414425976832/GWZwBnhE_normal.jpg" TargetMode="External" /><Relationship Id="rId241" Type="http://schemas.openxmlformats.org/officeDocument/2006/relationships/hyperlink" Target="https://pbs.twimg.com/media/EExW5iSW4AEwDhr.jpg" TargetMode="External" /><Relationship Id="rId242" Type="http://schemas.openxmlformats.org/officeDocument/2006/relationships/hyperlink" Target="https://pbs.twimg.com/media/EExW5iSW4AEwDhr.jpg" TargetMode="External" /><Relationship Id="rId243" Type="http://schemas.openxmlformats.org/officeDocument/2006/relationships/hyperlink" Target="https://pbs.twimg.com/media/EExW5iSW4AEwDhr.jpg" TargetMode="External" /><Relationship Id="rId244" Type="http://schemas.openxmlformats.org/officeDocument/2006/relationships/hyperlink" Target="http://pbs.twimg.com/profile_images/923243414425976832/GWZwBnhE_normal.jpg" TargetMode="External" /><Relationship Id="rId245" Type="http://schemas.openxmlformats.org/officeDocument/2006/relationships/hyperlink" Target="http://pbs.twimg.com/profile_images/923243414425976832/GWZwBnhE_normal.jpg" TargetMode="External" /><Relationship Id="rId246" Type="http://schemas.openxmlformats.org/officeDocument/2006/relationships/hyperlink" Target="http://pbs.twimg.com/profile_images/923243414425976832/GWZwBnhE_normal.jpg" TargetMode="External" /><Relationship Id="rId247" Type="http://schemas.openxmlformats.org/officeDocument/2006/relationships/hyperlink" Target="http://pbs.twimg.com/profile_images/923243414425976832/GWZwBnhE_normal.jpg" TargetMode="External" /><Relationship Id="rId248" Type="http://schemas.openxmlformats.org/officeDocument/2006/relationships/hyperlink" Target="http://pbs.twimg.com/profile_images/923243414425976832/GWZwBnhE_normal.jpg" TargetMode="External" /><Relationship Id="rId249" Type="http://schemas.openxmlformats.org/officeDocument/2006/relationships/hyperlink" Target="http://pbs.twimg.com/profile_images/923243414425976832/GWZwBnhE_normal.jpg" TargetMode="External" /><Relationship Id="rId250" Type="http://schemas.openxmlformats.org/officeDocument/2006/relationships/hyperlink" Target="http://pbs.twimg.com/profile_images/923243414425976832/GWZwBnhE_normal.jpg" TargetMode="External" /><Relationship Id="rId251" Type="http://schemas.openxmlformats.org/officeDocument/2006/relationships/hyperlink" Target="http://pbs.twimg.com/profile_images/923243414425976832/GWZwBnhE_normal.jpg" TargetMode="External" /><Relationship Id="rId252" Type="http://schemas.openxmlformats.org/officeDocument/2006/relationships/hyperlink" Target="http://pbs.twimg.com/profile_images/1061744570344517633/fKDfFqhQ_normal.jpg" TargetMode="External" /><Relationship Id="rId253" Type="http://schemas.openxmlformats.org/officeDocument/2006/relationships/hyperlink" Target="http://pbs.twimg.com/profile_images/1061744570344517633/fKDfFqhQ_normal.jpg" TargetMode="External" /><Relationship Id="rId254" Type="http://schemas.openxmlformats.org/officeDocument/2006/relationships/hyperlink" Target="http://pbs.twimg.com/profile_images/912667889395798022/pMoB2qc8_normal.jpg" TargetMode="External" /><Relationship Id="rId255" Type="http://schemas.openxmlformats.org/officeDocument/2006/relationships/hyperlink" Target="http://pbs.twimg.com/profile_images/1061744570344517633/fKDfFqhQ_normal.jpg" TargetMode="External" /><Relationship Id="rId256" Type="http://schemas.openxmlformats.org/officeDocument/2006/relationships/hyperlink" Target="http://pbs.twimg.com/profile_images/912667889395798022/pMoB2qc8_normal.jpg" TargetMode="External" /><Relationship Id="rId257" Type="http://schemas.openxmlformats.org/officeDocument/2006/relationships/hyperlink" Target="http://pbs.twimg.com/profile_images/1061744570344517633/fKDfFqhQ_normal.jpg" TargetMode="External" /><Relationship Id="rId258" Type="http://schemas.openxmlformats.org/officeDocument/2006/relationships/hyperlink" Target="http://pbs.twimg.com/profile_images/912667889395798022/pMoB2qc8_normal.jpg" TargetMode="External" /><Relationship Id="rId259" Type="http://schemas.openxmlformats.org/officeDocument/2006/relationships/hyperlink" Target="http://pbs.twimg.com/profile_images/1061744570344517633/fKDfFqhQ_normal.jpg" TargetMode="External" /><Relationship Id="rId260" Type="http://schemas.openxmlformats.org/officeDocument/2006/relationships/hyperlink" Target="http://pbs.twimg.com/profile_images/912667889395798022/pMoB2qc8_normal.jpg" TargetMode="External" /><Relationship Id="rId261" Type="http://schemas.openxmlformats.org/officeDocument/2006/relationships/hyperlink" Target="http://pbs.twimg.com/profile_images/1061744570344517633/fKDfFqhQ_normal.jpg" TargetMode="External" /><Relationship Id="rId262" Type="http://schemas.openxmlformats.org/officeDocument/2006/relationships/hyperlink" Target="http://pbs.twimg.com/profile_images/1061744570344517633/fKDfFqhQ_normal.jpg" TargetMode="External" /><Relationship Id="rId263" Type="http://schemas.openxmlformats.org/officeDocument/2006/relationships/hyperlink" Target="http://pbs.twimg.com/profile_images/912667889395798022/pMoB2qc8_normal.jpg" TargetMode="External" /><Relationship Id="rId264" Type="http://schemas.openxmlformats.org/officeDocument/2006/relationships/hyperlink" Target="http://pbs.twimg.com/profile_images/912667889395798022/pMoB2qc8_normal.jpg" TargetMode="External" /><Relationship Id="rId265" Type="http://schemas.openxmlformats.org/officeDocument/2006/relationships/hyperlink" Target="http://pbs.twimg.com/profile_images/1061744570344517633/fKDfFqhQ_normal.jpg" TargetMode="External" /><Relationship Id="rId266" Type="http://schemas.openxmlformats.org/officeDocument/2006/relationships/hyperlink" Target="http://pbs.twimg.com/profile_images/912667889395798022/pMoB2qc8_normal.jpg" TargetMode="External" /><Relationship Id="rId267" Type="http://schemas.openxmlformats.org/officeDocument/2006/relationships/hyperlink" Target="http://pbs.twimg.com/profile_images/912667889395798022/pMoB2qc8_normal.jpg" TargetMode="External" /><Relationship Id="rId268" Type="http://schemas.openxmlformats.org/officeDocument/2006/relationships/hyperlink" Target="http://pbs.twimg.com/profile_images/1061744570344517633/fKDfFqhQ_normal.jpg" TargetMode="External" /><Relationship Id="rId269" Type="http://schemas.openxmlformats.org/officeDocument/2006/relationships/hyperlink" Target="http://pbs.twimg.com/profile_images/1061744570344517633/fKDfFqhQ_normal.jpg" TargetMode="External" /><Relationship Id="rId270" Type="http://schemas.openxmlformats.org/officeDocument/2006/relationships/hyperlink" Target="https://pbs.twimg.com/media/EEoraZ3WkAE_JJU.jpg" TargetMode="External" /><Relationship Id="rId271" Type="http://schemas.openxmlformats.org/officeDocument/2006/relationships/hyperlink" Target="http://pbs.twimg.com/profile_images/1061744570344517633/fKDfFqhQ_normal.jpg" TargetMode="External" /><Relationship Id="rId272" Type="http://schemas.openxmlformats.org/officeDocument/2006/relationships/hyperlink" Target="http://pbs.twimg.com/profile_images/1061744570344517633/fKDfFqhQ_normal.jpg" TargetMode="External" /><Relationship Id="rId273" Type="http://schemas.openxmlformats.org/officeDocument/2006/relationships/hyperlink" Target="https://pbs.twimg.com/media/EExW5iSW4AEwDhr.jpg" TargetMode="External" /><Relationship Id="rId274" Type="http://schemas.openxmlformats.org/officeDocument/2006/relationships/hyperlink" Target="http://pbs.twimg.com/profile_images/1061744570344517633/fKDfFqhQ_normal.jpg" TargetMode="External" /><Relationship Id="rId275" Type="http://schemas.openxmlformats.org/officeDocument/2006/relationships/hyperlink" Target="http://pbs.twimg.com/profile_images/1061744570344517633/fKDfFqhQ_normal.jpg" TargetMode="External" /><Relationship Id="rId276" Type="http://schemas.openxmlformats.org/officeDocument/2006/relationships/hyperlink" Target="http://pbs.twimg.com/profile_images/1061744570344517633/fKDfFqhQ_normal.jpg" TargetMode="External" /><Relationship Id="rId277" Type="http://schemas.openxmlformats.org/officeDocument/2006/relationships/hyperlink" Target="http://pbs.twimg.com/profile_images/1061744570344517633/fKDfFqhQ_normal.jpg" TargetMode="External" /><Relationship Id="rId278" Type="http://schemas.openxmlformats.org/officeDocument/2006/relationships/hyperlink" Target="http://pbs.twimg.com/profile_images/1061744570344517633/fKDfFqhQ_normal.jpg" TargetMode="External" /><Relationship Id="rId279" Type="http://schemas.openxmlformats.org/officeDocument/2006/relationships/hyperlink" Target="http://pbs.twimg.com/profile_images/912667889395798022/pMoB2qc8_normal.jpg" TargetMode="External" /><Relationship Id="rId280" Type="http://schemas.openxmlformats.org/officeDocument/2006/relationships/hyperlink" Target="https://pbs.twimg.com/media/EEv5AUCX4AAknO2.jpg" TargetMode="External" /><Relationship Id="rId281" Type="http://schemas.openxmlformats.org/officeDocument/2006/relationships/hyperlink" Target="http://pbs.twimg.com/profile_images/912667889395798022/pMoB2qc8_normal.jpg" TargetMode="External" /><Relationship Id="rId282" Type="http://schemas.openxmlformats.org/officeDocument/2006/relationships/hyperlink" Target="https://pbs.twimg.com/media/EEoraZ3WkAE_JJU.jpg" TargetMode="External" /><Relationship Id="rId283" Type="http://schemas.openxmlformats.org/officeDocument/2006/relationships/hyperlink" Target="https://pbs.twimg.com/media/EEoraZ3WkAE_JJU.jpg" TargetMode="External" /><Relationship Id="rId284" Type="http://schemas.openxmlformats.org/officeDocument/2006/relationships/hyperlink" Target="http://pbs.twimg.com/profile_images/912667889395798022/pMoB2qc8_normal.jpg" TargetMode="External" /><Relationship Id="rId285" Type="http://schemas.openxmlformats.org/officeDocument/2006/relationships/hyperlink" Target="http://pbs.twimg.com/profile_images/912667889395798022/pMoB2qc8_normal.jpg" TargetMode="External" /><Relationship Id="rId286" Type="http://schemas.openxmlformats.org/officeDocument/2006/relationships/hyperlink" Target="https://pbs.twimg.com/media/EExW5iSW4AEwDhr.jpg" TargetMode="External" /><Relationship Id="rId287" Type="http://schemas.openxmlformats.org/officeDocument/2006/relationships/hyperlink" Target="https://pbs.twimg.com/media/EExW5iSW4AEwDhr.jpg" TargetMode="External" /><Relationship Id="rId288" Type="http://schemas.openxmlformats.org/officeDocument/2006/relationships/hyperlink" Target="https://pbs.twimg.com/media/EE1YUA4XsAAe2U1.jpg" TargetMode="External" /><Relationship Id="rId289" Type="http://schemas.openxmlformats.org/officeDocument/2006/relationships/hyperlink" Target="https://pbs.twimg.com/media/EE1YUA4XsAAe2U1.jpg" TargetMode="External" /><Relationship Id="rId290" Type="http://schemas.openxmlformats.org/officeDocument/2006/relationships/hyperlink" Target="https://pbs.twimg.com/media/EE2Or9IVUAA0fWk.jpg" TargetMode="External" /><Relationship Id="rId291" Type="http://schemas.openxmlformats.org/officeDocument/2006/relationships/hyperlink" Target="https://pbs.twimg.com/media/EE2Or9IVUAA0fWk.jpg" TargetMode="External" /><Relationship Id="rId292" Type="http://schemas.openxmlformats.org/officeDocument/2006/relationships/hyperlink" Target="https://pbs.twimg.com/media/EE3DAQPW4AAIW-c.jpg" TargetMode="External" /><Relationship Id="rId293" Type="http://schemas.openxmlformats.org/officeDocument/2006/relationships/hyperlink" Target="https://pbs.twimg.com/media/EE3DAQPW4AAIW-c.jpg" TargetMode="External" /><Relationship Id="rId294" Type="http://schemas.openxmlformats.org/officeDocument/2006/relationships/hyperlink" Target="http://pbs.twimg.com/profile_images/912667889395798022/pMoB2qc8_normal.jpg" TargetMode="External" /><Relationship Id="rId295" Type="http://schemas.openxmlformats.org/officeDocument/2006/relationships/hyperlink" Target="http://pbs.twimg.com/profile_images/912667889395798022/pMoB2qc8_normal.jpg" TargetMode="External" /><Relationship Id="rId296" Type="http://schemas.openxmlformats.org/officeDocument/2006/relationships/hyperlink" Target="http://pbs.twimg.com/profile_images/912667889395798022/pMoB2qc8_normal.jpg" TargetMode="External" /><Relationship Id="rId297" Type="http://schemas.openxmlformats.org/officeDocument/2006/relationships/hyperlink" Target="http://pbs.twimg.com/profile_images/912667889395798022/pMoB2qc8_normal.jpg" TargetMode="External" /><Relationship Id="rId298" Type="http://schemas.openxmlformats.org/officeDocument/2006/relationships/hyperlink" Target="http://pbs.twimg.com/profile_images/1061744570344517633/fKDfFqhQ_normal.jpg" TargetMode="External" /><Relationship Id="rId299" Type="http://schemas.openxmlformats.org/officeDocument/2006/relationships/hyperlink" Target="http://pbs.twimg.com/profile_images/1099443204666130432/OmC9fmkI_normal.jpg" TargetMode="External" /><Relationship Id="rId300" Type="http://schemas.openxmlformats.org/officeDocument/2006/relationships/hyperlink" Target="http://pbs.twimg.com/profile_images/1061744570344517633/fKDfFqhQ_normal.jpg" TargetMode="External" /><Relationship Id="rId301" Type="http://schemas.openxmlformats.org/officeDocument/2006/relationships/hyperlink" Target="http://pbs.twimg.com/profile_images/1099443204666130432/OmC9fmkI_normal.jpg" TargetMode="External" /><Relationship Id="rId302" Type="http://schemas.openxmlformats.org/officeDocument/2006/relationships/hyperlink" Target="http://pbs.twimg.com/profile_images/1061744570344517633/fKDfFqhQ_normal.jpg" TargetMode="External" /><Relationship Id="rId303" Type="http://schemas.openxmlformats.org/officeDocument/2006/relationships/hyperlink" Target="http://pbs.twimg.com/profile_images/1099443204666130432/OmC9fmkI_normal.jpg" TargetMode="External" /><Relationship Id="rId304" Type="http://schemas.openxmlformats.org/officeDocument/2006/relationships/hyperlink" Target="http://pbs.twimg.com/profile_images/1061744570344517633/fKDfFqhQ_normal.jpg" TargetMode="External" /><Relationship Id="rId305" Type="http://schemas.openxmlformats.org/officeDocument/2006/relationships/hyperlink" Target="http://pbs.twimg.com/profile_images/1099443204666130432/OmC9fmkI_normal.jpg" TargetMode="External" /><Relationship Id="rId306" Type="http://schemas.openxmlformats.org/officeDocument/2006/relationships/hyperlink" Target="http://pbs.twimg.com/profile_images/1061744570344517633/fKDfFqhQ_normal.jpg" TargetMode="External" /><Relationship Id="rId307" Type="http://schemas.openxmlformats.org/officeDocument/2006/relationships/hyperlink" Target="http://pbs.twimg.com/profile_images/1099443204666130432/OmC9fmkI_normal.jpg" TargetMode="External" /><Relationship Id="rId308" Type="http://schemas.openxmlformats.org/officeDocument/2006/relationships/hyperlink" Target="http://pbs.twimg.com/profile_images/1061744570344517633/fKDfFqhQ_normal.jpg" TargetMode="External" /><Relationship Id="rId309" Type="http://schemas.openxmlformats.org/officeDocument/2006/relationships/hyperlink" Target="http://pbs.twimg.com/profile_images/1099443204666130432/OmC9fmkI_normal.jpg" TargetMode="External" /><Relationship Id="rId310" Type="http://schemas.openxmlformats.org/officeDocument/2006/relationships/hyperlink" Target="http://pbs.twimg.com/profile_images/1061744570344517633/fKDfFqhQ_normal.jpg" TargetMode="External" /><Relationship Id="rId311" Type="http://schemas.openxmlformats.org/officeDocument/2006/relationships/hyperlink" Target="http://pbs.twimg.com/profile_images/1099443204666130432/OmC9fmkI_normal.jpg" TargetMode="External" /><Relationship Id="rId312" Type="http://schemas.openxmlformats.org/officeDocument/2006/relationships/hyperlink" Target="http://pbs.twimg.com/profile_images/1061744570344517633/fKDfFqhQ_normal.jpg" TargetMode="External" /><Relationship Id="rId313" Type="http://schemas.openxmlformats.org/officeDocument/2006/relationships/hyperlink" Target="http://pbs.twimg.com/profile_images/1099443204666130432/OmC9fmkI_normal.jpg" TargetMode="External" /><Relationship Id="rId314" Type="http://schemas.openxmlformats.org/officeDocument/2006/relationships/hyperlink" Target="http://pbs.twimg.com/profile_images/1087719846605979648/HRHFp3Nq_normal.jpg" TargetMode="External" /><Relationship Id="rId315" Type="http://schemas.openxmlformats.org/officeDocument/2006/relationships/hyperlink" Target="http://pbs.twimg.com/profile_images/1061744570344517633/fKDfFqhQ_normal.jpg" TargetMode="External" /><Relationship Id="rId316" Type="http://schemas.openxmlformats.org/officeDocument/2006/relationships/hyperlink" Target="https://pbs.twimg.com/media/EEoraZ3WkAE_JJU.jpg" TargetMode="External" /><Relationship Id="rId317" Type="http://schemas.openxmlformats.org/officeDocument/2006/relationships/hyperlink" Target="http://pbs.twimg.com/profile_images/1061744570344517633/fKDfFqhQ_normal.jpg" TargetMode="External" /><Relationship Id="rId318" Type="http://schemas.openxmlformats.org/officeDocument/2006/relationships/hyperlink" Target="http://pbs.twimg.com/profile_images/1061744570344517633/fKDfFqhQ_normal.jpg" TargetMode="External" /><Relationship Id="rId319" Type="http://schemas.openxmlformats.org/officeDocument/2006/relationships/hyperlink" Target="https://pbs.twimg.com/media/EExW5iSW4AEwDhr.jpg" TargetMode="External" /><Relationship Id="rId320" Type="http://schemas.openxmlformats.org/officeDocument/2006/relationships/hyperlink" Target="https://pbs.twimg.com/media/EE1ZIAdXsAEIguv.jpg" TargetMode="External" /><Relationship Id="rId321" Type="http://schemas.openxmlformats.org/officeDocument/2006/relationships/hyperlink" Target="http://pbs.twimg.com/profile_images/1061744570344517633/fKDfFqhQ_normal.jpg" TargetMode="External" /><Relationship Id="rId322" Type="http://schemas.openxmlformats.org/officeDocument/2006/relationships/hyperlink" Target="http://pbs.twimg.com/profile_images/1061744570344517633/fKDfFqhQ_normal.jpg" TargetMode="External" /><Relationship Id="rId323" Type="http://schemas.openxmlformats.org/officeDocument/2006/relationships/hyperlink" Target="http://pbs.twimg.com/profile_images/1061744570344517633/fKDfFqhQ_normal.jpg" TargetMode="External" /><Relationship Id="rId324" Type="http://schemas.openxmlformats.org/officeDocument/2006/relationships/hyperlink" Target="http://pbs.twimg.com/profile_images/1099443204666130432/OmC9fmkI_normal.jpg" TargetMode="External" /><Relationship Id="rId325" Type="http://schemas.openxmlformats.org/officeDocument/2006/relationships/hyperlink" Target="http://pbs.twimg.com/profile_images/1061744570344517633/fKDfFqhQ_normal.jpg" TargetMode="External" /><Relationship Id="rId326" Type="http://schemas.openxmlformats.org/officeDocument/2006/relationships/hyperlink" Target="http://pbs.twimg.com/profile_images/1061744570344517633/fKDfFqhQ_normal.jpg" TargetMode="External" /><Relationship Id="rId327" Type="http://schemas.openxmlformats.org/officeDocument/2006/relationships/hyperlink" Target="http://pbs.twimg.com/profile_images/1061744570344517633/fKDfFqhQ_normal.jpg" TargetMode="External" /><Relationship Id="rId328" Type="http://schemas.openxmlformats.org/officeDocument/2006/relationships/hyperlink" Target="http://pbs.twimg.com/profile_images/1061744570344517633/fKDfFqhQ_normal.jpg" TargetMode="External" /><Relationship Id="rId329" Type="http://schemas.openxmlformats.org/officeDocument/2006/relationships/hyperlink" Target="http://pbs.twimg.com/profile_images/1099443204666130432/OmC9fmkI_normal.jpg" TargetMode="External" /><Relationship Id="rId330" Type="http://schemas.openxmlformats.org/officeDocument/2006/relationships/hyperlink" Target="https://twitter.com/socioviznet/status/1173524396008509440" TargetMode="External" /><Relationship Id="rId331" Type="http://schemas.openxmlformats.org/officeDocument/2006/relationships/hyperlink" Target="https://twitter.com/socioviznet/status/1173524396008509440" TargetMode="External" /><Relationship Id="rId332" Type="http://schemas.openxmlformats.org/officeDocument/2006/relationships/hyperlink" Target="https://twitter.com/socioviznet/status/1173524396008509440" TargetMode="External" /><Relationship Id="rId333" Type="http://schemas.openxmlformats.org/officeDocument/2006/relationships/hyperlink" Target="https://twitter.com/socioviznet/status/1173524396008509440" TargetMode="External" /><Relationship Id="rId334" Type="http://schemas.openxmlformats.org/officeDocument/2006/relationships/hyperlink" Target="https://twitter.com/socioviznet/status/1173524396008509440" TargetMode="External" /><Relationship Id="rId335" Type="http://schemas.openxmlformats.org/officeDocument/2006/relationships/hyperlink" Target="https://twitter.com/socioviznet/status/1173524396008509440" TargetMode="External" /><Relationship Id="rId336" Type="http://schemas.openxmlformats.org/officeDocument/2006/relationships/hyperlink" Target="https://twitter.com/socioviznet/status/1173524396008509440" TargetMode="External" /><Relationship Id="rId337" Type="http://schemas.openxmlformats.org/officeDocument/2006/relationships/hyperlink" Target="https://twitter.com/socioviznet/status/1173524396008509440" TargetMode="External" /><Relationship Id="rId338" Type="http://schemas.openxmlformats.org/officeDocument/2006/relationships/hyperlink" Target="https://twitter.com/socioviznet/status/1173524396008509440" TargetMode="External" /><Relationship Id="rId339" Type="http://schemas.openxmlformats.org/officeDocument/2006/relationships/hyperlink" Target="https://twitter.com/socioviznet/status/1173524396008509440" TargetMode="External" /><Relationship Id="rId340" Type="http://schemas.openxmlformats.org/officeDocument/2006/relationships/hyperlink" Target="https://twitter.com/socioviznet/status/1173524396008509440" TargetMode="External" /><Relationship Id="rId341" Type="http://schemas.openxmlformats.org/officeDocument/2006/relationships/hyperlink" Target="https://twitter.com/socioviznet/status/1173524396008509440" TargetMode="External" /><Relationship Id="rId342" Type="http://schemas.openxmlformats.org/officeDocument/2006/relationships/hyperlink" Target="https://twitter.com/docassar/status/1172479838948667394" TargetMode="External" /><Relationship Id="rId343" Type="http://schemas.openxmlformats.org/officeDocument/2006/relationships/hyperlink" Target="https://twitter.com/docassar/status/1172479838948667394" TargetMode="External" /><Relationship Id="rId344" Type="http://schemas.openxmlformats.org/officeDocument/2006/relationships/hyperlink" Target="https://twitter.com/docassar/status/1172479838948667394" TargetMode="External" /><Relationship Id="rId345" Type="http://schemas.openxmlformats.org/officeDocument/2006/relationships/hyperlink" Target="https://twitter.com/docassar/status/1172479838948667394" TargetMode="External" /><Relationship Id="rId346" Type="http://schemas.openxmlformats.org/officeDocument/2006/relationships/hyperlink" Target="https://twitter.com/docassar/status/1172479838948667394" TargetMode="External" /><Relationship Id="rId347" Type="http://schemas.openxmlformats.org/officeDocument/2006/relationships/hyperlink" Target="https://twitter.com/docassar/status/1172479838948667394" TargetMode="External" /><Relationship Id="rId348" Type="http://schemas.openxmlformats.org/officeDocument/2006/relationships/hyperlink" Target="https://twitter.com/docassar/status/1172479838948667394" TargetMode="External" /><Relationship Id="rId349" Type="http://schemas.openxmlformats.org/officeDocument/2006/relationships/hyperlink" Target="https://twitter.com/docassar/status/1172479838948667394" TargetMode="External" /><Relationship Id="rId350" Type="http://schemas.openxmlformats.org/officeDocument/2006/relationships/hyperlink" Target="https://twitter.com/docassar/status/1172479838948667394" TargetMode="External" /><Relationship Id="rId351" Type="http://schemas.openxmlformats.org/officeDocument/2006/relationships/hyperlink" Target="https://twitter.com/docassar/status/1172479838948667394" TargetMode="External" /><Relationship Id="rId352" Type="http://schemas.openxmlformats.org/officeDocument/2006/relationships/hyperlink" Target="https://twitter.com/docassar/status/1172479838948667394" TargetMode="External" /><Relationship Id="rId353" Type="http://schemas.openxmlformats.org/officeDocument/2006/relationships/hyperlink" Target="https://twitter.com/gamergeeknews/status/1173526767178567681" TargetMode="External" /><Relationship Id="rId354" Type="http://schemas.openxmlformats.org/officeDocument/2006/relationships/hyperlink" Target="https://twitter.com/gamergeeknews/status/1173526767178567681" TargetMode="External" /><Relationship Id="rId355" Type="http://schemas.openxmlformats.org/officeDocument/2006/relationships/hyperlink" Target="https://twitter.com/gamergeeknews/status/1173526767178567681" TargetMode="External" /><Relationship Id="rId356" Type="http://schemas.openxmlformats.org/officeDocument/2006/relationships/hyperlink" Target="https://twitter.com/gamergeeknews/status/1173526767178567681" TargetMode="External" /><Relationship Id="rId357" Type="http://schemas.openxmlformats.org/officeDocument/2006/relationships/hyperlink" Target="https://twitter.com/gamergeeknews/status/1173526767178567681" TargetMode="External" /><Relationship Id="rId358" Type="http://schemas.openxmlformats.org/officeDocument/2006/relationships/hyperlink" Target="https://twitter.com/gamergeeknews/status/1173526767178567681" TargetMode="External" /><Relationship Id="rId359" Type="http://schemas.openxmlformats.org/officeDocument/2006/relationships/hyperlink" Target="https://twitter.com/gamergeeknews/status/1173526767178567681" TargetMode="External" /><Relationship Id="rId360" Type="http://schemas.openxmlformats.org/officeDocument/2006/relationships/hyperlink" Target="https://twitter.com/gamergeeknews/status/1173526767178567681" TargetMode="External" /><Relationship Id="rId361" Type="http://schemas.openxmlformats.org/officeDocument/2006/relationships/hyperlink" Target="https://twitter.com/gamergeeknews/status/1173526767178567681" TargetMode="External" /><Relationship Id="rId362" Type="http://schemas.openxmlformats.org/officeDocument/2006/relationships/hyperlink" Target="https://twitter.com/gamergeeknews/status/1173526767178567681" TargetMode="External" /><Relationship Id="rId363" Type="http://schemas.openxmlformats.org/officeDocument/2006/relationships/hyperlink" Target="https://twitter.com/gamergeeknews/status/1173526767178567681" TargetMode="External" /><Relationship Id="rId364" Type="http://schemas.openxmlformats.org/officeDocument/2006/relationships/hyperlink" Target="https://twitter.com/brooke_wegner/status/1174438431985819648" TargetMode="External" /><Relationship Id="rId365" Type="http://schemas.openxmlformats.org/officeDocument/2006/relationships/hyperlink" Target="https://twitter.com/brooke_wegner/status/1174438431985819648" TargetMode="External" /><Relationship Id="rId366" Type="http://schemas.openxmlformats.org/officeDocument/2006/relationships/hyperlink" Target="https://twitter.com/brooke_wegner/status/1174438431985819648" TargetMode="External" /><Relationship Id="rId367" Type="http://schemas.openxmlformats.org/officeDocument/2006/relationships/hyperlink" Target="https://twitter.com/brooke_wegner/status/1174714037348831239" TargetMode="External" /><Relationship Id="rId368" Type="http://schemas.openxmlformats.org/officeDocument/2006/relationships/hyperlink" Target="https://twitter.com/brooke_wegner/status/1174714037348831239" TargetMode="External" /><Relationship Id="rId369" Type="http://schemas.openxmlformats.org/officeDocument/2006/relationships/hyperlink" Target="https://twitter.com/brooke_wegner/status/1174714037348831239" TargetMode="External" /><Relationship Id="rId370" Type="http://schemas.openxmlformats.org/officeDocument/2006/relationships/hyperlink" Target="https://twitter.com/simonrogerstow/status/1174705820933791744" TargetMode="External" /><Relationship Id="rId371" Type="http://schemas.openxmlformats.org/officeDocument/2006/relationships/hyperlink" Target="https://twitter.com/simonrogerstow/status/1174705820933791744" TargetMode="External" /><Relationship Id="rId372" Type="http://schemas.openxmlformats.org/officeDocument/2006/relationships/hyperlink" Target="https://twitter.com/simonrogerstow/status/1174753901808996352" TargetMode="External" /><Relationship Id="rId373" Type="http://schemas.openxmlformats.org/officeDocument/2006/relationships/hyperlink" Target="https://twitter.com/kathyschwarz2/status/1174767115225706501" TargetMode="External" /><Relationship Id="rId374" Type="http://schemas.openxmlformats.org/officeDocument/2006/relationships/hyperlink" Target="https://twitter.com/kathyschwarz2/status/1174767115225706501" TargetMode="External" /><Relationship Id="rId375" Type="http://schemas.openxmlformats.org/officeDocument/2006/relationships/hyperlink" Target="https://twitter.com/kathyschwarz2/status/1174767115225706501" TargetMode="External" /><Relationship Id="rId376" Type="http://schemas.openxmlformats.org/officeDocument/2006/relationships/hyperlink" Target="https://twitter.com/hannachristine_/status/1174771504388743168" TargetMode="External" /><Relationship Id="rId377" Type="http://schemas.openxmlformats.org/officeDocument/2006/relationships/hyperlink" Target="https://twitter.com/marsnevada/status/1174773449278939136" TargetMode="External" /><Relationship Id="rId378" Type="http://schemas.openxmlformats.org/officeDocument/2006/relationships/hyperlink" Target="https://twitter.com/yvescuster/status/1174429020768755712" TargetMode="External" /><Relationship Id="rId379" Type="http://schemas.openxmlformats.org/officeDocument/2006/relationships/hyperlink" Target="https://twitter.com/yvescuster/status/1174429020768755712" TargetMode="External" /><Relationship Id="rId380" Type="http://schemas.openxmlformats.org/officeDocument/2006/relationships/hyperlink" Target="https://twitter.com/yvescuster/status/1174429020768755712" TargetMode="External" /><Relationship Id="rId381" Type="http://schemas.openxmlformats.org/officeDocument/2006/relationships/hyperlink" Target="https://twitter.com/yvescuster/status/1174763380072038401" TargetMode="External" /><Relationship Id="rId382" Type="http://schemas.openxmlformats.org/officeDocument/2006/relationships/hyperlink" Target="https://twitter.com/yvescuster/status/1174763380072038401" TargetMode="External" /><Relationship Id="rId383" Type="http://schemas.openxmlformats.org/officeDocument/2006/relationships/hyperlink" Target="https://twitter.com/yvescuster/status/1174763380072038401" TargetMode="External" /><Relationship Id="rId384" Type="http://schemas.openxmlformats.org/officeDocument/2006/relationships/hyperlink" Target="https://twitter.com/yvescuster/status/1174821473577361408" TargetMode="External" /><Relationship Id="rId385" Type="http://schemas.openxmlformats.org/officeDocument/2006/relationships/hyperlink" Target="https://twitter.com/yvescuster/status/1174821473577361408" TargetMode="External" /><Relationship Id="rId386" Type="http://schemas.openxmlformats.org/officeDocument/2006/relationships/hyperlink" Target="https://twitter.com/yvescuster/status/1174821473577361408" TargetMode="External" /><Relationship Id="rId387" Type="http://schemas.openxmlformats.org/officeDocument/2006/relationships/hyperlink" Target="https://twitter.com/dkruse89/status/1174886012910223360" TargetMode="External" /><Relationship Id="rId388" Type="http://schemas.openxmlformats.org/officeDocument/2006/relationships/hyperlink" Target="https://twitter.com/dkruse89/status/1174886012910223360" TargetMode="External" /><Relationship Id="rId389" Type="http://schemas.openxmlformats.org/officeDocument/2006/relationships/hyperlink" Target="https://twitter.com/dkruse89/status/1174886012910223360" TargetMode="External" /><Relationship Id="rId390" Type="http://schemas.openxmlformats.org/officeDocument/2006/relationships/hyperlink" Target="https://twitter.com/ccooke6685/status/1175288458014838784" TargetMode="External" /><Relationship Id="rId391" Type="http://schemas.openxmlformats.org/officeDocument/2006/relationships/hyperlink" Target="https://twitter.com/ccooke6685/status/1175288458014838784" TargetMode="External" /><Relationship Id="rId392" Type="http://schemas.openxmlformats.org/officeDocument/2006/relationships/hyperlink" Target="https://twitter.com/ccooke6685/status/1175288458014838784" TargetMode="External" /><Relationship Id="rId393" Type="http://schemas.openxmlformats.org/officeDocument/2006/relationships/hyperlink" Target="https://twitter.com/ccooke6685/status/1175288458014838784" TargetMode="External" /><Relationship Id="rId394" Type="http://schemas.openxmlformats.org/officeDocument/2006/relationships/hyperlink" Target="https://twitter.com/ccooke6685/status/1175288458014838784" TargetMode="External" /><Relationship Id="rId395" Type="http://schemas.openxmlformats.org/officeDocument/2006/relationships/hyperlink" Target="https://twitter.com/ccooke6685/status/1175288458014838784" TargetMode="External" /><Relationship Id="rId396" Type="http://schemas.openxmlformats.org/officeDocument/2006/relationships/hyperlink" Target="https://twitter.com/ccooke6685/status/1175288458014838784" TargetMode="External" /><Relationship Id="rId397" Type="http://schemas.openxmlformats.org/officeDocument/2006/relationships/hyperlink" Target="https://twitter.com/ccooke6685/status/1175288458014838784" TargetMode="External" /><Relationship Id="rId398" Type="http://schemas.openxmlformats.org/officeDocument/2006/relationships/hyperlink" Target="https://twitter.com/stephen_lay/status/1175428608078372864" TargetMode="External" /><Relationship Id="rId399" Type="http://schemas.openxmlformats.org/officeDocument/2006/relationships/hyperlink" Target="https://twitter.com/stephen_lay/status/1175428608078372864" TargetMode="External" /><Relationship Id="rId400" Type="http://schemas.openxmlformats.org/officeDocument/2006/relationships/hyperlink" Target="https://twitter.com/stephen_lay/status/1175428608078372864" TargetMode="External" /><Relationship Id="rId401" Type="http://schemas.openxmlformats.org/officeDocument/2006/relationships/hyperlink" Target="https://twitter.com/stephen_lay/status/1175428608078372864" TargetMode="External" /><Relationship Id="rId402" Type="http://schemas.openxmlformats.org/officeDocument/2006/relationships/hyperlink" Target="https://twitter.com/stephen_lay/status/1175428608078372864" TargetMode="External" /><Relationship Id="rId403" Type="http://schemas.openxmlformats.org/officeDocument/2006/relationships/hyperlink" Target="https://twitter.com/stephen_lay/status/1175428608078372864" TargetMode="External" /><Relationship Id="rId404" Type="http://schemas.openxmlformats.org/officeDocument/2006/relationships/hyperlink" Target="https://twitter.com/stephen_lay/status/1175428608078372864" TargetMode="External" /><Relationship Id="rId405" Type="http://schemas.openxmlformats.org/officeDocument/2006/relationships/hyperlink" Target="https://twitter.com/stephen_lay/status/1175428608078372864" TargetMode="External" /><Relationship Id="rId406" Type="http://schemas.openxmlformats.org/officeDocument/2006/relationships/hyperlink" Target="https://twitter.com/jneatherycastro/status/1175982852204388352" TargetMode="External" /><Relationship Id="rId407" Type="http://schemas.openxmlformats.org/officeDocument/2006/relationships/hyperlink" Target="https://twitter.com/unosml/status/1176586618389635076" TargetMode="External" /><Relationship Id="rId408" Type="http://schemas.openxmlformats.org/officeDocument/2006/relationships/hyperlink" Target="https://twitter.com/unosml/status/1176884019683713024" TargetMode="External" /><Relationship Id="rId409" Type="http://schemas.openxmlformats.org/officeDocument/2006/relationships/hyperlink" Target="https://twitter.com/derekesullivan/status/1174771398155177984" TargetMode="External" /><Relationship Id="rId410" Type="http://schemas.openxmlformats.org/officeDocument/2006/relationships/hyperlink" Target="https://twitter.com/derekesullivan/status/1174771398155177984" TargetMode="External" /><Relationship Id="rId411" Type="http://schemas.openxmlformats.org/officeDocument/2006/relationships/hyperlink" Target="https://twitter.com/crishm/status/1174772103129772032" TargetMode="External" /><Relationship Id="rId412" Type="http://schemas.openxmlformats.org/officeDocument/2006/relationships/hyperlink" Target="https://twitter.com/unosml/status/1176884019683713024" TargetMode="External" /><Relationship Id="rId413" Type="http://schemas.openxmlformats.org/officeDocument/2006/relationships/hyperlink" Target="https://twitter.com/unosml/status/1176884019683713024" TargetMode="External" /><Relationship Id="rId414" Type="http://schemas.openxmlformats.org/officeDocument/2006/relationships/hyperlink" Target="https://twitter.com/unosml/status/1176884019683713024" TargetMode="External" /><Relationship Id="rId415" Type="http://schemas.openxmlformats.org/officeDocument/2006/relationships/hyperlink" Target="https://twitter.com/crishm/status/1174772103129772032" TargetMode="External" /><Relationship Id="rId416" Type="http://schemas.openxmlformats.org/officeDocument/2006/relationships/hyperlink" Target="https://twitter.com/crishm/status/1174772103129772032" TargetMode="External" /><Relationship Id="rId417" Type="http://schemas.openxmlformats.org/officeDocument/2006/relationships/hyperlink" Target="https://twitter.com/unosml/status/1176884019683713024" TargetMode="External" /><Relationship Id="rId418" Type="http://schemas.openxmlformats.org/officeDocument/2006/relationships/hyperlink" Target="https://twitter.com/unosml/status/1173647945197084672" TargetMode="External" /><Relationship Id="rId419" Type="http://schemas.openxmlformats.org/officeDocument/2006/relationships/hyperlink" Target="https://twitter.com/jeremyhl/status/1173647641550278657" TargetMode="External" /><Relationship Id="rId420" Type="http://schemas.openxmlformats.org/officeDocument/2006/relationships/hyperlink" Target="https://twitter.com/unosml/status/1174019662280941569" TargetMode="External" /><Relationship Id="rId421" Type="http://schemas.openxmlformats.org/officeDocument/2006/relationships/hyperlink" Target="https://twitter.com/jeremyhl/status/1174020194135506944" TargetMode="External" /><Relationship Id="rId422" Type="http://schemas.openxmlformats.org/officeDocument/2006/relationships/hyperlink" Target="https://twitter.com/unosml/status/1174019662280941569" TargetMode="External" /><Relationship Id="rId423" Type="http://schemas.openxmlformats.org/officeDocument/2006/relationships/hyperlink" Target="https://twitter.com/jeremyhl/status/1174020194135506944" TargetMode="External" /><Relationship Id="rId424" Type="http://schemas.openxmlformats.org/officeDocument/2006/relationships/hyperlink" Target="https://twitter.com/larissagrace/status/1174752925010149377" TargetMode="External" /><Relationship Id="rId425" Type="http://schemas.openxmlformats.org/officeDocument/2006/relationships/hyperlink" Target="https://twitter.com/larissagrace/status/1174752925010149377" TargetMode="External" /><Relationship Id="rId426" Type="http://schemas.openxmlformats.org/officeDocument/2006/relationships/hyperlink" Target="https://twitter.com/larissagrace/status/1174760311917666304" TargetMode="External" /><Relationship Id="rId427" Type="http://schemas.openxmlformats.org/officeDocument/2006/relationships/hyperlink" Target="https://twitter.com/larissagrace/status/1174874995828363265" TargetMode="External" /><Relationship Id="rId428" Type="http://schemas.openxmlformats.org/officeDocument/2006/relationships/hyperlink" Target="https://twitter.com/larissagrace/status/1174874995828363265" TargetMode="External" /><Relationship Id="rId429" Type="http://schemas.openxmlformats.org/officeDocument/2006/relationships/hyperlink" Target="https://twitter.com/larissagrace/status/1174874995828363265" TargetMode="External" /><Relationship Id="rId430" Type="http://schemas.openxmlformats.org/officeDocument/2006/relationships/hyperlink" Target="https://twitter.com/larissagrace/status/1174885226104938496" TargetMode="External" /><Relationship Id="rId431" Type="http://schemas.openxmlformats.org/officeDocument/2006/relationships/hyperlink" Target="https://twitter.com/larissagrace/status/1175542266842275842" TargetMode="External" /><Relationship Id="rId432" Type="http://schemas.openxmlformats.org/officeDocument/2006/relationships/hyperlink" Target="https://twitter.com/larissagrace/status/1175542266842275842" TargetMode="External" /><Relationship Id="rId433" Type="http://schemas.openxmlformats.org/officeDocument/2006/relationships/hyperlink" Target="https://twitter.com/unosml/status/1174019662280941569" TargetMode="External" /><Relationship Id="rId434" Type="http://schemas.openxmlformats.org/officeDocument/2006/relationships/hyperlink" Target="https://twitter.com/unosml/status/1176884019683713024" TargetMode="External" /><Relationship Id="rId435" Type="http://schemas.openxmlformats.org/officeDocument/2006/relationships/hyperlink" Target="https://twitter.com/jeremyhl/status/1174020194135506944" TargetMode="External" /><Relationship Id="rId436" Type="http://schemas.openxmlformats.org/officeDocument/2006/relationships/hyperlink" Target="https://twitter.com/communo/status/1169611579815579650" TargetMode="External" /><Relationship Id="rId437" Type="http://schemas.openxmlformats.org/officeDocument/2006/relationships/hyperlink" Target="https://twitter.com/communo/status/1174409311621124097" TargetMode="External" /><Relationship Id="rId438" Type="http://schemas.openxmlformats.org/officeDocument/2006/relationships/hyperlink" Target="https://twitter.com/communo/status/1174409311621124097" TargetMode="External" /><Relationship Id="rId439" Type="http://schemas.openxmlformats.org/officeDocument/2006/relationships/hyperlink" Target="https://twitter.com/communo/status/1174409311621124097" TargetMode="External" /><Relationship Id="rId440" Type="http://schemas.openxmlformats.org/officeDocument/2006/relationships/hyperlink" Target="https://twitter.com/communo/status/1174693429391101952" TargetMode="External" /><Relationship Id="rId441" Type="http://schemas.openxmlformats.org/officeDocument/2006/relationships/hyperlink" Target="https://twitter.com/communo/status/1174693429391101952" TargetMode="External" /><Relationship Id="rId442" Type="http://schemas.openxmlformats.org/officeDocument/2006/relationships/hyperlink" Target="https://twitter.com/communo/status/1174693429391101952" TargetMode="External" /><Relationship Id="rId443" Type="http://schemas.openxmlformats.org/officeDocument/2006/relationships/hyperlink" Target="https://twitter.com/communo/status/1174809878357073920" TargetMode="External" /><Relationship Id="rId444" Type="http://schemas.openxmlformats.org/officeDocument/2006/relationships/hyperlink" Target="https://twitter.com/communo/status/1174809878357073920" TargetMode="External" /><Relationship Id="rId445" Type="http://schemas.openxmlformats.org/officeDocument/2006/relationships/hyperlink" Target="https://twitter.com/communo/status/1174809878357073920" TargetMode="External" /><Relationship Id="rId446" Type="http://schemas.openxmlformats.org/officeDocument/2006/relationships/hyperlink" Target="https://twitter.com/communo/status/1175457707282665472" TargetMode="External" /><Relationship Id="rId447" Type="http://schemas.openxmlformats.org/officeDocument/2006/relationships/hyperlink" Target="https://twitter.com/communo/status/1175457707282665472" TargetMode="External" /><Relationship Id="rId448" Type="http://schemas.openxmlformats.org/officeDocument/2006/relationships/hyperlink" Target="https://twitter.com/unosml/status/1173648087048437760" TargetMode="External" /><Relationship Id="rId449" Type="http://schemas.openxmlformats.org/officeDocument/2006/relationships/hyperlink" Target="https://twitter.com/unosml/status/1174019662280941569" TargetMode="External" /><Relationship Id="rId450" Type="http://schemas.openxmlformats.org/officeDocument/2006/relationships/hyperlink" Target="https://twitter.com/jeremyhl/status/1174020194135506944" TargetMode="External" /><Relationship Id="rId451" Type="http://schemas.openxmlformats.org/officeDocument/2006/relationships/hyperlink" Target="https://twitter.com/unosml/status/1174019662280941569" TargetMode="External" /><Relationship Id="rId452" Type="http://schemas.openxmlformats.org/officeDocument/2006/relationships/hyperlink" Target="https://twitter.com/jeremyhl/status/1174020194135506944" TargetMode="External" /><Relationship Id="rId453" Type="http://schemas.openxmlformats.org/officeDocument/2006/relationships/hyperlink" Target="https://twitter.com/unosml/status/1174019662280941569" TargetMode="External" /><Relationship Id="rId454" Type="http://schemas.openxmlformats.org/officeDocument/2006/relationships/hyperlink" Target="https://twitter.com/jeremyhl/status/1174020194135506944" TargetMode="External" /><Relationship Id="rId455" Type="http://schemas.openxmlformats.org/officeDocument/2006/relationships/hyperlink" Target="https://twitter.com/unosml/status/1174019662280941569" TargetMode="External" /><Relationship Id="rId456" Type="http://schemas.openxmlformats.org/officeDocument/2006/relationships/hyperlink" Target="https://twitter.com/jeremyhl/status/1174020194135506944" TargetMode="External" /><Relationship Id="rId457" Type="http://schemas.openxmlformats.org/officeDocument/2006/relationships/hyperlink" Target="https://twitter.com/unosml/status/1176845610651201536" TargetMode="External" /><Relationship Id="rId458" Type="http://schemas.openxmlformats.org/officeDocument/2006/relationships/hyperlink" Target="https://twitter.com/unosml/status/1176884019683713024" TargetMode="External" /><Relationship Id="rId459" Type="http://schemas.openxmlformats.org/officeDocument/2006/relationships/hyperlink" Target="https://twitter.com/jeremyhl/status/1176845005115318272" TargetMode="External" /><Relationship Id="rId460" Type="http://schemas.openxmlformats.org/officeDocument/2006/relationships/hyperlink" Target="https://twitter.com/jeremyhl/status/1176887547290505216" TargetMode="External" /><Relationship Id="rId461" Type="http://schemas.openxmlformats.org/officeDocument/2006/relationships/hyperlink" Target="https://twitter.com/unosml/status/1174019662280941569" TargetMode="External" /><Relationship Id="rId462" Type="http://schemas.openxmlformats.org/officeDocument/2006/relationships/hyperlink" Target="https://twitter.com/jeremyhl/status/1174020194135506944" TargetMode="External" /><Relationship Id="rId463" Type="http://schemas.openxmlformats.org/officeDocument/2006/relationships/hyperlink" Target="https://twitter.com/jeremyhl/status/1176887547290505216" TargetMode="External" /><Relationship Id="rId464" Type="http://schemas.openxmlformats.org/officeDocument/2006/relationships/hyperlink" Target="https://twitter.com/unosml/status/1173647945197084672" TargetMode="External" /><Relationship Id="rId465" Type="http://schemas.openxmlformats.org/officeDocument/2006/relationships/hyperlink" Target="https://twitter.com/unosml/status/1173648075501506567" TargetMode="External" /><Relationship Id="rId466" Type="http://schemas.openxmlformats.org/officeDocument/2006/relationships/hyperlink" Target="https://twitter.com/unosml/status/1173809208363487232" TargetMode="External" /><Relationship Id="rId467" Type="http://schemas.openxmlformats.org/officeDocument/2006/relationships/hyperlink" Target="https://twitter.com/unosml/status/1174019662280941569" TargetMode="External" /><Relationship Id="rId468" Type="http://schemas.openxmlformats.org/officeDocument/2006/relationships/hyperlink" Target="https://twitter.com/unosml/status/1174306073743896577" TargetMode="External" /><Relationship Id="rId469" Type="http://schemas.openxmlformats.org/officeDocument/2006/relationships/hyperlink" Target="https://twitter.com/unosml/status/1174409382760767488" TargetMode="External" /><Relationship Id="rId470" Type="http://schemas.openxmlformats.org/officeDocument/2006/relationships/hyperlink" Target="https://twitter.com/unosml/status/1174809793913114624" TargetMode="External" /><Relationship Id="rId471" Type="http://schemas.openxmlformats.org/officeDocument/2006/relationships/hyperlink" Target="https://twitter.com/unosml/status/1175457871141560320" TargetMode="External" /><Relationship Id="rId472" Type="http://schemas.openxmlformats.org/officeDocument/2006/relationships/hyperlink" Target="https://twitter.com/unosml/status/1176137100778979329" TargetMode="External" /><Relationship Id="rId473" Type="http://schemas.openxmlformats.org/officeDocument/2006/relationships/hyperlink" Target="https://twitter.com/unosml/status/1176845610651201536" TargetMode="External" /><Relationship Id="rId474" Type="http://schemas.openxmlformats.org/officeDocument/2006/relationships/hyperlink" Target="https://twitter.com/unosml/status/1176884019683713024" TargetMode="External" /><Relationship Id="rId475" Type="http://schemas.openxmlformats.org/officeDocument/2006/relationships/hyperlink" Target="https://twitter.com/jeremyhl/status/1173645865610878978" TargetMode="External" /><Relationship Id="rId476" Type="http://schemas.openxmlformats.org/officeDocument/2006/relationships/hyperlink" Target="https://twitter.com/jeremyhl/status/1174305917229314048" TargetMode="External" /><Relationship Id="rId477" Type="http://schemas.openxmlformats.org/officeDocument/2006/relationships/hyperlink" Target="https://twitter.com/jeremyhl/status/1176136968847208448" TargetMode="External" /><Relationship Id="rId478" Type="http://schemas.openxmlformats.org/officeDocument/2006/relationships/hyperlink" Target="https://twitter.com/jeremyhl/status/1173798390817333249" TargetMode="External" /><Relationship Id="rId479" Type="http://schemas.openxmlformats.org/officeDocument/2006/relationships/hyperlink" Target="https://twitter.com/jeremyhl/status/1173798390817333249" TargetMode="External" /><Relationship Id="rId480" Type="http://schemas.openxmlformats.org/officeDocument/2006/relationships/hyperlink" Target="https://twitter.com/jeremyhl/status/1174020194135506944" TargetMode="External" /><Relationship Id="rId481" Type="http://schemas.openxmlformats.org/officeDocument/2006/relationships/hyperlink" Target="https://twitter.com/jeremyhl/status/1174020194135506944" TargetMode="External" /><Relationship Id="rId482" Type="http://schemas.openxmlformats.org/officeDocument/2006/relationships/hyperlink" Target="https://twitter.com/jeremyhl/status/1174409153609179141" TargetMode="External" /><Relationship Id="rId483" Type="http://schemas.openxmlformats.org/officeDocument/2006/relationships/hyperlink" Target="https://twitter.com/jeremyhl/status/1174409153609179141" TargetMode="External" /><Relationship Id="rId484" Type="http://schemas.openxmlformats.org/officeDocument/2006/relationships/hyperlink" Target="https://twitter.com/jeremyhl/status/1174692183678603265" TargetMode="External" /><Relationship Id="rId485" Type="http://schemas.openxmlformats.org/officeDocument/2006/relationships/hyperlink" Target="https://twitter.com/jeremyhl/status/1174692183678603265" TargetMode="External" /><Relationship Id="rId486" Type="http://schemas.openxmlformats.org/officeDocument/2006/relationships/hyperlink" Target="https://twitter.com/jeremyhl/status/1174751982453587968" TargetMode="External" /><Relationship Id="rId487" Type="http://schemas.openxmlformats.org/officeDocument/2006/relationships/hyperlink" Target="https://twitter.com/jeremyhl/status/1174751982453587968" TargetMode="External" /><Relationship Id="rId488" Type="http://schemas.openxmlformats.org/officeDocument/2006/relationships/hyperlink" Target="https://twitter.com/jeremyhl/status/1174809493798043648" TargetMode="External" /><Relationship Id="rId489" Type="http://schemas.openxmlformats.org/officeDocument/2006/relationships/hyperlink" Target="https://twitter.com/jeremyhl/status/1174809493798043648" TargetMode="External" /><Relationship Id="rId490" Type="http://schemas.openxmlformats.org/officeDocument/2006/relationships/hyperlink" Target="https://twitter.com/jeremyhl/status/1175455642405834752" TargetMode="External" /><Relationship Id="rId491" Type="http://schemas.openxmlformats.org/officeDocument/2006/relationships/hyperlink" Target="https://twitter.com/jeremyhl/status/1176884819122241536" TargetMode="External" /><Relationship Id="rId492" Type="http://schemas.openxmlformats.org/officeDocument/2006/relationships/hyperlink" Target="https://twitter.com/jeremyhl/status/1176887547290505216" TargetMode="External" /><Relationship Id="rId493" Type="http://schemas.openxmlformats.org/officeDocument/2006/relationships/hyperlink" Target="https://twitter.com/jeremyhl/status/1176887547290505216" TargetMode="External" /><Relationship Id="rId494" Type="http://schemas.openxmlformats.org/officeDocument/2006/relationships/hyperlink" Target="https://twitter.com/unosml/status/1176886608844345344" TargetMode="External" /><Relationship Id="rId495" Type="http://schemas.openxmlformats.org/officeDocument/2006/relationships/hyperlink" Target="https://twitter.com/carrieholerich/status/1176887864589783041" TargetMode="External" /><Relationship Id="rId496" Type="http://schemas.openxmlformats.org/officeDocument/2006/relationships/hyperlink" Target="https://twitter.com/unosml/status/1176886608844345344" TargetMode="External" /><Relationship Id="rId497" Type="http://schemas.openxmlformats.org/officeDocument/2006/relationships/hyperlink" Target="https://twitter.com/carrieholerich/status/1176887864589783041" TargetMode="External" /><Relationship Id="rId498" Type="http://schemas.openxmlformats.org/officeDocument/2006/relationships/hyperlink" Target="https://twitter.com/unosml/status/1176886608844345344" TargetMode="External" /><Relationship Id="rId499" Type="http://schemas.openxmlformats.org/officeDocument/2006/relationships/hyperlink" Target="https://twitter.com/carrieholerich/status/1176887864589783041" TargetMode="External" /><Relationship Id="rId500" Type="http://schemas.openxmlformats.org/officeDocument/2006/relationships/hyperlink" Target="https://twitter.com/unosml/status/1176886608844345344" TargetMode="External" /><Relationship Id="rId501" Type="http://schemas.openxmlformats.org/officeDocument/2006/relationships/hyperlink" Target="https://twitter.com/carrieholerich/status/1176887864589783041" TargetMode="External" /><Relationship Id="rId502" Type="http://schemas.openxmlformats.org/officeDocument/2006/relationships/hyperlink" Target="https://twitter.com/unosml/status/1176886608844345344" TargetMode="External" /><Relationship Id="rId503" Type="http://schemas.openxmlformats.org/officeDocument/2006/relationships/hyperlink" Target="https://twitter.com/carrieholerich/status/1176887864589783041" TargetMode="External" /><Relationship Id="rId504" Type="http://schemas.openxmlformats.org/officeDocument/2006/relationships/hyperlink" Target="https://twitter.com/unosml/status/1176886608844345344" TargetMode="External" /><Relationship Id="rId505" Type="http://schemas.openxmlformats.org/officeDocument/2006/relationships/hyperlink" Target="https://twitter.com/carrieholerich/status/1176887864589783041" TargetMode="External" /><Relationship Id="rId506" Type="http://schemas.openxmlformats.org/officeDocument/2006/relationships/hyperlink" Target="https://twitter.com/unosml/status/1176886608844345344" TargetMode="External" /><Relationship Id="rId507" Type="http://schemas.openxmlformats.org/officeDocument/2006/relationships/hyperlink" Target="https://twitter.com/carrieholerich/status/1176887864589783041" TargetMode="External" /><Relationship Id="rId508" Type="http://schemas.openxmlformats.org/officeDocument/2006/relationships/hyperlink" Target="https://twitter.com/unosml/status/1176886608844345344" TargetMode="External" /><Relationship Id="rId509" Type="http://schemas.openxmlformats.org/officeDocument/2006/relationships/hyperlink" Target="https://twitter.com/carrieholerich/status/1176887864589783041" TargetMode="External" /><Relationship Id="rId510" Type="http://schemas.openxmlformats.org/officeDocument/2006/relationships/hyperlink" Target="https://twitter.com/unomaha/status/1174730128015986691" TargetMode="External" /><Relationship Id="rId511" Type="http://schemas.openxmlformats.org/officeDocument/2006/relationships/hyperlink" Target="https://twitter.com/unosml/status/1173648087048437760" TargetMode="External" /><Relationship Id="rId512" Type="http://schemas.openxmlformats.org/officeDocument/2006/relationships/hyperlink" Target="https://twitter.com/unosml/status/1173809208363487232" TargetMode="External" /><Relationship Id="rId513" Type="http://schemas.openxmlformats.org/officeDocument/2006/relationships/hyperlink" Target="https://twitter.com/unosml/status/1174019662280941569" TargetMode="External" /><Relationship Id="rId514" Type="http://schemas.openxmlformats.org/officeDocument/2006/relationships/hyperlink" Target="https://twitter.com/unosml/status/1174306073743896577" TargetMode="External" /><Relationship Id="rId515" Type="http://schemas.openxmlformats.org/officeDocument/2006/relationships/hyperlink" Target="https://twitter.com/unosml/status/1174409382760767488" TargetMode="External" /><Relationship Id="rId516" Type="http://schemas.openxmlformats.org/officeDocument/2006/relationships/hyperlink" Target="https://twitter.com/unosml/status/1174693077790986241" TargetMode="External" /><Relationship Id="rId517" Type="http://schemas.openxmlformats.org/officeDocument/2006/relationships/hyperlink" Target="https://twitter.com/unosml/status/1174809793913114624" TargetMode="External" /><Relationship Id="rId518" Type="http://schemas.openxmlformats.org/officeDocument/2006/relationships/hyperlink" Target="https://twitter.com/unosml/status/1176884019683713024" TargetMode="External" /><Relationship Id="rId519" Type="http://schemas.openxmlformats.org/officeDocument/2006/relationships/hyperlink" Target="https://twitter.com/unosml/status/1176886608844345344" TargetMode="External" /><Relationship Id="rId520" Type="http://schemas.openxmlformats.org/officeDocument/2006/relationships/hyperlink" Target="https://twitter.com/carrieholerich/status/1176887864589783041" TargetMode="External" /><Relationship Id="rId521" Type="http://schemas.openxmlformats.org/officeDocument/2006/relationships/hyperlink" Target="https://twitter.com/unosml/status/1174750667862355970" TargetMode="External" /><Relationship Id="rId522" Type="http://schemas.openxmlformats.org/officeDocument/2006/relationships/hyperlink" Target="https://twitter.com/unosml/status/1174836862600585217" TargetMode="External" /><Relationship Id="rId523" Type="http://schemas.openxmlformats.org/officeDocument/2006/relationships/hyperlink" Target="https://twitter.com/unosml/status/1174842309726408704" TargetMode="External" /><Relationship Id="rId524" Type="http://schemas.openxmlformats.org/officeDocument/2006/relationships/hyperlink" Target="https://twitter.com/unosml/status/1176886608844345344" TargetMode="External" /><Relationship Id="rId525" Type="http://schemas.openxmlformats.org/officeDocument/2006/relationships/hyperlink" Target="https://twitter.com/carrieholerich/status/1176887864589783041" TargetMode="External" /><Relationship Id="rId526" Type="http://schemas.openxmlformats.org/officeDocument/2006/relationships/hyperlink" Target="https://api.twitter.com/1.1/geo/id/a84b808ce3f11719.json" TargetMode="External" /><Relationship Id="rId527" Type="http://schemas.openxmlformats.org/officeDocument/2006/relationships/hyperlink" Target="https://api.twitter.com/1.1/geo/id/a84b808ce3f11719.json" TargetMode="External" /><Relationship Id="rId528" Type="http://schemas.openxmlformats.org/officeDocument/2006/relationships/hyperlink" Target="https://api.twitter.com/1.1/geo/id/a84b808ce3f11719.json" TargetMode="External" /><Relationship Id="rId529" Type="http://schemas.openxmlformats.org/officeDocument/2006/relationships/hyperlink" Target="https://api.twitter.com/1.1/geo/id/a84b808ce3f11719.json" TargetMode="External" /><Relationship Id="rId530" Type="http://schemas.openxmlformats.org/officeDocument/2006/relationships/hyperlink" Target="https://api.twitter.com/1.1/geo/id/a84b808ce3f11719.json" TargetMode="External" /><Relationship Id="rId531" Type="http://schemas.openxmlformats.org/officeDocument/2006/relationships/hyperlink" Target="https://api.twitter.com/1.1/geo/id/a84b808ce3f11719.json" TargetMode="External" /><Relationship Id="rId532" Type="http://schemas.openxmlformats.org/officeDocument/2006/relationships/hyperlink" Target="https://api.twitter.com/1.1/geo/id/a84b808ce3f11719.json" TargetMode="External" /><Relationship Id="rId533" Type="http://schemas.openxmlformats.org/officeDocument/2006/relationships/hyperlink" Target="https://api.twitter.com/1.1/geo/id/a84b808ce3f11719.json" TargetMode="External" /><Relationship Id="rId534" Type="http://schemas.openxmlformats.org/officeDocument/2006/relationships/hyperlink" Target="https://api.twitter.com/1.1/geo/id/a84b808ce3f11719.json" TargetMode="External" /><Relationship Id="rId535" Type="http://schemas.openxmlformats.org/officeDocument/2006/relationships/hyperlink" Target="https://api.twitter.com/1.1/geo/id/a84b808ce3f11719.json" TargetMode="External" /><Relationship Id="rId536" Type="http://schemas.openxmlformats.org/officeDocument/2006/relationships/comments" Target="../comments1.xml" /><Relationship Id="rId537" Type="http://schemas.openxmlformats.org/officeDocument/2006/relationships/vmlDrawing" Target="../drawings/vmlDrawing1.vml" /><Relationship Id="rId538" Type="http://schemas.openxmlformats.org/officeDocument/2006/relationships/table" Target="../tables/table1.xml" /><Relationship Id="rId53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zoom.us/recording/play/D2a4rMBNzyplGPVOyXfzo3IspL3kGdIqsl3Z-hlICvbQMuL1kj_OTbrawA0drv6O" TargetMode="External" /><Relationship Id="rId2" Type="http://schemas.openxmlformats.org/officeDocument/2006/relationships/hyperlink" Target="https://twitter.com/UNOSML/status/1174750667862355970" TargetMode="External" /><Relationship Id="rId3" Type="http://schemas.openxmlformats.org/officeDocument/2006/relationships/hyperlink" Target="https://unomaha.zoom.us/signin" TargetMode="External" /><Relationship Id="rId4" Type="http://schemas.openxmlformats.org/officeDocument/2006/relationships/hyperlink" Target="http://unothegateway.com/uno-celebrates-constitution-week-including-first-amendment-panel/" TargetMode="External" /><Relationship Id="rId5" Type="http://schemas.openxmlformats.org/officeDocument/2006/relationships/hyperlink" Target="https://nodexlgraphgallery.org/Pages/Graph.aspx?graphID=210062" TargetMode="External" /><Relationship Id="rId6" Type="http://schemas.openxmlformats.org/officeDocument/2006/relationships/hyperlink" Target="https://unomaha.zoom.us/recording/play/D2a4rMBNzyplGPVOyXfzo3IspL3kGdIqsl3Z-hlICvbQMuL1kj_OTbrawA0drv6O?continueMode=true" TargetMode="External" /><Relationship Id="rId7" Type="http://schemas.openxmlformats.org/officeDocument/2006/relationships/hyperlink" Target="https://nealschaffer.com/strategically-build-influencer-marketing-program/" TargetMode="External" /><Relationship Id="rId8" Type="http://schemas.openxmlformats.org/officeDocument/2006/relationships/hyperlink" Target="https://nodexlgraphgallery.org/Pages/Graph.aspx?graphID=209537" TargetMode="External" /><Relationship Id="rId9" Type="http://schemas.openxmlformats.org/officeDocument/2006/relationships/hyperlink" Target="https://nationalvoterregistrationday.org/partner-tools/" TargetMode="External" /><Relationship Id="rId10" Type="http://schemas.openxmlformats.org/officeDocument/2006/relationships/hyperlink" Target="https://nodexlgraphgallery.org/Pages/Graph.aspx?graphID=210965" TargetMode="External" /><Relationship Id="rId11" Type="http://schemas.openxmlformats.org/officeDocument/2006/relationships/hyperlink" Target="https://zoom.us/recording/play/D2a4rMBNzyplGPVOyXfzo3IspL3kGdIqsl3Z-hlICvbQMuL1kj_OTbrawA0drv6O" TargetMode="External" /><Relationship Id="rId12" Type="http://schemas.openxmlformats.org/officeDocument/2006/relationships/hyperlink" Target="https://unomaha.zoom.us/signin" TargetMode="External" /><Relationship Id="rId13" Type="http://schemas.openxmlformats.org/officeDocument/2006/relationships/hyperlink" Target="https://twitter.com/UNOSML/status/1174750667862355970" TargetMode="External" /><Relationship Id="rId14" Type="http://schemas.openxmlformats.org/officeDocument/2006/relationships/hyperlink" Target="https://twitter.com/UNOSML/status/1174693077790986241" TargetMode="External" /><Relationship Id="rId15" Type="http://schemas.openxmlformats.org/officeDocument/2006/relationships/hyperlink" Target="https://twitter.com/unosml/status/1176886608844345344" TargetMode="External" /><Relationship Id="rId16" Type="http://schemas.openxmlformats.org/officeDocument/2006/relationships/hyperlink" Target="https://investigativereportingworkshop.org/news/growing-hostility-between-student-media-and-administrators/" TargetMode="External" /><Relationship Id="rId17" Type="http://schemas.openxmlformats.org/officeDocument/2006/relationships/hyperlink" Target="https://nationalvoterregistrationday.org/partner-tools/" TargetMode="External" /><Relationship Id="rId18" Type="http://schemas.openxmlformats.org/officeDocument/2006/relationships/hyperlink" Target="https://twitter.com/unosml/status/1176884019683713024" TargetMode="External" /><Relationship Id="rId19" Type="http://schemas.openxmlformats.org/officeDocument/2006/relationships/hyperlink" Target="https://nealschaffer.com/strategically-build-influencer-marketing-program/" TargetMode="External" /><Relationship Id="rId20" Type="http://schemas.openxmlformats.org/officeDocument/2006/relationships/hyperlink" Target="https://nodexlgraphgallery.org/Pages/Graph.aspx?graphID=210062" TargetMode="External" /><Relationship Id="rId21" Type="http://schemas.openxmlformats.org/officeDocument/2006/relationships/hyperlink" Target="https://nodexlgraphgallery.org/Pages/Graph.aspx?graphID=210965" TargetMode="External" /><Relationship Id="rId22" Type="http://schemas.openxmlformats.org/officeDocument/2006/relationships/hyperlink" Target="https://unomaha.zoom.us/signin" TargetMode="External" /><Relationship Id="rId23" Type="http://schemas.openxmlformats.org/officeDocument/2006/relationships/hyperlink" Target="https://unomaha.zoom.us/recording/play/D2a4rMBNzyplGPVOyXfzo3IspL3kGdIqsl3Z-hlICvbQMuL1kj_OTbrawA0drv6O?continueMode=true" TargetMode="External" /><Relationship Id="rId24" Type="http://schemas.openxmlformats.org/officeDocument/2006/relationships/hyperlink" Target="https://twitter.com/LarissaGrace/status/1174791759785652224" TargetMode="External" /><Relationship Id="rId25" Type="http://schemas.openxmlformats.org/officeDocument/2006/relationships/hyperlink" Target="https://zoom.us/recording/play/D2a4rMBNzyplGPVOyXfzo3IspL3kGdIqsl3Z-hlICvbQMuL1kj_OTbrawA0drv6O" TargetMode="External" /><Relationship Id="rId26" Type="http://schemas.openxmlformats.org/officeDocument/2006/relationships/hyperlink" Target="https://nationalvoterregistrationday.org/partner-tools/" TargetMode="External" /><Relationship Id="rId27" Type="http://schemas.openxmlformats.org/officeDocument/2006/relationships/hyperlink" Target="https://sproutsocial.com/insights/hashtag-analytics/" TargetMode="External" /><Relationship Id="rId28" Type="http://schemas.openxmlformats.org/officeDocument/2006/relationships/hyperlink" Target="https://nealschaffer.com/strategically-build-influencer-marketing-program/" TargetMode="External" /><Relationship Id="rId29" Type="http://schemas.openxmlformats.org/officeDocument/2006/relationships/hyperlink" Target="https://nodexlgraphgallery.org/Pages/Graph.aspx?graphID=210062" TargetMode="External" /><Relationship Id="rId30" Type="http://schemas.openxmlformats.org/officeDocument/2006/relationships/hyperlink" Target="http://unothegateway.com/uno-celebrates-constitution-week-including-first-amendment-panel/" TargetMode="External" /><Relationship Id="rId31" Type="http://schemas.openxmlformats.org/officeDocument/2006/relationships/hyperlink" Target="https://nodexlgraphgallery.org/Pages/Graph.aspx?graphID=209537" TargetMode="External" /><Relationship Id="rId32" Type="http://schemas.openxmlformats.org/officeDocument/2006/relationships/hyperlink" Target="https://twitter.com/unosml/status/1174750667862355970" TargetMode="External" /><Relationship Id="rId33" Type="http://schemas.openxmlformats.org/officeDocument/2006/relationships/hyperlink" Target="https://twitter.com/UNOSML/status/1174750667862355970" TargetMode="External" /><Relationship Id="rId34" Type="http://schemas.openxmlformats.org/officeDocument/2006/relationships/hyperlink" Target="https://twitter.com/UNOSML/status/1174836862600585217" TargetMode="External" /><Relationship Id="rId35" Type="http://schemas.openxmlformats.org/officeDocument/2006/relationships/table" Target="../tables/table12.xml" /><Relationship Id="rId36" Type="http://schemas.openxmlformats.org/officeDocument/2006/relationships/table" Target="../tables/table13.xml" /><Relationship Id="rId37" Type="http://schemas.openxmlformats.org/officeDocument/2006/relationships/table" Target="../tables/table14.xml" /><Relationship Id="rId38" Type="http://schemas.openxmlformats.org/officeDocument/2006/relationships/table" Target="../tables/table15.xml" /><Relationship Id="rId39" Type="http://schemas.openxmlformats.org/officeDocument/2006/relationships/table" Target="../tables/table16.xml" /><Relationship Id="rId40" Type="http://schemas.openxmlformats.org/officeDocument/2006/relationships/table" Target="../tables/table17.xml" /><Relationship Id="rId41" Type="http://schemas.openxmlformats.org/officeDocument/2006/relationships/table" Target="../tables/table18.xml" /><Relationship Id="rId42"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73ZWboJNqA" TargetMode="External" /><Relationship Id="rId2" Type="http://schemas.openxmlformats.org/officeDocument/2006/relationships/hyperlink" Target="https://t.co/5UENuzTAzz" TargetMode="External" /><Relationship Id="rId3" Type="http://schemas.openxmlformats.org/officeDocument/2006/relationships/hyperlink" Target="https://t.co/ANfWqWqqSU" TargetMode="External" /><Relationship Id="rId4" Type="http://schemas.openxmlformats.org/officeDocument/2006/relationships/hyperlink" Target="https://t.co/FKcGDXZxzI" TargetMode="External" /><Relationship Id="rId5" Type="http://schemas.openxmlformats.org/officeDocument/2006/relationships/hyperlink" Target="https://t.co/CfxAVeXDad" TargetMode="External" /><Relationship Id="rId6" Type="http://schemas.openxmlformats.org/officeDocument/2006/relationships/hyperlink" Target="https://t.co/ol1K3QeP3F" TargetMode="External" /><Relationship Id="rId7" Type="http://schemas.openxmlformats.org/officeDocument/2006/relationships/hyperlink" Target="https://t.co/FKKr76FLpx" TargetMode="External" /><Relationship Id="rId8" Type="http://schemas.openxmlformats.org/officeDocument/2006/relationships/hyperlink" Target="https://t.co/eUJLtrtePs" TargetMode="External" /><Relationship Id="rId9" Type="http://schemas.openxmlformats.org/officeDocument/2006/relationships/hyperlink" Target="http://t.co/dJIioXGd0c" TargetMode="External" /><Relationship Id="rId10" Type="http://schemas.openxmlformats.org/officeDocument/2006/relationships/hyperlink" Target="https://t.co/Guf3bpXFrd" TargetMode="External" /><Relationship Id="rId11" Type="http://schemas.openxmlformats.org/officeDocument/2006/relationships/hyperlink" Target="https://t.co/C0t8R0Wawg" TargetMode="External" /><Relationship Id="rId12" Type="http://schemas.openxmlformats.org/officeDocument/2006/relationships/hyperlink" Target="https://t.co/eBffyin6Ru" TargetMode="External" /><Relationship Id="rId13" Type="http://schemas.openxmlformats.org/officeDocument/2006/relationships/hyperlink" Target="https://t.co/XPlEybcHtk" TargetMode="External" /><Relationship Id="rId14" Type="http://schemas.openxmlformats.org/officeDocument/2006/relationships/hyperlink" Target="https://t.co/a6liZwpaJm" TargetMode="External" /><Relationship Id="rId15" Type="http://schemas.openxmlformats.org/officeDocument/2006/relationships/hyperlink" Target="https://t.co/f6y0AAY0rq" TargetMode="External" /><Relationship Id="rId16" Type="http://schemas.openxmlformats.org/officeDocument/2006/relationships/hyperlink" Target="https://t.co/cbmFCg7yN8" TargetMode="External" /><Relationship Id="rId17" Type="http://schemas.openxmlformats.org/officeDocument/2006/relationships/hyperlink" Target="https://t.co/rhPEysC4Ds" TargetMode="External" /><Relationship Id="rId18" Type="http://schemas.openxmlformats.org/officeDocument/2006/relationships/hyperlink" Target="https://t.co/dkj6Jv1f2r" TargetMode="External" /><Relationship Id="rId19" Type="http://schemas.openxmlformats.org/officeDocument/2006/relationships/hyperlink" Target="http://t.co/ei9ii8DwcW" TargetMode="External" /><Relationship Id="rId20" Type="http://schemas.openxmlformats.org/officeDocument/2006/relationships/hyperlink" Target="https://t.co/pu3CijuSI9" TargetMode="External" /><Relationship Id="rId21" Type="http://schemas.openxmlformats.org/officeDocument/2006/relationships/hyperlink" Target="https://t.co/HxxKx1erAb" TargetMode="External" /><Relationship Id="rId22" Type="http://schemas.openxmlformats.org/officeDocument/2006/relationships/hyperlink" Target="https://t.co/MtmXUxu29p" TargetMode="External" /><Relationship Id="rId23" Type="http://schemas.openxmlformats.org/officeDocument/2006/relationships/hyperlink" Target="https://t.co/0aFFIuIVoJ" TargetMode="External" /><Relationship Id="rId24" Type="http://schemas.openxmlformats.org/officeDocument/2006/relationships/hyperlink" Target="https://t.co/k87tYgdm2x" TargetMode="External" /><Relationship Id="rId25" Type="http://schemas.openxmlformats.org/officeDocument/2006/relationships/hyperlink" Target="http://t.co/DeZjdhzbQ0" TargetMode="External" /><Relationship Id="rId26" Type="http://schemas.openxmlformats.org/officeDocument/2006/relationships/hyperlink" Target="http://t.co/660fx3pBvn" TargetMode="External" /><Relationship Id="rId27" Type="http://schemas.openxmlformats.org/officeDocument/2006/relationships/hyperlink" Target="https://t.co/OMxB0x7xC5" TargetMode="External" /><Relationship Id="rId28" Type="http://schemas.openxmlformats.org/officeDocument/2006/relationships/hyperlink" Target="https://t.co/NV0do0qLBY" TargetMode="External" /><Relationship Id="rId29" Type="http://schemas.openxmlformats.org/officeDocument/2006/relationships/hyperlink" Target="https://t.co/ooj8P17tsd" TargetMode="External" /><Relationship Id="rId30" Type="http://schemas.openxmlformats.org/officeDocument/2006/relationships/hyperlink" Target="https://t.co/yy2R57O59V" TargetMode="External" /><Relationship Id="rId31" Type="http://schemas.openxmlformats.org/officeDocument/2006/relationships/hyperlink" Target="http://t.co/r6Ohft33Q3" TargetMode="External" /><Relationship Id="rId32" Type="http://schemas.openxmlformats.org/officeDocument/2006/relationships/hyperlink" Target="https://t.co/9AatcV6X6L" TargetMode="External" /><Relationship Id="rId33" Type="http://schemas.openxmlformats.org/officeDocument/2006/relationships/hyperlink" Target="https://pbs.twimg.com/profile_banners/2232759379/1563439351" TargetMode="External" /><Relationship Id="rId34" Type="http://schemas.openxmlformats.org/officeDocument/2006/relationships/hyperlink" Target="https://pbs.twimg.com/profile_banners/19106644/1398330338" TargetMode="External" /><Relationship Id="rId35" Type="http://schemas.openxmlformats.org/officeDocument/2006/relationships/hyperlink" Target="https://pbs.twimg.com/profile_banners/2344530218/1527574812" TargetMode="External" /><Relationship Id="rId36" Type="http://schemas.openxmlformats.org/officeDocument/2006/relationships/hyperlink" Target="https://pbs.twimg.com/profile_banners/316331833/1431495420" TargetMode="External" /><Relationship Id="rId37" Type="http://schemas.openxmlformats.org/officeDocument/2006/relationships/hyperlink" Target="https://pbs.twimg.com/profile_banners/2377200630/1525824099" TargetMode="External" /><Relationship Id="rId38" Type="http://schemas.openxmlformats.org/officeDocument/2006/relationships/hyperlink" Target="https://pbs.twimg.com/profile_banners/12006842/1559145689" TargetMode="External" /><Relationship Id="rId39" Type="http://schemas.openxmlformats.org/officeDocument/2006/relationships/hyperlink" Target="https://pbs.twimg.com/profile_banners/24256031/1569329446" TargetMode="External" /><Relationship Id="rId40" Type="http://schemas.openxmlformats.org/officeDocument/2006/relationships/hyperlink" Target="https://pbs.twimg.com/profile_banners/151934168/1391403981" TargetMode="External" /><Relationship Id="rId41" Type="http://schemas.openxmlformats.org/officeDocument/2006/relationships/hyperlink" Target="https://pbs.twimg.com/profile_banners/737142202481016832/1538216794" TargetMode="External" /><Relationship Id="rId42" Type="http://schemas.openxmlformats.org/officeDocument/2006/relationships/hyperlink" Target="https://pbs.twimg.com/profile_banners/87606674/1405285356" TargetMode="External" /><Relationship Id="rId43" Type="http://schemas.openxmlformats.org/officeDocument/2006/relationships/hyperlink" Target="https://pbs.twimg.com/profile_banners/47893228/1536497307" TargetMode="External" /><Relationship Id="rId44" Type="http://schemas.openxmlformats.org/officeDocument/2006/relationships/hyperlink" Target="https://pbs.twimg.com/profile_banners/1126687495/1550034648" TargetMode="External" /><Relationship Id="rId45" Type="http://schemas.openxmlformats.org/officeDocument/2006/relationships/hyperlink" Target="https://pbs.twimg.com/profile_banners/16809032/1566422096" TargetMode="External" /><Relationship Id="rId46" Type="http://schemas.openxmlformats.org/officeDocument/2006/relationships/hyperlink" Target="https://pbs.twimg.com/profile_banners/831152840/1481478486" TargetMode="External" /><Relationship Id="rId47" Type="http://schemas.openxmlformats.org/officeDocument/2006/relationships/hyperlink" Target="https://pbs.twimg.com/profile_banners/386336674/1549338565" TargetMode="External" /><Relationship Id="rId48" Type="http://schemas.openxmlformats.org/officeDocument/2006/relationships/hyperlink" Target="https://pbs.twimg.com/profile_banners/17035423/1562346381" TargetMode="External" /><Relationship Id="rId49" Type="http://schemas.openxmlformats.org/officeDocument/2006/relationships/hyperlink" Target="https://pbs.twimg.com/profile_banners/3826628303/1567297321" TargetMode="External" /><Relationship Id="rId50" Type="http://schemas.openxmlformats.org/officeDocument/2006/relationships/hyperlink" Target="https://pbs.twimg.com/profile_banners/483275984/1525359172" TargetMode="External" /><Relationship Id="rId51" Type="http://schemas.openxmlformats.org/officeDocument/2006/relationships/hyperlink" Target="https://pbs.twimg.com/profile_banners/246582558/1489437349" TargetMode="External" /><Relationship Id="rId52" Type="http://schemas.openxmlformats.org/officeDocument/2006/relationships/hyperlink" Target="https://pbs.twimg.com/profile_banners/705405312547823616/1568737540" TargetMode="External" /><Relationship Id="rId53" Type="http://schemas.openxmlformats.org/officeDocument/2006/relationships/hyperlink" Target="https://pbs.twimg.com/profile_banners/4082613496/1506327606" TargetMode="External" /><Relationship Id="rId54" Type="http://schemas.openxmlformats.org/officeDocument/2006/relationships/hyperlink" Target="https://pbs.twimg.com/profile_banners/785591103051354112/1549440824" TargetMode="External" /><Relationship Id="rId55" Type="http://schemas.openxmlformats.org/officeDocument/2006/relationships/hyperlink" Target="https://pbs.twimg.com/profile_banners/3347839828/1435430525" TargetMode="External" /><Relationship Id="rId56" Type="http://schemas.openxmlformats.org/officeDocument/2006/relationships/hyperlink" Target="https://pbs.twimg.com/profile_banners/42793960/1548692340" TargetMode="External" /><Relationship Id="rId57" Type="http://schemas.openxmlformats.org/officeDocument/2006/relationships/hyperlink" Target="https://pbs.twimg.com/profile_banners/815485908/1565131439" TargetMode="External" /><Relationship Id="rId58" Type="http://schemas.openxmlformats.org/officeDocument/2006/relationships/hyperlink" Target="https://pbs.twimg.com/profile_banners/818140476/1568631551" TargetMode="External" /><Relationship Id="rId59" Type="http://schemas.openxmlformats.org/officeDocument/2006/relationships/hyperlink" Target="https://pbs.twimg.com/profile_banners/31305344/1550669488" TargetMode="External" /><Relationship Id="rId60" Type="http://schemas.openxmlformats.org/officeDocument/2006/relationships/hyperlink" Target="https://pbs.twimg.com/profile_banners/611064890/1541974030" TargetMode="External" /><Relationship Id="rId61" Type="http://schemas.openxmlformats.org/officeDocument/2006/relationships/hyperlink" Target="https://pbs.twimg.com/profile_banners/69136365/1401391661" TargetMode="External" /><Relationship Id="rId62" Type="http://schemas.openxmlformats.org/officeDocument/2006/relationships/hyperlink" Target="https://pbs.twimg.com/profile_banners/16438898/1401950157" TargetMode="External" /><Relationship Id="rId63" Type="http://schemas.openxmlformats.org/officeDocument/2006/relationships/hyperlink" Target="https://pbs.twimg.com/profile_banners/254302791/1524328295" TargetMode="External" /><Relationship Id="rId64" Type="http://schemas.openxmlformats.org/officeDocument/2006/relationships/hyperlink" Target="https://pbs.twimg.com/profile_banners/3986241614/1445638384" TargetMode="External" /><Relationship Id="rId65" Type="http://schemas.openxmlformats.org/officeDocument/2006/relationships/hyperlink" Target="https://pbs.twimg.com/profile_banners/30418793/1567135567" TargetMode="External" /><Relationship Id="rId66" Type="http://schemas.openxmlformats.org/officeDocument/2006/relationships/hyperlink" Target="https://pbs.twimg.com/profile_banners/107470796/1511241499" TargetMode="External" /><Relationship Id="rId67" Type="http://schemas.openxmlformats.org/officeDocument/2006/relationships/hyperlink" Target="https://pbs.twimg.com/profile_banners/16138559/1517954498" TargetMode="External" /><Relationship Id="rId68" Type="http://schemas.openxmlformats.org/officeDocument/2006/relationships/hyperlink" Target="https://pbs.twimg.com/profile_banners/2195872195/1384736544" TargetMode="External" /><Relationship Id="rId69" Type="http://schemas.openxmlformats.org/officeDocument/2006/relationships/hyperlink" Target="https://pbs.twimg.com/profile_banners/25073877/1560920145" TargetMode="External" /><Relationship Id="rId70" Type="http://schemas.openxmlformats.org/officeDocument/2006/relationships/hyperlink" Target="https://pbs.twimg.com/profile_banners/820129550/1557110174" TargetMode="External" /><Relationship Id="rId71" Type="http://schemas.openxmlformats.org/officeDocument/2006/relationships/hyperlink" Target="https://pbs.twimg.com/profile_banners/927691430/1569076515" TargetMode="External" /><Relationship Id="rId72" Type="http://schemas.openxmlformats.org/officeDocument/2006/relationships/hyperlink" Target="https://pbs.twimg.com/profile_banners/483173029/1557000105" TargetMode="External" /><Relationship Id="rId73" Type="http://schemas.openxmlformats.org/officeDocument/2006/relationships/hyperlink" Target="https://pbs.twimg.com/profile_banners/55621655/1535130672" TargetMode="External" /><Relationship Id="rId74" Type="http://schemas.openxmlformats.org/officeDocument/2006/relationships/hyperlink" Target="https://pbs.twimg.com/profile_banners/1299673800/1474472530" TargetMode="External" /><Relationship Id="rId75" Type="http://schemas.openxmlformats.org/officeDocument/2006/relationships/hyperlink" Target="https://pbs.twimg.com/profile_banners/3392789213/1568485464" TargetMode="External" /><Relationship Id="rId76" Type="http://schemas.openxmlformats.org/officeDocument/2006/relationships/hyperlink" Target="https://pbs.twimg.com/profile_banners/1129758540636336129/1560618144" TargetMode="External" /><Relationship Id="rId77" Type="http://schemas.openxmlformats.org/officeDocument/2006/relationships/hyperlink" Target="https://pbs.twimg.com/profile_banners/58022478/1458154481" TargetMode="External" /><Relationship Id="rId78" Type="http://schemas.openxmlformats.org/officeDocument/2006/relationships/hyperlink" Target="https://pbs.twimg.com/profile_banners/1017479572865069056/1560017154" TargetMode="External" /><Relationship Id="rId79" Type="http://schemas.openxmlformats.org/officeDocument/2006/relationships/hyperlink" Target="http://abs.twimg.com/images/themes/theme17/bg.gif"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4/bg.gif" TargetMode="External" /><Relationship Id="rId82" Type="http://schemas.openxmlformats.org/officeDocument/2006/relationships/hyperlink" Target="http://abs.twimg.com/images/themes/theme14/bg.gif"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4/bg.gif"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9/bg.gif" TargetMode="External" /><Relationship Id="rId89" Type="http://schemas.openxmlformats.org/officeDocument/2006/relationships/hyperlink" Target="http://abs.twimg.com/images/themes/theme9/bg.gif" TargetMode="External" /><Relationship Id="rId90" Type="http://schemas.openxmlformats.org/officeDocument/2006/relationships/hyperlink" Target="http://abs.twimg.com/images/themes/theme4/bg.gif"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4/bg.gif" TargetMode="External" /><Relationship Id="rId93" Type="http://schemas.openxmlformats.org/officeDocument/2006/relationships/hyperlink" Target="http://abs.twimg.com/images/themes/theme15/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0/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4/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9/bg.gif"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5/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9/bg.gif" TargetMode="External" /><Relationship Id="rId111" Type="http://schemas.openxmlformats.org/officeDocument/2006/relationships/hyperlink" Target="http://abs.twimg.com/images/themes/theme6/bg.gif" TargetMode="External" /><Relationship Id="rId112" Type="http://schemas.openxmlformats.org/officeDocument/2006/relationships/hyperlink" Target="http://abs.twimg.com/images/themes/theme9/bg.gif"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1/bg.gif"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7/bg.gif"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4/bg.gif" TargetMode="External" /><Relationship Id="rId120" Type="http://schemas.openxmlformats.org/officeDocument/2006/relationships/hyperlink" Target="http://abs.twimg.com/images/themes/theme14/bg.gif" TargetMode="External" /><Relationship Id="rId121" Type="http://schemas.openxmlformats.org/officeDocument/2006/relationships/hyperlink" Target="http://abs.twimg.com/images/themes/theme19/bg.gif" TargetMode="External" /><Relationship Id="rId122" Type="http://schemas.openxmlformats.org/officeDocument/2006/relationships/hyperlink" Target="http://abs.twimg.com/images/themes/theme15/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3/bg.gif" TargetMode="External" /><Relationship Id="rId126" Type="http://schemas.openxmlformats.org/officeDocument/2006/relationships/hyperlink" Target="http://pbs.twimg.com/profile_images/1163543066311049218/Q-3uuSBf_normal.jpg" TargetMode="External" /><Relationship Id="rId127" Type="http://schemas.openxmlformats.org/officeDocument/2006/relationships/hyperlink" Target="http://pbs.twimg.com/profile_images/459256371544727552/DF5zU3yS_normal.jpeg" TargetMode="External" /><Relationship Id="rId128" Type="http://schemas.openxmlformats.org/officeDocument/2006/relationships/hyperlink" Target="http://pbs.twimg.com/profile_images/1118575351653752832/lTdTAyMh_normal.png" TargetMode="External" /><Relationship Id="rId129" Type="http://schemas.openxmlformats.org/officeDocument/2006/relationships/hyperlink" Target="http://pbs.twimg.com/profile_images/1404245782/igeek_normal.jpg" TargetMode="External" /><Relationship Id="rId130" Type="http://schemas.openxmlformats.org/officeDocument/2006/relationships/hyperlink" Target="http://pbs.twimg.com/profile_images/1061744570344517633/fKDfFqhQ_normal.jpg" TargetMode="External" /><Relationship Id="rId131" Type="http://schemas.openxmlformats.org/officeDocument/2006/relationships/hyperlink" Target="http://pbs.twimg.com/profile_images/912667889395798022/pMoB2qc8_normal.jpg" TargetMode="External" /><Relationship Id="rId132" Type="http://schemas.openxmlformats.org/officeDocument/2006/relationships/hyperlink" Target="http://pbs.twimg.com/profile_images/2679171403/5bc192c97dd1a23ce4421a4d95b919bc_normal.png" TargetMode="External" /><Relationship Id="rId133" Type="http://schemas.openxmlformats.org/officeDocument/2006/relationships/hyperlink" Target="http://pbs.twimg.com/profile_images/849133030237061120/6hUrNP0a_normal.jpg" TargetMode="External" /><Relationship Id="rId134" Type="http://schemas.openxmlformats.org/officeDocument/2006/relationships/hyperlink" Target="http://pbs.twimg.com/profile_images/760774125522518016/jhzjWv0i_normal.jpg" TargetMode="External" /><Relationship Id="rId135" Type="http://schemas.openxmlformats.org/officeDocument/2006/relationships/hyperlink" Target="http://abs.twimg.com/sticky/default_profile_images/default_profile_normal.png" TargetMode="External" /><Relationship Id="rId136" Type="http://schemas.openxmlformats.org/officeDocument/2006/relationships/hyperlink" Target="http://pbs.twimg.com/profile_images/849132774661308416/pa2Uplq1_normal.jpg" TargetMode="External" /><Relationship Id="rId137" Type="http://schemas.openxmlformats.org/officeDocument/2006/relationships/hyperlink" Target="http://pbs.twimg.com/profile_images/1824489934/128-2_normal.png" TargetMode="External" /><Relationship Id="rId138" Type="http://schemas.openxmlformats.org/officeDocument/2006/relationships/hyperlink" Target="http://pbs.twimg.com/profile_images/993645134372798469/pAZy1Q6j_normal.jpg" TargetMode="External" /><Relationship Id="rId139" Type="http://schemas.openxmlformats.org/officeDocument/2006/relationships/hyperlink" Target="http://pbs.twimg.com/profile_images/1168368989866737664/Smh6qiOc_normal.jpg" TargetMode="External" /><Relationship Id="rId140" Type="http://schemas.openxmlformats.org/officeDocument/2006/relationships/hyperlink" Target="http://pbs.twimg.com/profile_images/1087719846605979648/HRHFp3Nq_normal.jpg" TargetMode="External" /><Relationship Id="rId141" Type="http://schemas.openxmlformats.org/officeDocument/2006/relationships/hyperlink" Target="http://pbs.twimg.com/profile_images/651505277326331904/FhPZNUyV_normal.jpg" TargetMode="External" /><Relationship Id="rId142" Type="http://schemas.openxmlformats.org/officeDocument/2006/relationships/hyperlink" Target="http://abs.twimg.com/sticky/default_profile_images/default_profile_normal.png" TargetMode="External" /><Relationship Id="rId143" Type="http://schemas.openxmlformats.org/officeDocument/2006/relationships/hyperlink" Target="http://pbs.twimg.com/profile_images/1175906909473452033/0V8qYmG2_normal.jpg" TargetMode="External" /><Relationship Id="rId144" Type="http://schemas.openxmlformats.org/officeDocument/2006/relationships/hyperlink" Target="http://pbs.twimg.com/profile_images/1174767693976616960/Sk9xAS_U_normal.jpg" TargetMode="External" /><Relationship Id="rId145" Type="http://schemas.openxmlformats.org/officeDocument/2006/relationships/hyperlink" Target="http://pbs.twimg.com/profile_images/718763676312973312/I28w82mR_normal.jpg" TargetMode="External" /><Relationship Id="rId146" Type="http://schemas.openxmlformats.org/officeDocument/2006/relationships/hyperlink" Target="http://abs.twimg.com/sticky/default_profile_images/default_profile_normal.png" TargetMode="External" /><Relationship Id="rId147" Type="http://schemas.openxmlformats.org/officeDocument/2006/relationships/hyperlink" Target="http://pbs.twimg.com/profile_images/1085776914285903873/D2BnQ3vv_normal.jpg" TargetMode="External" /><Relationship Id="rId148" Type="http://schemas.openxmlformats.org/officeDocument/2006/relationships/hyperlink" Target="http://pbs.twimg.com/profile_images/1166818770519756802/CMdiwdv__normal.jpg" TargetMode="External" /><Relationship Id="rId149" Type="http://schemas.openxmlformats.org/officeDocument/2006/relationships/hyperlink" Target="http://pbs.twimg.com/profile_images/992053872322629634/3QBCD-OO_normal.jpg" TargetMode="External" /><Relationship Id="rId150" Type="http://schemas.openxmlformats.org/officeDocument/2006/relationships/hyperlink" Target="http://pbs.twimg.com/profile_images/830626941514420224/-GTzH-7n_normal.jpg" TargetMode="External" /><Relationship Id="rId151" Type="http://schemas.openxmlformats.org/officeDocument/2006/relationships/hyperlink" Target="http://pbs.twimg.com/profile_images/1173996448679170049/pILNzBIw_normal.jpg" TargetMode="External" /><Relationship Id="rId152" Type="http://schemas.openxmlformats.org/officeDocument/2006/relationships/hyperlink" Target="http://pbs.twimg.com/profile_images/912230584637902850/InyIuVFD_normal.jpg" TargetMode="External" /><Relationship Id="rId153" Type="http://schemas.openxmlformats.org/officeDocument/2006/relationships/hyperlink" Target="http://pbs.twimg.com/profile_images/790240615128768513/Cirx6Izu_normal.jpg" TargetMode="External" /><Relationship Id="rId154" Type="http://schemas.openxmlformats.org/officeDocument/2006/relationships/hyperlink" Target="http://pbs.twimg.com/profile_images/643080831544762368/sfrt4w5H_normal.jpg" TargetMode="External" /><Relationship Id="rId155" Type="http://schemas.openxmlformats.org/officeDocument/2006/relationships/hyperlink" Target="http://pbs.twimg.com/profile_images/625697856330952709/3dynAKiy_normal.png" TargetMode="External" /><Relationship Id="rId156" Type="http://schemas.openxmlformats.org/officeDocument/2006/relationships/hyperlink" Target="http://pbs.twimg.com/profile_images/1129944670988132352/LYEHUdAX_normal.jpg" TargetMode="External" /><Relationship Id="rId157" Type="http://schemas.openxmlformats.org/officeDocument/2006/relationships/hyperlink" Target="http://pbs.twimg.com/profile_images/559972208538161152/ZBaP6rVl_normal.jpeg" TargetMode="External" /><Relationship Id="rId158" Type="http://schemas.openxmlformats.org/officeDocument/2006/relationships/hyperlink" Target="http://pbs.twimg.com/profile_images/677951382775709696/azMKWnDc_normal.jpg" TargetMode="External" /><Relationship Id="rId159" Type="http://schemas.openxmlformats.org/officeDocument/2006/relationships/hyperlink" Target="http://pbs.twimg.com/profile_images/1150860543730868227/QCJmB2x5_normal.jpg" TargetMode="External" /><Relationship Id="rId160" Type="http://schemas.openxmlformats.org/officeDocument/2006/relationships/hyperlink" Target="http://pbs.twimg.com/profile_images/943167209479819264/NzUPkf7w_normal.jpg" TargetMode="External" /><Relationship Id="rId161" Type="http://schemas.openxmlformats.org/officeDocument/2006/relationships/hyperlink" Target="http://pbs.twimg.com/profile_images/622580869652328448/yYdwuOKs_normal.jpg" TargetMode="External" /><Relationship Id="rId162" Type="http://schemas.openxmlformats.org/officeDocument/2006/relationships/hyperlink" Target="http://pbs.twimg.com/profile_images/1174772278095241216/54tU8sIZ_normal.jpg" TargetMode="External" /><Relationship Id="rId163" Type="http://schemas.openxmlformats.org/officeDocument/2006/relationships/hyperlink" Target="http://pbs.twimg.com/profile_images/714624519365910529/E1YMh4IC_normal.jpg" TargetMode="External" /><Relationship Id="rId164" Type="http://schemas.openxmlformats.org/officeDocument/2006/relationships/hyperlink" Target="http://pbs.twimg.com/profile_images/2761713408/6329c1d5a241ca23457c0db374bee56b_normal.jpeg" TargetMode="External" /><Relationship Id="rId165" Type="http://schemas.openxmlformats.org/officeDocument/2006/relationships/hyperlink" Target="http://pbs.twimg.com/profile_images/923243414425976832/GWZwBnhE_normal.jpg" TargetMode="External" /><Relationship Id="rId166" Type="http://schemas.openxmlformats.org/officeDocument/2006/relationships/hyperlink" Target="http://pbs.twimg.com/profile_images/699410282649665536/-muaL9lo_normal.png" TargetMode="External" /><Relationship Id="rId167" Type="http://schemas.openxmlformats.org/officeDocument/2006/relationships/hyperlink" Target="http://pbs.twimg.com/profile_images/378800000754954602/01aa41b9c84ef01d5b84503fa22af522_normal.png" TargetMode="External" /><Relationship Id="rId168" Type="http://schemas.openxmlformats.org/officeDocument/2006/relationships/hyperlink" Target="http://pbs.twimg.com/profile_images/874276197357596672/kUuht00m_normal.jpg" TargetMode="External" /><Relationship Id="rId169" Type="http://schemas.openxmlformats.org/officeDocument/2006/relationships/hyperlink" Target="http://pbs.twimg.com/profile_images/1125227694403280898/eAwq83rQ_normal.png" TargetMode="External" /><Relationship Id="rId170" Type="http://schemas.openxmlformats.org/officeDocument/2006/relationships/hyperlink" Target="http://pbs.twimg.com/profile_images/1174806119509893126/D4p4GAn-_normal.jpg" TargetMode="External" /><Relationship Id="rId171" Type="http://schemas.openxmlformats.org/officeDocument/2006/relationships/hyperlink" Target="http://pbs.twimg.com/profile_images/1099443204666130432/OmC9fmkI_normal.jpg" TargetMode="External" /><Relationship Id="rId172" Type="http://schemas.openxmlformats.org/officeDocument/2006/relationships/hyperlink" Target="http://pbs.twimg.com/profile_images/1151576362647470080/0lgfKghP_normal.jpg" TargetMode="External" /><Relationship Id="rId173" Type="http://schemas.openxmlformats.org/officeDocument/2006/relationships/hyperlink" Target="http://pbs.twimg.com/profile_images/875946540715659264/FDOf-UKL_normal.jpg" TargetMode="External" /><Relationship Id="rId174" Type="http://schemas.openxmlformats.org/officeDocument/2006/relationships/hyperlink" Target="http://pbs.twimg.com/profile_images/1164998679779893248/7DIfB0k1_normal.jpg" TargetMode="External" /><Relationship Id="rId175" Type="http://schemas.openxmlformats.org/officeDocument/2006/relationships/hyperlink" Target="http://pbs.twimg.com/profile_images/1139939627853320193/Bx27ZtdX_normal.jpg" TargetMode="External" /><Relationship Id="rId176" Type="http://schemas.openxmlformats.org/officeDocument/2006/relationships/hyperlink" Target="http://abs.twimg.com/sticky/default_profile_images/default_profile_normal.png" TargetMode="External" /><Relationship Id="rId177" Type="http://schemas.openxmlformats.org/officeDocument/2006/relationships/hyperlink" Target="http://pbs.twimg.com/profile_images/710176952347271169/haP2cOVu_normal.jpg" TargetMode="External" /><Relationship Id="rId178" Type="http://schemas.openxmlformats.org/officeDocument/2006/relationships/hyperlink" Target="http://pbs.twimg.com/profile_images/1137419165889945600/v8wO-NTt_normal.png" TargetMode="External" /><Relationship Id="rId179" Type="http://schemas.openxmlformats.org/officeDocument/2006/relationships/hyperlink" Target="https://twitter.com/socioviznet" TargetMode="External" /><Relationship Id="rId180" Type="http://schemas.openxmlformats.org/officeDocument/2006/relationships/hyperlink" Target="https://twitter.com/bernardamus" TargetMode="External" /><Relationship Id="rId181" Type="http://schemas.openxmlformats.org/officeDocument/2006/relationships/hyperlink" Target="https://twitter.com/mikequindazzi" TargetMode="External" /><Relationship Id="rId182" Type="http://schemas.openxmlformats.org/officeDocument/2006/relationships/hyperlink" Target="https://twitter.com/gamergeeknews" TargetMode="External" /><Relationship Id="rId183" Type="http://schemas.openxmlformats.org/officeDocument/2006/relationships/hyperlink" Target="https://twitter.com/unosml" TargetMode="External" /><Relationship Id="rId184" Type="http://schemas.openxmlformats.org/officeDocument/2006/relationships/hyperlink" Target="https://twitter.com/jeremyhl" TargetMode="External" /><Relationship Id="rId185" Type="http://schemas.openxmlformats.org/officeDocument/2006/relationships/hyperlink" Target="https://twitter.com/mihkal" TargetMode="External" /><Relationship Id="rId186" Type="http://schemas.openxmlformats.org/officeDocument/2006/relationships/hyperlink" Target="https://twitter.com/smr_foundation" TargetMode="External" /><Relationship Id="rId187" Type="http://schemas.openxmlformats.org/officeDocument/2006/relationships/hyperlink" Target="https://twitter.com/chidambara09" TargetMode="External" /><Relationship Id="rId188" Type="http://schemas.openxmlformats.org/officeDocument/2006/relationships/hyperlink" Target="https://twitter.com/socioviz" TargetMode="External" /><Relationship Id="rId189" Type="http://schemas.openxmlformats.org/officeDocument/2006/relationships/hyperlink" Target="https://twitter.com/nodexl" TargetMode="External" /><Relationship Id="rId190" Type="http://schemas.openxmlformats.org/officeDocument/2006/relationships/hyperlink" Target="https://twitter.com/gephi" TargetMode="External" /><Relationship Id="rId191" Type="http://schemas.openxmlformats.org/officeDocument/2006/relationships/hyperlink" Target="https://twitter.com/docassar" TargetMode="External" /><Relationship Id="rId192" Type="http://schemas.openxmlformats.org/officeDocument/2006/relationships/hyperlink" Target="https://twitter.com/brooke_wegner" TargetMode="External" /><Relationship Id="rId193" Type="http://schemas.openxmlformats.org/officeDocument/2006/relationships/hyperlink" Target="https://twitter.com/unomaha" TargetMode="External" /><Relationship Id="rId194" Type="http://schemas.openxmlformats.org/officeDocument/2006/relationships/hyperlink" Target="https://twitter.com/simonrogerstow" TargetMode="External" /><Relationship Id="rId195" Type="http://schemas.openxmlformats.org/officeDocument/2006/relationships/hyperlink" Target="https://twitter.com/kathyschwarz2" TargetMode="External" /><Relationship Id="rId196" Type="http://schemas.openxmlformats.org/officeDocument/2006/relationships/hyperlink" Target="https://twitter.com/hannachristine_" TargetMode="External" /><Relationship Id="rId197" Type="http://schemas.openxmlformats.org/officeDocument/2006/relationships/hyperlink" Target="https://twitter.com/marsnevada" TargetMode="External" /><Relationship Id="rId198" Type="http://schemas.openxmlformats.org/officeDocument/2006/relationships/hyperlink" Target="https://twitter.com/yvescuster" TargetMode="External" /><Relationship Id="rId199" Type="http://schemas.openxmlformats.org/officeDocument/2006/relationships/hyperlink" Target="https://twitter.com/dkruse89" TargetMode="External" /><Relationship Id="rId200" Type="http://schemas.openxmlformats.org/officeDocument/2006/relationships/hyperlink" Target="https://twitter.com/ccooke6685" TargetMode="External" /><Relationship Id="rId201" Type="http://schemas.openxmlformats.org/officeDocument/2006/relationships/hyperlink" Target="https://twitter.com/coffeeftwords" TargetMode="External" /><Relationship Id="rId202" Type="http://schemas.openxmlformats.org/officeDocument/2006/relationships/hyperlink" Target="https://twitter.com/stephen_lay" TargetMode="External" /><Relationship Id="rId203" Type="http://schemas.openxmlformats.org/officeDocument/2006/relationships/hyperlink" Target="https://twitter.com/oncodvm" TargetMode="External" /><Relationship Id="rId204" Type="http://schemas.openxmlformats.org/officeDocument/2006/relationships/hyperlink" Target="https://twitter.com/fransriemersma" TargetMode="External" /><Relationship Id="rId205" Type="http://schemas.openxmlformats.org/officeDocument/2006/relationships/hyperlink" Target="https://twitter.com/minimalloves" TargetMode="External" /><Relationship Id="rId206" Type="http://schemas.openxmlformats.org/officeDocument/2006/relationships/hyperlink" Target="https://twitter.com/vinylradar" TargetMode="External" /><Relationship Id="rId207" Type="http://schemas.openxmlformats.org/officeDocument/2006/relationships/hyperlink" Target="https://twitter.com/jneatherycastro" TargetMode="External" /><Relationship Id="rId208" Type="http://schemas.openxmlformats.org/officeDocument/2006/relationships/hyperlink" Target="https://twitter.com/sproutsocial" TargetMode="External" /><Relationship Id="rId209" Type="http://schemas.openxmlformats.org/officeDocument/2006/relationships/hyperlink" Target="https://twitter.com/mavradiouno" TargetMode="External" /><Relationship Id="rId210" Type="http://schemas.openxmlformats.org/officeDocument/2006/relationships/hyperlink" Target="https://twitter.com/derekesullivan" TargetMode="External" /><Relationship Id="rId211" Type="http://schemas.openxmlformats.org/officeDocument/2006/relationships/hyperlink" Target="https://twitter.com/crishm" TargetMode="External" /><Relationship Id="rId212" Type="http://schemas.openxmlformats.org/officeDocument/2006/relationships/hyperlink" Target="https://twitter.com/ethan_wolbach" TargetMode="External" /><Relationship Id="rId213" Type="http://schemas.openxmlformats.org/officeDocument/2006/relationships/hyperlink" Target="https://twitter.com/nebraskasower" TargetMode="External" /><Relationship Id="rId214" Type="http://schemas.openxmlformats.org/officeDocument/2006/relationships/hyperlink" Target="https://twitter.com/nealschaffer" TargetMode="External" /><Relationship Id="rId215" Type="http://schemas.openxmlformats.org/officeDocument/2006/relationships/hyperlink" Target="https://twitter.com/jared_e_barton" TargetMode="External" /><Relationship Id="rId216" Type="http://schemas.openxmlformats.org/officeDocument/2006/relationships/hyperlink" Target="https://twitter.com/deborahsmithho2" TargetMode="External" /><Relationship Id="rId217" Type="http://schemas.openxmlformats.org/officeDocument/2006/relationships/hyperlink" Target="https://twitter.com/larissagrace" TargetMode="External" /><Relationship Id="rId218" Type="http://schemas.openxmlformats.org/officeDocument/2006/relationships/hyperlink" Target="https://twitter.com/communo" TargetMode="External" /><Relationship Id="rId219" Type="http://schemas.openxmlformats.org/officeDocument/2006/relationships/hyperlink" Target="https://twitter.com/wspa7" TargetMode="External" /><Relationship Id="rId220" Type="http://schemas.openxmlformats.org/officeDocument/2006/relationships/hyperlink" Target="https://twitter.com/tweetrootapp" TargetMode="External" /><Relationship Id="rId221" Type="http://schemas.openxmlformats.org/officeDocument/2006/relationships/hyperlink" Target="https://twitter.com/realdonaldtrump" TargetMode="External" /><Relationship Id="rId222" Type="http://schemas.openxmlformats.org/officeDocument/2006/relationships/hyperlink" Target="https://twitter.com/unothegateway" TargetMode="External" /><Relationship Id="rId223" Type="http://schemas.openxmlformats.org/officeDocument/2006/relationships/hyperlink" Target="https://twitter.com/jodeanebrownlee" TargetMode="External" /><Relationship Id="rId224" Type="http://schemas.openxmlformats.org/officeDocument/2006/relationships/hyperlink" Target="https://twitter.com/carrieholerich" TargetMode="External" /><Relationship Id="rId225" Type="http://schemas.openxmlformats.org/officeDocument/2006/relationships/hyperlink" Target="https://twitter.com/mavpro" TargetMode="External" /><Relationship Id="rId226" Type="http://schemas.openxmlformats.org/officeDocument/2006/relationships/hyperlink" Target="https://twitter.com/thartman2u" TargetMode="External" /><Relationship Id="rId227" Type="http://schemas.openxmlformats.org/officeDocument/2006/relationships/hyperlink" Target="https://twitter.com/unomavmaniacs" TargetMode="External" /><Relationship Id="rId228" Type="http://schemas.openxmlformats.org/officeDocument/2006/relationships/hyperlink" Target="https://twitter.com/maryperkinsondm" TargetMode="External" /><Relationship Id="rId229" Type="http://schemas.openxmlformats.org/officeDocument/2006/relationships/hyperlink" Target="https://twitter.com/stantonofomaha" TargetMode="External" /><Relationship Id="rId230" Type="http://schemas.openxmlformats.org/officeDocument/2006/relationships/hyperlink" Target="https://twitter.com/unospa" TargetMode="External" /><Relationship Id="rId231" Type="http://schemas.openxmlformats.org/officeDocument/2006/relationships/hyperlink" Target="https://twitter.com/sachakopp" TargetMode="External" /><Relationship Id="rId232" Type="http://schemas.openxmlformats.org/officeDocument/2006/relationships/comments" Target="../comments2.xml" /><Relationship Id="rId233" Type="http://schemas.openxmlformats.org/officeDocument/2006/relationships/vmlDrawing" Target="../drawings/vmlDrawing2.vml" /><Relationship Id="rId234" Type="http://schemas.openxmlformats.org/officeDocument/2006/relationships/table" Target="../tables/table2.xml" /><Relationship Id="rId235" Type="http://schemas.openxmlformats.org/officeDocument/2006/relationships/drawing" Target="../drawings/drawing1.xml" /><Relationship Id="rId23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183</v>
      </c>
      <c r="P2" s="13" t="s">
        <v>184</v>
      </c>
      <c r="Q2" s="13" t="s">
        <v>185</v>
      </c>
      <c r="R2" s="13" t="s">
        <v>186</v>
      </c>
      <c r="S2" s="13" t="s">
        <v>187</v>
      </c>
      <c r="T2" s="13" t="s">
        <v>188</v>
      </c>
      <c r="U2" s="13" t="s">
        <v>189</v>
      </c>
      <c r="V2" s="13" t="s">
        <v>190</v>
      </c>
      <c r="W2" s="13" t="s">
        <v>191</v>
      </c>
      <c r="X2" s="13" t="s">
        <v>192</v>
      </c>
      <c r="Y2" s="13" t="s">
        <v>193</v>
      </c>
      <c r="Z2" s="13" t="s">
        <v>194</v>
      </c>
      <c r="AA2" t="s">
        <v>220</v>
      </c>
      <c r="AB2" s="52" t="s">
        <v>305</v>
      </c>
      <c r="AC2" s="52" t="s">
        <v>306</v>
      </c>
      <c r="AD2" s="52" t="s">
        <v>307</v>
      </c>
      <c r="AE2" s="52" t="s">
        <v>308</v>
      </c>
      <c r="AF2" s="52" t="s">
        <v>309</v>
      </c>
      <c r="AG2" s="52" t="s">
        <v>310</v>
      </c>
      <c r="AH2" s="52" t="s">
        <v>311</v>
      </c>
      <c r="AI2" s="52" t="s">
        <v>312</v>
      </c>
      <c r="AJ2" s="52" t="s">
        <v>313</v>
      </c>
      <c r="AK2" s="13" t="s">
        <v>316</v>
      </c>
      <c r="AL2" s="13" t="s">
        <v>317</v>
      </c>
      <c r="AM2" s="13" t="s">
        <v>318</v>
      </c>
      <c r="AN2" s="13" t="s">
        <v>319</v>
      </c>
      <c r="AO2" s="13" t="s">
        <v>320</v>
      </c>
      <c r="AP2" s="13" t="s">
        <v>321</v>
      </c>
      <c r="AQ2" s="13" t="s">
        <v>212</v>
      </c>
      <c r="AR2" s="13" t="s">
        <v>322</v>
      </c>
      <c r="AS2" s="13" t="s">
        <v>323</v>
      </c>
      <c r="AT2" s="13" t="s">
        <v>324</v>
      </c>
      <c r="AU2" s="13" t="s">
        <v>325</v>
      </c>
      <c r="AV2" s="13" t="s">
        <v>326</v>
      </c>
      <c r="AW2" s="13" t="s">
        <v>327</v>
      </c>
      <c r="AX2" s="13" t="s">
        <v>328</v>
      </c>
      <c r="AY2" s="13" t="s">
        <v>329</v>
      </c>
      <c r="AZ2" s="13" t="s">
        <v>330</v>
      </c>
      <c r="BA2" s="13" t="s">
        <v>331</v>
      </c>
      <c r="BB2" s="13" t="s">
        <v>332</v>
      </c>
      <c r="BC2" s="13" t="s">
        <v>333</v>
      </c>
      <c r="BD2" s="13" t="s">
        <v>334</v>
      </c>
      <c r="BE2" s="13" t="s">
        <v>335</v>
      </c>
      <c r="BF2" s="13" t="s">
        <v>336</v>
      </c>
      <c r="BG2" s="13" t="s">
        <v>337</v>
      </c>
      <c r="BH2" s="13" t="s">
        <v>338</v>
      </c>
      <c r="BI2" s="13" t="s">
        <v>339</v>
      </c>
      <c r="BJ2" s="13" t="s">
        <v>340</v>
      </c>
      <c r="BK2" s="13" t="s">
        <v>344</v>
      </c>
      <c r="BL2" s="13" t="s">
        <v>345</v>
      </c>
      <c r="BM2" s="13" t="s">
        <v>365</v>
      </c>
      <c r="BN2" s="13" t="s">
        <v>366</v>
      </c>
    </row>
    <row r="3" spans="1:66" ht="15" customHeight="1">
      <c r="A3" s="62" t="s">
        <v>757</v>
      </c>
      <c r="B3" s="62" t="s">
        <v>777</v>
      </c>
      <c r="C3" s="87" t="s">
        <v>284</v>
      </c>
      <c r="D3" s="94">
        <v>5</v>
      </c>
      <c r="E3" s="95" t="s">
        <v>132</v>
      </c>
      <c r="F3" s="96">
        <v>16</v>
      </c>
      <c r="G3" s="87"/>
      <c r="H3" s="77"/>
      <c r="I3" s="97"/>
      <c r="J3" s="97"/>
      <c r="K3" s="34" t="s">
        <v>65</v>
      </c>
      <c r="L3" s="98">
        <v>3</v>
      </c>
      <c r="M3" s="98"/>
      <c r="N3" s="99"/>
      <c r="O3" s="63" t="s">
        <v>195</v>
      </c>
      <c r="P3" s="65">
        <v>43724.38186342592</v>
      </c>
      <c r="Q3" s="63" t="s">
        <v>808</v>
      </c>
      <c r="R3" s="68"/>
      <c r="S3" s="63"/>
      <c r="T3" s="63" t="s">
        <v>873</v>
      </c>
      <c r="U3" s="65">
        <v>43724.38186342592</v>
      </c>
      <c r="V3" s="68" t="s">
        <v>981</v>
      </c>
      <c r="W3" s="63"/>
      <c r="X3" s="63"/>
      <c r="Y3" s="69" t="s">
        <v>1041</v>
      </c>
      <c r="Z3" s="69" t="s">
        <v>1042</v>
      </c>
      <c r="AA3" s="63">
        <v>1</v>
      </c>
      <c r="AB3" s="48"/>
      <c r="AC3" s="49"/>
      <c r="AD3" s="48"/>
      <c r="AE3" s="49"/>
      <c r="AF3" s="48"/>
      <c r="AG3" s="49"/>
      <c r="AH3" s="48"/>
      <c r="AI3" s="49"/>
      <c r="AJ3" s="48"/>
      <c r="AK3" s="68"/>
      <c r="AL3" s="68" t="s">
        <v>900</v>
      </c>
      <c r="AM3" s="63" t="b">
        <v>0</v>
      </c>
      <c r="AN3" s="63">
        <v>5</v>
      </c>
      <c r="AO3" s="69" t="s">
        <v>1104</v>
      </c>
      <c r="AP3" s="63" t="b">
        <v>0</v>
      </c>
      <c r="AQ3" s="63" t="s">
        <v>288</v>
      </c>
      <c r="AR3" s="63"/>
      <c r="AS3" s="69" t="s">
        <v>287</v>
      </c>
      <c r="AT3" s="63" t="b">
        <v>0</v>
      </c>
      <c r="AU3" s="63">
        <v>0</v>
      </c>
      <c r="AV3" s="69" t="s">
        <v>287</v>
      </c>
      <c r="AW3" s="63" t="s">
        <v>342</v>
      </c>
      <c r="AX3" s="63" t="b">
        <v>0</v>
      </c>
      <c r="AY3" s="69" t="s">
        <v>1042</v>
      </c>
      <c r="AZ3" s="63" t="s">
        <v>185</v>
      </c>
      <c r="BA3" s="63">
        <v>0</v>
      </c>
      <c r="BB3" s="63">
        <v>0</v>
      </c>
      <c r="BC3" s="63"/>
      <c r="BD3" s="63"/>
      <c r="BE3" s="63"/>
      <c r="BF3" s="63"/>
      <c r="BG3" s="63"/>
      <c r="BH3" s="63"/>
      <c r="BI3" s="63"/>
      <c r="BJ3" s="63"/>
      <c r="BK3" s="63" t="str">
        <f>REPLACE(INDEX(GroupVertices[Group],MATCH(Edges[[#This Row],[Vertex 1]],GroupVertices[Vertex],0)),1,1,"")</f>
        <v>3</v>
      </c>
      <c r="BL3" s="63" t="str">
        <f>REPLACE(INDEX(GroupVertices[Group],MATCH(Edges[[#This Row],[Vertex 2]],GroupVertices[Vertex],0)),1,1,"")</f>
        <v>3</v>
      </c>
      <c r="BM3" s="136">
        <v>43724</v>
      </c>
      <c r="BN3" s="138" t="s">
        <v>918</v>
      </c>
    </row>
    <row r="4" spans="1:66" ht="15" customHeight="1">
      <c r="A4" s="62" t="s">
        <v>757</v>
      </c>
      <c r="B4" s="62" t="s">
        <v>778</v>
      </c>
      <c r="C4" s="87" t="s">
        <v>284</v>
      </c>
      <c r="D4" s="94">
        <v>5</v>
      </c>
      <c r="E4" s="95" t="s">
        <v>132</v>
      </c>
      <c r="F4" s="96">
        <v>16</v>
      </c>
      <c r="G4" s="87"/>
      <c r="H4" s="77"/>
      <c r="I4" s="97"/>
      <c r="J4" s="97"/>
      <c r="K4" s="34" t="s">
        <v>65</v>
      </c>
      <c r="L4" s="100">
        <v>4</v>
      </c>
      <c r="M4" s="100"/>
      <c r="N4" s="99"/>
      <c r="O4" s="64" t="s">
        <v>195</v>
      </c>
      <c r="P4" s="66">
        <v>43724.38186342592</v>
      </c>
      <c r="Q4" s="64" t="s">
        <v>808</v>
      </c>
      <c r="R4" s="64"/>
      <c r="S4" s="64"/>
      <c r="T4" s="64" t="s">
        <v>873</v>
      </c>
      <c r="U4" s="66">
        <v>43724.38186342592</v>
      </c>
      <c r="V4" s="67" t="s">
        <v>981</v>
      </c>
      <c r="W4" s="64"/>
      <c r="X4" s="64"/>
      <c r="Y4" s="70" t="s">
        <v>1041</v>
      </c>
      <c r="Z4" s="70" t="s">
        <v>1042</v>
      </c>
      <c r="AA4" s="110">
        <v>1</v>
      </c>
      <c r="AB4" s="48"/>
      <c r="AC4" s="49"/>
      <c r="AD4" s="48"/>
      <c r="AE4" s="49"/>
      <c r="AF4" s="48"/>
      <c r="AG4" s="49"/>
      <c r="AH4" s="48"/>
      <c r="AI4" s="49"/>
      <c r="AJ4" s="48"/>
      <c r="AK4" s="117"/>
      <c r="AL4" s="67" t="s">
        <v>900</v>
      </c>
      <c r="AM4" s="64" t="b">
        <v>0</v>
      </c>
      <c r="AN4" s="64">
        <v>5</v>
      </c>
      <c r="AO4" s="70" t="s">
        <v>1104</v>
      </c>
      <c r="AP4" s="64" t="b">
        <v>0</v>
      </c>
      <c r="AQ4" s="64" t="s">
        <v>288</v>
      </c>
      <c r="AR4" s="64"/>
      <c r="AS4" s="70" t="s">
        <v>287</v>
      </c>
      <c r="AT4" s="64" t="b">
        <v>0</v>
      </c>
      <c r="AU4" s="64">
        <v>0</v>
      </c>
      <c r="AV4" s="70" t="s">
        <v>287</v>
      </c>
      <c r="AW4" s="64" t="s">
        <v>342</v>
      </c>
      <c r="AX4" s="64" t="b">
        <v>0</v>
      </c>
      <c r="AY4" s="70" t="s">
        <v>1042</v>
      </c>
      <c r="AZ4" s="64" t="s">
        <v>185</v>
      </c>
      <c r="BA4" s="64">
        <v>0</v>
      </c>
      <c r="BB4" s="64">
        <v>0</v>
      </c>
      <c r="BC4" s="64"/>
      <c r="BD4" s="64"/>
      <c r="BE4" s="64"/>
      <c r="BF4" s="64"/>
      <c r="BG4" s="64"/>
      <c r="BH4" s="64"/>
      <c r="BI4" s="64"/>
      <c r="BJ4" s="64"/>
      <c r="BK4" s="63" t="str">
        <f>REPLACE(INDEX(GroupVertices[Group],MATCH(Edges[[#This Row],[Vertex 1]],GroupVertices[Vertex],0)),1,1,"")</f>
        <v>3</v>
      </c>
      <c r="BL4" s="63" t="str">
        <f>REPLACE(INDEX(GroupVertices[Group],MATCH(Edges[[#This Row],[Vertex 2]],GroupVertices[Vertex],0)),1,1,"")</f>
        <v>3</v>
      </c>
      <c r="BM4" s="137">
        <v>43724</v>
      </c>
      <c r="BN4" s="70" t="s">
        <v>918</v>
      </c>
    </row>
    <row r="5" spans="1:66" ht="15">
      <c r="A5" s="62" t="s">
        <v>757</v>
      </c>
      <c r="B5" s="62" t="s">
        <v>759</v>
      </c>
      <c r="C5" s="87" t="s">
        <v>284</v>
      </c>
      <c r="D5" s="94">
        <v>5</v>
      </c>
      <c r="E5" s="95" t="s">
        <v>132</v>
      </c>
      <c r="F5" s="96">
        <v>16</v>
      </c>
      <c r="G5" s="87"/>
      <c r="H5" s="77"/>
      <c r="I5" s="97"/>
      <c r="J5" s="97"/>
      <c r="K5" s="34" t="s">
        <v>65</v>
      </c>
      <c r="L5" s="100">
        <v>5</v>
      </c>
      <c r="M5" s="100"/>
      <c r="N5" s="99"/>
      <c r="O5" s="64" t="s">
        <v>195</v>
      </c>
      <c r="P5" s="66">
        <v>43724.38186342592</v>
      </c>
      <c r="Q5" s="64" t="s">
        <v>808</v>
      </c>
      <c r="R5" s="64"/>
      <c r="S5" s="64"/>
      <c r="T5" s="64" t="s">
        <v>873</v>
      </c>
      <c r="U5" s="66">
        <v>43724.38186342592</v>
      </c>
      <c r="V5" s="67" t="s">
        <v>981</v>
      </c>
      <c r="W5" s="64"/>
      <c r="X5" s="64"/>
      <c r="Y5" s="70" t="s">
        <v>1041</v>
      </c>
      <c r="Z5" s="70" t="s">
        <v>1042</v>
      </c>
      <c r="AA5" s="110">
        <v>1</v>
      </c>
      <c r="AB5" s="48"/>
      <c r="AC5" s="49"/>
      <c r="AD5" s="48"/>
      <c r="AE5" s="49"/>
      <c r="AF5" s="48"/>
      <c r="AG5" s="49"/>
      <c r="AH5" s="48"/>
      <c r="AI5" s="49"/>
      <c r="AJ5" s="48"/>
      <c r="AK5" s="117"/>
      <c r="AL5" s="67" t="s">
        <v>900</v>
      </c>
      <c r="AM5" s="64" t="b">
        <v>0</v>
      </c>
      <c r="AN5" s="64">
        <v>5</v>
      </c>
      <c r="AO5" s="70" t="s">
        <v>1104</v>
      </c>
      <c r="AP5" s="64" t="b">
        <v>0</v>
      </c>
      <c r="AQ5" s="64" t="s">
        <v>288</v>
      </c>
      <c r="AR5" s="64"/>
      <c r="AS5" s="70" t="s">
        <v>287</v>
      </c>
      <c r="AT5" s="64" t="b">
        <v>0</v>
      </c>
      <c r="AU5" s="64">
        <v>0</v>
      </c>
      <c r="AV5" s="70" t="s">
        <v>287</v>
      </c>
      <c r="AW5" s="64" t="s">
        <v>342</v>
      </c>
      <c r="AX5" s="64" t="b">
        <v>0</v>
      </c>
      <c r="AY5" s="70" t="s">
        <v>1042</v>
      </c>
      <c r="AZ5" s="64" t="s">
        <v>185</v>
      </c>
      <c r="BA5" s="64">
        <v>0</v>
      </c>
      <c r="BB5" s="64">
        <v>0</v>
      </c>
      <c r="BC5" s="64"/>
      <c r="BD5" s="64"/>
      <c r="BE5" s="64"/>
      <c r="BF5" s="64"/>
      <c r="BG5" s="64"/>
      <c r="BH5" s="64"/>
      <c r="BI5" s="64"/>
      <c r="BJ5" s="64"/>
      <c r="BK5" s="63" t="str">
        <f>REPLACE(INDEX(GroupVertices[Group],MATCH(Edges[[#This Row],[Vertex 1]],GroupVertices[Vertex],0)),1,1,"")</f>
        <v>3</v>
      </c>
      <c r="BL5" s="63" t="str">
        <f>REPLACE(INDEX(GroupVertices[Group],MATCH(Edges[[#This Row],[Vertex 2]],GroupVertices[Vertex],0)),1,1,"")</f>
        <v>3</v>
      </c>
      <c r="BM5" s="137">
        <v>43724</v>
      </c>
      <c r="BN5" s="70" t="s">
        <v>918</v>
      </c>
    </row>
    <row r="6" spans="1:66" ht="15">
      <c r="A6" s="62" t="s">
        <v>757</v>
      </c>
      <c r="B6" s="62" t="s">
        <v>770</v>
      </c>
      <c r="C6" s="87" t="s">
        <v>284</v>
      </c>
      <c r="D6" s="94">
        <v>5</v>
      </c>
      <c r="E6" s="95" t="s">
        <v>132</v>
      </c>
      <c r="F6" s="96">
        <v>16</v>
      </c>
      <c r="G6" s="87"/>
      <c r="H6" s="77"/>
      <c r="I6" s="97"/>
      <c r="J6" s="97"/>
      <c r="K6" s="34" t="s">
        <v>65</v>
      </c>
      <c r="L6" s="100">
        <v>6</v>
      </c>
      <c r="M6" s="100"/>
      <c r="N6" s="99"/>
      <c r="O6" s="64" t="s">
        <v>195</v>
      </c>
      <c r="P6" s="66">
        <v>43724.38186342592</v>
      </c>
      <c r="Q6" s="64" t="s">
        <v>808</v>
      </c>
      <c r="R6" s="64"/>
      <c r="S6" s="64"/>
      <c r="T6" s="64" t="s">
        <v>873</v>
      </c>
      <c r="U6" s="66">
        <v>43724.38186342592</v>
      </c>
      <c r="V6" s="67" t="s">
        <v>981</v>
      </c>
      <c r="W6" s="64"/>
      <c r="X6" s="64"/>
      <c r="Y6" s="70" t="s">
        <v>1041</v>
      </c>
      <c r="Z6" s="70" t="s">
        <v>1042</v>
      </c>
      <c r="AA6" s="110">
        <v>1</v>
      </c>
      <c r="AB6" s="48"/>
      <c r="AC6" s="49"/>
      <c r="AD6" s="48"/>
      <c r="AE6" s="49"/>
      <c r="AF6" s="48"/>
      <c r="AG6" s="49"/>
      <c r="AH6" s="48"/>
      <c r="AI6" s="49"/>
      <c r="AJ6" s="48"/>
      <c r="AK6" s="117"/>
      <c r="AL6" s="67" t="s">
        <v>900</v>
      </c>
      <c r="AM6" s="64" t="b">
        <v>0</v>
      </c>
      <c r="AN6" s="64">
        <v>5</v>
      </c>
      <c r="AO6" s="70" t="s">
        <v>1104</v>
      </c>
      <c r="AP6" s="64" t="b">
        <v>0</v>
      </c>
      <c r="AQ6" s="64" t="s">
        <v>288</v>
      </c>
      <c r="AR6" s="64"/>
      <c r="AS6" s="70" t="s">
        <v>287</v>
      </c>
      <c r="AT6" s="64" t="b">
        <v>0</v>
      </c>
      <c r="AU6" s="64">
        <v>0</v>
      </c>
      <c r="AV6" s="70" t="s">
        <v>287</v>
      </c>
      <c r="AW6" s="64" t="s">
        <v>342</v>
      </c>
      <c r="AX6" s="64" t="b">
        <v>0</v>
      </c>
      <c r="AY6" s="70" t="s">
        <v>1042</v>
      </c>
      <c r="AZ6" s="64" t="s">
        <v>185</v>
      </c>
      <c r="BA6" s="64">
        <v>0</v>
      </c>
      <c r="BB6" s="64">
        <v>0</v>
      </c>
      <c r="BC6" s="64"/>
      <c r="BD6" s="64"/>
      <c r="BE6" s="64"/>
      <c r="BF6" s="64"/>
      <c r="BG6" s="64"/>
      <c r="BH6" s="64"/>
      <c r="BI6" s="64"/>
      <c r="BJ6" s="64"/>
      <c r="BK6" s="63" t="str">
        <f>REPLACE(INDEX(GroupVertices[Group],MATCH(Edges[[#This Row],[Vertex 1]],GroupVertices[Vertex],0)),1,1,"")</f>
        <v>3</v>
      </c>
      <c r="BL6" s="63" t="str">
        <f>REPLACE(INDEX(GroupVertices[Group],MATCH(Edges[[#This Row],[Vertex 2]],GroupVertices[Vertex],0)),1,1,"")</f>
        <v>2</v>
      </c>
      <c r="BM6" s="137">
        <v>43724</v>
      </c>
      <c r="BN6" s="70" t="s">
        <v>918</v>
      </c>
    </row>
    <row r="7" spans="1:66" ht="15">
      <c r="A7" s="62" t="s">
        <v>757</v>
      </c>
      <c r="B7" s="62" t="s">
        <v>422</v>
      </c>
      <c r="C7" s="87" t="s">
        <v>284</v>
      </c>
      <c r="D7" s="94">
        <v>5</v>
      </c>
      <c r="E7" s="95" t="s">
        <v>132</v>
      </c>
      <c r="F7" s="96">
        <v>16</v>
      </c>
      <c r="G7" s="87"/>
      <c r="H7" s="77"/>
      <c r="I7" s="97"/>
      <c r="J7" s="97"/>
      <c r="K7" s="34" t="s">
        <v>65</v>
      </c>
      <c r="L7" s="100">
        <v>7</v>
      </c>
      <c r="M7" s="100"/>
      <c r="N7" s="99"/>
      <c r="O7" s="64" t="s">
        <v>195</v>
      </c>
      <c r="P7" s="66">
        <v>43724.38186342592</v>
      </c>
      <c r="Q7" s="64" t="s">
        <v>808</v>
      </c>
      <c r="R7" s="64"/>
      <c r="S7" s="64"/>
      <c r="T7" s="64" t="s">
        <v>873</v>
      </c>
      <c r="U7" s="66">
        <v>43724.38186342592</v>
      </c>
      <c r="V7" s="67" t="s">
        <v>981</v>
      </c>
      <c r="W7" s="64"/>
      <c r="X7" s="64"/>
      <c r="Y7" s="70" t="s">
        <v>1041</v>
      </c>
      <c r="Z7" s="70" t="s">
        <v>1042</v>
      </c>
      <c r="AA7" s="110">
        <v>1</v>
      </c>
      <c r="AB7" s="48"/>
      <c r="AC7" s="49"/>
      <c r="AD7" s="48"/>
      <c r="AE7" s="49"/>
      <c r="AF7" s="48"/>
      <c r="AG7" s="49"/>
      <c r="AH7" s="48"/>
      <c r="AI7" s="49"/>
      <c r="AJ7" s="48"/>
      <c r="AK7" s="117"/>
      <c r="AL7" s="67" t="s">
        <v>900</v>
      </c>
      <c r="AM7" s="64" t="b">
        <v>0</v>
      </c>
      <c r="AN7" s="64">
        <v>5</v>
      </c>
      <c r="AO7" s="70" t="s">
        <v>1104</v>
      </c>
      <c r="AP7" s="64" t="b">
        <v>0</v>
      </c>
      <c r="AQ7" s="64" t="s">
        <v>288</v>
      </c>
      <c r="AR7" s="64"/>
      <c r="AS7" s="70" t="s">
        <v>287</v>
      </c>
      <c r="AT7" s="64" t="b">
        <v>0</v>
      </c>
      <c r="AU7" s="64">
        <v>0</v>
      </c>
      <c r="AV7" s="70" t="s">
        <v>287</v>
      </c>
      <c r="AW7" s="64" t="s">
        <v>342</v>
      </c>
      <c r="AX7" s="64" t="b">
        <v>0</v>
      </c>
      <c r="AY7" s="70" t="s">
        <v>1042</v>
      </c>
      <c r="AZ7" s="64" t="s">
        <v>185</v>
      </c>
      <c r="BA7" s="64">
        <v>0</v>
      </c>
      <c r="BB7" s="64">
        <v>0</v>
      </c>
      <c r="BC7" s="64"/>
      <c r="BD7" s="64"/>
      <c r="BE7" s="64"/>
      <c r="BF7" s="64"/>
      <c r="BG7" s="64"/>
      <c r="BH7" s="64"/>
      <c r="BI7" s="64"/>
      <c r="BJ7" s="64"/>
      <c r="BK7" s="63" t="str">
        <f>REPLACE(INDEX(GroupVertices[Group],MATCH(Edges[[#This Row],[Vertex 1]],GroupVertices[Vertex],0)),1,1,"")</f>
        <v>3</v>
      </c>
      <c r="BL7" s="63" t="str">
        <f>REPLACE(INDEX(GroupVertices[Group],MATCH(Edges[[#This Row],[Vertex 2]],GroupVertices[Vertex],0)),1,1,"")</f>
        <v>1</v>
      </c>
      <c r="BM7" s="137">
        <v>43724</v>
      </c>
      <c r="BN7" s="70" t="s">
        <v>918</v>
      </c>
    </row>
    <row r="8" spans="1:66" ht="15">
      <c r="A8" s="62" t="s">
        <v>757</v>
      </c>
      <c r="B8" s="62" t="s">
        <v>779</v>
      </c>
      <c r="C8" s="87" t="s">
        <v>284</v>
      </c>
      <c r="D8" s="94">
        <v>5</v>
      </c>
      <c r="E8" s="95" t="s">
        <v>132</v>
      </c>
      <c r="F8" s="96">
        <v>16</v>
      </c>
      <c r="G8" s="87"/>
      <c r="H8" s="77"/>
      <c r="I8" s="97"/>
      <c r="J8" s="97"/>
      <c r="K8" s="34" t="s">
        <v>65</v>
      </c>
      <c r="L8" s="100">
        <v>8</v>
      </c>
      <c r="M8" s="100"/>
      <c r="N8" s="99"/>
      <c r="O8" s="64" t="s">
        <v>195</v>
      </c>
      <c r="P8" s="66">
        <v>43724.38186342592</v>
      </c>
      <c r="Q8" s="64" t="s">
        <v>808</v>
      </c>
      <c r="R8" s="64"/>
      <c r="S8" s="64"/>
      <c r="T8" s="64" t="s">
        <v>873</v>
      </c>
      <c r="U8" s="66">
        <v>43724.38186342592</v>
      </c>
      <c r="V8" s="67" t="s">
        <v>981</v>
      </c>
      <c r="W8" s="64"/>
      <c r="X8" s="64"/>
      <c r="Y8" s="70" t="s">
        <v>1041</v>
      </c>
      <c r="Z8" s="70" t="s">
        <v>1042</v>
      </c>
      <c r="AA8" s="110">
        <v>1</v>
      </c>
      <c r="AB8" s="48"/>
      <c r="AC8" s="49"/>
      <c r="AD8" s="48"/>
      <c r="AE8" s="49"/>
      <c r="AF8" s="48"/>
      <c r="AG8" s="49"/>
      <c r="AH8" s="48"/>
      <c r="AI8" s="49"/>
      <c r="AJ8" s="48"/>
      <c r="AK8" s="117"/>
      <c r="AL8" s="67" t="s">
        <v>900</v>
      </c>
      <c r="AM8" s="64" t="b">
        <v>0</v>
      </c>
      <c r="AN8" s="64">
        <v>5</v>
      </c>
      <c r="AO8" s="70" t="s">
        <v>1104</v>
      </c>
      <c r="AP8" s="64" t="b">
        <v>0</v>
      </c>
      <c r="AQ8" s="64" t="s">
        <v>288</v>
      </c>
      <c r="AR8" s="64"/>
      <c r="AS8" s="70" t="s">
        <v>287</v>
      </c>
      <c r="AT8" s="64" t="b">
        <v>0</v>
      </c>
      <c r="AU8" s="64">
        <v>0</v>
      </c>
      <c r="AV8" s="70" t="s">
        <v>287</v>
      </c>
      <c r="AW8" s="64" t="s">
        <v>342</v>
      </c>
      <c r="AX8" s="64" t="b">
        <v>0</v>
      </c>
      <c r="AY8" s="70" t="s">
        <v>1042</v>
      </c>
      <c r="AZ8" s="64" t="s">
        <v>185</v>
      </c>
      <c r="BA8" s="64">
        <v>0</v>
      </c>
      <c r="BB8" s="64">
        <v>0</v>
      </c>
      <c r="BC8" s="64"/>
      <c r="BD8" s="64"/>
      <c r="BE8" s="64"/>
      <c r="BF8" s="64"/>
      <c r="BG8" s="64"/>
      <c r="BH8" s="64"/>
      <c r="BI8" s="64"/>
      <c r="BJ8" s="64"/>
      <c r="BK8" s="63" t="str">
        <f>REPLACE(INDEX(GroupVertices[Group],MATCH(Edges[[#This Row],[Vertex 1]],GroupVertices[Vertex],0)),1,1,"")</f>
        <v>3</v>
      </c>
      <c r="BL8" s="63" t="str">
        <f>REPLACE(INDEX(GroupVertices[Group],MATCH(Edges[[#This Row],[Vertex 2]],GroupVertices[Vertex],0)),1,1,"")</f>
        <v>3</v>
      </c>
      <c r="BM8" s="137">
        <v>43724</v>
      </c>
      <c r="BN8" s="70" t="s">
        <v>918</v>
      </c>
    </row>
    <row r="9" spans="1:66" ht="15">
      <c r="A9" s="62" t="s">
        <v>757</v>
      </c>
      <c r="B9" s="62" t="s">
        <v>780</v>
      </c>
      <c r="C9" s="87" t="s">
        <v>284</v>
      </c>
      <c r="D9" s="94">
        <v>5</v>
      </c>
      <c r="E9" s="95" t="s">
        <v>132</v>
      </c>
      <c r="F9" s="96">
        <v>16</v>
      </c>
      <c r="G9" s="87"/>
      <c r="H9" s="77"/>
      <c r="I9" s="97"/>
      <c r="J9" s="97"/>
      <c r="K9" s="34" t="s">
        <v>65</v>
      </c>
      <c r="L9" s="100">
        <v>9</v>
      </c>
      <c r="M9" s="100"/>
      <c r="N9" s="99"/>
      <c r="O9" s="64" t="s">
        <v>195</v>
      </c>
      <c r="P9" s="66">
        <v>43724.38186342592</v>
      </c>
      <c r="Q9" s="64" t="s">
        <v>808</v>
      </c>
      <c r="R9" s="64"/>
      <c r="S9" s="64"/>
      <c r="T9" s="64" t="s">
        <v>873</v>
      </c>
      <c r="U9" s="66">
        <v>43724.38186342592</v>
      </c>
      <c r="V9" s="67" t="s">
        <v>981</v>
      </c>
      <c r="W9" s="64"/>
      <c r="X9" s="64"/>
      <c r="Y9" s="70" t="s">
        <v>1041</v>
      </c>
      <c r="Z9" s="70" t="s">
        <v>1042</v>
      </c>
      <c r="AA9" s="110">
        <v>1</v>
      </c>
      <c r="AB9" s="48"/>
      <c r="AC9" s="49"/>
      <c r="AD9" s="48"/>
      <c r="AE9" s="49"/>
      <c r="AF9" s="48"/>
      <c r="AG9" s="49"/>
      <c r="AH9" s="48"/>
      <c r="AI9" s="49"/>
      <c r="AJ9" s="48"/>
      <c r="AK9" s="117"/>
      <c r="AL9" s="67" t="s">
        <v>900</v>
      </c>
      <c r="AM9" s="64" t="b">
        <v>0</v>
      </c>
      <c r="AN9" s="64">
        <v>5</v>
      </c>
      <c r="AO9" s="70" t="s">
        <v>1104</v>
      </c>
      <c r="AP9" s="64" t="b">
        <v>0</v>
      </c>
      <c r="AQ9" s="64" t="s">
        <v>288</v>
      </c>
      <c r="AR9" s="64"/>
      <c r="AS9" s="70" t="s">
        <v>287</v>
      </c>
      <c r="AT9" s="64" t="b">
        <v>0</v>
      </c>
      <c r="AU9" s="64">
        <v>0</v>
      </c>
      <c r="AV9" s="70" t="s">
        <v>287</v>
      </c>
      <c r="AW9" s="64" t="s">
        <v>342</v>
      </c>
      <c r="AX9" s="64" t="b">
        <v>0</v>
      </c>
      <c r="AY9" s="70" t="s">
        <v>1042</v>
      </c>
      <c r="AZ9" s="64" t="s">
        <v>185</v>
      </c>
      <c r="BA9" s="64">
        <v>0</v>
      </c>
      <c r="BB9" s="64">
        <v>0</v>
      </c>
      <c r="BC9" s="64"/>
      <c r="BD9" s="64"/>
      <c r="BE9" s="64"/>
      <c r="BF9" s="64"/>
      <c r="BG9" s="64"/>
      <c r="BH9" s="64"/>
      <c r="BI9" s="64"/>
      <c r="BJ9" s="64"/>
      <c r="BK9" s="63" t="str">
        <f>REPLACE(INDEX(GroupVertices[Group],MATCH(Edges[[#This Row],[Vertex 1]],GroupVertices[Vertex],0)),1,1,"")</f>
        <v>3</v>
      </c>
      <c r="BL9" s="63" t="str">
        <f>REPLACE(INDEX(GroupVertices[Group],MATCH(Edges[[#This Row],[Vertex 2]],GroupVertices[Vertex],0)),1,1,"")</f>
        <v>3</v>
      </c>
      <c r="BM9" s="137">
        <v>43724</v>
      </c>
      <c r="BN9" s="70" t="s">
        <v>918</v>
      </c>
    </row>
    <row r="10" spans="1:66" ht="15">
      <c r="A10" s="62" t="s">
        <v>757</v>
      </c>
      <c r="B10" s="62" t="s">
        <v>781</v>
      </c>
      <c r="C10" s="87" t="s">
        <v>284</v>
      </c>
      <c r="D10" s="94">
        <v>5</v>
      </c>
      <c r="E10" s="95" t="s">
        <v>132</v>
      </c>
      <c r="F10" s="96">
        <v>16</v>
      </c>
      <c r="G10" s="87"/>
      <c r="H10" s="77"/>
      <c r="I10" s="97"/>
      <c r="J10" s="97"/>
      <c r="K10" s="34" t="s">
        <v>65</v>
      </c>
      <c r="L10" s="100">
        <v>10</v>
      </c>
      <c r="M10" s="100"/>
      <c r="N10" s="99"/>
      <c r="O10" s="64" t="s">
        <v>195</v>
      </c>
      <c r="P10" s="66">
        <v>43724.38186342592</v>
      </c>
      <c r="Q10" s="64" t="s">
        <v>808</v>
      </c>
      <c r="R10" s="64"/>
      <c r="S10" s="64"/>
      <c r="T10" s="64" t="s">
        <v>873</v>
      </c>
      <c r="U10" s="66">
        <v>43724.38186342592</v>
      </c>
      <c r="V10" s="67" t="s">
        <v>981</v>
      </c>
      <c r="W10" s="64"/>
      <c r="X10" s="64"/>
      <c r="Y10" s="70" t="s">
        <v>1041</v>
      </c>
      <c r="Z10" s="70" t="s">
        <v>1042</v>
      </c>
      <c r="AA10" s="110">
        <v>1</v>
      </c>
      <c r="AB10" s="48"/>
      <c r="AC10" s="49"/>
      <c r="AD10" s="48"/>
      <c r="AE10" s="49"/>
      <c r="AF10" s="48"/>
      <c r="AG10" s="49"/>
      <c r="AH10" s="48"/>
      <c r="AI10" s="49"/>
      <c r="AJ10" s="48"/>
      <c r="AK10" s="117"/>
      <c r="AL10" s="67" t="s">
        <v>900</v>
      </c>
      <c r="AM10" s="64" t="b">
        <v>0</v>
      </c>
      <c r="AN10" s="64">
        <v>5</v>
      </c>
      <c r="AO10" s="70" t="s">
        <v>1104</v>
      </c>
      <c r="AP10" s="64" t="b">
        <v>0</v>
      </c>
      <c r="AQ10" s="64" t="s">
        <v>288</v>
      </c>
      <c r="AR10" s="64"/>
      <c r="AS10" s="70" t="s">
        <v>287</v>
      </c>
      <c r="AT10" s="64" t="b">
        <v>0</v>
      </c>
      <c r="AU10" s="64">
        <v>0</v>
      </c>
      <c r="AV10" s="70" t="s">
        <v>287</v>
      </c>
      <c r="AW10" s="64" t="s">
        <v>342</v>
      </c>
      <c r="AX10" s="64" t="b">
        <v>0</v>
      </c>
      <c r="AY10" s="70" t="s">
        <v>1042</v>
      </c>
      <c r="AZ10" s="64" t="s">
        <v>185</v>
      </c>
      <c r="BA10" s="64">
        <v>0</v>
      </c>
      <c r="BB10" s="64">
        <v>0</v>
      </c>
      <c r="BC10" s="64"/>
      <c r="BD10" s="64"/>
      <c r="BE10" s="64"/>
      <c r="BF10" s="64"/>
      <c r="BG10" s="64"/>
      <c r="BH10" s="64"/>
      <c r="BI10" s="64"/>
      <c r="BJ10" s="64"/>
      <c r="BK10" s="63" t="str">
        <f>REPLACE(INDEX(GroupVertices[Group],MATCH(Edges[[#This Row],[Vertex 1]],GroupVertices[Vertex],0)),1,1,"")</f>
        <v>3</v>
      </c>
      <c r="BL10" s="63" t="str">
        <f>REPLACE(INDEX(GroupVertices[Group],MATCH(Edges[[#This Row],[Vertex 2]],GroupVertices[Vertex],0)),1,1,"")</f>
        <v>3</v>
      </c>
      <c r="BM10" s="137">
        <v>43724</v>
      </c>
      <c r="BN10" s="70" t="s">
        <v>918</v>
      </c>
    </row>
    <row r="11" spans="1:66" ht="15">
      <c r="A11" s="62" t="s">
        <v>757</v>
      </c>
      <c r="B11" s="62" t="s">
        <v>782</v>
      </c>
      <c r="C11" s="87" t="s">
        <v>284</v>
      </c>
      <c r="D11" s="94">
        <v>5</v>
      </c>
      <c r="E11" s="95" t="s">
        <v>132</v>
      </c>
      <c r="F11" s="96">
        <v>16</v>
      </c>
      <c r="G11" s="87"/>
      <c r="H11" s="77"/>
      <c r="I11" s="97"/>
      <c r="J11" s="97"/>
      <c r="K11" s="34" t="s">
        <v>65</v>
      </c>
      <c r="L11" s="100">
        <v>11</v>
      </c>
      <c r="M11" s="100"/>
      <c r="N11" s="99"/>
      <c r="O11" s="64" t="s">
        <v>195</v>
      </c>
      <c r="P11" s="66">
        <v>43724.38186342592</v>
      </c>
      <c r="Q11" s="64" t="s">
        <v>808</v>
      </c>
      <c r="R11" s="64"/>
      <c r="S11" s="64"/>
      <c r="T11" s="64" t="s">
        <v>873</v>
      </c>
      <c r="U11" s="66">
        <v>43724.38186342592</v>
      </c>
      <c r="V11" s="67" t="s">
        <v>981</v>
      </c>
      <c r="W11" s="64"/>
      <c r="X11" s="64"/>
      <c r="Y11" s="70" t="s">
        <v>1041</v>
      </c>
      <c r="Z11" s="70" t="s">
        <v>1042</v>
      </c>
      <c r="AA11" s="110">
        <v>1</v>
      </c>
      <c r="AB11" s="48"/>
      <c r="AC11" s="49"/>
      <c r="AD11" s="48"/>
      <c r="AE11" s="49"/>
      <c r="AF11" s="48"/>
      <c r="AG11" s="49"/>
      <c r="AH11" s="48"/>
      <c r="AI11" s="49"/>
      <c r="AJ11" s="48"/>
      <c r="AK11" s="117"/>
      <c r="AL11" s="67" t="s">
        <v>900</v>
      </c>
      <c r="AM11" s="64" t="b">
        <v>0</v>
      </c>
      <c r="AN11" s="64">
        <v>5</v>
      </c>
      <c r="AO11" s="70" t="s">
        <v>1104</v>
      </c>
      <c r="AP11" s="64" t="b">
        <v>0</v>
      </c>
      <c r="AQ11" s="64" t="s">
        <v>288</v>
      </c>
      <c r="AR11" s="64"/>
      <c r="AS11" s="70" t="s">
        <v>287</v>
      </c>
      <c r="AT11" s="64" t="b">
        <v>0</v>
      </c>
      <c r="AU11" s="64">
        <v>0</v>
      </c>
      <c r="AV11" s="70" t="s">
        <v>287</v>
      </c>
      <c r="AW11" s="64" t="s">
        <v>342</v>
      </c>
      <c r="AX11" s="64" t="b">
        <v>0</v>
      </c>
      <c r="AY11" s="70" t="s">
        <v>1042</v>
      </c>
      <c r="AZ11" s="64" t="s">
        <v>185</v>
      </c>
      <c r="BA11" s="64">
        <v>0</v>
      </c>
      <c r="BB11" s="64">
        <v>0</v>
      </c>
      <c r="BC11" s="64"/>
      <c r="BD11" s="64"/>
      <c r="BE11" s="64"/>
      <c r="BF11" s="64"/>
      <c r="BG11" s="64"/>
      <c r="BH11" s="64"/>
      <c r="BI11" s="64"/>
      <c r="BJ11" s="64"/>
      <c r="BK11" s="63" t="str">
        <f>REPLACE(INDEX(GroupVertices[Group],MATCH(Edges[[#This Row],[Vertex 1]],GroupVertices[Vertex],0)),1,1,"")</f>
        <v>3</v>
      </c>
      <c r="BL11" s="63" t="str">
        <f>REPLACE(INDEX(GroupVertices[Group],MATCH(Edges[[#This Row],[Vertex 2]],GroupVertices[Vertex],0)),1,1,"")</f>
        <v>3</v>
      </c>
      <c r="BM11" s="137">
        <v>43724</v>
      </c>
      <c r="BN11" s="70" t="s">
        <v>918</v>
      </c>
    </row>
    <row r="12" spans="1:66" ht="15">
      <c r="A12" s="62" t="s">
        <v>757</v>
      </c>
      <c r="B12" s="62" t="s">
        <v>783</v>
      </c>
      <c r="C12" s="87" t="s">
        <v>284</v>
      </c>
      <c r="D12" s="94">
        <v>5</v>
      </c>
      <c r="E12" s="95" t="s">
        <v>132</v>
      </c>
      <c r="F12" s="96">
        <v>16</v>
      </c>
      <c r="G12" s="87"/>
      <c r="H12" s="77"/>
      <c r="I12" s="97"/>
      <c r="J12" s="97"/>
      <c r="K12" s="34" t="s">
        <v>65</v>
      </c>
      <c r="L12" s="100">
        <v>12</v>
      </c>
      <c r="M12" s="100"/>
      <c r="N12" s="99"/>
      <c r="O12" s="64" t="s">
        <v>195</v>
      </c>
      <c r="P12" s="66">
        <v>43724.38186342592</v>
      </c>
      <c r="Q12" s="64" t="s">
        <v>808</v>
      </c>
      <c r="R12" s="64"/>
      <c r="S12" s="64"/>
      <c r="T12" s="64" t="s">
        <v>873</v>
      </c>
      <c r="U12" s="66">
        <v>43724.38186342592</v>
      </c>
      <c r="V12" s="67" t="s">
        <v>981</v>
      </c>
      <c r="W12" s="64"/>
      <c r="X12" s="64"/>
      <c r="Y12" s="70" t="s">
        <v>1041</v>
      </c>
      <c r="Z12" s="70" t="s">
        <v>1042</v>
      </c>
      <c r="AA12" s="110">
        <v>1</v>
      </c>
      <c r="AB12" s="48"/>
      <c r="AC12" s="49"/>
      <c r="AD12" s="48"/>
      <c r="AE12" s="49"/>
      <c r="AF12" s="48"/>
      <c r="AG12" s="49"/>
      <c r="AH12" s="48"/>
      <c r="AI12" s="49"/>
      <c r="AJ12" s="48"/>
      <c r="AK12" s="117"/>
      <c r="AL12" s="67" t="s">
        <v>900</v>
      </c>
      <c r="AM12" s="64" t="b">
        <v>0</v>
      </c>
      <c r="AN12" s="64">
        <v>5</v>
      </c>
      <c r="AO12" s="70" t="s">
        <v>1104</v>
      </c>
      <c r="AP12" s="64" t="b">
        <v>0</v>
      </c>
      <c r="AQ12" s="64" t="s">
        <v>288</v>
      </c>
      <c r="AR12" s="64"/>
      <c r="AS12" s="70" t="s">
        <v>287</v>
      </c>
      <c r="AT12" s="64" t="b">
        <v>0</v>
      </c>
      <c r="AU12" s="64">
        <v>0</v>
      </c>
      <c r="AV12" s="70" t="s">
        <v>287</v>
      </c>
      <c r="AW12" s="64" t="s">
        <v>342</v>
      </c>
      <c r="AX12" s="64" t="b">
        <v>0</v>
      </c>
      <c r="AY12" s="70" t="s">
        <v>1042</v>
      </c>
      <c r="AZ12" s="64" t="s">
        <v>185</v>
      </c>
      <c r="BA12" s="64">
        <v>0</v>
      </c>
      <c r="BB12" s="64">
        <v>0</v>
      </c>
      <c r="BC12" s="64"/>
      <c r="BD12" s="64"/>
      <c r="BE12" s="64"/>
      <c r="BF12" s="64"/>
      <c r="BG12" s="64"/>
      <c r="BH12" s="64"/>
      <c r="BI12" s="64"/>
      <c r="BJ12" s="64"/>
      <c r="BK12" s="63" t="str">
        <f>REPLACE(INDEX(GroupVertices[Group],MATCH(Edges[[#This Row],[Vertex 1]],GroupVertices[Vertex],0)),1,1,"")</f>
        <v>3</v>
      </c>
      <c r="BL12" s="63" t="str">
        <f>REPLACE(INDEX(GroupVertices[Group],MATCH(Edges[[#This Row],[Vertex 2]],GroupVertices[Vertex],0)),1,1,"")</f>
        <v>3</v>
      </c>
      <c r="BM12" s="137">
        <v>43724</v>
      </c>
      <c r="BN12" s="70" t="s">
        <v>918</v>
      </c>
    </row>
    <row r="13" spans="1:66" ht="15">
      <c r="A13" s="62" t="s">
        <v>757</v>
      </c>
      <c r="B13" s="62" t="s">
        <v>784</v>
      </c>
      <c r="C13" s="87" t="s">
        <v>284</v>
      </c>
      <c r="D13" s="94">
        <v>5</v>
      </c>
      <c r="E13" s="95" t="s">
        <v>132</v>
      </c>
      <c r="F13" s="96">
        <v>16</v>
      </c>
      <c r="G13" s="87"/>
      <c r="H13" s="77"/>
      <c r="I13" s="97"/>
      <c r="J13" s="97"/>
      <c r="K13" s="34" t="s">
        <v>65</v>
      </c>
      <c r="L13" s="100">
        <v>13</v>
      </c>
      <c r="M13" s="100"/>
      <c r="N13" s="99"/>
      <c r="O13" s="64" t="s">
        <v>195</v>
      </c>
      <c r="P13" s="66">
        <v>43724.38186342592</v>
      </c>
      <c r="Q13" s="64" t="s">
        <v>808</v>
      </c>
      <c r="R13" s="64"/>
      <c r="S13" s="64"/>
      <c r="T13" s="64" t="s">
        <v>873</v>
      </c>
      <c r="U13" s="66">
        <v>43724.38186342592</v>
      </c>
      <c r="V13" s="67" t="s">
        <v>981</v>
      </c>
      <c r="W13" s="64"/>
      <c r="X13" s="64"/>
      <c r="Y13" s="70" t="s">
        <v>1041</v>
      </c>
      <c r="Z13" s="70" t="s">
        <v>1042</v>
      </c>
      <c r="AA13" s="110">
        <v>1</v>
      </c>
      <c r="AB13" s="48"/>
      <c r="AC13" s="49"/>
      <c r="AD13" s="48"/>
      <c r="AE13" s="49"/>
      <c r="AF13" s="48"/>
      <c r="AG13" s="49"/>
      <c r="AH13" s="48"/>
      <c r="AI13" s="49"/>
      <c r="AJ13" s="48"/>
      <c r="AK13" s="117"/>
      <c r="AL13" s="67" t="s">
        <v>900</v>
      </c>
      <c r="AM13" s="64" t="b">
        <v>0</v>
      </c>
      <c r="AN13" s="64">
        <v>5</v>
      </c>
      <c r="AO13" s="70" t="s">
        <v>1104</v>
      </c>
      <c r="AP13" s="64" t="b">
        <v>0</v>
      </c>
      <c r="AQ13" s="64" t="s">
        <v>288</v>
      </c>
      <c r="AR13" s="64"/>
      <c r="AS13" s="70" t="s">
        <v>287</v>
      </c>
      <c r="AT13" s="64" t="b">
        <v>0</v>
      </c>
      <c r="AU13" s="64">
        <v>0</v>
      </c>
      <c r="AV13" s="70" t="s">
        <v>287</v>
      </c>
      <c r="AW13" s="64" t="s">
        <v>342</v>
      </c>
      <c r="AX13" s="64" t="b">
        <v>0</v>
      </c>
      <c r="AY13" s="70" t="s">
        <v>1042</v>
      </c>
      <c r="AZ13" s="64" t="s">
        <v>185</v>
      </c>
      <c r="BA13" s="64">
        <v>0</v>
      </c>
      <c r="BB13" s="64">
        <v>0</v>
      </c>
      <c r="BC13" s="64"/>
      <c r="BD13" s="64"/>
      <c r="BE13" s="64"/>
      <c r="BF13" s="64"/>
      <c r="BG13" s="64"/>
      <c r="BH13" s="64"/>
      <c r="BI13" s="64"/>
      <c r="BJ13" s="64"/>
      <c r="BK13" s="63" t="str">
        <f>REPLACE(INDEX(GroupVertices[Group],MATCH(Edges[[#This Row],[Vertex 1]],GroupVertices[Vertex],0)),1,1,"")</f>
        <v>3</v>
      </c>
      <c r="BL13" s="63" t="str">
        <f>REPLACE(INDEX(GroupVertices[Group],MATCH(Edges[[#This Row],[Vertex 2]],GroupVertices[Vertex],0)),1,1,"")</f>
        <v>3</v>
      </c>
      <c r="BM13" s="137">
        <v>43724</v>
      </c>
      <c r="BN13" s="70" t="s">
        <v>918</v>
      </c>
    </row>
    <row r="14" spans="1:66" ht="15">
      <c r="A14" s="62" t="s">
        <v>757</v>
      </c>
      <c r="B14" s="62" t="s">
        <v>758</v>
      </c>
      <c r="C14" s="87" t="s">
        <v>284</v>
      </c>
      <c r="D14" s="94">
        <v>5</v>
      </c>
      <c r="E14" s="95" t="s">
        <v>132</v>
      </c>
      <c r="F14" s="96">
        <v>16</v>
      </c>
      <c r="G14" s="87"/>
      <c r="H14" s="77"/>
      <c r="I14" s="97"/>
      <c r="J14" s="97"/>
      <c r="K14" s="34" t="s">
        <v>65</v>
      </c>
      <c r="L14" s="100">
        <v>14</v>
      </c>
      <c r="M14" s="100"/>
      <c r="N14" s="99"/>
      <c r="O14" s="64" t="s">
        <v>196</v>
      </c>
      <c r="P14" s="66">
        <v>43724.38186342592</v>
      </c>
      <c r="Q14" s="64" t="s">
        <v>808</v>
      </c>
      <c r="R14" s="64"/>
      <c r="S14" s="64"/>
      <c r="T14" s="64" t="s">
        <v>873</v>
      </c>
      <c r="U14" s="66">
        <v>43724.38186342592</v>
      </c>
      <c r="V14" s="67" t="s">
        <v>981</v>
      </c>
      <c r="W14" s="64"/>
      <c r="X14" s="64"/>
      <c r="Y14" s="70" t="s">
        <v>1041</v>
      </c>
      <c r="Z14" s="70" t="s">
        <v>1042</v>
      </c>
      <c r="AA14" s="110">
        <v>1</v>
      </c>
      <c r="AB14" s="48">
        <v>0</v>
      </c>
      <c r="AC14" s="49">
        <v>0</v>
      </c>
      <c r="AD14" s="48">
        <v>0</v>
      </c>
      <c r="AE14" s="49">
        <v>0</v>
      </c>
      <c r="AF14" s="48">
        <v>0</v>
      </c>
      <c r="AG14" s="49">
        <v>0</v>
      </c>
      <c r="AH14" s="48">
        <v>25</v>
      </c>
      <c r="AI14" s="49">
        <v>100</v>
      </c>
      <c r="AJ14" s="48">
        <v>25</v>
      </c>
      <c r="AK14" s="117"/>
      <c r="AL14" s="67" t="s">
        <v>900</v>
      </c>
      <c r="AM14" s="64" t="b">
        <v>0</v>
      </c>
      <c r="AN14" s="64">
        <v>5</v>
      </c>
      <c r="AO14" s="70" t="s">
        <v>1104</v>
      </c>
      <c r="AP14" s="64" t="b">
        <v>0</v>
      </c>
      <c r="AQ14" s="64" t="s">
        <v>288</v>
      </c>
      <c r="AR14" s="64"/>
      <c r="AS14" s="70" t="s">
        <v>287</v>
      </c>
      <c r="AT14" s="64" t="b">
        <v>0</v>
      </c>
      <c r="AU14" s="64">
        <v>0</v>
      </c>
      <c r="AV14" s="70" t="s">
        <v>287</v>
      </c>
      <c r="AW14" s="64" t="s">
        <v>342</v>
      </c>
      <c r="AX14" s="64" t="b">
        <v>0</v>
      </c>
      <c r="AY14" s="70" t="s">
        <v>1042</v>
      </c>
      <c r="AZ14" s="64" t="s">
        <v>185</v>
      </c>
      <c r="BA14" s="64">
        <v>0</v>
      </c>
      <c r="BB14" s="64">
        <v>0</v>
      </c>
      <c r="BC14" s="64"/>
      <c r="BD14" s="64"/>
      <c r="BE14" s="64"/>
      <c r="BF14" s="64"/>
      <c r="BG14" s="64"/>
      <c r="BH14" s="64"/>
      <c r="BI14" s="64"/>
      <c r="BJ14" s="64"/>
      <c r="BK14" s="63" t="str">
        <f>REPLACE(INDEX(GroupVertices[Group],MATCH(Edges[[#This Row],[Vertex 1]],GroupVertices[Vertex],0)),1,1,"")</f>
        <v>3</v>
      </c>
      <c r="BL14" s="63" t="str">
        <f>REPLACE(INDEX(GroupVertices[Group],MATCH(Edges[[#This Row],[Vertex 2]],GroupVertices[Vertex],0)),1,1,"")</f>
        <v>3</v>
      </c>
      <c r="BM14" s="137">
        <v>43724</v>
      </c>
      <c r="BN14" s="70" t="s">
        <v>918</v>
      </c>
    </row>
    <row r="15" spans="1:66" ht="15">
      <c r="A15" s="62" t="s">
        <v>758</v>
      </c>
      <c r="B15" s="62" t="s">
        <v>777</v>
      </c>
      <c r="C15" s="87" t="s">
        <v>284</v>
      </c>
      <c r="D15" s="94">
        <v>5</v>
      </c>
      <c r="E15" s="95" t="s">
        <v>132</v>
      </c>
      <c r="F15" s="96">
        <v>16</v>
      </c>
      <c r="G15" s="87"/>
      <c r="H15" s="77"/>
      <c r="I15" s="97"/>
      <c r="J15" s="97"/>
      <c r="K15" s="34" t="s">
        <v>65</v>
      </c>
      <c r="L15" s="100">
        <v>15</v>
      </c>
      <c r="M15" s="100"/>
      <c r="N15" s="99"/>
      <c r="O15" s="64" t="s">
        <v>195</v>
      </c>
      <c r="P15" s="66">
        <v>43721.49943287037</v>
      </c>
      <c r="Q15" s="64" t="s">
        <v>809</v>
      </c>
      <c r="R15" s="67" t="s">
        <v>844</v>
      </c>
      <c r="S15" s="64" t="s">
        <v>865</v>
      </c>
      <c r="T15" s="64" t="s">
        <v>874</v>
      </c>
      <c r="U15" s="66">
        <v>43721.49943287037</v>
      </c>
      <c r="V15" s="67" t="s">
        <v>982</v>
      </c>
      <c r="W15" s="64"/>
      <c r="X15" s="64"/>
      <c r="Y15" s="70" t="s">
        <v>1042</v>
      </c>
      <c r="Z15" s="64"/>
      <c r="AA15" s="110">
        <v>1</v>
      </c>
      <c r="AB15" s="48"/>
      <c r="AC15" s="49"/>
      <c r="AD15" s="48"/>
      <c r="AE15" s="49"/>
      <c r="AF15" s="48"/>
      <c r="AG15" s="49"/>
      <c r="AH15" s="48"/>
      <c r="AI15" s="49"/>
      <c r="AJ15" s="48"/>
      <c r="AK15" s="117"/>
      <c r="AL15" s="67" t="s">
        <v>901</v>
      </c>
      <c r="AM15" s="64" t="b">
        <v>0</v>
      </c>
      <c r="AN15" s="64">
        <v>8</v>
      </c>
      <c r="AO15" s="70" t="s">
        <v>1105</v>
      </c>
      <c r="AP15" s="64" t="b">
        <v>0</v>
      </c>
      <c r="AQ15" s="64" t="s">
        <v>288</v>
      </c>
      <c r="AR15" s="64"/>
      <c r="AS15" s="70" t="s">
        <v>287</v>
      </c>
      <c r="AT15" s="64" t="b">
        <v>0</v>
      </c>
      <c r="AU15" s="64">
        <v>3</v>
      </c>
      <c r="AV15" s="70" t="s">
        <v>287</v>
      </c>
      <c r="AW15" s="64" t="s">
        <v>341</v>
      </c>
      <c r="AX15" s="64" t="b">
        <v>0</v>
      </c>
      <c r="AY15" s="70" t="s">
        <v>1042</v>
      </c>
      <c r="AZ15" s="64" t="s">
        <v>353</v>
      </c>
      <c r="BA15" s="64">
        <v>0</v>
      </c>
      <c r="BB15" s="64">
        <v>0</v>
      </c>
      <c r="BC15" s="64"/>
      <c r="BD15" s="64"/>
      <c r="BE15" s="64"/>
      <c r="BF15" s="64"/>
      <c r="BG15" s="64"/>
      <c r="BH15" s="64"/>
      <c r="BI15" s="64"/>
      <c r="BJ15" s="64"/>
      <c r="BK15" s="63" t="str">
        <f>REPLACE(INDEX(GroupVertices[Group],MATCH(Edges[[#This Row],[Vertex 1]],GroupVertices[Vertex],0)),1,1,"")</f>
        <v>3</v>
      </c>
      <c r="BL15" s="63" t="str">
        <f>REPLACE(INDEX(GroupVertices[Group],MATCH(Edges[[#This Row],[Vertex 2]],GroupVertices[Vertex],0)),1,1,"")</f>
        <v>3</v>
      </c>
      <c r="BM15" s="137">
        <v>43721</v>
      </c>
      <c r="BN15" s="70" t="s">
        <v>919</v>
      </c>
    </row>
    <row r="16" spans="1:66" ht="15">
      <c r="A16" s="62" t="s">
        <v>758</v>
      </c>
      <c r="B16" s="62" t="s">
        <v>778</v>
      </c>
      <c r="C16" s="87" t="s">
        <v>284</v>
      </c>
      <c r="D16" s="94">
        <v>5</v>
      </c>
      <c r="E16" s="95" t="s">
        <v>132</v>
      </c>
      <c r="F16" s="96">
        <v>16</v>
      </c>
      <c r="G16" s="87"/>
      <c r="H16" s="77"/>
      <c r="I16" s="97"/>
      <c r="J16" s="97"/>
      <c r="K16" s="34" t="s">
        <v>65</v>
      </c>
      <c r="L16" s="100">
        <v>16</v>
      </c>
      <c r="M16" s="100"/>
      <c r="N16" s="99"/>
      <c r="O16" s="64" t="s">
        <v>195</v>
      </c>
      <c r="P16" s="66">
        <v>43721.49943287037</v>
      </c>
      <c r="Q16" s="64" t="s">
        <v>809</v>
      </c>
      <c r="R16" s="67" t="s">
        <v>844</v>
      </c>
      <c r="S16" s="64" t="s">
        <v>865</v>
      </c>
      <c r="T16" s="64" t="s">
        <v>874</v>
      </c>
      <c r="U16" s="66">
        <v>43721.49943287037</v>
      </c>
      <c r="V16" s="67" t="s">
        <v>982</v>
      </c>
      <c r="W16" s="64"/>
      <c r="X16" s="64"/>
      <c r="Y16" s="70" t="s">
        <v>1042</v>
      </c>
      <c r="Z16" s="64"/>
      <c r="AA16" s="110">
        <v>1</v>
      </c>
      <c r="AB16" s="48"/>
      <c r="AC16" s="49"/>
      <c r="AD16" s="48"/>
      <c r="AE16" s="49"/>
      <c r="AF16" s="48"/>
      <c r="AG16" s="49"/>
      <c r="AH16" s="48"/>
      <c r="AI16" s="49"/>
      <c r="AJ16" s="48"/>
      <c r="AK16" s="117"/>
      <c r="AL16" s="67" t="s">
        <v>901</v>
      </c>
      <c r="AM16" s="64" t="b">
        <v>0</v>
      </c>
      <c r="AN16" s="64">
        <v>8</v>
      </c>
      <c r="AO16" s="70" t="s">
        <v>1105</v>
      </c>
      <c r="AP16" s="64" t="b">
        <v>0</v>
      </c>
      <c r="AQ16" s="64" t="s">
        <v>288</v>
      </c>
      <c r="AR16" s="64"/>
      <c r="AS16" s="70" t="s">
        <v>287</v>
      </c>
      <c r="AT16" s="64" t="b">
        <v>0</v>
      </c>
      <c r="AU16" s="64">
        <v>3</v>
      </c>
      <c r="AV16" s="70" t="s">
        <v>287</v>
      </c>
      <c r="AW16" s="64" t="s">
        <v>341</v>
      </c>
      <c r="AX16" s="64" t="b">
        <v>0</v>
      </c>
      <c r="AY16" s="70" t="s">
        <v>1042</v>
      </c>
      <c r="AZ16" s="64" t="s">
        <v>353</v>
      </c>
      <c r="BA16" s="64">
        <v>0</v>
      </c>
      <c r="BB16" s="64">
        <v>0</v>
      </c>
      <c r="BC16" s="64"/>
      <c r="BD16" s="64"/>
      <c r="BE16" s="64"/>
      <c r="BF16" s="64"/>
      <c r="BG16" s="64"/>
      <c r="BH16" s="64"/>
      <c r="BI16" s="64"/>
      <c r="BJ16" s="64"/>
      <c r="BK16" s="63" t="str">
        <f>REPLACE(INDEX(GroupVertices[Group],MATCH(Edges[[#This Row],[Vertex 1]],GroupVertices[Vertex],0)),1,1,"")</f>
        <v>3</v>
      </c>
      <c r="BL16" s="63" t="str">
        <f>REPLACE(INDEX(GroupVertices[Group],MATCH(Edges[[#This Row],[Vertex 2]],GroupVertices[Vertex],0)),1,1,"")</f>
        <v>3</v>
      </c>
      <c r="BM16" s="137">
        <v>43721</v>
      </c>
      <c r="BN16" s="70" t="s">
        <v>919</v>
      </c>
    </row>
    <row r="17" spans="1:66" ht="15">
      <c r="A17" s="62" t="s">
        <v>758</v>
      </c>
      <c r="B17" s="62" t="s">
        <v>759</v>
      </c>
      <c r="C17" s="87" t="s">
        <v>284</v>
      </c>
      <c r="D17" s="94">
        <v>5</v>
      </c>
      <c r="E17" s="95" t="s">
        <v>132</v>
      </c>
      <c r="F17" s="96">
        <v>16</v>
      </c>
      <c r="G17" s="87"/>
      <c r="H17" s="77"/>
      <c r="I17" s="97"/>
      <c r="J17" s="97"/>
      <c r="K17" s="34" t="s">
        <v>66</v>
      </c>
      <c r="L17" s="100">
        <v>17</v>
      </c>
      <c r="M17" s="100"/>
      <c r="N17" s="99"/>
      <c r="O17" s="64" t="s">
        <v>195</v>
      </c>
      <c r="P17" s="66">
        <v>43721.49943287037</v>
      </c>
      <c r="Q17" s="64" t="s">
        <v>809</v>
      </c>
      <c r="R17" s="67" t="s">
        <v>844</v>
      </c>
      <c r="S17" s="64" t="s">
        <v>865</v>
      </c>
      <c r="T17" s="64" t="s">
        <v>874</v>
      </c>
      <c r="U17" s="66">
        <v>43721.49943287037</v>
      </c>
      <c r="V17" s="67" t="s">
        <v>982</v>
      </c>
      <c r="W17" s="64"/>
      <c r="X17" s="64"/>
      <c r="Y17" s="70" t="s">
        <v>1042</v>
      </c>
      <c r="Z17" s="64"/>
      <c r="AA17" s="110">
        <v>1</v>
      </c>
      <c r="AB17" s="48"/>
      <c r="AC17" s="49"/>
      <c r="AD17" s="48"/>
      <c r="AE17" s="49"/>
      <c r="AF17" s="48"/>
      <c r="AG17" s="49"/>
      <c r="AH17" s="48"/>
      <c r="AI17" s="49"/>
      <c r="AJ17" s="48"/>
      <c r="AK17" s="117"/>
      <c r="AL17" s="67" t="s">
        <v>901</v>
      </c>
      <c r="AM17" s="64" t="b">
        <v>0</v>
      </c>
      <c r="AN17" s="64">
        <v>8</v>
      </c>
      <c r="AO17" s="70" t="s">
        <v>1105</v>
      </c>
      <c r="AP17" s="64" t="b">
        <v>0</v>
      </c>
      <c r="AQ17" s="64" t="s">
        <v>288</v>
      </c>
      <c r="AR17" s="64"/>
      <c r="AS17" s="70" t="s">
        <v>287</v>
      </c>
      <c r="AT17" s="64" t="b">
        <v>0</v>
      </c>
      <c r="AU17" s="64">
        <v>3</v>
      </c>
      <c r="AV17" s="70" t="s">
        <v>287</v>
      </c>
      <c r="AW17" s="64" t="s">
        <v>341</v>
      </c>
      <c r="AX17" s="64" t="b">
        <v>0</v>
      </c>
      <c r="AY17" s="70" t="s">
        <v>1042</v>
      </c>
      <c r="AZ17" s="64" t="s">
        <v>353</v>
      </c>
      <c r="BA17" s="64">
        <v>0</v>
      </c>
      <c r="BB17" s="64">
        <v>0</v>
      </c>
      <c r="BC17" s="64"/>
      <c r="BD17" s="64"/>
      <c r="BE17" s="64"/>
      <c r="BF17" s="64"/>
      <c r="BG17" s="64"/>
      <c r="BH17" s="64"/>
      <c r="BI17" s="64"/>
      <c r="BJ17" s="64"/>
      <c r="BK17" s="63" t="str">
        <f>REPLACE(INDEX(GroupVertices[Group],MATCH(Edges[[#This Row],[Vertex 1]],GroupVertices[Vertex],0)),1,1,"")</f>
        <v>3</v>
      </c>
      <c r="BL17" s="63" t="str">
        <f>REPLACE(INDEX(GroupVertices[Group],MATCH(Edges[[#This Row],[Vertex 2]],GroupVertices[Vertex],0)),1,1,"")</f>
        <v>3</v>
      </c>
      <c r="BM17" s="137">
        <v>43721</v>
      </c>
      <c r="BN17" s="70" t="s">
        <v>919</v>
      </c>
    </row>
    <row r="18" spans="1:66" ht="15">
      <c r="A18" s="62" t="s">
        <v>758</v>
      </c>
      <c r="B18" s="62" t="s">
        <v>770</v>
      </c>
      <c r="C18" s="87" t="s">
        <v>284</v>
      </c>
      <c r="D18" s="94">
        <v>5</v>
      </c>
      <c r="E18" s="95" t="s">
        <v>132</v>
      </c>
      <c r="F18" s="96">
        <v>16</v>
      </c>
      <c r="G18" s="87"/>
      <c r="H18" s="77"/>
      <c r="I18" s="97"/>
      <c r="J18" s="97"/>
      <c r="K18" s="34" t="s">
        <v>65</v>
      </c>
      <c r="L18" s="100">
        <v>18</v>
      </c>
      <c r="M18" s="100"/>
      <c r="N18" s="99"/>
      <c r="O18" s="64" t="s">
        <v>195</v>
      </c>
      <c r="P18" s="66">
        <v>43721.49943287037</v>
      </c>
      <c r="Q18" s="64" t="s">
        <v>809</v>
      </c>
      <c r="R18" s="67" t="s">
        <v>844</v>
      </c>
      <c r="S18" s="64" t="s">
        <v>865</v>
      </c>
      <c r="T18" s="64" t="s">
        <v>874</v>
      </c>
      <c r="U18" s="66">
        <v>43721.49943287037</v>
      </c>
      <c r="V18" s="67" t="s">
        <v>982</v>
      </c>
      <c r="W18" s="64"/>
      <c r="X18" s="64"/>
      <c r="Y18" s="70" t="s">
        <v>1042</v>
      </c>
      <c r="Z18" s="64"/>
      <c r="AA18" s="110">
        <v>1</v>
      </c>
      <c r="AB18" s="48"/>
      <c r="AC18" s="49"/>
      <c r="AD18" s="48"/>
      <c r="AE18" s="49"/>
      <c r="AF18" s="48"/>
      <c r="AG18" s="49"/>
      <c r="AH18" s="48"/>
      <c r="AI18" s="49"/>
      <c r="AJ18" s="48"/>
      <c r="AK18" s="117"/>
      <c r="AL18" s="67" t="s">
        <v>901</v>
      </c>
      <c r="AM18" s="64" t="b">
        <v>0</v>
      </c>
      <c r="AN18" s="64">
        <v>8</v>
      </c>
      <c r="AO18" s="70" t="s">
        <v>1105</v>
      </c>
      <c r="AP18" s="64" t="b">
        <v>0</v>
      </c>
      <c r="AQ18" s="64" t="s">
        <v>288</v>
      </c>
      <c r="AR18" s="64"/>
      <c r="AS18" s="70" t="s">
        <v>287</v>
      </c>
      <c r="AT18" s="64" t="b">
        <v>0</v>
      </c>
      <c r="AU18" s="64">
        <v>3</v>
      </c>
      <c r="AV18" s="70" t="s">
        <v>287</v>
      </c>
      <c r="AW18" s="64" t="s">
        <v>341</v>
      </c>
      <c r="AX18" s="64" t="b">
        <v>0</v>
      </c>
      <c r="AY18" s="70" t="s">
        <v>1042</v>
      </c>
      <c r="AZ18" s="64" t="s">
        <v>353</v>
      </c>
      <c r="BA18" s="64">
        <v>0</v>
      </c>
      <c r="BB18" s="64">
        <v>0</v>
      </c>
      <c r="BC18" s="64"/>
      <c r="BD18" s="64"/>
      <c r="BE18" s="64"/>
      <c r="BF18" s="64"/>
      <c r="BG18" s="64"/>
      <c r="BH18" s="64"/>
      <c r="BI18" s="64"/>
      <c r="BJ18" s="64"/>
      <c r="BK18" s="63" t="str">
        <f>REPLACE(INDEX(GroupVertices[Group],MATCH(Edges[[#This Row],[Vertex 1]],GroupVertices[Vertex],0)),1,1,"")</f>
        <v>3</v>
      </c>
      <c r="BL18" s="63" t="str">
        <f>REPLACE(INDEX(GroupVertices[Group],MATCH(Edges[[#This Row],[Vertex 2]],GroupVertices[Vertex],0)),1,1,"")</f>
        <v>2</v>
      </c>
      <c r="BM18" s="137">
        <v>43721</v>
      </c>
      <c r="BN18" s="70" t="s">
        <v>919</v>
      </c>
    </row>
    <row r="19" spans="1:66" ht="15">
      <c r="A19" s="62" t="s">
        <v>758</v>
      </c>
      <c r="B19" s="62" t="s">
        <v>422</v>
      </c>
      <c r="C19" s="87" t="s">
        <v>284</v>
      </c>
      <c r="D19" s="94">
        <v>5</v>
      </c>
      <c r="E19" s="95" t="s">
        <v>132</v>
      </c>
      <c r="F19" s="96">
        <v>16</v>
      </c>
      <c r="G19" s="87"/>
      <c r="H19" s="77"/>
      <c r="I19" s="97"/>
      <c r="J19" s="97"/>
      <c r="K19" s="34" t="s">
        <v>65</v>
      </c>
      <c r="L19" s="100">
        <v>19</v>
      </c>
      <c r="M19" s="100"/>
      <c r="N19" s="99"/>
      <c r="O19" s="64" t="s">
        <v>195</v>
      </c>
      <c r="P19" s="66">
        <v>43721.49943287037</v>
      </c>
      <c r="Q19" s="64" t="s">
        <v>809</v>
      </c>
      <c r="R19" s="67" t="s">
        <v>844</v>
      </c>
      <c r="S19" s="64" t="s">
        <v>865</v>
      </c>
      <c r="T19" s="64" t="s">
        <v>874</v>
      </c>
      <c r="U19" s="66">
        <v>43721.49943287037</v>
      </c>
      <c r="V19" s="67" t="s">
        <v>982</v>
      </c>
      <c r="W19" s="64"/>
      <c r="X19" s="64"/>
      <c r="Y19" s="70" t="s">
        <v>1042</v>
      </c>
      <c r="Z19" s="64"/>
      <c r="AA19" s="110">
        <v>1</v>
      </c>
      <c r="AB19" s="48"/>
      <c r="AC19" s="49"/>
      <c r="AD19" s="48"/>
      <c r="AE19" s="49"/>
      <c r="AF19" s="48"/>
      <c r="AG19" s="49"/>
      <c r="AH19" s="48"/>
      <c r="AI19" s="49"/>
      <c r="AJ19" s="48"/>
      <c r="AK19" s="117"/>
      <c r="AL19" s="67" t="s">
        <v>901</v>
      </c>
      <c r="AM19" s="64" t="b">
        <v>0</v>
      </c>
      <c r="AN19" s="64">
        <v>8</v>
      </c>
      <c r="AO19" s="70" t="s">
        <v>1105</v>
      </c>
      <c r="AP19" s="64" t="b">
        <v>0</v>
      </c>
      <c r="AQ19" s="64" t="s">
        <v>288</v>
      </c>
      <c r="AR19" s="64"/>
      <c r="AS19" s="70" t="s">
        <v>287</v>
      </c>
      <c r="AT19" s="64" t="b">
        <v>0</v>
      </c>
      <c r="AU19" s="64">
        <v>3</v>
      </c>
      <c r="AV19" s="70" t="s">
        <v>287</v>
      </c>
      <c r="AW19" s="64" t="s">
        <v>341</v>
      </c>
      <c r="AX19" s="64" t="b">
        <v>0</v>
      </c>
      <c r="AY19" s="70" t="s">
        <v>1042</v>
      </c>
      <c r="AZ19" s="64" t="s">
        <v>353</v>
      </c>
      <c r="BA19" s="64">
        <v>0</v>
      </c>
      <c r="BB19" s="64">
        <v>0</v>
      </c>
      <c r="BC19" s="64"/>
      <c r="BD19" s="64"/>
      <c r="BE19" s="64"/>
      <c r="BF19" s="64"/>
      <c r="BG19" s="64"/>
      <c r="BH19" s="64"/>
      <c r="BI19" s="64"/>
      <c r="BJ19" s="64"/>
      <c r="BK19" s="63" t="str">
        <f>REPLACE(INDEX(GroupVertices[Group],MATCH(Edges[[#This Row],[Vertex 1]],GroupVertices[Vertex],0)),1,1,"")</f>
        <v>3</v>
      </c>
      <c r="BL19" s="63" t="str">
        <f>REPLACE(INDEX(GroupVertices[Group],MATCH(Edges[[#This Row],[Vertex 2]],GroupVertices[Vertex],0)),1,1,"")</f>
        <v>1</v>
      </c>
      <c r="BM19" s="137">
        <v>43721</v>
      </c>
      <c r="BN19" s="70" t="s">
        <v>919</v>
      </c>
    </row>
    <row r="20" spans="1:66" ht="15">
      <c r="A20" s="62" t="s">
        <v>758</v>
      </c>
      <c r="B20" s="62" t="s">
        <v>779</v>
      </c>
      <c r="C20" s="87" t="s">
        <v>284</v>
      </c>
      <c r="D20" s="94">
        <v>5</v>
      </c>
      <c r="E20" s="95" t="s">
        <v>132</v>
      </c>
      <c r="F20" s="96">
        <v>16</v>
      </c>
      <c r="G20" s="87"/>
      <c r="H20" s="77"/>
      <c r="I20" s="97"/>
      <c r="J20" s="97"/>
      <c r="K20" s="34" t="s">
        <v>65</v>
      </c>
      <c r="L20" s="100">
        <v>20</v>
      </c>
      <c r="M20" s="100"/>
      <c r="N20" s="99"/>
      <c r="O20" s="64" t="s">
        <v>195</v>
      </c>
      <c r="P20" s="66">
        <v>43721.49943287037</v>
      </c>
      <c r="Q20" s="64" t="s">
        <v>809</v>
      </c>
      <c r="R20" s="67" t="s">
        <v>844</v>
      </c>
      <c r="S20" s="64" t="s">
        <v>865</v>
      </c>
      <c r="T20" s="64" t="s">
        <v>874</v>
      </c>
      <c r="U20" s="66">
        <v>43721.49943287037</v>
      </c>
      <c r="V20" s="67" t="s">
        <v>982</v>
      </c>
      <c r="W20" s="64"/>
      <c r="X20" s="64"/>
      <c r="Y20" s="70" t="s">
        <v>1042</v>
      </c>
      <c r="Z20" s="64"/>
      <c r="AA20" s="110">
        <v>1</v>
      </c>
      <c r="AB20" s="48"/>
      <c r="AC20" s="49"/>
      <c r="AD20" s="48"/>
      <c r="AE20" s="49"/>
      <c r="AF20" s="48"/>
      <c r="AG20" s="49"/>
      <c r="AH20" s="48"/>
      <c r="AI20" s="49"/>
      <c r="AJ20" s="48"/>
      <c r="AK20" s="117"/>
      <c r="AL20" s="67" t="s">
        <v>901</v>
      </c>
      <c r="AM20" s="64" t="b">
        <v>0</v>
      </c>
      <c r="AN20" s="64">
        <v>8</v>
      </c>
      <c r="AO20" s="70" t="s">
        <v>1105</v>
      </c>
      <c r="AP20" s="64" t="b">
        <v>0</v>
      </c>
      <c r="AQ20" s="64" t="s">
        <v>288</v>
      </c>
      <c r="AR20" s="64"/>
      <c r="AS20" s="70" t="s">
        <v>287</v>
      </c>
      <c r="AT20" s="64" t="b">
        <v>0</v>
      </c>
      <c r="AU20" s="64">
        <v>3</v>
      </c>
      <c r="AV20" s="70" t="s">
        <v>287</v>
      </c>
      <c r="AW20" s="64" t="s">
        <v>341</v>
      </c>
      <c r="AX20" s="64" t="b">
        <v>0</v>
      </c>
      <c r="AY20" s="70" t="s">
        <v>1042</v>
      </c>
      <c r="AZ20" s="64" t="s">
        <v>353</v>
      </c>
      <c r="BA20" s="64">
        <v>0</v>
      </c>
      <c r="BB20" s="64">
        <v>0</v>
      </c>
      <c r="BC20" s="64"/>
      <c r="BD20" s="64"/>
      <c r="BE20" s="64"/>
      <c r="BF20" s="64"/>
      <c r="BG20" s="64"/>
      <c r="BH20" s="64"/>
      <c r="BI20" s="64"/>
      <c r="BJ20" s="64"/>
      <c r="BK20" s="63" t="str">
        <f>REPLACE(INDEX(GroupVertices[Group],MATCH(Edges[[#This Row],[Vertex 1]],GroupVertices[Vertex],0)),1,1,"")</f>
        <v>3</v>
      </c>
      <c r="BL20" s="63" t="str">
        <f>REPLACE(INDEX(GroupVertices[Group],MATCH(Edges[[#This Row],[Vertex 2]],GroupVertices[Vertex],0)),1,1,"")</f>
        <v>3</v>
      </c>
      <c r="BM20" s="137">
        <v>43721</v>
      </c>
      <c r="BN20" s="70" t="s">
        <v>919</v>
      </c>
    </row>
    <row r="21" spans="1:66" ht="15">
      <c r="A21" s="62" t="s">
        <v>758</v>
      </c>
      <c r="B21" s="62" t="s">
        <v>780</v>
      </c>
      <c r="C21" s="87" t="s">
        <v>284</v>
      </c>
      <c r="D21" s="94">
        <v>5</v>
      </c>
      <c r="E21" s="95" t="s">
        <v>132</v>
      </c>
      <c r="F21" s="96">
        <v>16</v>
      </c>
      <c r="G21" s="87"/>
      <c r="H21" s="77"/>
      <c r="I21" s="97"/>
      <c r="J21" s="97"/>
      <c r="K21" s="34" t="s">
        <v>65</v>
      </c>
      <c r="L21" s="100">
        <v>21</v>
      </c>
      <c r="M21" s="100"/>
      <c r="N21" s="99"/>
      <c r="O21" s="64" t="s">
        <v>195</v>
      </c>
      <c r="P21" s="66">
        <v>43721.49943287037</v>
      </c>
      <c r="Q21" s="64" t="s">
        <v>809</v>
      </c>
      <c r="R21" s="67" t="s">
        <v>844</v>
      </c>
      <c r="S21" s="64" t="s">
        <v>865</v>
      </c>
      <c r="T21" s="64" t="s">
        <v>874</v>
      </c>
      <c r="U21" s="66">
        <v>43721.49943287037</v>
      </c>
      <c r="V21" s="67" t="s">
        <v>982</v>
      </c>
      <c r="W21" s="64"/>
      <c r="X21" s="64"/>
      <c r="Y21" s="70" t="s">
        <v>1042</v>
      </c>
      <c r="Z21" s="64"/>
      <c r="AA21" s="110">
        <v>1</v>
      </c>
      <c r="AB21" s="48"/>
      <c r="AC21" s="49"/>
      <c r="AD21" s="48"/>
      <c r="AE21" s="49"/>
      <c r="AF21" s="48"/>
      <c r="AG21" s="49"/>
      <c r="AH21" s="48"/>
      <c r="AI21" s="49"/>
      <c r="AJ21" s="48"/>
      <c r="AK21" s="117"/>
      <c r="AL21" s="67" t="s">
        <v>901</v>
      </c>
      <c r="AM21" s="64" t="b">
        <v>0</v>
      </c>
      <c r="AN21" s="64">
        <v>8</v>
      </c>
      <c r="AO21" s="70" t="s">
        <v>1105</v>
      </c>
      <c r="AP21" s="64" t="b">
        <v>0</v>
      </c>
      <c r="AQ21" s="64" t="s">
        <v>288</v>
      </c>
      <c r="AR21" s="64"/>
      <c r="AS21" s="70" t="s">
        <v>287</v>
      </c>
      <c r="AT21" s="64" t="b">
        <v>0</v>
      </c>
      <c r="AU21" s="64">
        <v>3</v>
      </c>
      <c r="AV21" s="70" t="s">
        <v>287</v>
      </c>
      <c r="AW21" s="64" t="s">
        <v>341</v>
      </c>
      <c r="AX21" s="64" t="b">
        <v>0</v>
      </c>
      <c r="AY21" s="70" t="s">
        <v>1042</v>
      </c>
      <c r="AZ21" s="64" t="s">
        <v>353</v>
      </c>
      <c r="BA21" s="64">
        <v>0</v>
      </c>
      <c r="BB21" s="64">
        <v>0</v>
      </c>
      <c r="BC21" s="64"/>
      <c r="BD21" s="64"/>
      <c r="BE21" s="64"/>
      <c r="BF21" s="64"/>
      <c r="BG21" s="64"/>
      <c r="BH21" s="64"/>
      <c r="BI21" s="64"/>
      <c r="BJ21" s="64"/>
      <c r="BK21" s="63" t="str">
        <f>REPLACE(INDEX(GroupVertices[Group],MATCH(Edges[[#This Row],[Vertex 1]],GroupVertices[Vertex],0)),1,1,"")</f>
        <v>3</v>
      </c>
      <c r="BL21" s="63" t="str">
        <f>REPLACE(INDEX(GroupVertices[Group],MATCH(Edges[[#This Row],[Vertex 2]],GroupVertices[Vertex],0)),1,1,"")</f>
        <v>3</v>
      </c>
      <c r="BM21" s="137">
        <v>43721</v>
      </c>
      <c r="BN21" s="70" t="s">
        <v>919</v>
      </c>
    </row>
    <row r="22" spans="1:66" ht="15">
      <c r="A22" s="62" t="s">
        <v>758</v>
      </c>
      <c r="B22" s="62" t="s">
        <v>781</v>
      </c>
      <c r="C22" s="87" t="s">
        <v>284</v>
      </c>
      <c r="D22" s="94">
        <v>5</v>
      </c>
      <c r="E22" s="95" t="s">
        <v>132</v>
      </c>
      <c r="F22" s="96">
        <v>16</v>
      </c>
      <c r="G22" s="87"/>
      <c r="H22" s="77"/>
      <c r="I22" s="97"/>
      <c r="J22" s="97"/>
      <c r="K22" s="34" t="s">
        <v>65</v>
      </c>
      <c r="L22" s="100">
        <v>22</v>
      </c>
      <c r="M22" s="100"/>
      <c r="N22" s="99"/>
      <c r="O22" s="64" t="s">
        <v>195</v>
      </c>
      <c r="P22" s="66">
        <v>43721.49943287037</v>
      </c>
      <c r="Q22" s="64" t="s">
        <v>809</v>
      </c>
      <c r="R22" s="67" t="s">
        <v>844</v>
      </c>
      <c r="S22" s="64" t="s">
        <v>865</v>
      </c>
      <c r="T22" s="64" t="s">
        <v>874</v>
      </c>
      <c r="U22" s="66">
        <v>43721.49943287037</v>
      </c>
      <c r="V22" s="67" t="s">
        <v>982</v>
      </c>
      <c r="W22" s="64"/>
      <c r="X22" s="64"/>
      <c r="Y22" s="70" t="s">
        <v>1042</v>
      </c>
      <c r="Z22" s="64"/>
      <c r="AA22" s="110">
        <v>1</v>
      </c>
      <c r="AB22" s="48"/>
      <c r="AC22" s="49"/>
      <c r="AD22" s="48"/>
      <c r="AE22" s="49"/>
      <c r="AF22" s="48"/>
      <c r="AG22" s="49"/>
      <c r="AH22" s="48"/>
      <c r="AI22" s="49"/>
      <c r="AJ22" s="48"/>
      <c r="AK22" s="117"/>
      <c r="AL22" s="67" t="s">
        <v>901</v>
      </c>
      <c r="AM22" s="64" t="b">
        <v>0</v>
      </c>
      <c r="AN22" s="64">
        <v>8</v>
      </c>
      <c r="AO22" s="70" t="s">
        <v>1105</v>
      </c>
      <c r="AP22" s="64" t="b">
        <v>0</v>
      </c>
      <c r="AQ22" s="64" t="s">
        <v>288</v>
      </c>
      <c r="AR22" s="64"/>
      <c r="AS22" s="70" t="s">
        <v>287</v>
      </c>
      <c r="AT22" s="64" t="b">
        <v>0</v>
      </c>
      <c r="AU22" s="64">
        <v>3</v>
      </c>
      <c r="AV22" s="70" t="s">
        <v>287</v>
      </c>
      <c r="AW22" s="64" t="s">
        <v>341</v>
      </c>
      <c r="AX22" s="64" t="b">
        <v>0</v>
      </c>
      <c r="AY22" s="70" t="s">
        <v>1042</v>
      </c>
      <c r="AZ22" s="64" t="s">
        <v>353</v>
      </c>
      <c r="BA22" s="64">
        <v>0</v>
      </c>
      <c r="BB22" s="64">
        <v>0</v>
      </c>
      <c r="BC22" s="64"/>
      <c r="BD22" s="64"/>
      <c r="BE22" s="64"/>
      <c r="BF22" s="64"/>
      <c r="BG22" s="64"/>
      <c r="BH22" s="64"/>
      <c r="BI22" s="64"/>
      <c r="BJ22" s="64"/>
      <c r="BK22" s="63" t="str">
        <f>REPLACE(INDEX(GroupVertices[Group],MATCH(Edges[[#This Row],[Vertex 1]],GroupVertices[Vertex],0)),1,1,"")</f>
        <v>3</v>
      </c>
      <c r="BL22" s="63" t="str">
        <f>REPLACE(INDEX(GroupVertices[Group],MATCH(Edges[[#This Row],[Vertex 2]],GroupVertices[Vertex],0)),1,1,"")</f>
        <v>3</v>
      </c>
      <c r="BM22" s="137">
        <v>43721</v>
      </c>
      <c r="BN22" s="70" t="s">
        <v>919</v>
      </c>
    </row>
    <row r="23" spans="1:66" ht="15">
      <c r="A23" s="62" t="s">
        <v>758</v>
      </c>
      <c r="B23" s="62" t="s">
        <v>782</v>
      </c>
      <c r="C23" s="87" t="s">
        <v>284</v>
      </c>
      <c r="D23" s="94">
        <v>5</v>
      </c>
      <c r="E23" s="95" t="s">
        <v>132</v>
      </c>
      <c r="F23" s="96">
        <v>16</v>
      </c>
      <c r="G23" s="87"/>
      <c r="H23" s="77"/>
      <c r="I23" s="97"/>
      <c r="J23" s="97"/>
      <c r="K23" s="34" t="s">
        <v>65</v>
      </c>
      <c r="L23" s="100">
        <v>23</v>
      </c>
      <c r="M23" s="100"/>
      <c r="N23" s="99"/>
      <c r="O23" s="64" t="s">
        <v>195</v>
      </c>
      <c r="P23" s="66">
        <v>43721.49943287037</v>
      </c>
      <c r="Q23" s="64" t="s">
        <v>809</v>
      </c>
      <c r="R23" s="67" t="s">
        <v>844</v>
      </c>
      <c r="S23" s="64" t="s">
        <v>865</v>
      </c>
      <c r="T23" s="64" t="s">
        <v>874</v>
      </c>
      <c r="U23" s="66">
        <v>43721.49943287037</v>
      </c>
      <c r="V23" s="67" t="s">
        <v>982</v>
      </c>
      <c r="W23" s="64"/>
      <c r="X23" s="64"/>
      <c r="Y23" s="70" t="s">
        <v>1042</v>
      </c>
      <c r="Z23" s="64"/>
      <c r="AA23" s="110">
        <v>1</v>
      </c>
      <c r="AB23" s="48"/>
      <c r="AC23" s="49"/>
      <c r="AD23" s="48"/>
      <c r="AE23" s="49"/>
      <c r="AF23" s="48"/>
      <c r="AG23" s="49"/>
      <c r="AH23" s="48"/>
      <c r="AI23" s="49"/>
      <c r="AJ23" s="48"/>
      <c r="AK23" s="117"/>
      <c r="AL23" s="67" t="s">
        <v>901</v>
      </c>
      <c r="AM23" s="64" t="b">
        <v>0</v>
      </c>
      <c r="AN23" s="64">
        <v>8</v>
      </c>
      <c r="AO23" s="70" t="s">
        <v>1105</v>
      </c>
      <c r="AP23" s="64" t="b">
        <v>0</v>
      </c>
      <c r="AQ23" s="64" t="s">
        <v>288</v>
      </c>
      <c r="AR23" s="64"/>
      <c r="AS23" s="70" t="s">
        <v>287</v>
      </c>
      <c r="AT23" s="64" t="b">
        <v>0</v>
      </c>
      <c r="AU23" s="64">
        <v>3</v>
      </c>
      <c r="AV23" s="70" t="s">
        <v>287</v>
      </c>
      <c r="AW23" s="64" t="s">
        <v>341</v>
      </c>
      <c r="AX23" s="64" t="b">
        <v>0</v>
      </c>
      <c r="AY23" s="70" t="s">
        <v>1042</v>
      </c>
      <c r="AZ23" s="64" t="s">
        <v>353</v>
      </c>
      <c r="BA23" s="64">
        <v>0</v>
      </c>
      <c r="BB23" s="64">
        <v>0</v>
      </c>
      <c r="BC23" s="64"/>
      <c r="BD23" s="64"/>
      <c r="BE23" s="64"/>
      <c r="BF23" s="64"/>
      <c r="BG23" s="64"/>
      <c r="BH23" s="64"/>
      <c r="BI23" s="64"/>
      <c r="BJ23" s="64"/>
      <c r="BK23" s="63" t="str">
        <f>REPLACE(INDEX(GroupVertices[Group],MATCH(Edges[[#This Row],[Vertex 1]],GroupVertices[Vertex],0)),1,1,"")</f>
        <v>3</v>
      </c>
      <c r="BL23" s="63" t="str">
        <f>REPLACE(INDEX(GroupVertices[Group],MATCH(Edges[[#This Row],[Vertex 2]],GroupVertices[Vertex],0)),1,1,"")</f>
        <v>3</v>
      </c>
      <c r="BM23" s="137">
        <v>43721</v>
      </c>
      <c r="BN23" s="70" t="s">
        <v>919</v>
      </c>
    </row>
    <row r="24" spans="1:66" ht="15">
      <c r="A24" s="62" t="s">
        <v>758</v>
      </c>
      <c r="B24" s="62" t="s">
        <v>783</v>
      </c>
      <c r="C24" s="87" t="s">
        <v>284</v>
      </c>
      <c r="D24" s="94">
        <v>5</v>
      </c>
      <c r="E24" s="95" t="s">
        <v>132</v>
      </c>
      <c r="F24" s="96">
        <v>16</v>
      </c>
      <c r="G24" s="87"/>
      <c r="H24" s="77"/>
      <c r="I24" s="97"/>
      <c r="J24" s="97"/>
      <c r="K24" s="34" t="s">
        <v>65</v>
      </c>
      <c r="L24" s="100">
        <v>24</v>
      </c>
      <c r="M24" s="100"/>
      <c r="N24" s="99"/>
      <c r="O24" s="64" t="s">
        <v>195</v>
      </c>
      <c r="P24" s="66">
        <v>43721.49943287037</v>
      </c>
      <c r="Q24" s="64" t="s">
        <v>809</v>
      </c>
      <c r="R24" s="67" t="s">
        <v>844</v>
      </c>
      <c r="S24" s="64" t="s">
        <v>865</v>
      </c>
      <c r="T24" s="64" t="s">
        <v>874</v>
      </c>
      <c r="U24" s="66">
        <v>43721.49943287037</v>
      </c>
      <c r="V24" s="67" t="s">
        <v>982</v>
      </c>
      <c r="W24" s="64"/>
      <c r="X24" s="64"/>
      <c r="Y24" s="70" t="s">
        <v>1042</v>
      </c>
      <c r="Z24" s="64"/>
      <c r="AA24" s="110">
        <v>1</v>
      </c>
      <c r="AB24" s="48"/>
      <c r="AC24" s="49"/>
      <c r="AD24" s="48"/>
      <c r="AE24" s="49"/>
      <c r="AF24" s="48"/>
      <c r="AG24" s="49"/>
      <c r="AH24" s="48"/>
      <c r="AI24" s="49"/>
      <c r="AJ24" s="48"/>
      <c r="AK24" s="117"/>
      <c r="AL24" s="67" t="s">
        <v>901</v>
      </c>
      <c r="AM24" s="64" t="b">
        <v>0</v>
      </c>
      <c r="AN24" s="64">
        <v>8</v>
      </c>
      <c r="AO24" s="70" t="s">
        <v>1105</v>
      </c>
      <c r="AP24" s="64" t="b">
        <v>0</v>
      </c>
      <c r="AQ24" s="64" t="s">
        <v>288</v>
      </c>
      <c r="AR24" s="64"/>
      <c r="AS24" s="70" t="s">
        <v>287</v>
      </c>
      <c r="AT24" s="64" t="b">
        <v>0</v>
      </c>
      <c r="AU24" s="64">
        <v>3</v>
      </c>
      <c r="AV24" s="70" t="s">
        <v>287</v>
      </c>
      <c r="AW24" s="64" t="s">
        <v>341</v>
      </c>
      <c r="AX24" s="64" t="b">
        <v>0</v>
      </c>
      <c r="AY24" s="70" t="s">
        <v>1042</v>
      </c>
      <c r="AZ24" s="64" t="s">
        <v>353</v>
      </c>
      <c r="BA24" s="64">
        <v>0</v>
      </c>
      <c r="BB24" s="64">
        <v>0</v>
      </c>
      <c r="BC24" s="64"/>
      <c r="BD24" s="64"/>
      <c r="BE24" s="64"/>
      <c r="BF24" s="64"/>
      <c r="BG24" s="64"/>
      <c r="BH24" s="64"/>
      <c r="BI24" s="64"/>
      <c r="BJ24" s="64"/>
      <c r="BK24" s="63" t="str">
        <f>REPLACE(INDEX(GroupVertices[Group],MATCH(Edges[[#This Row],[Vertex 1]],GroupVertices[Vertex],0)),1,1,"")</f>
        <v>3</v>
      </c>
      <c r="BL24" s="63" t="str">
        <f>REPLACE(INDEX(GroupVertices[Group],MATCH(Edges[[#This Row],[Vertex 2]],GroupVertices[Vertex],0)),1,1,"")</f>
        <v>3</v>
      </c>
      <c r="BM24" s="137">
        <v>43721</v>
      </c>
      <c r="BN24" s="70" t="s">
        <v>919</v>
      </c>
    </row>
    <row r="25" spans="1:66" ht="15">
      <c r="A25" s="62" t="s">
        <v>758</v>
      </c>
      <c r="B25" s="62" t="s">
        <v>784</v>
      </c>
      <c r="C25" s="87" t="s">
        <v>284</v>
      </c>
      <c r="D25" s="94">
        <v>5</v>
      </c>
      <c r="E25" s="95" t="s">
        <v>132</v>
      </c>
      <c r="F25" s="96">
        <v>16</v>
      </c>
      <c r="G25" s="87"/>
      <c r="H25" s="77"/>
      <c r="I25" s="97"/>
      <c r="J25" s="97"/>
      <c r="K25" s="34" t="s">
        <v>65</v>
      </c>
      <c r="L25" s="100">
        <v>25</v>
      </c>
      <c r="M25" s="100"/>
      <c r="N25" s="99"/>
      <c r="O25" s="64" t="s">
        <v>196</v>
      </c>
      <c r="P25" s="66">
        <v>43721.49943287037</v>
      </c>
      <c r="Q25" s="64" t="s">
        <v>809</v>
      </c>
      <c r="R25" s="67" t="s">
        <v>844</v>
      </c>
      <c r="S25" s="64" t="s">
        <v>865</v>
      </c>
      <c r="T25" s="64" t="s">
        <v>874</v>
      </c>
      <c r="U25" s="66">
        <v>43721.49943287037</v>
      </c>
      <c r="V25" s="67" t="s">
        <v>982</v>
      </c>
      <c r="W25" s="64"/>
      <c r="X25" s="64"/>
      <c r="Y25" s="70" t="s">
        <v>1042</v>
      </c>
      <c r="Z25" s="64"/>
      <c r="AA25" s="110">
        <v>1</v>
      </c>
      <c r="AB25" s="48">
        <v>0</v>
      </c>
      <c r="AC25" s="49">
        <v>0</v>
      </c>
      <c r="AD25" s="48">
        <v>0</v>
      </c>
      <c r="AE25" s="49">
        <v>0</v>
      </c>
      <c r="AF25" s="48">
        <v>0</v>
      </c>
      <c r="AG25" s="49">
        <v>0</v>
      </c>
      <c r="AH25" s="48">
        <v>28</v>
      </c>
      <c r="AI25" s="49">
        <v>100</v>
      </c>
      <c r="AJ25" s="48">
        <v>28</v>
      </c>
      <c r="AK25" s="117"/>
      <c r="AL25" s="67" t="s">
        <v>901</v>
      </c>
      <c r="AM25" s="64" t="b">
        <v>0</v>
      </c>
      <c r="AN25" s="64">
        <v>8</v>
      </c>
      <c r="AO25" s="70" t="s">
        <v>1105</v>
      </c>
      <c r="AP25" s="64" t="b">
        <v>0</v>
      </c>
      <c r="AQ25" s="64" t="s">
        <v>288</v>
      </c>
      <c r="AR25" s="64"/>
      <c r="AS25" s="70" t="s">
        <v>287</v>
      </c>
      <c r="AT25" s="64" t="b">
        <v>0</v>
      </c>
      <c r="AU25" s="64">
        <v>3</v>
      </c>
      <c r="AV25" s="70" t="s">
        <v>287</v>
      </c>
      <c r="AW25" s="64" t="s">
        <v>341</v>
      </c>
      <c r="AX25" s="64" t="b">
        <v>0</v>
      </c>
      <c r="AY25" s="70" t="s">
        <v>1042</v>
      </c>
      <c r="AZ25" s="64" t="s">
        <v>353</v>
      </c>
      <c r="BA25" s="64">
        <v>0</v>
      </c>
      <c r="BB25" s="64">
        <v>0</v>
      </c>
      <c r="BC25" s="64"/>
      <c r="BD25" s="64"/>
      <c r="BE25" s="64"/>
      <c r="BF25" s="64"/>
      <c r="BG25" s="64"/>
      <c r="BH25" s="64"/>
      <c r="BI25" s="64"/>
      <c r="BJ25" s="64"/>
      <c r="BK25" s="63" t="str">
        <f>REPLACE(INDEX(GroupVertices[Group],MATCH(Edges[[#This Row],[Vertex 1]],GroupVertices[Vertex],0)),1,1,"")</f>
        <v>3</v>
      </c>
      <c r="BL25" s="63" t="str">
        <f>REPLACE(INDEX(GroupVertices[Group],MATCH(Edges[[#This Row],[Vertex 2]],GroupVertices[Vertex],0)),1,1,"")</f>
        <v>3</v>
      </c>
      <c r="BM25" s="137">
        <v>43721</v>
      </c>
      <c r="BN25" s="70" t="s">
        <v>919</v>
      </c>
    </row>
    <row r="26" spans="1:66" ht="15">
      <c r="A26" s="62" t="s">
        <v>759</v>
      </c>
      <c r="B26" s="62" t="s">
        <v>758</v>
      </c>
      <c r="C26" s="87" t="s">
        <v>284</v>
      </c>
      <c r="D26" s="94">
        <v>5</v>
      </c>
      <c r="E26" s="95" t="s">
        <v>132</v>
      </c>
      <c r="F26" s="96">
        <v>16</v>
      </c>
      <c r="G26" s="87"/>
      <c r="H26" s="77"/>
      <c r="I26" s="97"/>
      <c r="J26" s="97"/>
      <c r="K26" s="34" t="s">
        <v>66</v>
      </c>
      <c r="L26" s="100">
        <v>26</v>
      </c>
      <c r="M26" s="100"/>
      <c r="N26" s="99"/>
      <c r="O26" s="64" t="s">
        <v>353</v>
      </c>
      <c r="P26" s="66">
        <v>43724.38841435185</v>
      </c>
      <c r="Q26" s="64" t="s">
        <v>809</v>
      </c>
      <c r="R26" s="67" t="s">
        <v>844</v>
      </c>
      <c r="S26" s="64" t="s">
        <v>865</v>
      </c>
      <c r="T26" s="64"/>
      <c r="U26" s="66">
        <v>43724.38841435185</v>
      </c>
      <c r="V26" s="67" t="s">
        <v>983</v>
      </c>
      <c r="W26" s="64"/>
      <c r="X26" s="64"/>
      <c r="Y26" s="70" t="s">
        <v>1043</v>
      </c>
      <c r="Z26" s="64"/>
      <c r="AA26" s="110">
        <v>1</v>
      </c>
      <c r="AB26" s="48">
        <v>0</v>
      </c>
      <c r="AC26" s="49">
        <v>0</v>
      </c>
      <c r="AD26" s="48">
        <v>0</v>
      </c>
      <c r="AE26" s="49">
        <v>0</v>
      </c>
      <c r="AF26" s="48">
        <v>0</v>
      </c>
      <c r="AG26" s="49">
        <v>0</v>
      </c>
      <c r="AH26" s="48">
        <v>28</v>
      </c>
      <c r="AI26" s="49">
        <v>100</v>
      </c>
      <c r="AJ26" s="48">
        <v>28</v>
      </c>
      <c r="AK26" s="117"/>
      <c r="AL26" s="67" t="s">
        <v>902</v>
      </c>
      <c r="AM26" s="64" t="b">
        <v>0</v>
      </c>
      <c r="AN26" s="64">
        <v>0</v>
      </c>
      <c r="AO26" s="70" t="s">
        <v>287</v>
      </c>
      <c r="AP26" s="64" t="b">
        <v>0</v>
      </c>
      <c r="AQ26" s="64" t="s">
        <v>288</v>
      </c>
      <c r="AR26" s="64"/>
      <c r="AS26" s="70" t="s">
        <v>287</v>
      </c>
      <c r="AT26" s="64" t="b">
        <v>0</v>
      </c>
      <c r="AU26" s="64">
        <v>3</v>
      </c>
      <c r="AV26" s="70" t="s">
        <v>1042</v>
      </c>
      <c r="AW26" s="64" t="s">
        <v>368</v>
      </c>
      <c r="AX26" s="64" t="b">
        <v>0</v>
      </c>
      <c r="AY26" s="70" t="s">
        <v>1042</v>
      </c>
      <c r="AZ26" s="64" t="s">
        <v>185</v>
      </c>
      <c r="BA26" s="64">
        <v>0</v>
      </c>
      <c r="BB26" s="64">
        <v>0</v>
      </c>
      <c r="BC26" s="64"/>
      <c r="BD26" s="64"/>
      <c r="BE26" s="64"/>
      <c r="BF26" s="64"/>
      <c r="BG26" s="64"/>
      <c r="BH26" s="64"/>
      <c r="BI26" s="64"/>
      <c r="BJ26" s="64"/>
      <c r="BK26" s="63" t="str">
        <f>REPLACE(INDEX(GroupVertices[Group],MATCH(Edges[[#This Row],[Vertex 1]],GroupVertices[Vertex],0)),1,1,"")</f>
        <v>3</v>
      </c>
      <c r="BL26" s="63" t="str">
        <f>REPLACE(INDEX(GroupVertices[Group],MATCH(Edges[[#This Row],[Vertex 2]],GroupVertices[Vertex],0)),1,1,"")</f>
        <v>3</v>
      </c>
      <c r="BM26" s="137">
        <v>43724</v>
      </c>
      <c r="BN26" s="70" t="s">
        <v>920</v>
      </c>
    </row>
    <row r="27" spans="1:66" ht="15">
      <c r="A27" s="62" t="s">
        <v>759</v>
      </c>
      <c r="B27" s="62" t="s">
        <v>777</v>
      </c>
      <c r="C27" s="87" t="s">
        <v>284</v>
      </c>
      <c r="D27" s="94">
        <v>5</v>
      </c>
      <c r="E27" s="95" t="s">
        <v>132</v>
      </c>
      <c r="F27" s="96">
        <v>16</v>
      </c>
      <c r="G27" s="87"/>
      <c r="H27" s="77"/>
      <c r="I27" s="97"/>
      <c r="J27" s="97"/>
      <c r="K27" s="34" t="s">
        <v>65</v>
      </c>
      <c r="L27" s="100">
        <v>27</v>
      </c>
      <c r="M27" s="100"/>
      <c r="N27" s="99"/>
      <c r="O27" s="64" t="s">
        <v>195</v>
      </c>
      <c r="P27" s="66">
        <v>43724.38841435185</v>
      </c>
      <c r="Q27" s="64" t="s">
        <v>809</v>
      </c>
      <c r="R27" s="67" t="s">
        <v>844</v>
      </c>
      <c r="S27" s="64" t="s">
        <v>865</v>
      </c>
      <c r="T27" s="64"/>
      <c r="U27" s="66">
        <v>43724.38841435185</v>
      </c>
      <c r="V27" s="67" t="s">
        <v>983</v>
      </c>
      <c r="W27" s="64"/>
      <c r="X27" s="64"/>
      <c r="Y27" s="70" t="s">
        <v>1043</v>
      </c>
      <c r="Z27" s="64"/>
      <c r="AA27" s="110">
        <v>1</v>
      </c>
      <c r="AB27" s="48"/>
      <c r="AC27" s="49"/>
      <c r="AD27" s="48"/>
      <c r="AE27" s="49"/>
      <c r="AF27" s="48"/>
      <c r="AG27" s="49"/>
      <c r="AH27" s="48"/>
      <c r="AI27" s="49"/>
      <c r="AJ27" s="48"/>
      <c r="AK27" s="117"/>
      <c r="AL27" s="67" t="s">
        <v>902</v>
      </c>
      <c r="AM27" s="64" t="b">
        <v>0</v>
      </c>
      <c r="AN27" s="64">
        <v>0</v>
      </c>
      <c r="AO27" s="70" t="s">
        <v>287</v>
      </c>
      <c r="AP27" s="64" t="b">
        <v>0</v>
      </c>
      <c r="AQ27" s="64" t="s">
        <v>288</v>
      </c>
      <c r="AR27" s="64"/>
      <c r="AS27" s="70" t="s">
        <v>287</v>
      </c>
      <c r="AT27" s="64" t="b">
        <v>0</v>
      </c>
      <c r="AU27" s="64">
        <v>3</v>
      </c>
      <c r="AV27" s="70" t="s">
        <v>1042</v>
      </c>
      <c r="AW27" s="64" t="s">
        <v>368</v>
      </c>
      <c r="AX27" s="64" t="b">
        <v>0</v>
      </c>
      <c r="AY27" s="70" t="s">
        <v>1042</v>
      </c>
      <c r="AZ27" s="64" t="s">
        <v>185</v>
      </c>
      <c r="BA27" s="64">
        <v>0</v>
      </c>
      <c r="BB27" s="64">
        <v>0</v>
      </c>
      <c r="BC27" s="64"/>
      <c r="BD27" s="64"/>
      <c r="BE27" s="64"/>
      <c r="BF27" s="64"/>
      <c r="BG27" s="64"/>
      <c r="BH27" s="64"/>
      <c r="BI27" s="64"/>
      <c r="BJ27" s="64"/>
      <c r="BK27" s="63" t="str">
        <f>REPLACE(INDEX(GroupVertices[Group],MATCH(Edges[[#This Row],[Vertex 1]],GroupVertices[Vertex],0)),1,1,"")</f>
        <v>3</v>
      </c>
      <c r="BL27" s="63" t="str">
        <f>REPLACE(INDEX(GroupVertices[Group],MATCH(Edges[[#This Row],[Vertex 2]],GroupVertices[Vertex],0)),1,1,"")</f>
        <v>3</v>
      </c>
      <c r="BM27" s="137">
        <v>43724</v>
      </c>
      <c r="BN27" s="70" t="s">
        <v>920</v>
      </c>
    </row>
    <row r="28" spans="1:66" ht="15">
      <c r="A28" s="62" t="s">
        <v>759</v>
      </c>
      <c r="B28" s="62" t="s">
        <v>778</v>
      </c>
      <c r="C28" s="87" t="s">
        <v>284</v>
      </c>
      <c r="D28" s="94">
        <v>5</v>
      </c>
      <c r="E28" s="95" t="s">
        <v>132</v>
      </c>
      <c r="F28" s="96">
        <v>16</v>
      </c>
      <c r="G28" s="87"/>
      <c r="H28" s="77"/>
      <c r="I28" s="97"/>
      <c r="J28" s="97"/>
      <c r="K28" s="34" t="s">
        <v>65</v>
      </c>
      <c r="L28" s="100">
        <v>28</v>
      </c>
      <c r="M28" s="100"/>
      <c r="N28" s="99"/>
      <c r="O28" s="64" t="s">
        <v>195</v>
      </c>
      <c r="P28" s="66">
        <v>43724.38841435185</v>
      </c>
      <c r="Q28" s="64" t="s">
        <v>809</v>
      </c>
      <c r="R28" s="67" t="s">
        <v>844</v>
      </c>
      <c r="S28" s="64" t="s">
        <v>865</v>
      </c>
      <c r="T28" s="64"/>
      <c r="U28" s="66">
        <v>43724.38841435185</v>
      </c>
      <c r="V28" s="67" t="s">
        <v>983</v>
      </c>
      <c r="W28" s="64"/>
      <c r="X28" s="64"/>
      <c r="Y28" s="70" t="s">
        <v>1043</v>
      </c>
      <c r="Z28" s="64"/>
      <c r="AA28" s="110">
        <v>1</v>
      </c>
      <c r="AB28" s="48"/>
      <c r="AC28" s="49"/>
      <c r="AD28" s="48"/>
      <c r="AE28" s="49"/>
      <c r="AF28" s="48"/>
      <c r="AG28" s="49"/>
      <c r="AH28" s="48"/>
      <c r="AI28" s="49"/>
      <c r="AJ28" s="48"/>
      <c r="AK28" s="117"/>
      <c r="AL28" s="67" t="s">
        <v>902</v>
      </c>
      <c r="AM28" s="64" t="b">
        <v>0</v>
      </c>
      <c r="AN28" s="64">
        <v>0</v>
      </c>
      <c r="AO28" s="70" t="s">
        <v>287</v>
      </c>
      <c r="AP28" s="64" t="b">
        <v>0</v>
      </c>
      <c r="AQ28" s="64" t="s">
        <v>288</v>
      </c>
      <c r="AR28" s="64"/>
      <c r="AS28" s="70" t="s">
        <v>287</v>
      </c>
      <c r="AT28" s="64" t="b">
        <v>0</v>
      </c>
      <c r="AU28" s="64">
        <v>3</v>
      </c>
      <c r="AV28" s="70" t="s">
        <v>1042</v>
      </c>
      <c r="AW28" s="64" t="s">
        <v>368</v>
      </c>
      <c r="AX28" s="64" t="b">
        <v>0</v>
      </c>
      <c r="AY28" s="70" t="s">
        <v>1042</v>
      </c>
      <c r="AZ28" s="64" t="s">
        <v>185</v>
      </c>
      <c r="BA28" s="64">
        <v>0</v>
      </c>
      <c r="BB28" s="64">
        <v>0</v>
      </c>
      <c r="BC28" s="64"/>
      <c r="BD28" s="64"/>
      <c r="BE28" s="64"/>
      <c r="BF28" s="64"/>
      <c r="BG28" s="64"/>
      <c r="BH28" s="64"/>
      <c r="BI28" s="64"/>
      <c r="BJ28" s="64"/>
      <c r="BK28" s="63" t="str">
        <f>REPLACE(INDEX(GroupVertices[Group],MATCH(Edges[[#This Row],[Vertex 1]],GroupVertices[Vertex],0)),1,1,"")</f>
        <v>3</v>
      </c>
      <c r="BL28" s="63" t="str">
        <f>REPLACE(INDEX(GroupVertices[Group],MATCH(Edges[[#This Row],[Vertex 2]],GroupVertices[Vertex],0)),1,1,"")</f>
        <v>3</v>
      </c>
      <c r="BM28" s="137">
        <v>43724</v>
      </c>
      <c r="BN28" s="70" t="s">
        <v>920</v>
      </c>
    </row>
    <row r="29" spans="1:66" ht="15">
      <c r="A29" s="62" t="s">
        <v>759</v>
      </c>
      <c r="B29" s="62" t="s">
        <v>779</v>
      </c>
      <c r="C29" s="87" t="s">
        <v>284</v>
      </c>
      <c r="D29" s="94">
        <v>5</v>
      </c>
      <c r="E29" s="95" t="s">
        <v>132</v>
      </c>
      <c r="F29" s="96">
        <v>16</v>
      </c>
      <c r="G29" s="87"/>
      <c r="H29" s="77"/>
      <c r="I29" s="97"/>
      <c r="J29" s="97"/>
      <c r="K29" s="34" t="s">
        <v>65</v>
      </c>
      <c r="L29" s="100">
        <v>29</v>
      </c>
      <c r="M29" s="100"/>
      <c r="N29" s="99"/>
      <c r="O29" s="64" t="s">
        <v>195</v>
      </c>
      <c r="P29" s="66">
        <v>43724.38841435185</v>
      </c>
      <c r="Q29" s="64" t="s">
        <v>809</v>
      </c>
      <c r="R29" s="67" t="s">
        <v>844</v>
      </c>
      <c r="S29" s="64" t="s">
        <v>865</v>
      </c>
      <c r="T29" s="64"/>
      <c r="U29" s="66">
        <v>43724.38841435185</v>
      </c>
      <c r="V29" s="67" t="s">
        <v>983</v>
      </c>
      <c r="W29" s="64"/>
      <c r="X29" s="64"/>
      <c r="Y29" s="70" t="s">
        <v>1043</v>
      </c>
      <c r="Z29" s="64"/>
      <c r="AA29" s="110">
        <v>1</v>
      </c>
      <c r="AB29" s="48"/>
      <c r="AC29" s="49"/>
      <c r="AD29" s="48"/>
      <c r="AE29" s="49"/>
      <c r="AF29" s="48"/>
      <c r="AG29" s="49"/>
      <c r="AH29" s="48"/>
      <c r="AI29" s="49"/>
      <c r="AJ29" s="48"/>
      <c r="AK29" s="117"/>
      <c r="AL29" s="67" t="s">
        <v>902</v>
      </c>
      <c r="AM29" s="64" t="b">
        <v>0</v>
      </c>
      <c r="AN29" s="64">
        <v>0</v>
      </c>
      <c r="AO29" s="70" t="s">
        <v>287</v>
      </c>
      <c r="AP29" s="64" t="b">
        <v>0</v>
      </c>
      <c r="AQ29" s="64" t="s">
        <v>288</v>
      </c>
      <c r="AR29" s="64"/>
      <c r="AS29" s="70" t="s">
        <v>287</v>
      </c>
      <c r="AT29" s="64" t="b">
        <v>0</v>
      </c>
      <c r="AU29" s="64">
        <v>3</v>
      </c>
      <c r="AV29" s="70" t="s">
        <v>1042</v>
      </c>
      <c r="AW29" s="64" t="s">
        <v>368</v>
      </c>
      <c r="AX29" s="64" t="b">
        <v>0</v>
      </c>
      <c r="AY29" s="70" t="s">
        <v>1042</v>
      </c>
      <c r="AZ29" s="64" t="s">
        <v>185</v>
      </c>
      <c r="BA29" s="64">
        <v>0</v>
      </c>
      <c r="BB29" s="64">
        <v>0</v>
      </c>
      <c r="BC29" s="64"/>
      <c r="BD29" s="64"/>
      <c r="BE29" s="64"/>
      <c r="BF29" s="64"/>
      <c r="BG29" s="64"/>
      <c r="BH29" s="64"/>
      <c r="BI29" s="64"/>
      <c r="BJ29" s="64"/>
      <c r="BK29" s="63" t="str">
        <f>REPLACE(INDEX(GroupVertices[Group],MATCH(Edges[[#This Row],[Vertex 1]],GroupVertices[Vertex],0)),1,1,"")</f>
        <v>3</v>
      </c>
      <c r="BL29" s="63" t="str">
        <f>REPLACE(INDEX(GroupVertices[Group],MATCH(Edges[[#This Row],[Vertex 2]],GroupVertices[Vertex],0)),1,1,"")</f>
        <v>3</v>
      </c>
      <c r="BM29" s="137">
        <v>43724</v>
      </c>
      <c r="BN29" s="70" t="s">
        <v>920</v>
      </c>
    </row>
    <row r="30" spans="1:66" ht="15">
      <c r="A30" s="62" t="s">
        <v>759</v>
      </c>
      <c r="B30" s="62" t="s">
        <v>780</v>
      </c>
      <c r="C30" s="87" t="s">
        <v>284</v>
      </c>
      <c r="D30" s="94">
        <v>5</v>
      </c>
      <c r="E30" s="95" t="s">
        <v>132</v>
      </c>
      <c r="F30" s="96">
        <v>16</v>
      </c>
      <c r="G30" s="87"/>
      <c r="H30" s="77"/>
      <c r="I30" s="97"/>
      <c r="J30" s="97"/>
      <c r="K30" s="34" t="s">
        <v>65</v>
      </c>
      <c r="L30" s="100">
        <v>30</v>
      </c>
      <c r="M30" s="100"/>
      <c r="N30" s="99"/>
      <c r="O30" s="64" t="s">
        <v>195</v>
      </c>
      <c r="P30" s="66">
        <v>43724.38841435185</v>
      </c>
      <c r="Q30" s="64" t="s">
        <v>809</v>
      </c>
      <c r="R30" s="67" t="s">
        <v>844</v>
      </c>
      <c r="S30" s="64" t="s">
        <v>865</v>
      </c>
      <c r="T30" s="64"/>
      <c r="U30" s="66">
        <v>43724.38841435185</v>
      </c>
      <c r="V30" s="67" t="s">
        <v>983</v>
      </c>
      <c r="W30" s="64"/>
      <c r="X30" s="64"/>
      <c r="Y30" s="70" t="s">
        <v>1043</v>
      </c>
      <c r="Z30" s="64"/>
      <c r="AA30" s="110">
        <v>1</v>
      </c>
      <c r="AB30" s="48"/>
      <c r="AC30" s="49"/>
      <c r="AD30" s="48"/>
      <c r="AE30" s="49"/>
      <c r="AF30" s="48"/>
      <c r="AG30" s="49"/>
      <c r="AH30" s="48"/>
      <c r="AI30" s="49"/>
      <c r="AJ30" s="48"/>
      <c r="AK30" s="117"/>
      <c r="AL30" s="67" t="s">
        <v>902</v>
      </c>
      <c r="AM30" s="64" t="b">
        <v>0</v>
      </c>
      <c r="AN30" s="64">
        <v>0</v>
      </c>
      <c r="AO30" s="70" t="s">
        <v>287</v>
      </c>
      <c r="AP30" s="64" t="b">
        <v>0</v>
      </c>
      <c r="AQ30" s="64" t="s">
        <v>288</v>
      </c>
      <c r="AR30" s="64"/>
      <c r="AS30" s="70" t="s">
        <v>287</v>
      </c>
      <c r="AT30" s="64" t="b">
        <v>0</v>
      </c>
      <c r="AU30" s="64">
        <v>3</v>
      </c>
      <c r="AV30" s="70" t="s">
        <v>1042</v>
      </c>
      <c r="AW30" s="64" t="s">
        <v>368</v>
      </c>
      <c r="AX30" s="64" t="b">
        <v>0</v>
      </c>
      <c r="AY30" s="70" t="s">
        <v>1042</v>
      </c>
      <c r="AZ30" s="64" t="s">
        <v>185</v>
      </c>
      <c r="BA30" s="64">
        <v>0</v>
      </c>
      <c r="BB30" s="64">
        <v>0</v>
      </c>
      <c r="BC30" s="64"/>
      <c r="BD30" s="64"/>
      <c r="BE30" s="64"/>
      <c r="BF30" s="64"/>
      <c r="BG30" s="64"/>
      <c r="BH30" s="64"/>
      <c r="BI30" s="64"/>
      <c r="BJ30" s="64"/>
      <c r="BK30" s="63" t="str">
        <f>REPLACE(INDEX(GroupVertices[Group],MATCH(Edges[[#This Row],[Vertex 1]],GroupVertices[Vertex],0)),1,1,"")</f>
        <v>3</v>
      </c>
      <c r="BL30" s="63" t="str">
        <f>REPLACE(INDEX(GroupVertices[Group],MATCH(Edges[[#This Row],[Vertex 2]],GroupVertices[Vertex],0)),1,1,"")</f>
        <v>3</v>
      </c>
      <c r="BM30" s="137">
        <v>43724</v>
      </c>
      <c r="BN30" s="70" t="s">
        <v>920</v>
      </c>
    </row>
    <row r="31" spans="1:66" ht="15">
      <c r="A31" s="62" t="s">
        <v>759</v>
      </c>
      <c r="B31" s="62" t="s">
        <v>781</v>
      </c>
      <c r="C31" s="87" t="s">
        <v>284</v>
      </c>
      <c r="D31" s="94">
        <v>5</v>
      </c>
      <c r="E31" s="95" t="s">
        <v>132</v>
      </c>
      <c r="F31" s="96">
        <v>16</v>
      </c>
      <c r="G31" s="87"/>
      <c r="H31" s="77"/>
      <c r="I31" s="97"/>
      <c r="J31" s="97"/>
      <c r="K31" s="34" t="s">
        <v>65</v>
      </c>
      <c r="L31" s="100">
        <v>31</v>
      </c>
      <c r="M31" s="100"/>
      <c r="N31" s="99"/>
      <c r="O31" s="64" t="s">
        <v>195</v>
      </c>
      <c r="P31" s="66">
        <v>43724.38841435185</v>
      </c>
      <c r="Q31" s="64" t="s">
        <v>809</v>
      </c>
      <c r="R31" s="67" t="s">
        <v>844</v>
      </c>
      <c r="S31" s="64" t="s">
        <v>865</v>
      </c>
      <c r="T31" s="64"/>
      <c r="U31" s="66">
        <v>43724.38841435185</v>
      </c>
      <c r="V31" s="67" t="s">
        <v>983</v>
      </c>
      <c r="W31" s="64"/>
      <c r="X31" s="64"/>
      <c r="Y31" s="70" t="s">
        <v>1043</v>
      </c>
      <c r="Z31" s="64"/>
      <c r="AA31" s="110">
        <v>1</v>
      </c>
      <c r="AB31" s="48"/>
      <c r="AC31" s="49"/>
      <c r="AD31" s="48"/>
      <c r="AE31" s="49"/>
      <c r="AF31" s="48"/>
      <c r="AG31" s="49"/>
      <c r="AH31" s="48"/>
      <c r="AI31" s="49"/>
      <c r="AJ31" s="48"/>
      <c r="AK31" s="117"/>
      <c r="AL31" s="67" t="s">
        <v>902</v>
      </c>
      <c r="AM31" s="64" t="b">
        <v>0</v>
      </c>
      <c r="AN31" s="64">
        <v>0</v>
      </c>
      <c r="AO31" s="70" t="s">
        <v>287</v>
      </c>
      <c r="AP31" s="64" t="b">
        <v>0</v>
      </c>
      <c r="AQ31" s="64" t="s">
        <v>288</v>
      </c>
      <c r="AR31" s="64"/>
      <c r="AS31" s="70" t="s">
        <v>287</v>
      </c>
      <c r="AT31" s="64" t="b">
        <v>0</v>
      </c>
      <c r="AU31" s="64">
        <v>3</v>
      </c>
      <c r="AV31" s="70" t="s">
        <v>1042</v>
      </c>
      <c r="AW31" s="64" t="s">
        <v>368</v>
      </c>
      <c r="AX31" s="64" t="b">
        <v>0</v>
      </c>
      <c r="AY31" s="70" t="s">
        <v>1042</v>
      </c>
      <c r="AZ31" s="64" t="s">
        <v>185</v>
      </c>
      <c r="BA31" s="64">
        <v>0</v>
      </c>
      <c r="BB31" s="64">
        <v>0</v>
      </c>
      <c r="BC31" s="64"/>
      <c r="BD31" s="64"/>
      <c r="BE31" s="64"/>
      <c r="BF31" s="64"/>
      <c r="BG31" s="64"/>
      <c r="BH31" s="64"/>
      <c r="BI31" s="64"/>
      <c r="BJ31" s="64"/>
      <c r="BK31" s="63" t="str">
        <f>REPLACE(INDEX(GroupVertices[Group],MATCH(Edges[[#This Row],[Vertex 1]],GroupVertices[Vertex],0)),1,1,"")</f>
        <v>3</v>
      </c>
      <c r="BL31" s="63" t="str">
        <f>REPLACE(INDEX(GroupVertices[Group],MATCH(Edges[[#This Row],[Vertex 2]],GroupVertices[Vertex],0)),1,1,"")</f>
        <v>3</v>
      </c>
      <c r="BM31" s="137">
        <v>43724</v>
      </c>
      <c r="BN31" s="70" t="s">
        <v>920</v>
      </c>
    </row>
    <row r="32" spans="1:66" ht="15">
      <c r="A32" s="62" t="s">
        <v>759</v>
      </c>
      <c r="B32" s="62" t="s">
        <v>782</v>
      </c>
      <c r="C32" s="87" t="s">
        <v>284</v>
      </c>
      <c r="D32" s="94">
        <v>5</v>
      </c>
      <c r="E32" s="95" t="s">
        <v>132</v>
      </c>
      <c r="F32" s="96">
        <v>16</v>
      </c>
      <c r="G32" s="87"/>
      <c r="H32" s="77"/>
      <c r="I32" s="97"/>
      <c r="J32" s="97"/>
      <c r="K32" s="34" t="s">
        <v>65</v>
      </c>
      <c r="L32" s="100">
        <v>32</v>
      </c>
      <c r="M32" s="100"/>
      <c r="N32" s="99"/>
      <c r="O32" s="64" t="s">
        <v>195</v>
      </c>
      <c r="P32" s="66">
        <v>43724.38841435185</v>
      </c>
      <c r="Q32" s="64" t="s">
        <v>809</v>
      </c>
      <c r="R32" s="67" t="s">
        <v>844</v>
      </c>
      <c r="S32" s="64" t="s">
        <v>865</v>
      </c>
      <c r="T32" s="64"/>
      <c r="U32" s="66">
        <v>43724.38841435185</v>
      </c>
      <c r="V32" s="67" t="s">
        <v>983</v>
      </c>
      <c r="W32" s="64"/>
      <c r="X32" s="64"/>
      <c r="Y32" s="70" t="s">
        <v>1043</v>
      </c>
      <c r="Z32" s="64"/>
      <c r="AA32" s="110">
        <v>1</v>
      </c>
      <c r="AB32" s="48"/>
      <c r="AC32" s="49"/>
      <c r="AD32" s="48"/>
      <c r="AE32" s="49"/>
      <c r="AF32" s="48"/>
      <c r="AG32" s="49"/>
      <c r="AH32" s="48"/>
      <c r="AI32" s="49"/>
      <c r="AJ32" s="48"/>
      <c r="AK32" s="117"/>
      <c r="AL32" s="67" t="s">
        <v>902</v>
      </c>
      <c r="AM32" s="64" t="b">
        <v>0</v>
      </c>
      <c r="AN32" s="64">
        <v>0</v>
      </c>
      <c r="AO32" s="70" t="s">
        <v>287</v>
      </c>
      <c r="AP32" s="64" t="b">
        <v>0</v>
      </c>
      <c r="AQ32" s="64" t="s">
        <v>288</v>
      </c>
      <c r="AR32" s="64"/>
      <c r="AS32" s="70" t="s">
        <v>287</v>
      </c>
      <c r="AT32" s="64" t="b">
        <v>0</v>
      </c>
      <c r="AU32" s="64">
        <v>3</v>
      </c>
      <c r="AV32" s="70" t="s">
        <v>1042</v>
      </c>
      <c r="AW32" s="64" t="s">
        <v>368</v>
      </c>
      <c r="AX32" s="64" t="b">
        <v>0</v>
      </c>
      <c r="AY32" s="70" t="s">
        <v>1042</v>
      </c>
      <c r="AZ32" s="64" t="s">
        <v>185</v>
      </c>
      <c r="BA32" s="64">
        <v>0</v>
      </c>
      <c r="BB32" s="64">
        <v>0</v>
      </c>
      <c r="BC32" s="64"/>
      <c r="BD32" s="64"/>
      <c r="BE32" s="64"/>
      <c r="BF32" s="64"/>
      <c r="BG32" s="64"/>
      <c r="BH32" s="64"/>
      <c r="BI32" s="64"/>
      <c r="BJ32" s="64"/>
      <c r="BK32" s="63" t="str">
        <f>REPLACE(INDEX(GroupVertices[Group],MATCH(Edges[[#This Row],[Vertex 1]],GroupVertices[Vertex],0)),1,1,"")</f>
        <v>3</v>
      </c>
      <c r="BL32" s="63" t="str">
        <f>REPLACE(INDEX(GroupVertices[Group],MATCH(Edges[[#This Row],[Vertex 2]],GroupVertices[Vertex],0)),1,1,"")</f>
        <v>3</v>
      </c>
      <c r="BM32" s="137">
        <v>43724</v>
      </c>
      <c r="BN32" s="70" t="s">
        <v>920</v>
      </c>
    </row>
    <row r="33" spans="1:66" ht="15">
      <c r="A33" s="62" t="s">
        <v>759</v>
      </c>
      <c r="B33" s="62" t="s">
        <v>784</v>
      </c>
      <c r="C33" s="87" t="s">
        <v>284</v>
      </c>
      <c r="D33" s="94">
        <v>5</v>
      </c>
      <c r="E33" s="95" t="s">
        <v>132</v>
      </c>
      <c r="F33" s="96">
        <v>16</v>
      </c>
      <c r="G33" s="87"/>
      <c r="H33" s="77"/>
      <c r="I33" s="97"/>
      <c r="J33" s="97"/>
      <c r="K33" s="34" t="s">
        <v>65</v>
      </c>
      <c r="L33" s="100">
        <v>33</v>
      </c>
      <c r="M33" s="100"/>
      <c r="N33" s="99"/>
      <c r="O33" s="64" t="s">
        <v>196</v>
      </c>
      <c r="P33" s="66">
        <v>43724.38841435185</v>
      </c>
      <c r="Q33" s="64" t="s">
        <v>809</v>
      </c>
      <c r="R33" s="67" t="s">
        <v>844</v>
      </c>
      <c r="S33" s="64" t="s">
        <v>865</v>
      </c>
      <c r="T33" s="64"/>
      <c r="U33" s="66">
        <v>43724.38841435185</v>
      </c>
      <c r="V33" s="67" t="s">
        <v>983</v>
      </c>
      <c r="W33" s="64"/>
      <c r="X33" s="64"/>
      <c r="Y33" s="70" t="s">
        <v>1043</v>
      </c>
      <c r="Z33" s="64"/>
      <c r="AA33" s="110">
        <v>1</v>
      </c>
      <c r="AB33" s="48"/>
      <c r="AC33" s="49"/>
      <c r="AD33" s="48"/>
      <c r="AE33" s="49"/>
      <c r="AF33" s="48"/>
      <c r="AG33" s="49"/>
      <c r="AH33" s="48"/>
      <c r="AI33" s="49"/>
      <c r="AJ33" s="48"/>
      <c r="AK33" s="117"/>
      <c r="AL33" s="67" t="s">
        <v>902</v>
      </c>
      <c r="AM33" s="64" t="b">
        <v>0</v>
      </c>
      <c r="AN33" s="64">
        <v>0</v>
      </c>
      <c r="AO33" s="70" t="s">
        <v>287</v>
      </c>
      <c r="AP33" s="64" t="b">
        <v>0</v>
      </c>
      <c r="AQ33" s="64" t="s">
        <v>288</v>
      </c>
      <c r="AR33" s="64"/>
      <c r="AS33" s="70" t="s">
        <v>287</v>
      </c>
      <c r="AT33" s="64" t="b">
        <v>0</v>
      </c>
      <c r="AU33" s="64">
        <v>3</v>
      </c>
      <c r="AV33" s="70" t="s">
        <v>1042</v>
      </c>
      <c r="AW33" s="64" t="s">
        <v>368</v>
      </c>
      <c r="AX33" s="64" t="b">
        <v>0</v>
      </c>
      <c r="AY33" s="70" t="s">
        <v>1042</v>
      </c>
      <c r="AZ33" s="64" t="s">
        <v>185</v>
      </c>
      <c r="BA33" s="64">
        <v>0</v>
      </c>
      <c r="BB33" s="64">
        <v>0</v>
      </c>
      <c r="BC33" s="64"/>
      <c r="BD33" s="64"/>
      <c r="BE33" s="64"/>
      <c r="BF33" s="64"/>
      <c r="BG33" s="64"/>
      <c r="BH33" s="64"/>
      <c r="BI33" s="64"/>
      <c r="BJ33" s="64"/>
      <c r="BK33" s="63" t="str">
        <f>REPLACE(INDEX(GroupVertices[Group],MATCH(Edges[[#This Row],[Vertex 1]],GroupVertices[Vertex],0)),1,1,"")</f>
        <v>3</v>
      </c>
      <c r="BL33" s="63" t="str">
        <f>REPLACE(INDEX(GroupVertices[Group],MATCH(Edges[[#This Row],[Vertex 2]],GroupVertices[Vertex],0)),1,1,"")</f>
        <v>3</v>
      </c>
      <c r="BM33" s="137">
        <v>43724</v>
      </c>
      <c r="BN33" s="70" t="s">
        <v>920</v>
      </c>
    </row>
    <row r="34" spans="1:66" ht="15">
      <c r="A34" s="62" t="s">
        <v>759</v>
      </c>
      <c r="B34" s="62" t="s">
        <v>770</v>
      </c>
      <c r="C34" s="87" t="s">
        <v>284</v>
      </c>
      <c r="D34" s="94">
        <v>5</v>
      </c>
      <c r="E34" s="95" t="s">
        <v>132</v>
      </c>
      <c r="F34" s="96">
        <v>16</v>
      </c>
      <c r="G34" s="87"/>
      <c r="H34" s="77"/>
      <c r="I34" s="97"/>
      <c r="J34" s="97"/>
      <c r="K34" s="34" t="s">
        <v>65</v>
      </c>
      <c r="L34" s="100">
        <v>34</v>
      </c>
      <c r="M34" s="100"/>
      <c r="N34" s="99"/>
      <c r="O34" s="64" t="s">
        <v>195</v>
      </c>
      <c r="P34" s="66">
        <v>43724.38841435185</v>
      </c>
      <c r="Q34" s="64" t="s">
        <v>809</v>
      </c>
      <c r="R34" s="67" t="s">
        <v>844</v>
      </c>
      <c r="S34" s="64" t="s">
        <v>865</v>
      </c>
      <c r="T34" s="64"/>
      <c r="U34" s="66">
        <v>43724.38841435185</v>
      </c>
      <c r="V34" s="67" t="s">
        <v>983</v>
      </c>
      <c r="W34" s="64"/>
      <c r="X34" s="64"/>
      <c r="Y34" s="70" t="s">
        <v>1043</v>
      </c>
      <c r="Z34" s="64"/>
      <c r="AA34" s="110">
        <v>1</v>
      </c>
      <c r="AB34" s="48"/>
      <c r="AC34" s="49"/>
      <c r="AD34" s="48"/>
      <c r="AE34" s="49"/>
      <c r="AF34" s="48"/>
      <c r="AG34" s="49"/>
      <c r="AH34" s="48"/>
      <c r="AI34" s="49"/>
      <c r="AJ34" s="48"/>
      <c r="AK34" s="117"/>
      <c r="AL34" s="67" t="s">
        <v>902</v>
      </c>
      <c r="AM34" s="64" t="b">
        <v>0</v>
      </c>
      <c r="AN34" s="64">
        <v>0</v>
      </c>
      <c r="AO34" s="70" t="s">
        <v>287</v>
      </c>
      <c r="AP34" s="64" t="b">
        <v>0</v>
      </c>
      <c r="AQ34" s="64" t="s">
        <v>288</v>
      </c>
      <c r="AR34" s="64"/>
      <c r="AS34" s="70" t="s">
        <v>287</v>
      </c>
      <c r="AT34" s="64" t="b">
        <v>0</v>
      </c>
      <c r="AU34" s="64">
        <v>3</v>
      </c>
      <c r="AV34" s="70" t="s">
        <v>1042</v>
      </c>
      <c r="AW34" s="64" t="s">
        <v>368</v>
      </c>
      <c r="AX34" s="64" t="b">
        <v>0</v>
      </c>
      <c r="AY34" s="70" t="s">
        <v>1042</v>
      </c>
      <c r="AZ34" s="64" t="s">
        <v>185</v>
      </c>
      <c r="BA34" s="64">
        <v>0</v>
      </c>
      <c r="BB34" s="64">
        <v>0</v>
      </c>
      <c r="BC34" s="64"/>
      <c r="BD34" s="64"/>
      <c r="BE34" s="64"/>
      <c r="BF34" s="64"/>
      <c r="BG34" s="64"/>
      <c r="BH34" s="64"/>
      <c r="BI34" s="64"/>
      <c r="BJ34" s="64"/>
      <c r="BK34" s="63" t="str">
        <f>REPLACE(INDEX(GroupVertices[Group],MATCH(Edges[[#This Row],[Vertex 1]],GroupVertices[Vertex],0)),1,1,"")</f>
        <v>3</v>
      </c>
      <c r="BL34" s="63" t="str">
        <f>REPLACE(INDEX(GroupVertices[Group],MATCH(Edges[[#This Row],[Vertex 2]],GroupVertices[Vertex],0)),1,1,"")</f>
        <v>2</v>
      </c>
      <c r="BM34" s="137">
        <v>43724</v>
      </c>
      <c r="BN34" s="70" t="s">
        <v>920</v>
      </c>
    </row>
    <row r="35" spans="1:66" ht="15">
      <c r="A35" s="62" t="s">
        <v>759</v>
      </c>
      <c r="B35" s="62" t="s">
        <v>422</v>
      </c>
      <c r="C35" s="87" t="s">
        <v>284</v>
      </c>
      <c r="D35" s="94">
        <v>5</v>
      </c>
      <c r="E35" s="95" t="s">
        <v>132</v>
      </c>
      <c r="F35" s="96">
        <v>16</v>
      </c>
      <c r="G35" s="87"/>
      <c r="H35" s="77"/>
      <c r="I35" s="97"/>
      <c r="J35" s="97"/>
      <c r="K35" s="34" t="s">
        <v>65</v>
      </c>
      <c r="L35" s="100">
        <v>35</v>
      </c>
      <c r="M35" s="100"/>
      <c r="N35" s="99"/>
      <c r="O35" s="64" t="s">
        <v>195</v>
      </c>
      <c r="P35" s="66">
        <v>43724.38841435185</v>
      </c>
      <c r="Q35" s="64" t="s">
        <v>809</v>
      </c>
      <c r="R35" s="67" t="s">
        <v>844</v>
      </c>
      <c r="S35" s="64" t="s">
        <v>865</v>
      </c>
      <c r="T35" s="64"/>
      <c r="U35" s="66">
        <v>43724.38841435185</v>
      </c>
      <c r="V35" s="67" t="s">
        <v>983</v>
      </c>
      <c r="W35" s="64"/>
      <c r="X35" s="64"/>
      <c r="Y35" s="70" t="s">
        <v>1043</v>
      </c>
      <c r="Z35" s="64"/>
      <c r="AA35" s="110">
        <v>1</v>
      </c>
      <c r="AB35" s="48"/>
      <c r="AC35" s="49"/>
      <c r="AD35" s="48"/>
      <c r="AE35" s="49"/>
      <c r="AF35" s="48"/>
      <c r="AG35" s="49"/>
      <c r="AH35" s="48"/>
      <c r="AI35" s="49"/>
      <c r="AJ35" s="48"/>
      <c r="AK35" s="117"/>
      <c r="AL35" s="67" t="s">
        <v>902</v>
      </c>
      <c r="AM35" s="64" t="b">
        <v>0</v>
      </c>
      <c r="AN35" s="64">
        <v>0</v>
      </c>
      <c r="AO35" s="70" t="s">
        <v>287</v>
      </c>
      <c r="AP35" s="64" t="b">
        <v>0</v>
      </c>
      <c r="AQ35" s="64" t="s">
        <v>288</v>
      </c>
      <c r="AR35" s="64"/>
      <c r="AS35" s="70" t="s">
        <v>287</v>
      </c>
      <c r="AT35" s="64" t="b">
        <v>0</v>
      </c>
      <c r="AU35" s="64">
        <v>3</v>
      </c>
      <c r="AV35" s="70" t="s">
        <v>1042</v>
      </c>
      <c r="AW35" s="64" t="s">
        <v>368</v>
      </c>
      <c r="AX35" s="64" t="b">
        <v>0</v>
      </c>
      <c r="AY35" s="70" t="s">
        <v>1042</v>
      </c>
      <c r="AZ35" s="64" t="s">
        <v>185</v>
      </c>
      <c r="BA35" s="64">
        <v>0</v>
      </c>
      <c r="BB35" s="64">
        <v>0</v>
      </c>
      <c r="BC35" s="64"/>
      <c r="BD35" s="64"/>
      <c r="BE35" s="64"/>
      <c r="BF35" s="64"/>
      <c r="BG35" s="64"/>
      <c r="BH35" s="64"/>
      <c r="BI35" s="64"/>
      <c r="BJ35" s="64"/>
      <c r="BK35" s="63" t="str">
        <f>REPLACE(INDEX(GroupVertices[Group],MATCH(Edges[[#This Row],[Vertex 1]],GroupVertices[Vertex],0)),1,1,"")</f>
        <v>3</v>
      </c>
      <c r="BL35" s="63" t="str">
        <f>REPLACE(INDEX(GroupVertices[Group],MATCH(Edges[[#This Row],[Vertex 2]],GroupVertices[Vertex],0)),1,1,"")</f>
        <v>1</v>
      </c>
      <c r="BM35" s="137">
        <v>43724</v>
      </c>
      <c r="BN35" s="70" t="s">
        <v>920</v>
      </c>
    </row>
    <row r="36" spans="1:66" ht="15">
      <c r="A36" s="62" t="s">
        <v>759</v>
      </c>
      <c r="B36" s="62" t="s">
        <v>783</v>
      </c>
      <c r="C36" s="87" t="s">
        <v>284</v>
      </c>
      <c r="D36" s="94">
        <v>5</v>
      </c>
      <c r="E36" s="95" t="s">
        <v>132</v>
      </c>
      <c r="F36" s="96">
        <v>16</v>
      </c>
      <c r="G36" s="87"/>
      <c r="H36" s="77"/>
      <c r="I36" s="97"/>
      <c r="J36" s="97"/>
      <c r="K36" s="34" t="s">
        <v>65</v>
      </c>
      <c r="L36" s="100">
        <v>36</v>
      </c>
      <c r="M36" s="100"/>
      <c r="N36" s="99"/>
      <c r="O36" s="64" t="s">
        <v>195</v>
      </c>
      <c r="P36" s="66">
        <v>43724.38841435185</v>
      </c>
      <c r="Q36" s="64" t="s">
        <v>809</v>
      </c>
      <c r="R36" s="67" t="s">
        <v>844</v>
      </c>
      <c r="S36" s="64" t="s">
        <v>865</v>
      </c>
      <c r="T36" s="64"/>
      <c r="U36" s="66">
        <v>43724.38841435185</v>
      </c>
      <c r="V36" s="67" t="s">
        <v>983</v>
      </c>
      <c r="W36" s="64"/>
      <c r="X36" s="64"/>
      <c r="Y36" s="70" t="s">
        <v>1043</v>
      </c>
      <c r="Z36" s="64"/>
      <c r="AA36" s="110">
        <v>1</v>
      </c>
      <c r="AB36" s="48"/>
      <c r="AC36" s="49"/>
      <c r="AD36" s="48"/>
      <c r="AE36" s="49"/>
      <c r="AF36" s="48"/>
      <c r="AG36" s="49"/>
      <c r="AH36" s="48"/>
      <c r="AI36" s="49"/>
      <c r="AJ36" s="48"/>
      <c r="AK36" s="117"/>
      <c r="AL36" s="67" t="s">
        <v>902</v>
      </c>
      <c r="AM36" s="64" t="b">
        <v>0</v>
      </c>
      <c r="AN36" s="64">
        <v>0</v>
      </c>
      <c r="AO36" s="70" t="s">
        <v>287</v>
      </c>
      <c r="AP36" s="64" t="b">
        <v>0</v>
      </c>
      <c r="AQ36" s="64" t="s">
        <v>288</v>
      </c>
      <c r="AR36" s="64"/>
      <c r="AS36" s="70" t="s">
        <v>287</v>
      </c>
      <c r="AT36" s="64" t="b">
        <v>0</v>
      </c>
      <c r="AU36" s="64">
        <v>3</v>
      </c>
      <c r="AV36" s="70" t="s">
        <v>1042</v>
      </c>
      <c r="AW36" s="64" t="s">
        <v>368</v>
      </c>
      <c r="AX36" s="64" t="b">
        <v>0</v>
      </c>
      <c r="AY36" s="70" t="s">
        <v>1042</v>
      </c>
      <c r="AZ36" s="64" t="s">
        <v>185</v>
      </c>
      <c r="BA36" s="64">
        <v>0</v>
      </c>
      <c r="BB36" s="64">
        <v>0</v>
      </c>
      <c r="BC36" s="64"/>
      <c r="BD36" s="64"/>
      <c r="BE36" s="64"/>
      <c r="BF36" s="64"/>
      <c r="BG36" s="64"/>
      <c r="BH36" s="64"/>
      <c r="BI36" s="64"/>
      <c r="BJ36" s="64"/>
      <c r="BK36" s="63" t="str">
        <f>REPLACE(INDEX(GroupVertices[Group],MATCH(Edges[[#This Row],[Vertex 1]],GroupVertices[Vertex],0)),1,1,"")</f>
        <v>3</v>
      </c>
      <c r="BL36" s="63" t="str">
        <f>REPLACE(INDEX(GroupVertices[Group],MATCH(Edges[[#This Row],[Vertex 2]],GroupVertices[Vertex],0)),1,1,"")</f>
        <v>3</v>
      </c>
      <c r="BM36" s="137">
        <v>43724</v>
      </c>
      <c r="BN36" s="70" t="s">
        <v>920</v>
      </c>
    </row>
    <row r="37" spans="1:66" ht="15">
      <c r="A37" s="62" t="s">
        <v>760</v>
      </c>
      <c r="B37" s="62" t="s">
        <v>422</v>
      </c>
      <c r="C37" s="87" t="s">
        <v>1699</v>
      </c>
      <c r="D37" s="94">
        <v>6.666666666666667</v>
      </c>
      <c r="E37" s="95" t="s">
        <v>136</v>
      </c>
      <c r="F37" s="96">
        <v>14.75</v>
      </c>
      <c r="G37" s="87"/>
      <c r="H37" s="77"/>
      <c r="I37" s="97"/>
      <c r="J37" s="97"/>
      <c r="K37" s="34" t="s">
        <v>65</v>
      </c>
      <c r="L37" s="100">
        <v>37</v>
      </c>
      <c r="M37" s="100"/>
      <c r="N37" s="99"/>
      <c r="O37" s="64" t="s">
        <v>353</v>
      </c>
      <c r="P37" s="66">
        <v>43726.90412037037</v>
      </c>
      <c r="Q37" s="64" t="s">
        <v>810</v>
      </c>
      <c r="R37" s="64"/>
      <c r="S37" s="64"/>
      <c r="T37" s="64" t="s">
        <v>875</v>
      </c>
      <c r="U37" s="66">
        <v>43726.90412037037</v>
      </c>
      <c r="V37" s="67" t="s">
        <v>984</v>
      </c>
      <c r="W37" s="64"/>
      <c r="X37" s="64"/>
      <c r="Y37" s="70" t="s">
        <v>1044</v>
      </c>
      <c r="Z37" s="64"/>
      <c r="AA37" s="110">
        <v>2</v>
      </c>
      <c r="AB37" s="48"/>
      <c r="AC37" s="49"/>
      <c r="AD37" s="48"/>
      <c r="AE37" s="49"/>
      <c r="AF37" s="48"/>
      <c r="AG37" s="49"/>
      <c r="AH37" s="48"/>
      <c r="AI37" s="49"/>
      <c r="AJ37" s="48"/>
      <c r="AK37" s="135" t="s">
        <v>892</v>
      </c>
      <c r="AL37" s="67" t="s">
        <v>892</v>
      </c>
      <c r="AM37" s="64" t="b">
        <v>0</v>
      </c>
      <c r="AN37" s="64">
        <v>0</v>
      </c>
      <c r="AO37" s="70" t="s">
        <v>287</v>
      </c>
      <c r="AP37" s="64" t="b">
        <v>0</v>
      </c>
      <c r="AQ37" s="64" t="s">
        <v>288</v>
      </c>
      <c r="AR37" s="64"/>
      <c r="AS37" s="70" t="s">
        <v>287</v>
      </c>
      <c r="AT37" s="64" t="b">
        <v>0</v>
      </c>
      <c r="AU37" s="64">
        <v>5</v>
      </c>
      <c r="AV37" s="70" t="s">
        <v>1091</v>
      </c>
      <c r="AW37" s="64" t="s">
        <v>342</v>
      </c>
      <c r="AX37" s="64" t="b">
        <v>0</v>
      </c>
      <c r="AY37" s="70" t="s">
        <v>1091</v>
      </c>
      <c r="AZ37" s="64" t="s">
        <v>185</v>
      </c>
      <c r="BA37" s="64">
        <v>0</v>
      </c>
      <c r="BB37" s="64">
        <v>0</v>
      </c>
      <c r="BC37" s="64"/>
      <c r="BD37" s="64"/>
      <c r="BE37" s="64"/>
      <c r="BF37" s="64"/>
      <c r="BG37" s="64"/>
      <c r="BH37" s="64"/>
      <c r="BI37" s="64"/>
      <c r="BJ37" s="64"/>
      <c r="BK37" s="63" t="str">
        <f>REPLACE(INDEX(GroupVertices[Group],MATCH(Edges[[#This Row],[Vertex 1]],GroupVertices[Vertex],0)),1,1,"")</f>
        <v>1</v>
      </c>
      <c r="BL37" s="63" t="str">
        <f>REPLACE(INDEX(GroupVertices[Group],MATCH(Edges[[#This Row],[Vertex 2]],GroupVertices[Vertex],0)),1,1,"")</f>
        <v>1</v>
      </c>
      <c r="BM37" s="137">
        <v>43726</v>
      </c>
      <c r="BN37" s="70" t="s">
        <v>921</v>
      </c>
    </row>
    <row r="38" spans="1:66" ht="15">
      <c r="A38" s="62" t="s">
        <v>760</v>
      </c>
      <c r="B38" s="62" t="s">
        <v>776</v>
      </c>
      <c r="C38" s="87" t="s">
        <v>1699</v>
      </c>
      <c r="D38" s="94">
        <v>6.666666666666667</v>
      </c>
      <c r="E38" s="95" t="s">
        <v>136</v>
      </c>
      <c r="F38" s="96">
        <v>14.75</v>
      </c>
      <c r="G38" s="87"/>
      <c r="H38" s="77"/>
      <c r="I38" s="97"/>
      <c r="J38" s="97"/>
      <c r="K38" s="34" t="s">
        <v>65</v>
      </c>
      <c r="L38" s="100">
        <v>38</v>
      </c>
      <c r="M38" s="100"/>
      <c r="N38" s="99"/>
      <c r="O38" s="64" t="s">
        <v>195</v>
      </c>
      <c r="P38" s="66">
        <v>43726.90412037037</v>
      </c>
      <c r="Q38" s="64" t="s">
        <v>810</v>
      </c>
      <c r="R38" s="64"/>
      <c r="S38" s="64"/>
      <c r="T38" s="64" t="s">
        <v>875</v>
      </c>
      <c r="U38" s="66">
        <v>43726.90412037037</v>
      </c>
      <c r="V38" s="67" t="s">
        <v>984</v>
      </c>
      <c r="W38" s="64"/>
      <c r="X38" s="64"/>
      <c r="Y38" s="70" t="s">
        <v>1044</v>
      </c>
      <c r="Z38" s="64"/>
      <c r="AA38" s="110">
        <v>2</v>
      </c>
      <c r="AB38" s="48">
        <v>0</v>
      </c>
      <c r="AC38" s="49">
        <v>0</v>
      </c>
      <c r="AD38" s="48">
        <v>0</v>
      </c>
      <c r="AE38" s="49">
        <v>0</v>
      </c>
      <c r="AF38" s="48">
        <v>0</v>
      </c>
      <c r="AG38" s="49">
        <v>0</v>
      </c>
      <c r="AH38" s="48">
        <v>14</v>
      </c>
      <c r="AI38" s="49">
        <v>100</v>
      </c>
      <c r="AJ38" s="48">
        <v>14</v>
      </c>
      <c r="AK38" s="135" t="s">
        <v>892</v>
      </c>
      <c r="AL38" s="67" t="s">
        <v>892</v>
      </c>
      <c r="AM38" s="64" t="b">
        <v>0</v>
      </c>
      <c r="AN38" s="64">
        <v>0</v>
      </c>
      <c r="AO38" s="70" t="s">
        <v>287</v>
      </c>
      <c r="AP38" s="64" t="b">
        <v>0</v>
      </c>
      <c r="AQ38" s="64" t="s">
        <v>288</v>
      </c>
      <c r="AR38" s="64"/>
      <c r="AS38" s="70" t="s">
        <v>287</v>
      </c>
      <c r="AT38" s="64" t="b">
        <v>0</v>
      </c>
      <c r="AU38" s="64">
        <v>5</v>
      </c>
      <c r="AV38" s="70" t="s">
        <v>1091</v>
      </c>
      <c r="AW38" s="64" t="s">
        <v>342</v>
      </c>
      <c r="AX38" s="64" t="b">
        <v>0</v>
      </c>
      <c r="AY38" s="70" t="s">
        <v>1091</v>
      </c>
      <c r="AZ38" s="64" t="s">
        <v>185</v>
      </c>
      <c r="BA38" s="64">
        <v>0</v>
      </c>
      <c r="BB38" s="64">
        <v>0</v>
      </c>
      <c r="BC38" s="64"/>
      <c r="BD38" s="64"/>
      <c r="BE38" s="64"/>
      <c r="BF38" s="64"/>
      <c r="BG38" s="64"/>
      <c r="BH38" s="64"/>
      <c r="BI38" s="64"/>
      <c r="BJ38" s="64"/>
      <c r="BK38" s="63" t="str">
        <f>REPLACE(INDEX(GroupVertices[Group],MATCH(Edges[[#This Row],[Vertex 1]],GroupVertices[Vertex],0)),1,1,"")</f>
        <v>1</v>
      </c>
      <c r="BL38" s="63" t="str">
        <f>REPLACE(INDEX(GroupVertices[Group],MATCH(Edges[[#This Row],[Vertex 2]],GroupVertices[Vertex],0)),1,1,"")</f>
        <v>1</v>
      </c>
      <c r="BM38" s="137">
        <v>43726</v>
      </c>
      <c r="BN38" s="70" t="s">
        <v>921</v>
      </c>
    </row>
    <row r="39" spans="1:66" ht="15">
      <c r="A39" s="62" t="s">
        <v>760</v>
      </c>
      <c r="B39" s="62" t="s">
        <v>770</v>
      </c>
      <c r="C39" s="87" t="s">
        <v>1699</v>
      </c>
      <c r="D39" s="94">
        <v>6.666666666666667</v>
      </c>
      <c r="E39" s="95" t="s">
        <v>136</v>
      </c>
      <c r="F39" s="96">
        <v>14.75</v>
      </c>
      <c r="G39" s="87"/>
      <c r="H39" s="77"/>
      <c r="I39" s="97"/>
      <c r="J39" s="97"/>
      <c r="K39" s="34" t="s">
        <v>65</v>
      </c>
      <c r="L39" s="100">
        <v>39</v>
      </c>
      <c r="M39" s="100"/>
      <c r="N39" s="99"/>
      <c r="O39" s="64" t="s">
        <v>195</v>
      </c>
      <c r="P39" s="66">
        <v>43726.90412037037</v>
      </c>
      <c r="Q39" s="64" t="s">
        <v>810</v>
      </c>
      <c r="R39" s="64"/>
      <c r="S39" s="64"/>
      <c r="T39" s="64" t="s">
        <v>875</v>
      </c>
      <c r="U39" s="66">
        <v>43726.90412037037</v>
      </c>
      <c r="V39" s="67" t="s">
        <v>984</v>
      </c>
      <c r="W39" s="64"/>
      <c r="X39" s="64"/>
      <c r="Y39" s="70" t="s">
        <v>1044</v>
      </c>
      <c r="Z39" s="64"/>
      <c r="AA39" s="110">
        <v>2</v>
      </c>
      <c r="AB39" s="48"/>
      <c r="AC39" s="49"/>
      <c r="AD39" s="48"/>
      <c r="AE39" s="49"/>
      <c r="AF39" s="48"/>
      <c r="AG39" s="49"/>
      <c r="AH39" s="48"/>
      <c r="AI39" s="49"/>
      <c r="AJ39" s="48"/>
      <c r="AK39" s="135" t="s">
        <v>892</v>
      </c>
      <c r="AL39" s="67" t="s">
        <v>892</v>
      </c>
      <c r="AM39" s="64" t="b">
        <v>0</v>
      </c>
      <c r="AN39" s="64">
        <v>0</v>
      </c>
      <c r="AO39" s="70" t="s">
        <v>287</v>
      </c>
      <c r="AP39" s="64" t="b">
        <v>0</v>
      </c>
      <c r="AQ39" s="64" t="s">
        <v>288</v>
      </c>
      <c r="AR39" s="64"/>
      <c r="AS39" s="70" t="s">
        <v>287</v>
      </c>
      <c r="AT39" s="64" t="b">
        <v>0</v>
      </c>
      <c r="AU39" s="64">
        <v>5</v>
      </c>
      <c r="AV39" s="70" t="s">
        <v>1091</v>
      </c>
      <c r="AW39" s="64" t="s">
        <v>342</v>
      </c>
      <c r="AX39" s="64" t="b">
        <v>0</v>
      </c>
      <c r="AY39" s="70" t="s">
        <v>1091</v>
      </c>
      <c r="AZ39" s="64" t="s">
        <v>185</v>
      </c>
      <c r="BA39" s="64">
        <v>0</v>
      </c>
      <c r="BB39" s="64">
        <v>0</v>
      </c>
      <c r="BC39" s="64"/>
      <c r="BD39" s="64"/>
      <c r="BE39" s="64"/>
      <c r="BF39" s="64"/>
      <c r="BG39" s="64"/>
      <c r="BH39" s="64"/>
      <c r="BI39" s="64"/>
      <c r="BJ39" s="64"/>
      <c r="BK39" s="63" t="str">
        <f>REPLACE(INDEX(GroupVertices[Group],MATCH(Edges[[#This Row],[Vertex 1]],GroupVertices[Vertex],0)),1,1,"")</f>
        <v>1</v>
      </c>
      <c r="BL39" s="63" t="str">
        <f>REPLACE(INDEX(GroupVertices[Group],MATCH(Edges[[#This Row],[Vertex 2]],GroupVertices[Vertex],0)),1,1,"")</f>
        <v>2</v>
      </c>
      <c r="BM39" s="137">
        <v>43726</v>
      </c>
      <c r="BN39" s="70" t="s">
        <v>921</v>
      </c>
    </row>
    <row r="40" spans="1:66" ht="15">
      <c r="A40" s="62" t="s">
        <v>760</v>
      </c>
      <c r="B40" s="62" t="s">
        <v>422</v>
      </c>
      <c r="C40" s="87" t="s">
        <v>1699</v>
      </c>
      <c r="D40" s="94">
        <v>6.666666666666667</v>
      </c>
      <c r="E40" s="95" t="s">
        <v>136</v>
      </c>
      <c r="F40" s="96">
        <v>14.75</v>
      </c>
      <c r="G40" s="87"/>
      <c r="H40" s="77"/>
      <c r="I40" s="97"/>
      <c r="J40" s="97"/>
      <c r="K40" s="34" t="s">
        <v>65</v>
      </c>
      <c r="L40" s="100">
        <v>40</v>
      </c>
      <c r="M40" s="100"/>
      <c r="N40" s="99"/>
      <c r="O40" s="64" t="s">
        <v>353</v>
      </c>
      <c r="P40" s="66">
        <v>43727.66465277778</v>
      </c>
      <c r="Q40" s="64" t="s">
        <v>811</v>
      </c>
      <c r="R40" s="64"/>
      <c r="S40" s="64"/>
      <c r="T40" s="64" t="s">
        <v>876</v>
      </c>
      <c r="U40" s="66">
        <v>43727.66465277778</v>
      </c>
      <c r="V40" s="67" t="s">
        <v>985</v>
      </c>
      <c r="W40" s="64"/>
      <c r="X40" s="64"/>
      <c r="Y40" s="70" t="s">
        <v>1045</v>
      </c>
      <c r="Z40" s="64"/>
      <c r="AA40" s="110">
        <v>2</v>
      </c>
      <c r="AB40" s="48"/>
      <c r="AC40" s="49"/>
      <c r="AD40" s="48"/>
      <c r="AE40" s="49"/>
      <c r="AF40" s="48"/>
      <c r="AG40" s="49"/>
      <c r="AH40" s="48"/>
      <c r="AI40" s="49"/>
      <c r="AJ40" s="48"/>
      <c r="AK40" s="117"/>
      <c r="AL40" s="67" t="s">
        <v>903</v>
      </c>
      <c r="AM40" s="64" t="b">
        <v>0</v>
      </c>
      <c r="AN40" s="64">
        <v>0</v>
      </c>
      <c r="AO40" s="70" t="s">
        <v>287</v>
      </c>
      <c r="AP40" s="64" t="b">
        <v>0</v>
      </c>
      <c r="AQ40" s="64" t="s">
        <v>288</v>
      </c>
      <c r="AR40" s="64"/>
      <c r="AS40" s="70" t="s">
        <v>287</v>
      </c>
      <c r="AT40" s="64" t="b">
        <v>0</v>
      </c>
      <c r="AU40" s="64">
        <v>3</v>
      </c>
      <c r="AV40" s="70" t="s">
        <v>1092</v>
      </c>
      <c r="AW40" s="64" t="s">
        <v>342</v>
      </c>
      <c r="AX40" s="64" t="b">
        <v>0</v>
      </c>
      <c r="AY40" s="70" t="s">
        <v>1092</v>
      </c>
      <c r="AZ40" s="64" t="s">
        <v>185</v>
      </c>
      <c r="BA40" s="64">
        <v>0</v>
      </c>
      <c r="BB40" s="64">
        <v>0</v>
      </c>
      <c r="BC40" s="64"/>
      <c r="BD40" s="64"/>
      <c r="BE40" s="64"/>
      <c r="BF40" s="64"/>
      <c r="BG40" s="64"/>
      <c r="BH40" s="64"/>
      <c r="BI40" s="64"/>
      <c r="BJ40" s="64"/>
      <c r="BK40" s="63" t="str">
        <f>REPLACE(INDEX(GroupVertices[Group],MATCH(Edges[[#This Row],[Vertex 1]],GroupVertices[Vertex],0)),1,1,"")</f>
        <v>1</v>
      </c>
      <c r="BL40" s="63" t="str">
        <f>REPLACE(INDEX(GroupVertices[Group],MATCH(Edges[[#This Row],[Vertex 2]],GroupVertices[Vertex],0)),1,1,"")</f>
        <v>1</v>
      </c>
      <c r="BM40" s="137">
        <v>43727</v>
      </c>
      <c r="BN40" s="70" t="s">
        <v>922</v>
      </c>
    </row>
    <row r="41" spans="1:66" ht="15">
      <c r="A41" s="62" t="s">
        <v>760</v>
      </c>
      <c r="B41" s="62" t="s">
        <v>770</v>
      </c>
      <c r="C41" s="87" t="s">
        <v>1699</v>
      </c>
      <c r="D41" s="94">
        <v>6.666666666666667</v>
      </c>
      <c r="E41" s="95" t="s">
        <v>136</v>
      </c>
      <c r="F41" s="96">
        <v>14.75</v>
      </c>
      <c r="G41" s="87"/>
      <c r="H41" s="77"/>
      <c r="I41" s="97"/>
      <c r="J41" s="97"/>
      <c r="K41" s="34" t="s">
        <v>65</v>
      </c>
      <c r="L41" s="100">
        <v>41</v>
      </c>
      <c r="M41" s="100"/>
      <c r="N41" s="99"/>
      <c r="O41" s="64" t="s">
        <v>195</v>
      </c>
      <c r="P41" s="66">
        <v>43727.66465277778</v>
      </c>
      <c r="Q41" s="64" t="s">
        <v>811</v>
      </c>
      <c r="R41" s="64"/>
      <c r="S41" s="64"/>
      <c r="T41" s="64" t="s">
        <v>876</v>
      </c>
      <c r="U41" s="66">
        <v>43727.66465277778</v>
      </c>
      <c r="V41" s="67" t="s">
        <v>985</v>
      </c>
      <c r="W41" s="64"/>
      <c r="X41" s="64"/>
      <c r="Y41" s="70" t="s">
        <v>1045</v>
      </c>
      <c r="Z41" s="64"/>
      <c r="AA41" s="110">
        <v>2</v>
      </c>
      <c r="AB41" s="48"/>
      <c r="AC41" s="49"/>
      <c r="AD41" s="48"/>
      <c r="AE41" s="49"/>
      <c r="AF41" s="48"/>
      <c r="AG41" s="49"/>
      <c r="AH41" s="48"/>
      <c r="AI41" s="49"/>
      <c r="AJ41" s="48"/>
      <c r="AK41" s="117"/>
      <c r="AL41" s="67" t="s">
        <v>903</v>
      </c>
      <c r="AM41" s="64" t="b">
        <v>0</v>
      </c>
      <c r="AN41" s="64">
        <v>0</v>
      </c>
      <c r="AO41" s="70" t="s">
        <v>287</v>
      </c>
      <c r="AP41" s="64" t="b">
        <v>0</v>
      </c>
      <c r="AQ41" s="64" t="s">
        <v>288</v>
      </c>
      <c r="AR41" s="64"/>
      <c r="AS41" s="70" t="s">
        <v>287</v>
      </c>
      <c r="AT41" s="64" t="b">
        <v>0</v>
      </c>
      <c r="AU41" s="64">
        <v>3</v>
      </c>
      <c r="AV41" s="70" t="s">
        <v>1092</v>
      </c>
      <c r="AW41" s="64" t="s">
        <v>342</v>
      </c>
      <c r="AX41" s="64" t="b">
        <v>0</v>
      </c>
      <c r="AY41" s="70" t="s">
        <v>1092</v>
      </c>
      <c r="AZ41" s="64" t="s">
        <v>185</v>
      </c>
      <c r="BA41" s="64">
        <v>0</v>
      </c>
      <c r="BB41" s="64">
        <v>0</v>
      </c>
      <c r="BC41" s="64"/>
      <c r="BD41" s="64"/>
      <c r="BE41" s="64"/>
      <c r="BF41" s="64"/>
      <c r="BG41" s="64"/>
      <c r="BH41" s="64"/>
      <c r="BI41" s="64"/>
      <c r="BJ41" s="64"/>
      <c r="BK41" s="63" t="str">
        <f>REPLACE(INDEX(GroupVertices[Group],MATCH(Edges[[#This Row],[Vertex 1]],GroupVertices[Vertex],0)),1,1,"")</f>
        <v>1</v>
      </c>
      <c r="BL41" s="63" t="str">
        <f>REPLACE(INDEX(GroupVertices[Group],MATCH(Edges[[#This Row],[Vertex 2]],GroupVertices[Vertex],0)),1,1,"")</f>
        <v>2</v>
      </c>
      <c r="BM41" s="137">
        <v>43727</v>
      </c>
      <c r="BN41" s="70" t="s">
        <v>922</v>
      </c>
    </row>
    <row r="42" spans="1:66" ht="15">
      <c r="A42" s="62" t="s">
        <v>760</v>
      </c>
      <c r="B42" s="62" t="s">
        <v>776</v>
      </c>
      <c r="C42" s="87" t="s">
        <v>1699</v>
      </c>
      <c r="D42" s="94">
        <v>6.666666666666667</v>
      </c>
      <c r="E42" s="95" t="s">
        <v>136</v>
      </c>
      <c r="F42" s="96">
        <v>14.75</v>
      </c>
      <c r="G42" s="87"/>
      <c r="H42" s="77"/>
      <c r="I42" s="97"/>
      <c r="J42" s="97"/>
      <c r="K42" s="34" t="s">
        <v>65</v>
      </c>
      <c r="L42" s="100">
        <v>42</v>
      </c>
      <c r="M42" s="100"/>
      <c r="N42" s="99"/>
      <c r="O42" s="64" t="s">
        <v>195</v>
      </c>
      <c r="P42" s="66">
        <v>43727.66465277778</v>
      </c>
      <c r="Q42" s="64" t="s">
        <v>811</v>
      </c>
      <c r="R42" s="64"/>
      <c r="S42" s="64"/>
      <c r="T42" s="64" t="s">
        <v>876</v>
      </c>
      <c r="U42" s="66">
        <v>43727.66465277778</v>
      </c>
      <c r="V42" s="67" t="s">
        <v>985</v>
      </c>
      <c r="W42" s="64"/>
      <c r="X42" s="64"/>
      <c r="Y42" s="70" t="s">
        <v>1045</v>
      </c>
      <c r="Z42" s="64"/>
      <c r="AA42" s="110">
        <v>2</v>
      </c>
      <c r="AB42" s="48">
        <v>0</v>
      </c>
      <c r="AC42" s="49">
        <v>0</v>
      </c>
      <c r="AD42" s="48">
        <v>0</v>
      </c>
      <c r="AE42" s="49">
        <v>0</v>
      </c>
      <c r="AF42" s="48">
        <v>0</v>
      </c>
      <c r="AG42" s="49">
        <v>0</v>
      </c>
      <c r="AH42" s="48">
        <v>21</v>
      </c>
      <c r="AI42" s="49">
        <v>100</v>
      </c>
      <c r="AJ42" s="48">
        <v>21</v>
      </c>
      <c r="AK42" s="117"/>
      <c r="AL42" s="67" t="s">
        <v>903</v>
      </c>
      <c r="AM42" s="64" t="b">
        <v>0</v>
      </c>
      <c r="AN42" s="64">
        <v>0</v>
      </c>
      <c r="AO42" s="70" t="s">
        <v>287</v>
      </c>
      <c r="AP42" s="64" t="b">
        <v>0</v>
      </c>
      <c r="AQ42" s="64" t="s">
        <v>288</v>
      </c>
      <c r="AR42" s="64"/>
      <c r="AS42" s="70" t="s">
        <v>287</v>
      </c>
      <c r="AT42" s="64" t="b">
        <v>0</v>
      </c>
      <c r="AU42" s="64">
        <v>3</v>
      </c>
      <c r="AV42" s="70" t="s">
        <v>1092</v>
      </c>
      <c r="AW42" s="64" t="s">
        <v>342</v>
      </c>
      <c r="AX42" s="64" t="b">
        <v>0</v>
      </c>
      <c r="AY42" s="70" t="s">
        <v>1092</v>
      </c>
      <c r="AZ42" s="64" t="s">
        <v>185</v>
      </c>
      <c r="BA42" s="64">
        <v>0</v>
      </c>
      <c r="BB42" s="64">
        <v>0</v>
      </c>
      <c r="BC42" s="64"/>
      <c r="BD42" s="64"/>
      <c r="BE42" s="64"/>
      <c r="BF42" s="64"/>
      <c r="BG42" s="64"/>
      <c r="BH42" s="64"/>
      <c r="BI42" s="64"/>
      <c r="BJ42" s="64"/>
      <c r="BK42" s="63" t="str">
        <f>REPLACE(INDEX(GroupVertices[Group],MATCH(Edges[[#This Row],[Vertex 1]],GroupVertices[Vertex],0)),1,1,"")</f>
        <v>1</v>
      </c>
      <c r="BL42" s="63" t="str">
        <f>REPLACE(INDEX(GroupVertices[Group],MATCH(Edges[[#This Row],[Vertex 2]],GroupVertices[Vertex],0)),1,1,"")</f>
        <v>1</v>
      </c>
      <c r="BM42" s="137">
        <v>43727</v>
      </c>
      <c r="BN42" s="70" t="s">
        <v>922</v>
      </c>
    </row>
    <row r="43" spans="1:66" ht="15">
      <c r="A43" s="62" t="s">
        <v>761</v>
      </c>
      <c r="B43" s="62" t="s">
        <v>770</v>
      </c>
      <c r="C43" s="87" t="s">
        <v>284</v>
      </c>
      <c r="D43" s="94">
        <v>5</v>
      </c>
      <c r="E43" s="95" t="s">
        <v>132</v>
      </c>
      <c r="F43" s="96">
        <v>16</v>
      </c>
      <c r="G43" s="87"/>
      <c r="H43" s="77"/>
      <c r="I43" s="97"/>
      <c r="J43" s="97"/>
      <c r="K43" s="34" t="s">
        <v>65</v>
      </c>
      <c r="L43" s="100">
        <v>43</v>
      </c>
      <c r="M43" s="100"/>
      <c r="N43" s="99"/>
      <c r="O43" s="64" t="s">
        <v>353</v>
      </c>
      <c r="P43" s="66">
        <v>43727.64197916666</v>
      </c>
      <c r="Q43" s="64" t="s">
        <v>812</v>
      </c>
      <c r="R43" s="64"/>
      <c r="S43" s="64"/>
      <c r="T43" s="64" t="s">
        <v>877</v>
      </c>
      <c r="U43" s="66">
        <v>43727.64197916666</v>
      </c>
      <c r="V43" s="67" t="s">
        <v>986</v>
      </c>
      <c r="W43" s="64"/>
      <c r="X43" s="64"/>
      <c r="Y43" s="70" t="s">
        <v>1046</v>
      </c>
      <c r="Z43" s="64"/>
      <c r="AA43" s="110">
        <v>1</v>
      </c>
      <c r="AB43" s="48"/>
      <c r="AC43" s="49"/>
      <c r="AD43" s="48"/>
      <c r="AE43" s="49"/>
      <c r="AF43" s="48"/>
      <c r="AG43" s="49"/>
      <c r="AH43" s="48"/>
      <c r="AI43" s="49"/>
      <c r="AJ43" s="48"/>
      <c r="AK43" s="117"/>
      <c r="AL43" s="67" t="s">
        <v>904</v>
      </c>
      <c r="AM43" s="64" t="b">
        <v>0</v>
      </c>
      <c r="AN43" s="64">
        <v>0</v>
      </c>
      <c r="AO43" s="70" t="s">
        <v>287</v>
      </c>
      <c r="AP43" s="64" t="b">
        <v>0</v>
      </c>
      <c r="AQ43" s="64" t="s">
        <v>288</v>
      </c>
      <c r="AR43" s="64"/>
      <c r="AS43" s="70" t="s">
        <v>287</v>
      </c>
      <c r="AT43" s="64" t="b">
        <v>0</v>
      </c>
      <c r="AU43" s="64">
        <v>1</v>
      </c>
      <c r="AV43" s="70" t="s">
        <v>1100</v>
      </c>
      <c r="AW43" s="64" t="s">
        <v>342</v>
      </c>
      <c r="AX43" s="64" t="b">
        <v>0</v>
      </c>
      <c r="AY43" s="70" t="s">
        <v>1100</v>
      </c>
      <c r="AZ43" s="64" t="s">
        <v>185</v>
      </c>
      <c r="BA43" s="64">
        <v>0</v>
      </c>
      <c r="BB43" s="64">
        <v>0</v>
      </c>
      <c r="BC43" s="64"/>
      <c r="BD43" s="64"/>
      <c r="BE43" s="64"/>
      <c r="BF43" s="64"/>
      <c r="BG43" s="64"/>
      <c r="BH43" s="64"/>
      <c r="BI43" s="64"/>
      <c r="BJ43" s="64"/>
      <c r="BK43" s="63" t="str">
        <f>REPLACE(INDEX(GroupVertices[Group],MATCH(Edges[[#This Row],[Vertex 1]],GroupVertices[Vertex],0)),1,1,"")</f>
        <v>1</v>
      </c>
      <c r="BL43" s="63" t="str">
        <f>REPLACE(INDEX(GroupVertices[Group],MATCH(Edges[[#This Row],[Vertex 2]],GroupVertices[Vertex],0)),1,1,"")</f>
        <v>2</v>
      </c>
      <c r="BM43" s="137">
        <v>43727</v>
      </c>
      <c r="BN43" s="70" t="s">
        <v>923</v>
      </c>
    </row>
    <row r="44" spans="1:66" ht="15">
      <c r="A44" s="62" t="s">
        <v>761</v>
      </c>
      <c r="B44" s="62" t="s">
        <v>776</v>
      </c>
      <c r="C44" s="87" t="s">
        <v>284</v>
      </c>
      <c r="D44" s="94">
        <v>5</v>
      </c>
      <c r="E44" s="95" t="s">
        <v>132</v>
      </c>
      <c r="F44" s="96">
        <v>16</v>
      </c>
      <c r="G44" s="87"/>
      <c r="H44" s="77"/>
      <c r="I44" s="97"/>
      <c r="J44" s="97"/>
      <c r="K44" s="34" t="s">
        <v>65</v>
      </c>
      <c r="L44" s="100">
        <v>44</v>
      </c>
      <c r="M44" s="100"/>
      <c r="N44" s="99"/>
      <c r="O44" s="64" t="s">
        <v>195</v>
      </c>
      <c r="P44" s="66">
        <v>43727.64197916666</v>
      </c>
      <c r="Q44" s="64" t="s">
        <v>812</v>
      </c>
      <c r="R44" s="64"/>
      <c r="S44" s="64"/>
      <c r="T44" s="64" t="s">
        <v>877</v>
      </c>
      <c r="U44" s="66">
        <v>43727.64197916666</v>
      </c>
      <c r="V44" s="67" t="s">
        <v>986</v>
      </c>
      <c r="W44" s="64"/>
      <c r="X44" s="64"/>
      <c r="Y44" s="70" t="s">
        <v>1046</v>
      </c>
      <c r="Z44" s="64"/>
      <c r="AA44" s="110">
        <v>1</v>
      </c>
      <c r="AB44" s="48">
        <v>0</v>
      </c>
      <c r="AC44" s="49">
        <v>0</v>
      </c>
      <c r="AD44" s="48">
        <v>0</v>
      </c>
      <c r="AE44" s="49">
        <v>0</v>
      </c>
      <c r="AF44" s="48">
        <v>0</v>
      </c>
      <c r="AG44" s="49">
        <v>0</v>
      </c>
      <c r="AH44" s="48">
        <v>27</v>
      </c>
      <c r="AI44" s="49">
        <v>100</v>
      </c>
      <c r="AJ44" s="48">
        <v>27</v>
      </c>
      <c r="AK44" s="117"/>
      <c r="AL44" s="67" t="s">
        <v>904</v>
      </c>
      <c r="AM44" s="64" t="b">
        <v>0</v>
      </c>
      <c r="AN44" s="64">
        <v>0</v>
      </c>
      <c r="AO44" s="70" t="s">
        <v>287</v>
      </c>
      <c r="AP44" s="64" t="b">
        <v>0</v>
      </c>
      <c r="AQ44" s="64" t="s">
        <v>288</v>
      </c>
      <c r="AR44" s="64"/>
      <c r="AS44" s="70" t="s">
        <v>287</v>
      </c>
      <c r="AT44" s="64" t="b">
        <v>0</v>
      </c>
      <c r="AU44" s="64">
        <v>1</v>
      </c>
      <c r="AV44" s="70" t="s">
        <v>1100</v>
      </c>
      <c r="AW44" s="64" t="s">
        <v>342</v>
      </c>
      <c r="AX44" s="64" t="b">
        <v>0</v>
      </c>
      <c r="AY44" s="70" t="s">
        <v>1100</v>
      </c>
      <c r="AZ44" s="64" t="s">
        <v>185</v>
      </c>
      <c r="BA44" s="64">
        <v>0</v>
      </c>
      <c r="BB44" s="64">
        <v>0</v>
      </c>
      <c r="BC44" s="64"/>
      <c r="BD44" s="64"/>
      <c r="BE44" s="64"/>
      <c r="BF44" s="64"/>
      <c r="BG44" s="64"/>
      <c r="BH44" s="64"/>
      <c r="BI44" s="64"/>
      <c r="BJ44" s="64"/>
      <c r="BK44" s="63" t="str">
        <f>REPLACE(INDEX(GroupVertices[Group],MATCH(Edges[[#This Row],[Vertex 1]],GroupVertices[Vertex],0)),1,1,"")</f>
        <v>1</v>
      </c>
      <c r="BL44" s="63" t="str">
        <f>REPLACE(INDEX(GroupVertices[Group],MATCH(Edges[[#This Row],[Vertex 2]],GroupVertices[Vertex],0)),1,1,"")</f>
        <v>1</v>
      </c>
      <c r="BM44" s="137">
        <v>43727</v>
      </c>
      <c r="BN44" s="70" t="s">
        <v>923</v>
      </c>
    </row>
    <row r="45" spans="1:66" ht="15">
      <c r="A45" s="62" t="s">
        <v>761</v>
      </c>
      <c r="B45" s="62" t="s">
        <v>761</v>
      </c>
      <c r="C45" s="87" t="s">
        <v>284</v>
      </c>
      <c r="D45" s="94">
        <v>5</v>
      </c>
      <c r="E45" s="95" t="s">
        <v>132</v>
      </c>
      <c r="F45" s="96">
        <v>16</v>
      </c>
      <c r="G45" s="87"/>
      <c r="H45" s="77"/>
      <c r="I45" s="97"/>
      <c r="J45" s="97"/>
      <c r="K45" s="34" t="s">
        <v>65</v>
      </c>
      <c r="L45" s="100">
        <v>45</v>
      </c>
      <c r="M45" s="100"/>
      <c r="N45" s="99"/>
      <c r="O45" s="64" t="s">
        <v>185</v>
      </c>
      <c r="P45" s="66">
        <v>43727.77465277778</v>
      </c>
      <c r="Q45" s="64" t="s">
        <v>813</v>
      </c>
      <c r="R45" s="67" t="s">
        <v>845</v>
      </c>
      <c r="S45" s="64" t="s">
        <v>866</v>
      </c>
      <c r="T45" s="64" t="s">
        <v>875</v>
      </c>
      <c r="U45" s="66">
        <v>43727.77465277778</v>
      </c>
      <c r="V45" s="67" t="s">
        <v>987</v>
      </c>
      <c r="W45" s="64"/>
      <c r="X45" s="64"/>
      <c r="Y45" s="70" t="s">
        <v>1047</v>
      </c>
      <c r="Z45" s="64"/>
      <c r="AA45" s="110">
        <v>1</v>
      </c>
      <c r="AB45" s="48">
        <v>0</v>
      </c>
      <c r="AC45" s="49">
        <v>0</v>
      </c>
      <c r="AD45" s="48">
        <v>0</v>
      </c>
      <c r="AE45" s="49">
        <v>0</v>
      </c>
      <c r="AF45" s="48">
        <v>0</v>
      </c>
      <c r="AG45" s="49">
        <v>0</v>
      </c>
      <c r="AH45" s="48">
        <v>44</v>
      </c>
      <c r="AI45" s="49">
        <v>100</v>
      </c>
      <c r="AJ45" s="48">
        <v>44</v>
      </c>
      <c r="AK45" s="117"/>
      <c r="AL45" s="67" t="s">
        <v>904</v>
      </c>
      <c r="AM45" s="64" t="b">
        <v>0</v>
      </c>
      <c r="AN45" s="64">
        <v>3</v>
      </c>
      <c r="AO45" s="70" t="s">
        <v>287</v>
      </c>
      <c r="AP45" s="64" t="b">
        <v>1</v>
      </c>
      <c r="AQ45" s="64" t="s">
        <v>288</v>
      </c>
      <c r="AR45" s="64"/>
      <c r="AS45" s="70" t="s">
        <v>1101</v>
      </c>
      <c r="AT45" s="64" t="b">
        <v>0</v>
      </c>
      <c r="AU45" s="64">
        <v>0</v>
      </c>
      <c r="AV45" s="70" t="s">
        <v>287</v>
      </c>
      <c r="AW45" s="64" t="s">
        <v>342</v>
      </c>
      <c r="AX45" s="64" t="b">
        <v>0</v>
      </c>
      <c r="AY45" s="70" t="s">
        <v>1047</v>
      </c>
      <c r="AZ45" s="64" t="s">
        <v>185</v>
      </c>
      <c r="BA45" s="64">
        <v>0</v>
      </c>
      <c r="BB45" s="64">
        <v>0</v>
      </c>
      <c r="BC45" s="64"/>
      <c r="BD45" s="64"/>
      <c r="BE45" s="64"/>
      <c r="BF45" s="64"/>
      <c r="BG45" s="64"/>
      <c r="BH45" s="64"/>
      <c r="BI45" s="64"/>
      <c r="BJ45" s="64"/>
      <c r="BK45" s="63" t="str">
        <f>REPLACE(INDEX(GroupVertices[Group],MATCH(Edges[[#This Row],[Vertex 1]],GroupVertices[Vertex],0)),1,1,"")</f>
        <v>1</v>
      </c>
      <c r="BL45" s="63" t="str">
        <f>REPLACE(INDEX(GroupVertices[Group],MATCH(Edges[[#This Row],[Vertex 2]],GroupVertices[Vertex],0)),1,1,"")</f>
        <v>1</v>
      </c>
      <c r="BM45" s="137">
        <v>43727</v>
      </c>
      <c r="BN45" s="70" t="s">
        <v>924</v>
      </c>
    </row>
    <row r="46" spans="1:66" ht="15">
      <c r="A46" s="62" t="s">
        <v>762</v>
      </c>
      <c r="B46" s="62" t="s">
        <v>422</v>
      </c>
      <c r="C46" s="87" t="s">
        <v>284</v>
      </c>
      <c r="D46" s="94">
        <v>5</v>
      </c>
      <c r="E46" s="95" t="s">
        <v>132</v>
      </c>
      <c r="F46" s="96">
        <v>16</v>
      </c>
      <c r="G46" s="87"/>
      <c r="H46" s="77"/>
      <c r="I46" s="97"/>
      <c r="J46" s="97"/>
      <c r="K46" s="34" t="s">
        <v>65</v>
      </c>
      <c r="L46" s="100">
        <v>46</v>
      </c>
      <c r="M46" s="100"/>
      <c r="N46" s="99"/>
      <c r="O46" s="64" t="s">
        <v>353</v>
      </c>
      <c r="P46" s="66">
        <v>43727.81112268518</v>
      </c>
      <c r="Q46" s="64" t="s">
        <v>814</v>
      </c>
      <c r="R46" s="67" t="s">
        <v>846</v>
      </c>
      <c r="S46" s="64" t="s">
        <v>867</v>
      </c>
      <c r="T46" s="64" t="s">
        <v>875</v>
      </c>
      <c r="U46" s="66">
        <v>43727.81112268518</v>
      </c>
      <c r="V46" s="67" t="s">
        <v>988</v>
      </c>
      <c r="W46" s="64"/>
      <c r="X46" s="64"/>
      <c r="Y46" s="70" t="s">
        <v>1048</v>
      </c>
      <c r="Z46" s="64"/>
      <c r="AA46" s="110">
        <v>1</v>
      </c>
      <c r="AB46" s="48"/>
      <c r="AC46" s="49"/>
      <c r="AD46" s="48"/>
      <c r="AE46" s="49"/>
      <c r="AF46" s="48"/>
      <c r="AG46" s="49"/>
      <c r="AH46" s="48"/>
      <c r="AI46" s="49"/>
      <c r="AJ46" s="48"/>
      <c r="AK46" s="135" t="s">
        <v>893</v>
      </c>
      <c r="AL46" s="67" t="s">
        <v>893</v>
      </c>
      <c r="AM46" s="64" t="b">
        <v>0</v>
      </c>
      <c r="AN46" s="64">
        <v>0</v>
      </c>
      <c r="AO46" s="70" t="s">
        <v>287</v>
      </c>
      <c r="AP46" s="64" t="b">
        <v>0</v>
      </c>
      <c r="AQ46" s="64" t="s">
        <v>288</v>
      </c>
      <c r="AR46" s="64"/>
      <c r="AS46" s="70" t="s">
        <v>287</v>
      </c>
      <c r="AT46" s="64" t="b">
        <v>0</v>
      </c>
      <c r="AU46" s="64">
        <v>1</v>
      </c>
      <c r="AV46" s="70" t="s">
        <v>1093</v>
      </c>
      <c r="AW46" s="64" t="s">
        <v>368</v>
      </c>
      <c r="AX46" s="64" t="b">
        <v>0</v>
      </c>
      <c r="AY46" s="70" t="s">
        <v>1093</v>
      </c>
      <c r="AZ46" s="64" t="s">
        <v>185</v>
      </c>
      <c r="BA46" s="64">
        <v>0</v>
      </c>
      <c r="BB46" s="64">
        <v>0</v>
      </c>
      <c r="BC46" s="64"/>
      <c r="BD46" s="64"/>
      <c r="BE46" s="64"/>
      <c r="BF46" s="64"/>
      <c r="BG46" s="64"/>
      <c r="BH46" s="64"/>
      <c r="BI46" s="64"/>
      <c r="BJ46" s="64"/>
      <c r="BK46" s="63" t="str">
        <f>REPLACE(INDEX(GroupVertices[Group],MATCH(Edges[[#This Row],[Vertex 1]],GroupVertices[Vertex],0)),1,1,"")</f>
        <v>1</v>
      </c>
      <c r="BL46" s="63" t="str">
        <f>REPLACE(INDEX(GroupVertices[Group],MATCH(Edges[[#This Row],[Vertex 2]],GroupVertices[Vertex],0)),1,1,"")</f>
        <v>1</v>
      </c>
      <c r="BM46" s="137">
        <v>43727</v>
      </c>
      <c r="BN46" s="70" t="s">
        <v>925</v>
      </c>
    </row>
    <row r="47" spans="1:66" ht="15">
      <c r="A47" s="62" t="s">
        <v>762</v>
      </c>
      <c r="B47" s="62" t="s">
        <v>770</v>
      </c>
      <c r="C47" s="87" t="s">
        <v>284</v>
      </c>
      <c r="D47" s="94">
        <v>5</v>
      </c>
      <c r="E47" s="95" t="s">
        <v>132</v>
      </c>
      <c r="F47" s="96">
        <v>16</v>
      </c>
      <c r="G47" s="87"/>
      <c r="H47" s="77"/>
      <c r="I47" s="97"/>
      <c r="J47" s="97"/>
      <c r="K47" s="34" t="s">
        <v>65</v>
      </c>
      <c r="L47" s="100">
        <v>47</v>
      </c>
      <c r="M47" s="100"/>
      <c r="N47" s="99"/>
      <c r="O47" s="64" t="s">
        <v>195</v>
      </c>
      <c r="P47" s="66">
        <v>43727.81112268518</v>
      </c>
      <c r="Q47" s="64" t="s">
        <v>814</v>
      </c>
      <c r="R47" s="67" t="s">
        <v>846</v>
      </c>
      <c r="S47" s="64" t="s">
        <v>867</v>
      </c>
      <c r="T47" s="64" t="s">
        <v>875</v>
      </c>
      <c r="U47" s="66">
        <v>43727.81112268518</v>
      </c>
      <c r="V47" s="67" t="s">
        <v>988</v>
      </c>
      <c r="W47" s="64"/>
      <c r="X47" s="64"/>
      <c r="Y47" s="70" t="s">
        <v>1048</v>
      </c>
      <c r="Z47" s="64"/>
      <c r="AA47" s="110">
        <v>1</v>
      </c>
      <c r="AB47" s="48"/>
      <c r="AC47" s="49"/>
      <c r="AD47" s="48"/>
      <c r="AE47" s="49"/>
      <c r="AF47" s="48"/>
      <c r="AG47" s="49"/>
      <c r="AH47" s="48"/>
      <c r="AI47" s="49"/>
      <c r="AJ47" s="48"/>
      <c r="AK47" s="135" t="s">
        <v>893</v>
      </c>
      <c r="AL47" s="67" t="s">
        <v>893</v>
      </c>
      <c r="AM47" s="64" t="b">
        <v>0</v>
      </c>
      <c r="AN47" s="64">
        <v>0</v>
      </c>
      <c r="AO47" s="70" t="s">
        <v>287</v>
      </c>
      <c r="AP47" s="64" t="b">
        <v>0</v>
      </c>
      <c r="AQ47" s="64" t="s">
        <v>288</v>
      </c>
      <c r="AR47" s="64"/>
      <c r="AS47" s="70" t="s">
        <v>287</v>
      </c>
      <c r="AT47" s="64" t="b">
        <v>0</v>
      </c>
      <c r="AU47" s="64">
        <v>1</v>
      </c>
      <c r="AV47" s="70" t="s">
        <v>1093</v>
      </c>
      <c r="AW47" s="64" t="s">
        <v>368</v>
      </c>
      <c r="AX47" s="64" t="b">
        <v>0</v>
      </c>
      <c r="AY47" s="70" t="s">
        <v>1093</v>
      </c>
      <c r="AZ47" s="64" t="s">
        <v>185</v>
      </c>
      <c r="BA47" s="64">
        <v>0</v>
      </c>
      <c r="BB47" s="64">
        <v>0</v>
      </c>
      <c r="BC47" s="64"/>
      <c r="BD47" s="64"/>
      <c r="BE47" s="64"/>
      <c r="BF47" s="64"/>
      <c r="BG47" s="64"/>
      <c r="BH47" s="64"/>
      <c r="BI47" s="64"/>
      <c r="BJ47" s="64"/>
      <c r="BK47" s="63" t="str">
        <f>REPLACE(INDEX(GroupVertices[Group],MATCH(Edges[[#This Row],[Vertex 1]],GroupVertices[Vertex],0)),1,1,"")</f>
        <v>1</v>
      </c>
      <c r="BL47" s="63" t="str">
        <f>REPLACE(INDEX(GroupVertices[Group],MATCH(Edges[[#This Row],[Vertex 2]],GroupVertices[Vertex],0)),1,1,"")</f>
        <v>2</v>
      </c>
      <c r="BM47" s="137">
        <v>43727</v>
      </c>
      <c r="BN47" s="70" t="s">
        <v>925</v>
      </c>
    </row>
    <row r="48" spans="1:66" ht="15">
      <c r="A48" s="62" t="s">
        <v>762</v>
      </c>
      <c r="B48" s="62" t="s">
        <v>776</v>
      </c>
      <c r="C48" s="87" t="s">
        <v>284</v>
      </c>
      <c r="D48" s="94">
        <v>5</v>
      </c>
      <c r="E48" s="95" t="s">
        <v>132</v>
      </c>
      <c r="F48" s="96">
        <v>16</v>
      </c>
      <c r="G48" s="87"/>
      <c r="H48" s="77"/>
      <c r="I48" s="97"/>
      <c r="J48" s="97"/>
      <c r="K48" s="34" t="s">
        <v>65</v>
      </c>
      <c r="L48" s="100">
        <v>48</v>
      </c>
      <c r="M48" s="100"/>
      <c r="N48" s="99"/>
      <c r="O48" s="64" t="s">
        <v>195</v>
      </c>
      <c r="P48" s="66">
        <v>43727.81112268518</v>
      </c>
      <c r="Q48" s="64" t="s">
        <v>814</v>
      </c>
      <c r="R48" s="67" t="s">
        <v>846</v>
      </c>
      <c r="S48" s="64" t="s">
        <v>867</v>
      </c>
      <c r="T48" s="64" t="s">
        <v>875</v>
      </c>
      <c r="U48" s="66">
        <v>43727.81112268518</v>
      </c>
      <c r="V48" s="67" t="s">
        <v>988</v>
      </c>
      <c r="W48" s="64"/>
      <c r="X48" s="64"/>
      <c r="Y48" s="70" t="s">
        <v>1048</v>
      </c>
      <c r="Z48" s="64"/>
      <c r="AA48" s="110">
        <v>1</v>
      </c>
      <c r="AB48" s="48">
        <v>0</v>
      </c>
      <c r="AC48" s="49">
        <v>0</v>
      </c>
      <c r="AD48" s="48">
        <v>0</v>
      </c>
      <c r="AE48" s="49">
        <v>0</v>
      </c>
      <c r="AF48" s="48">
        <v>0</v>
      </c>
      <c r="AG48" s="49">
        <v>0</v>
      </c>
      <c r="AH48" s="48">
        <v>8</v>
      </c>
      <c r="AI48" s="49">
        <v>100</v>
      </c>
      <c r="AJ48" s="48">
        <v>8</v>
      </c>
      <c r="AK48" s="135" t="s">
        <v>893</v>
      </c>
      <c r="AL48" s="67" t="s">
        <v>893</v>
      </c>
      <c r="AM48" s="64" t="b">
        <v>0</v>
      </c>
      <c r="AN48" s="64">
        <v>0</v>
      </c>
      <c r="AO48" s="70" t="s">
        <v>287</v>
      </c>
      <c r="AP48" s="64" t="b">
        <v>0</v>
      </c>
      <c r="AQ48" s="64" t="s">
        <v>288</v>
      </c>
      <c r="AR48" s="64"/>
      <c r="AS48" s="70" t="s">
        <v>287</v>
      </c>
      <c r="AT48" s="64" t="b">
        <v>0</v>
      </c>
      <c r="AU48" s="64">
        <v>1</v>
      </c>
      <c r="AV48" s="70" t="s">
        <v>1093</v>
      </c>
      <c r="AW48" s="64" t="s">
        <v>368</v>
      </c>
      <c r="AX48" s="64" t="b">
        <v>0</v>
      </c>
      <c r="AY48" s="70" t="s">
        <v>1093</v>
      </c>
      <c r="AZ48" s="64" t="s">
        <v>185</v>
      </c>
      <c r="BA48" s="64">
        <v>0</v>
      </c>
      <c r="BB48" s="64">
        <v>0</v>
      </c>
      <c r="BC48" s="64"/>
      <c r="BD48" s="64"/>
      <c r="BE48" s="64"/>
      <c r="BF48" s="64"/>
      <c r="BG48" s="64"/>
      <c r="BH48" s="64"/>
      <c r="BI48" s="64"/>
      <c r="BJ48" s="64"/>
      <c r="BK48" s="63" t="str">
        <f>REPLACE(INDEX(GroupVertices[Group],MATCH(Edges[[#This Row],[Vertex 1]],GroupVertices[Vertex],0)),1,1,"")</f>
        <v>1</v>
      </c>
      <c r="BL48" s="63" t="str">
        <f>REPLACE(INDEX(GroupVertices[Group],MATCH(Edges[[#This Row],[Vertex 2]],GroupVertices[Vertex],0)),1,1,"")</f>
        <v>1</v>
      </c>
      <c r="BM48" s="137">
        <v>43727</v>
      </c>
      <c r="BN48" s="70" t="s">
        <v>925</v>
      </c>
    </row>
    <row r="49" spans="1:66" ht="15">
      <c r="A49" s="62" t="s">
        <v>763</v>
      </c>
      <c r="B49" s="62" t="s">
        <v>763</v>
      </c>
      <c r="C49" s="87" t="s">
        <v>284</v>
      </c>
      <c r="D49" s="94">
        <v>5</v>
      </c>
      <c r="E49" s="95" t="s">
        <v>132</v>
      </c>
      <c r="F49" s="96">
        <v>16</v>
      </c>
      <c r="G49" s="87"/>
      <c r="H49" s="77"/>
      <c r="I49" s="97"/>
      <c r="J49" s="97"/>
      <c r="K49" s="34" t="s">
        <v>65</v>
      </c>
      <c r="L49" s="100">
        <v>49</v>
      </c>
      <c r="M49" s="100"/>
      <c r="N49" s="99"/>
      <c r="O49" s="64" t="s">
        <v>185</v>
      </c>
      <c r="P49" s="66">
        <v>43727.823229166665</v>
      </c>
      <c r="Q49" s="64" t="s">
        <v>815</v>
      </c>
      <c r="R49" s="67" t="s">
        <v>847</v>
      </c>
      <c r="S49" s="64" t="s">
        <v>866</v>
      </c>
      <c r="T49" s="64" t="s">
        <v>875</v>
      </c>
      <c r="U49" s="66">
        <v>43727.823229166665</v>
      </c>
      <c r="V49" s="67" t="s">
        <v>989</v>
      </c>
      <c r="W49" s="64"/>
      <c r="X49" s="64"/>
      <c r="Y49" s="70" t="s">
        <v>1049</v>
      </c>
      <c r="Z49" s="64"/>
      <c r="AA49" s="110">
        <v>1</v>
      </c>
      <c r="AB49" s="48">
        <v>0</v>
      </c>
      <c r="AC49" s="49">
        <v>0</v>
      </c>
      <c r="AD49" s="48">
        <v>0</v>
      </c>
      <c r="AE49" s="49">
        <v>0</v>
      </c>
      <c r="AF49" s="48">
        <v>0</v>
      </c>
      <c r="AG49" s="49">
        <v>0</v>
      </c>
      <c r="AH49" s="48">
        <v>34</v>
      </c>
      <c r="AI49" s="49">
        <v>100</v>
      </c>
      <c r="AJ49" s="48">
        <v>34</v>
      </c>
      <c r="AK49" s="117"/>
      <c r="AL49" s="67" t="s">
        <v>905</v>
      </c>
      <c r="AM49" s="64" t="b">
        <v>0</v>
      </c>
      <c r="AN49" s="64">
        <v>4</v>
      </c>
      <c r="AO49" s="70" t="s">
        <v>287</v>
      </c>
      <c r="AP49" s="64" t="b">
        <v>1</v>
      </c>
      <c r="AQ49" s="64" t="s">
        <v>288</v>
      </c>
      <c r="AR49" s="64"/>
      <c r="AS49" s="70" t="s">
        <v>1101</v>
      </c>
      <c r="AT49" s="64" t="b">
        <v>0</v>
      </c>
      <c r="AU49" s="64">
        <v>0</v>
      </c>
      <c r="AV49" s="70" t="s">
        <v>287</v>
      </c>
      <c r="AW49" s="64" t="s">
        <v>342</v>
      </c>
      <c r="AX49" s="64" t="b">
        <v>0</v>
      </c>
      <c r="AY49" s="70" t="s">
        <v>1049</v>
      </c>
      <c r="AZ49" s="64" t="s">
        <v>185</v>
      </c>
      <c r="BA49" s="64">
        <v>0</v>
      </c>
      <c r="BB49" s="64">
        <v>0</v>
      </c>
      <c r="BC49" s="64"/>
      <c r="BD49" s="64"/>
      <c r="BE49" s="64"/>
      <c r="BF49" s="64"/>
      <c r="BG49" s="64"/>
      <c r="BH49" s="64"/>
      <c r="BI49" s="64"/>
      <c r="BJ49" s="64"/>
      <c r="BK49" s="63" t="str">
        <f>REPLACE(INDEX(GroupVertices[Group],MATCH(Edges[[#This Row],[Vertex 1]],GroupVertices[Vertex],0)),1,1,"")</f>
        <v>5</v>
      </c>
      <c r="BL49" s="63" t="str">
        <f>REPLACE(INDEX(GroupVertices[Group],MATCH(Edges[[#This Row],[Vertex 2]],GroupVertices[Vertex],0)),1,1,"")</f>
        <v>5</v>
      </c>
      <c r="BM49" s="137">
        <v>43727</v>
      </c>
      <c r="BN49" s="70" t="s">
        <v>926</v>
      </c>
    </row>
    <row r="50" spans="1:66" ht="15">
      <c r="A50" s="62" t="s">
        <v>764</v>
      </c>
      <c r="B50" s="62" t="s">
        <v>764</v>
      </c>
      <c r="C50" s="87" t="s">
        <v>284</v>
      </c>
      <c r="D50" s="94">
        <v>5</v>
      </c>
      <c r="E50" s="95" t="s">
        <v>132</v>
      </c>
      <c r="F50" s="96">
        <v>16</v>
      </c>
      <c r="G50" s="87"/>
      <c r="H50" s="77"/>
      <c r="I50" s="97"/>
      <c r="J50" s="97"/>
      <c r="K50" s="34" t="s">
        <v>65</v>
      </c>
      <c r="L50" s="100">
        <v>50</v>
      </c>
      <c r="M50" s="100"/>
      <c r="N50" s="99"/>
      <c r="O50" s="64" t="s">
        <v>185</v>
      </c>
      <c r="P50" s="66">
        <v>43727.82859953704</v>
      </c>
      <c r="Q50" s="64" t="s">
        <v>816</v>
      </c>
      <c r="R50" s="67" t="s">
        <v>845</v>
      </c>
      <c r="S50" s="64" t="s">
        <v>866</v>
      </c>
      <c r="T50" s="64" t="s">
        <v>878</v>
      </c>
      <c r="U50" s="66">
        <v>43727.82859953704</v>
      </c>
      <c r="V50" s="67" t="s">
        <v>990</v>
      </c>
      <c r="W50" s="64"/>
      <c r="X50" s="64"/>
      <c r="Y50" s="70" t="s">
        <v>1050</v>
      </c>
      <c r="Z50" s="64"/>
      <c r="AA50" s="110">
        <v>1</v>
      </c>
      <c r="AB50" s="48">
        <v>0</v>
      </c>
      <c r="AC50" s="49">
        <v>0</v>
      </c>
      <c r="AD50" s="48">
        <v>0</v>
      </c>
      <c r="AE50" s="49">
        <v>0</v>
      </c>
      <c r="AF50" s="48">
        <v>0</v>
      </c>
      <c r="AG50" s="49">
        <v>0</v>
      </c>
      <c r="AH50" s="48">
        <v>17</v>
      </c>
      <c r="AI50" s="49">
        <v>100</v>
      </c>
      <c r="AJ50" s="48">
        <v>17</v>
      </c>
      <c r="AK50" s="117"/>
      <c r="AL50" s="67" t="s">
        <v>906</v>
      </c>
      <c r="AM50" s="64" t="b">
        <v>0</v>
      </c>
      <c r="AN50" s="64">
        <v>2</v>
      </c>
      <c r="AO50" s="70" t="s">
        <v>287</v>
      </c>
      <c r="AP50" s="64" t="b">
        <v>1</v>
      </c>
      <c r="AQ50" s="64" t="s">
        <v>288</v>
      </c>
      <c r="AR50" s="64"/>
      <c r="AS50" s="70" t="s">
        <v>1101</v>
      </c>
      <c r="AT50" s="64" t="b">
        <v>0</v>
      </c>
      <c r="AU50" s="64">
        <v>0</v>
      </c>
      <c r="AV50" s="70" t="s">
        <v>287</v>
      </c>
      <c r="AW50" s="64" t="s">
        <v>368</v>
      </c>
      <c r="AX50" s="64" t="b">
        <v>0</v>
      </c>
      <c r="AY50" s="70" t="s">
        <v>1050</v>
      </c>
      <c r="AZ50" s="64" t="s">
        <v>185</v>
      </c>
      <c r="BA50" s="64">
        <v>0</v>
      </c>
      <c r="BB50" s="64">
        <v>0</v>
      </c>
      <c r="BC50" s="64"/>
      <c r="BD50" s="64"/>
      <c r="BE50" s="64"/>
      <c r="BF50" s="64"/>
      <c r="BG50" s="64"/>
      <c r="BH50" s="64"/>
      <c r="BI50" s="64"/>
      <c r="BJ50" s="64"/>
      <c r="BK50" s="63" t="str">
        <f>REPLACE(INDEX(GroupVertices[Group],MATCH(Edges[[#This Row],[Vertex 1]],GroupVertices[Vertex],0)),1,1,"")</f>
        <v>5</v>
      </c>
      <c r="BL50" s="63" t="str">
        <f>REPLACE(INDEX(GroupVertices[Group],MATCH(Edges[[#This Row],[Vertex 2]],GroupVertices[Vertex],0)),1,1,"")</f>
        <v>5</v>
      </c>
      <c r="BM50" s="137">
        <v>43727</v>
      </c>
      <c r="BN50" s="70" t="s">
        <v>927</v>
      </c>
    </row>
    <row r="51" spans="1:66" ht="15">
      <c r="A51" s="62" t="s">
        <v>765</v>
      </c>
      <c r="B51" s="62" t="s">
        <v>422</v>
      </c>
      <c r="C51" s="87" t="s">
        <v>1700</v>
      </c>
      <c r="D51" s="94">
        <v>8.333333333333334</v>
      </c>
      <c r="E51" s="95" t="s">
        <v>136</v>
      </c>
      <c r="F51" s="96">
        <v>13.5</v>
      </c>
      <c r="G51" s="87"/>
      <c r="H51" s="77"/>
      <c r="I51" s="97"/>
      <c r="J51" s="97"/>
      <c r="K51" s="34" t="s">
        <v>65</v>
      </c>
      <c r="L51" s="100">
        <v>51</v>
      </c>
      <c r="M51" s="100"/>
      <c r="N51" s="99"/>
      <c r="O51" s="64" t="s">
        <v>353</v>
      </c>
      <c r="P51" s="66">
        <v>43726.87815972222</v>
      </c>
      <c r="Q51" s="64" t="s">
        <v>810</v>
      </c>
      <c r="R51" s="64"/>
      <c r="S51" s="64"/>
      <c r="T51" s="64" t="s">
        <v>875</v>
      </c>
      <c r="U51" s="66">
        <v>43726.87815972222</v>
      </c>
      <c r="V51" s="67" t="s">
        <v>991</v>
      </c>
      <c r="W51" s="64"/>
      <c r="X51" s="64"/>
      <c r="Y51" s="70" t="s">
        <v>1051</v>
      </c>
      <c r="Z51" s="64"/>
      <c r="AA51" s="110">
        <v>3</v>
      </c>
      <c r="AB51" s="48"/>
      <c r="AC51" s="49"/>
      <c r="AD51" s="48"/>
      <c r="AE51" s="49"/>
      <c r="AF51" s="48"/>
      <c r="AG51" s="49"/>
      <c r="AH51" s="48"/>
      <c r="AI51" s="49"/>
      <c r="AJ51" s="48"/>
      <c r="AK51" s="135" t="s">
        <v>892</v>
      </c>
      <c r="AL51" s="67" t="s">
        <v>892</v>
      </c>
      <c r="AM51" s="64" t="b">
        <v>0</v>
      </c>
      <c r="AN51" s="64">
        <v>0</v>
      </c>
      <c r="AO51" s="70" t="s">
        <v>287</v>
      </c>
      <c r="AP51" s="64" t="b">
        <v>0</v>
      </c>
      <c r="AQ51" s="64" t="s">
        <v>288</v>
      </c>
      <c r="AR51" s="64"/>
      <c r="AS51" s="70" t="s">
        <v>287</v>
      </c>
      <c r="AT51" s="64" t="b">
        <v>0</v>
      </c>
      <c r="AU51" s="64">
        <v>5</v>
      </c>
      <c r="AV51" s="70" t="s">
        <v>1091</v>
      </c>
      <c r="AW51" s="64" t="s">
        <v>342</v>
      </c>
      <c r="AX51" s="64" t="b">
        <v>0</v>
      </c>
      <c r="AY51" s="70" t="s">
        <v>1091</v>
      </c>
      <c r="AZ51" s="64" t="s">
        <v>185</v>
      </c>
      <c r="BA51" s="64">
        <v>0</v>
      </c>
      <c r="BB51" s="64">
        <v>0</v>
      </c>
      <c r="BC51" s="64"/>
      <c r="BD51" s="64"/>
      <c r="BE51" s="64"/>
      <c r="BF51" s="64"/>
      <c r="BG51" s="64"/>
      <c r="BH51" s="64"/>
      <c r="BI51" s="64"/>
      <c r="BJ51" s="64"/>
      <c r="BK51" s="63" t="str">
        <f>REPLACE(INDEX(GroupVertices[Group],MATCH(Edges[[#This Row],[Vertex 1]],GroupVertices[Vertex],0)),1,1,"")</f>
        <v>1</v>
      </c>
      <c r="BL51" s="63" t="str">
        <f>REPLACE(INDEX(GroupVertices[Group],MATCH(Edges[[#This Row],[Vertex 2]],GroupVertices[Vertex],0)),1,1,"")</f>
        <v>1</v>
      </c>
      <c r="BM51" s="137">
        <v>43726</v>
      </c>
      <c r="BN51" s="70" t="s">
        <v>928</v>
      </c>
    </row>
    <row r="52" spans="1:66" ht="15">
      <c r="A52" s="62" t="s">
        <v>765</v>
      </c>
      <c r="B52" s="62" t="s">
        <v>776</v>
      </c>
      <c r="C52" s="87" t="s">
        <v>1700</v>
      </c>
      <c r="D52" s="94">
        <v>8.333333333333334</v>
      </c>
      <c r="E52" s="95" t="s">
        <v>136</v>
      </c>
      <c r="F52" s="96">
        <v>13.5</v>
      </c>
      <c r="G52" s="87"/>
      <c r="H52" s="77"/>
      <c r="I52" s="97"/>
      <c r="J52" s="97"/>
      <c r="K52" s="34" t="s">
        <v>65</v>
      </c>
      <c r="L52" s="100">
        <v>52</v>
      </c>
      <c r="M52" s="100"/>
      <c r="N52" s="99"/>
      <c r="O52" s="64" t="s">
        <v>195</v>
      </c>
      <c r="P52" s="66">
        <v>43726.87815972222</v>
      </c>
      <c r="Q52" s="64" t="s">
        <v>810</v>
      </c>
      <c r="R52" s="64"/>
      <c r="S52" s="64"/>
      <c r="T52" s="64" t="s">
        <v>875</v>
      </c>
      <c r="U52" s="66">
        <v>43726.87815972222</v>
      </c>
      <c r="V52" s="67" t="s">
        <v>991</v>
      </c>
      <c r="W52" s="64"/>
      <c r="X52" s="64"/>
      <c r="Y52" s="70" t="s">
        <v>1051</v>
      </c>
      <c r="Z52" s="64"/>
      <c r="AA52" s="110">
        <v>3</v>
      </c>
      <c r="AB52" s="48"/>
      <c r="AC52" s="49"/>
      <c r="AD52" s="48"/>
      <c r="AE52" s="49"/>
      <c r="AF52" s="48"/>
      <c r="AG52" s="49"/>
      <c r="AH52" s="48"/>
      <c r="AI52" s="49"/>
      <c r="AJ52" s="48"/>
      <c r="AK52" s="135" t="s">
        <v>892</v>
      </c>
      <c r="AL52" s="67" t="s">
        <v>892</v>
      </c>
      <c r="AM52" s="64" t="b">
        <v>0</v>
      </c>
      <c r="AN52" s="64">
        <v>0</v>
      </c>
      <c r="AO52" s="70" t="s">
        <v>287</v>
      </c>
      <c r="AP52" s="64" t="b">
        <v>0</v>
      </c>
      <c r="AQ52" s="64" t="s">
        <v>288</v>
      </c>
      <c r="AR52" s="64"/>
      <c r="AS52" s="70" t="s">
        <v>287</v>
      </c>
      <c r="AT52" s="64" t="b">
        <v>0</v>
      </c>
      <c r="AU52" s="64">
        <v>5</v>
      </c>
      <c r="AV52" s="70" t="s">
        <v>1091</v>
      </c>
      <c r="AW52" s="64" t="s">
        <v>342</v>
      </c>
      <c r="AX52" s="64" t="b">
        <v>0</v>
      </c>
      <c r="AY52" s="70" t="s">
        <v>1091</v>
      </c>
      <c r="AZ52" s="64" t="s">
        <v>185</v>
      </c>
      <c r="BA52" s="64">
        <v>0</v>
      </c>
      <c r="BB52" s="64">
        <v>0</v>
      </c>
      <c r="BC52" s="64"/>
      <c r="BD52" s="64"/>
      <c r="BE52" s="64"/>
      <c r="BF52" s="64"/>
      <c r="BG52" s="64"/>
      <c r="BH52" s="64"/>
      <c r="BI52" s="64"/>
      <c r="BJ52" s="64"/>
      <c r="BK52" s="63" t="str">
        <f>REPLACE(INDEX(GroupVertices[Group],MATCH(Edges[[#This Row],[Vertex 1]],GroupVertices[Vertex],0)),1,1,"")</f>
        <v>1</v>
      </c>
      <c r="BL52" s="63" t="str">
        <f>REPLACE(INDEX(GroupVertices[Group],MATCH(Edges[[#This Row],[Vertex 2]],GroupVertices[Vertex],0)),1,1,"")</f>
        <v>1</v>
      </c>
      <c r="BM52" s="137">
        <v>43726</v>
      </c>
      <c r="BN52" s="70" t="s">
        <v>928</v>
      </c>
    </row>
    <row r="53" spans="1:66" ht="15">
      <c r="A53" s="62" t="s">
        <v>765</v>
      </c>
      <c r="B53" s="62" t="s">
        <v>770</v>
      </c>
      <c r="C53" s="87" t="s">
        <v>1700</v>
      </c>
      <c r="D53" s="94">
        <v>8.333333333333334</v>
      </c>
      <c r="E53" s="95" t="s">
        <v>136</v>
      </c>
      <c r="F53" s="96">
        <v>13.5</v>
      </c>
      <c r="G53" s="87"/>
      <c r="H53" s="77"/>
      <c r="I53" s="97"/>
      <c r="J53" s="97"/>
      <c r="K53" s="34" t="s">
        <v>65</v>
      </c>
      <c r="L53" s="100">
        <v>53</v>
      </c>
      <c r="M53" s="100"/>
      <c r="N53" s="99"/>
      <c r="O53" s="64" t="s">
        <v>195</v>
      </c>
      <c r="P53" s="66">
        <v>43726.87815972222</v>
      </c>
      <c r="Q53" s="64" t="s">
        <v>810</v>
      </c>
      <c r="R53" s="64"/>
      <c r="S53" s="64"/>
      <c r="T53" s="64" t="s">
        <v>875</v>
      </c>
      <c r="U53" s="66">
        <v>43726.87815972222</v>
      </c>
      <c r="V53" s="67" t="s">
        <v>991</v>
      </c>
      <c r="W53" s="64"/>
      <c r="X53" s="64"/>
      <c r="Y53" s="70" t="s">
        <v>1051</v>
      </c>
      <c r="Z53" s="64"/>
      <c r="AA53" s="110">
        <v>3</v>
      </c>
      <c r="AB53" s="48">
        <v>0</v>
      </c>
      <c r="AC53" s="49">
        <v>0</v>
      </c>
      <c r="AD53" s="48">
        <v>0</v>
      </c>
      <c r="AE53" s="49">
        <v>0</v>
      </c>
      <c r="AF53" s="48">
        <v>0</v>
      </c>
      <c r="AG53" s="49">
        <v>0</v>
      </c>
      <c r="AH53" s="48">
        <v>14</v>
      </c>
      <c r="AI53" s="49">
        <v>100</v>
      </c>
      <c r="AJ53" s="48">
        <v>14</v>
      </c>
      <c r="AK53" s="135" t="s">
        <v>892</v>
      </c>
      <c r="AL53" s="67" t="s">
        <v>892</v>
      </c>
      <c r="AM53" s="64" t="b">
        <v>0</v>
      </c>
      <c r="AN53" s="64">
        <v>0</v>
      </c>
      <c r="AO53" s="70" t="s">
        <v>287</v>
      </c>
      <c r="AP53" s="64" t="b">
        <v>0</v>
      </c>
      <c r="AQ53" s="64" t="s">
        <v>288</v>
      </c>
      <c r="AR53" s="64"/>
      <c r="AS53" s="70" t="s">
        <v>287</v>
      </c>
      <c r="AT53" s="64" t="b">
        <v>0</v>
      </c>
      <c r="AU53" s="64">
        <v>5</v>
      </c>
      <c r="AV53" s="70" t="s">
        <v>1091</v>
      </c>
      <c r="AW53" s="64" t="s">
        <v>342</v>
      </c>
      <c r="AX53" s="64" t="b">
        <v>0</v>
      </c>
      <c r="AY53" s="70" t="s">
        <v>1091</v>
      </c>
      <c r="AZ53" s="64" t="s">
        <v>185</v>
      </c>
      <c r="BA53" s="64">
        <v>0</v>
      </c>
      <c r="BB53" s="64">
        <v>0</v>
      </c>
      <c r="BC53" s="64"/>
      <c r="BD53" s="64"/>
      <c r="BE53" s="64"/>
      <c r="BF53" s="64"/>
      <c r="BG53" s="64"/>
      <c r="BH53" s="64"/>
      <c r="BI53" s="64"/>
      <c r="BJ53" s="64"/>
      <c r="BK53" s="63" t="str">
        <f>REPLACE(INDEX(GroupVertices[Group],MATCH(Edges[[#This Row],[Vertex 1]],GroupVertices[Vertex],0)),1,1,"")</f>
        <v>1</v>
      </c>
      <c r="BL53" s="63" t="str">
        <f>REPLACE(INDEX(GroupVertices[Group],MATCH(Edges[[#This Row],[Vertex 2]],GroupVertices[Vertex],0)),1,1,"")</f>
        <v>2</v>
      </c>
      <c r="BM53" s="137">
        <v>43726</v>
      </c>
      <c r="BN53" s="70" t="s">
        <v>928</v>
      </c>
    </row>
    <row r="54" spans="1:66" ht="15">
      <c r="A54" s="62" t="s">
        <v>765</v>
      </c>
      <c r="B54" s="62" t="s">
        <v>422</v>
      </c>
      <c r="C54" s="87" t="s">
        <v>1700</v>
      </c>
      <c r="D54" s="94">
        <v>8.333333333333334</v>
      </c>
      <c r="E54" s="95" t="s">
        <v>136</v>
      </c>
      <c r="F54" s="96">
        <v>13.5</v>
      </c>
      <c r="G54" s="87"/>
      <c r="H54" s="77"/>
      <c r="I54" s="97"/>
      <c r="J54" s="97"/>
      <c r="K54" s="34" t="s">
        <v>65</v>
      </c>
      <c r="L54" s="100">
        <v>54</v>
      </c>
      <c r="M54" s="100"/>
      <c r="N54" s="99"/>
      <c r="O54" s="64" t="s">
        <v>353</v>
      </c>
      <c r="P54" s="66">
        <v>43727.80081018519</v>
      </c>
      <c r="Q54" s="64" t="s">
        <v>811</v>
      </c>
      <c r="R54" s="64"/>
      <c r="S54" s="64"/>
      <c r="T54" s="64" t="s">
        <v>876</v>
      </c>
      <c r="U54" s="66">
        <v>43727.80081018519</v>
      </c>
      <c r="V54" s="67" t="s">
        <v>992</v>
      </c>
      <c r="W54" s="64"/>
      <c r="X54" s="64"/>
      <c r="Y54" s="70" t="s">
        <v>1052</v>
      </c>
      <c r="Z54" s="64"/>
      <c r="AA54" s="110">
        <v>3</v>
      </c>
      <c r="AB54" s="48"/>
      <c r="AC54" s="49"/>
      <c r="AD54" s="48"/>
      <c r="AE54" s="49"/>
      <c r="AF54" s="48"/>
      <c r="AG54" s="49"/>
      <c r="AH54" s="48"/>
      <c r="AI54" s="49"/>
      <c r="AJ54" s="48"/>
      <c r="AK54" s="117"/>
      <c r="AL54" s="67" t="s">
        <v>907</v>
      </c>
      <c r="AM54" s="64" t="b">
        <v>0</v>
      </c>
      <c r="AN54" s="64">
        <v>0</v>
      </c>
      <c r="AO54" s="70" t="s">
        <v>287</v>
      </c>
      <c r="AP54" s="64" t="b">
        <v>0</v>
      </c>
      <c r="AQ54" s="64" t="s">
        <v>288</v>
      </c>
      <c r="AR54" s="64"/>
      <c r="AS54" s="70" t="s">
        <v>287</v>
      </c>
      <c r="AT54" s="64" t="b">
        <v>0</v>
      </c>
      <c r="AU54" s="64">
        <v>3</v>
      </c>
      <c r="AV54" s="70" t="s">
        <v>1092</v>
      </c>
      <c r="AW54" s="64" t="s">
        <v>342</v>
      </c>
      <c r="AX54" s="64" t="b">
        <v>0</v>
      </c>
      <c r="AY54" s="70" t="s">
        <v>1092</v>
      </c>
      <c r="AZ54" s="64" t="s">
        <v>185</v>
      </c>
      <c r="BA54" s="64">
        <v>0</v>
      </c>
      <c r="BB54" s="64">
        <v>0</v>
      </c>
      <c r="BC54" s="64"/>
      <c r="BD54" s="64"/>
      <c r="BE54" s="64"/>
      <c r="BF54" s="64"/>
      <c r="BG54" s="64"/>
      <c r="BH54" s="64"/>
      <c r="BI54" s="64"/>
      <c r="BJ54" s="64"/>
      <c r="BK54" s="63" t="str">
        <f>REPLACE(INDEX(GroupVertices[Group],MATCH(Edges[[#This Row],[Vertex 1]],GroupVertices[Vertex],0)),1,1,"")</f>
        <v>1</v>
      </c>
      <c r="BL54" s="63" t="str">
        <f>REPLACE(INDEX(GroupVertices[Group],MATCH(Edges[[#This Row],[Vertex 2]],GroupVertices[Vertex],0)),1,1,"")</f>
        <v>1</v>
      </c>
      <c r="BM54" s="137">
        <v>43727</v>
      </c>
      <c r="BN54" s="70" t="s">
        <v>929</v>
      </c>
    </row>
    <row r="55" spans="1:66" ht="15">
      <c r="A55" s="62" t="s">
        <v>765</v>
      </c>
      <c r="B55" s="62" t="s">
        <v>770</v>
      </c>
      <c r="C55" s="87" t="s">
        <v>1700</v>
      </c>
      <c r="D55" s="94">
        <v>8.333333333333334</v>
      </c>
      <c r="E55" s="95" t="s">
        <v>136</v>
      </c>
      <c r="F55" s="96">
        <v>13.5</v>
      </c>
      <c r="G55" s="87"/>
      <c r="H55" s="77"/>
      <c r="I55" s="97"/>
      <c r="J55" s="97"/>
      <c r="K55" s="34" t="s">
        <v>65</v>
      </c>
      <c r="L55" s="100">
        <v>55</v>
      </c>
      <c r="M55" s="100"/>
      <c r="N55" s="99"/>
      <c r="O55" s="64" t="s">
        <v>195</v>
      </c>
      <c r="P55" s="66">
        <v>43727.80081018519</v>
      </c>
      <c r="Q55" s="64" t="s">
        <v>811</v>
      </c>
      <c r="R55" s="64"/>
      <c r="S55" s="64"/>
      <c r="T55" s="64" t="s">
        <v>876</v>
      </c>
      <c r="U55" s="66">
        <v>43727.80081018519</v>
      </c>
      <c r="V55" s="67" t="s">
        <v>992</v>
      </c>
      <c r="W55" s="64"/>
      <c r="X55" s="64"/>
      <c r="Y55" s="70" t="s">
        <v>1052</v>
      </c>
      <c r="Z55" s="64"/>
      <c r="AA55" s="110">
        <v>3</v>
      </c>
      <c r="AB55" s="48"/>
      <c r="AC55" s="49"/>
      <c r="AD55" s="48"/>
      <c r="AE55" s="49"/>
      <c r="AF55" s="48"/>
      <c r="AG55" s="49"/>
      <c r="AH55" s="48"/>
      <c r="AI55" s="49"/>
      <c r="AJ55" s="48"/>
      <c r="AK55" s="117"/>
      <c r="AL55" s="67" t="s">
        <v>907</v>
      </c>
      <c r="AM55" s="64" t="b">
        <v>0</v>
      </c>
      <c r="AN55" s="64">
        <v>0</v>
      </c>
      <c r="AO55" s="70" t="s">
        <v>287</v>
      </c>
      <c r="AP55" s="64" t="b">
        <v>0</v>
      </c>
      <c r="AQ55" s="64" t="s">
        <v>288</v>
      </c>
      <c r="AR55" s="64"/>
      <c r="AS55" s="70" t="s">
        <v>287</v>
      </c>
      <c r="AT55" s="64" t="b">
        <v>0</v>
      </c>
      <c r="AU55" s="64">
        <v>3</v>
      </c>
      <c r="AV55" s="70" t="s">
        <v>1092</v>
      </c>
      <c r="AW55" s="64" t="s">
        <v>342</v>
      </c>
      <c r="AX55" s="64" t="b">
        <v>0</v>
      </c>
      <c r="AY55" s="70" t="s">
        <v>1092</v>
      </c>
      <c r="AZ55" s="64" t="s">
        <v>185</v>
      </c>
      <c r="BA55" s="64">
        <v>0</v>
      </c>
      <c r="BB55" s="64">
        <v>0</v>
      </c>
      <c r="BC55" s="64"/>
      <c r="BD55" s="64"/>
      <c r="BE55" s="64"/>
      <c r="BF55" s="64"/>
      <c r="BG55" s="64"/>
      <c r="BH55" s="64"/>
      <c r="BI55" s="64"/>
      <c r="BJ55" s="64"/>
      <c r="BK55" s="63" t="str">
        <f>REPLACE(INDEX(GroupVertices[Group],MATCH(Edges[[#This Row],[Vertex 1]],GroupVertices[Vertex],0)),1,1,"")</f>
        <v>1</v>
      </c>
      <c r="BL55" s="63" t="str">
        <f>REPLACE(INDEX(GroupVertices[Group],MATCH(Edges[[#This Row],[Vertex 2]],GroupVertices[Vertex],0)),1,1,"")</f>
        <v>2</v>
      </c>
      <c r="BM55" s="137">
        <v>43727</v>
      </c>
      <c r="BN55" s="70" t="s">
        <v>929</v>
      </c>
    </row>
    <row r="56" spans="1:66" ht="15">
      <c r="A56" s="62" t="s">
        <v>765</v>
      </c>
      <c r="B56" s="62" t="s">
        <v>776</v>
      </c>
      <c r="C56" s="87" t="s">
        <v>1700</v>
      </c>
      <c r="D56" s="94">
        <v>8.333333333333334</v>
      </c>
      <c r="E56" s="95" t="s">
        <v>136</v>
      </c>
      <c r="F56" s="96">
        <v>13.5</v>
      </c>
      <c r="G56" s="87"/>
      <c r="H56" s="77"/>
      <c r="I56" s="97"/>
      <c r="J56" s="97"/>
      <c r="K56" s="34" t="s">
        <v>65</v>
      </c>
      <c r="L56" s="100">
        <v>56</v>
      </c>
      <c r="M56" s="100"/>
      <c r="N56" s="99"/>
      <c r="O56" s="64" t="s">
        <v>195</v>
      </c>
      <c r="P56" s="66">
        <v>43727.80081018519</v>
      </c>
      <c r="Q56" s="64" t="s">
        <v>811</v>
      </c>
      <c r="R56" s="64"/>
      <c r="S56" s="64"/>
      <c r="T56" s="64" t="s">
        <v>876</v>
      </c>
      <c r="U56" s="66">
        <v>43727.80081018519</v>
      </c>
      <c r="V56" s="67" t="s">
        <v>992</v>
      </c>
      <c r="W56" s="64"/>
      <c r="X56" s="64"/>
      <c r="Y56" s="70" t="s">
        <v>1052</v>
      </c>
      <c r="Z56" s="64"/>
      <c r="AA56" s="110">
        <v>3</v>
      </c>
      <c r="AB56" s="48">
        <v>0</v>
      </c>
      <c r="AC56" s="49">
        <v>0</v>
      </c>
      <c r="AD56" s="48">
        <v>0</v>
      </c>
      <c r="AE56" s="49">
        <v>0</v>
      </c>
      <c r="AF56" s="48">
        <v>0</v>
      </c>
      <c r="AG56" s="49">
        <v>0</v>
      </c>
      <c r="AH56" s="48">
        <v>21</v>
      </c>
      <c r="AI56" s="49">
        <v>100</v>
      </c>
      <c r="AJ56" s="48">
        <v>21</v>
      </c>
      <c r="AK56" s="117"/>
      <c r="AL56" s="67" t="s">
        <v>907</v>
      </c>
      <c r="AM56" s="64" t="b">
        <v>0</v>
      </c>
      <c r="AN56" s="64">
        <v>0</v>
      </c>
      <c r="AO56" s="70" t="s">
        <v>287</v>
      </c>
      <c r="AP56" s="64" t="b">
        <v>0</v>
      </c>
      <c r="AQ56" s="64" t="s">
        <v>288</v>
      </c>
      <c r="AR56" s="64"/>
      <c r="AS56" s="70" t="s">
        <v>287</v>
      </c>
      <c r="AT56" s="64" t="b">
        <v>0</v>
      </c>
      <c r="AU56" s="64">
        <v>3</v>
      </c>
      <c r="AV56" s="70" t="s">
        <v>1092</v>
      </c>
      <c r="AW56" s="64" t="s">
        <v>342</v>
      </c>
      <c r="AX56" s="64" t="b">
        <v>0</v>
      </c>
      <c r="AY56" s="70" t="s">
        <v>1092</v>
      </c>
      <c r="AZ56" s="64" t="s">
        <v>185</v>
      </c>
      <c r="BA56" s="64">
        <v>0</v>
      </c>
      <c r="BB56" s="64">
        <v>0</v>
      </c>
      <c r="BC56" s="64"/>
      <c r="BD56" s="64"/>
      <c r="BE56" s="64"/>
      <c r="BF56" s="64"/>
      <c r="BG56" s="64"/>
      <c r="BH56" s="64"/>
      <c r="BI56" s="64"/>
      <c r="BJ56" s="64"/>
      <c r="BK56" s="63" t="str">
        <f>REPLACE(INDEX(GroupVertices[Group],MATCH(Edges[[#This Row],[Vertex 1]],GroupVertices[Vertex],0)),1,1,"")</f>
        <v>1</v>
      </c>
      <c r="BL56" s="63" t="str">
        <f>REPLACE(INDEX(GroupVertices[Group],MATCH(Edges[[#This Row],[Vertex 2]],GroupVertices[Vertex],0)),1,1,"")</f>
        <v>1</v>
      </c>
      <c r="BM56" s="137">
        <v>43727</v>
      </c>
      <c r="BN56" s="70" t="s">
        <v>929</v>
      </c>
    </row>
    <row r="57" spans="1:66" ht="15">
      <c r="A57" s="62" t="s">
        <v>765</v>
      </c>
      <c r="B57" s="62" t="s">
        <v>422</v>
      </c>
      <c r="C57" s="87" t="s">
        <v>1700</v>
      </c>
      <c r="D57" s="94">
        <v>8.333333333333334</v>
      </c>
      <c r="E57" s="95" t="s">
        <v>136</v>
      </c>
      <c r="F57" s="96">
        <v>13.5</v>
      </c>
      <c r="G57" s="87"/>
      <c r="H57" s="77"/>
      <c r="I57" s="97"/>
      <c r="J57" s="97"/>
      <c r="K57" s="34" t="s">
        <v>65</v>
      </c>
      <c r="L57" s="100">
        <v>57</v>
      </c>
      <c r="M57" s="100"/>
      <c r="N57" s="99"/>
      <c r="O57" s="64" t="s">
        <v>353</v>
      </c>
      <c r="P57" s="66">
        <v>43727.961122685185</v>
      </c>
      <c r="Q57" s="64" t="s">
        <v>817</v>
      </c>
      <c r="R57" s="64"/>
      <c r="S57" s="64"/>
      <c r="T57" s="64" t="s">
        <v>875</v>
      </c>
      <c r="U57" s="66">
        <v>43727.961122685185</v>
      </c>
      <c r="V57" s="67" t="s">
        <v>993</v>
      </c>
      <c r="W57" s="64"/>
      <c r="X57" s="64"/>
      <c r="Y57" s="70" t="s">
        <v>1053</v>
      </c>
      <c r="Z57" s="64"/>
      <c r="AA57" s="110">
        <v>3</v>
      </c>
      <c r="AB57" s="48"/>
      <c r="AC57" s="49"/>
      <c r="AD57" s="48"/>
      <c r="AE57" s="49"/>
      <c r="AF57" s="48"/>
      <c r="AG57" s="49"/>
      <c r="AH57" s="48"/>
      <c r="AI57" s="49"/>
      <c r="AJ57" s="48"/>
      <c r="AK57" s="117"/>
      <c r="AL57" s="67" t="s">
        <v>907</v>
      </c>
      <c r="AM57" s="64" t="b">
        <v>0</v>
      </c>
      <c r="AN57" s="64">
        <v>0</v>
      </c>
      <c r="AO57" s="70" t="s">
        <v>287</v>
      </c>
      <c r="AP57" s="64" t="b">
        <v>0</v>
      </c>
      <c r="AQ57" s="64" t="s">
        <v>288</v>
      </c>
      <c r="AR57" s="64"/>
      <c r="AS57" s="70" t="s">
        <v>287</v>
      </c>
      <c r="AT57" s="64" t="b">
        <v>0</v>
      </c>
      <c r="AU57" s="64">
        <v>4</v>
      </c>
      <c r="AV57" s="70" t="s">
        <v>1094</v>
      </c>
      <c r="AW57" s="64" t="s">
        <v>342</v>
      </c>
      <c r="AX57" s="64" t="b">
        <v>0</v>
      </c>
      <c r="AY57" s="70" t="s">
        <v>1094</v>
      </c>
      <c r="AZ57" s="64" t="s">
        <v>185</v>
      </c>
      <c r="BA57" s="64">
        <v>0</v>
      </c>
      <c r="BB57" s="64">
        <v>0</v>
      </c>
      <c r="BC57" s="64"/>
      <c r="BD57" s="64"/>
      <c r="BE57" s="64"/>
      <c r="BF57" s="64"/>
      <c r="BG57" s="64"/>
      <c r="BH57" s="64"/>
      <c r="BI57" s="64"/>
      <c r="BJ57" s="64"/>
      <c r="BK57" s="63" t="str">
        <f>REPLACE(INDEX(GroupVertices[Group],MATCH(Edges[[#This Row],[Vertex 1]],GroupVertices[Vertex],0)),1,1,"")</f>
        <v>1</v>
      </c>
      <c r="BL57" s="63" t="str">
        <f>REPLACE(INDEX(GroupVertices[Group],MATCH(Edges[[#This Row],[Vertex 2]],GroupVertices[Vertex],0)),1,1,"")</f>
        <v>1</v>
      </c>
      <c r="BM57" s="137">
        <v>43727</v>
      </c>
      <c r="BN57" s="70" t="s">
        <v>930</v>
      </c>
    </row>
    <row r="58" spans="1:66" ht="15">
      <c r="A58" s="62" t="s">
        <v>765</v>
      </c>
      <c r="B58" s="62" t="s">
        <v>776</v>
      </c>
      <c r="C58" s="87" t="s">
        <v>1700</v>
      </c>
      <c r="D58" s="94">
        <v>8.333333333333334</v>
      </c>
      <c r="E58" s="95" t="s">
        <v>136</v>
      </c>
      <c r="F58" s="96">
        <v>13.5</v>
      </c>
      <c r="G58" s="87"/>
      <c r="H58" s="77"/>
      <c r="I58" s="97"/>
      <c r="J58" s="97"/>
      <c r="K58" s="34" t="s">
        <v>65</v>
      </c>
      <c r="L58" s="100">
        <v>58</v>
      </c>
      <c r="M58" s="100"/>
      <c r="N58" s="99"/>
      <c r="O58" s="64" t="s">
        <v>195</v>
      </c>
      <c r="P58" s="66">
        <v>43727.961122685185</v>
      </c>
      <c r="Q58" s="64" t="s">
        <v>817</v>
      </c>
      <c r="R58" s="64"/>
      <c r="S58" s="64"/>
      <c r="T58" s="64" t="s">
        <v>875</v>
      </c>
      <c r="U58" s="66">
        <v>43727.961122685185</v>
      </c>
      <c r="V58" s="67" t="s">
        <v>993</v>
      </c>
      <c r="W58" s="64"/>
      <c r="X58" s="64"/>
      <c r="Y58" s="70" t="s">
        <v>1053</v>
      </c>
      <c r="Z58" s="64"/>
      <c r="AA58" s="110">
        <v>3</v>
      </c>
      <c r="AB58" s="48"/>
      <c r="AC58" s="49"/>
      <c r="AD58" s="48"/>
      <c r="AE58" s="49"/>
      <c r="AF58" s="48"/>
      <c r="AG58" s="49"/>
      <c r="AH58" s="48"/>
      <c r="AI58" s="49"/>
      <c r="AJ58" s="48"/>
      <c r="AK58" s="117"/>
      <c r="AL58" s="67" t="s">
        <v>907</v>
      </c>
      <c r="AM58" s="64" t="b">
        <v>0</v>
      </c>
      <c r="AN58" s="64">
        <v>0</v>
      </c>
      <c r="AO58" s="70" t="s">
        <v>287</v>
      </c>
      <c r="AP58" s="64" t="b">
        <v>0</v>
      </c>
      <c r="AQ58" s="64" t="s">
        <v>288</v>
      </c>
      <c r="AR58" s="64"/>
      <c r="AS58" s="70" t="s">
        <v>287</v>
      </c>
      <c r="AT58" s="64" t="b">
        <v>0</v>
      </c>
      <c r="AU58" s="64">
        <v>4</v>
      </c>
      <c r="AV58" s="70" t="s">
        <v>1094</v>
      </c>
      <c r="AW58" s="64" t="s">
        <v>342</v>
      </c>
      <c r="AX58" s="64" t="b">
        <v>0</v>
      </c>
      <c r="AY58" s="70" t="s">
        <v>1094</v>
      </c>
      <c r="AZ58" s="64" t="s">
        <v>185</v>
      </c>
      <c r="BA58" s="64">
        <v>0</v>
      </c>
      <c r="BB58" s="64">
        <v>0</v>
      </c>
      <c r="BC58" s="64"/>
      <c r="BD58" s="64"/>
      <c r="BE58" s="64"/>
      <c r="BF58" s="64"/>
      <c r="BG58" s="64"/>
      <c r="BH58" s="64"/>
      <c r="BI58" s="64"/>
      <c r="BJ58" s="64"/>
      <c r="BK58" s="63" t="str">
        <f>REPLACE(INDEX(GroupVertices[Group],MATCH(Edges[[#This Row],[Vertex 1]],GroupVertices[Vertex],0)),1,1,"")</f>
        <v>1</v>
      </c>
      <c r="BL58" s="63" t="str">
        <f>REPLACE(INDEX(GroupVertices[Group],MATCH(Edges[[#This Row],[Vertex 2]],GroupVertices[Vertex],0)),1,1,"")</f>
        <v>1</v>
      </c>
      <c r="BM58" s="137">
        <v>43727</v>
      </c>
      <c r="BN58" s="70" t="s">
        <v>930</v>
      </c>
    </row>
    <row r="59" spans="1:66" ht="15">
      <c r="A59" s="62" t="s">
        <v>765</v>
      </c>
      <c r="B59" s="62" t="s">
        <v>770</v>
      </c>
      <c r="C59" s="87" t="s">
        <v>1700</v>
      </c>
      <c r="D59" s="94">
        <v>8.333333333333334</v>
      </c>
      <c r="E59" s="95" t="s">
        <v>136</v>
      </c>
      <c r="F59" s="96">
        <v>13.5</v>
      </c>
      <c r="G59" s="87"/>
      <c r="H59" s="77"/>
      <c r="I59" s="97"/>
      <c r="J59" s="97"/>
      <c r="K59" s="34" t="s">
        <v>65</v>
      </c>
      <c r="L59" s="100">
        <v>59</v>
      </c>
      <c r="M59" s="100"/>
      <c r="N59" s="99"/>
      <c r="O59" s="64" t="s">
        <v>195</v>
      </c>
      <c r="P59" s="66">
        <v>43727.961122685185</v>
      </c>
      <c r="Q59" s="64" t="s">
        <v>817</v>
      </c>
      <c r="R59" s="64"/>
      <c r="S59" s="64"/>
      <c r="T59" s="64" t="s">
        <v>875</v>
      </c>
      <c r="U59" s="66">
        <v>43727.961122685185</v>
      </c>
      <c r="V59" s="67" t="s">
        <v>993</v>
      </c>
      <c r="W59" s="64"/>
      <c r="X59" s="64"/>
      <c r="Y59" s="70" t="s">
        <v>1053</v>
      </c>
      <c r="Z59" s="64"/>
      <c r="AA59" s="110">
        <v>3</v>
      </c>
      <c r="AB59" s="48">
        <v>0</v>
      </c>
      <c r="AC59" s="49">
        <v>0</v>
      </c>
      <c r="AD59" s="48">
        <v>0</v>
      </c>
      <c r="AE59" s="49">
        <v>0</v>
      </c>
      <c r="AF59" s="48">
        <v>0</v>
      </c>
      <c r="AG59" s="49">
        <v>0</v>
      </c>
      <c r="AH59" s="48">
        <v>19</v>
      </c>
      <c r="AI59" s="49">
        <v>100</v>
      </c>
      <c r="AJ59" s="48">
        <v>19</v>
      </c>
      <c r="AK59" s="117"/>
      <c r="AL59" s="67" t="s">
        <v>907</v>
      </c>
      <c r="AM59" s="64" t="b">
        <v>0</v>
      </c>
      <c r="AN59" s="64">
        <v>0</v>
      </c>
      <c r="AO59" s="70" t="s">
        <v>287</v>
      </c>
      <c r="AP59" s="64" t="b">
        <v>0</v>
      </c>
      <c r="AQ59" s="64" t="s">
        <v>288</v>
      </c>
      <c r="AR59" s="64"/>
      <c r="AS59" s="70" t="s">
        <v>287</v>
      </c>
      <c r="AT59" s="64" t="b">
        <v>0</v>
      </c>
      <c r="AU59" s="64">
        <v>4</v>
      </c>
      <c r="AV59" s="70" t="s">
        <v>1094</v>
      </c>
      <c r="AW59" s="64" t="s">
        <v>342</v>
      </c>
      <c r="AX59" s="64" t="b">
        <v>0</v>
      </c>
      <c r="AY59" s="70" t="s">
        <v>1094</v>
      </c>
      <c r="AZ59" s="64" t="s">
        <v>185</v>
      </c>
      <c r="BA59" s="64">
        <v>0</v>
      </c>
      <c r="BB59" s="64">
        <v>0</v>
      </c>
      <c r="BC59" s="64"/>
      <c r="BD59" s="64"/>
      <c r="BE59" s="64"/>
      <c r="BF59" s="64"/>
      <c r="BG59" s="64"/>
      <c r="BH59" s="64"/>
      <c r="BI59" s="64"/>
      <c r="BJ59" s="64"/>
      <c r="BK59" s="63" t="str">
        <f>REPLACE(INDEX(GroupVertices[Group],MATCH(Edges[[#This Row],[Vertex 1]],GroupVertices[Vertex],0)),1,1,"")</f>
        <v>1</v>
      </c>
      <c r="BL59" s="63" t="str">
        <f>REPLACE(INDEX(GroupVertices[Group],MATCH(Edges[[#This Row],[Vertex 2]],GroupVertices[Vertex],0)),1,1,"")</f>
        <v>2</v>
      </c>
      <c r="BM59" s="137">
        <v>43727</v>
      </c>
      <c r="BN59" s="70" t="s">
        <v>930</v>
      </c>
    </row>
    <row r="60" spans="1:66" ht="15">
      <c r="A60" s="62" t="s">
        <v>766</v>
      </c>
      <c r="B60" s="62" t="s">
        <v>422</v>
      </c>
      <c r="C60" s="87" t="s">
        <v>284</v>
      </c>
      <c r="D60" s="94">
        <v>5</v>
      </c>
      <c r="E60" s="95" t="s">
        <v>132</v>
      </c>
      <c r="F60" s="96">
        <v>16</v>
      </c>
      <c r="G60" s="87"/>
      <c r="H60" s="77"/>
      <c r="I60" s="97"/>
      <c r="J60" s="97"/>
      <c r="K60" s="34" t="s">
        <v>65</v>
      </c>
      <c r="L60" s="100">
        <v>60</v>
      </c>
      <c r="M60" s="100"/>
      <c r="N60" s="99"/>
      <c r="O60" s="64" t="s">
        <v>353</v>
      </c>
      <c r="P60" s="66">
        <v>43728.13921296296</v>
      </c>
      <c r="Q60" s="64" t="s">
        <v>810</v>
      </c>
      <c r="R60" s="64"/>
      <c r="S60" s="64"/>
      <c r="T60" s="64" t="s">
        <v>875</v>
      </c>
      <c r="U60" s="66">
        <v>43728.13921296296</v>
      </c>
      <c r="V60" s="67" t="s">
        <v>994</v>
      </c>
      <c r="W60" s="64"/>
      <c r="X60" s="64"/>
      <c r="Y60" s="70" t="s">
        <v>1054</v>
      </c>
      <c r="Z60" s="64"/>
      <c r="AA60" s="110">
        <v>1</v>
      </c>
      <c r="AB60" s="48"/>
      <c r="AC60" s="49"/>
      <c r="AD60" s="48"/>
      <c r="AE60" s="49"/>
      <c r="AF60" s="48"/>
      <c r="AG60" s="49"/>
      <c r="AH60" s="48"/>
      <c r="AI60" s="49"/>
      <c r="AJ60" s="48"/>
      <c r="AK60" s="135" t="s">
        <v>892</v>
      </c>
      <c r="AL60" s="67" t="s">
        <v>892</v>
      </c>
      <c r="AM60" s="64" t="b">
        <v>0</v>
      </c>
      <c r="AN60" s="64">
        <v>0</v>
      </c>
      <c r="AO60" s="70" t="s">
        <v>287</v>
      </c>
      <c r="AP60" s="64" t="b">
        <v>0</v>
      </c>
      <c r="AQ60" s="64" t="s">
        <v>288</v>
      </c>
      <c r="AR60" s="64"/>
      <c r="AS60" s="70" t="s">
        <v>287</v>
      </c>
      <c r="AT60" s="64" t="b">
        <v>0</v>
      </c>
      <c r="AU60" s="64">
        <v>5</v>
      </c>
      <c r="AV60" s="70" t="s">
        <v>1091</v>
      </c>
      <c r="AW60" s="64" t="s">
        <v>368</v>
      </c>
      <c r="AX60" s="64" t="b">
        <v>0</v>
      </c>
      <c r="AY60" s="70" t="s">
        <v>1091</v>
      </c>
      <c r="AZ60" s="64" t="s">
        <v>185</v>
      </c>
      <c r="BA60" s="64">
        <v>0</v>
      </c>
      <c r="BB60" s="64">
        <v>0</v>
      </c>
      <c r="BC60" s="64"/>
      <c r="BD60" s="64"/>
      <c r="BE60" s="64"/>
      <c r="BF60" s="64"/>
      <c r="BG60" s="64"/>
      <c r="BH60" s="64"/>
      <c r="BI60" s="64"/>
      <c r="BJ60" s="64"/>
      <c r="BK60" s="63" t="str">
        <f>REPLACE(INDEX(GroupVertices[Group],MATCH(Edges[[#This Row],[Vertex 1]],GroupVertices[Vertex],0)),1,1,"")</f>
        <v>1</v>
      </c>
      <c r="BL60" s="63" t="str">
        <f>REPLACE(INDEX(GroupVertices[Group],MATCH(Edges[[#This Row],[Vertex 2]],GroupVertices[Vertex],0)),1,1,"")</f>
        <v>1</v>
      </c>
      <c r="BM60" s="137">
        <v>43728</v>
      </c>
      <c r="BN60" s="70" t="s">
        <v>931</v>
      </c>
    </row>
    <row r="61" spans="1:66" ht="15">
      <c r="A61" s="62" t="s">
        <v>766</v>
      </c>
      <c r="B61" s="62" t="s">
        <v>776</v>
      </c>
      <c r="C61" s="87" t="s">
        <v>284</v>
      </c>
      <c r="D61" s="94">
        <v>5</v>
      </c>
      <c r="E61" s="95" t="s">
        <v>132</v>
      </c>
      <c r="F61" s="96">
        <v>16</v>
      </c>
      <c r="G61" s="87"/>
      <c r="H61" s="77"/>
      <c r="I61" s="97"/>
      <c r="J61" s="97"/>
      <c r="K61" s="34" t="s">
        <v>65</v>
      </c>
      <c r="L61" s="100">
        <v>61</v>
      </c>
      <c r="M61" s="100"/>
      <c r="N61" s="99"/>
      <c r="O61" s="64" t="s">
        <v>195</v>
      </c>
      <c r="P61" s="66">
        <v>43728.13921296296</v>
      </c>
      <c r="Q61" s="64" t="s">
        <v>810</v>
      </c>
      <c r="R61" s="64"/>
      <c r="S61" s="64"/>
      <c r="T61" s="64" t="s">
        <v>875</v>
      </c>
      <c r="U61" s="66">
        <v>43728.13921296296</v>
      </c>
      <c r="V61" s="67" t="s">
        <v>994</v>
      </c>
      <c r="W61" s="64"/>
      <c r="X61" s="64"/>
      <c r="Y61" s="70" t="s">
        <v>1054</v>
      </c>
      <c r="Z61" s="64"/>
      <c r="AA61" s="110">
        <v>1</v>
      </c>
      <c r="AB61" s="48"/>
      <c r="AC61" s="49"/>
      <c r="AD61" s="48"/>
      <c r="AE61" s="49"/>
      <c r="AF61" s="48"/>
      <c r="AG61" s="49"/>
      <c r="AH61" s="48"/>
      <c r="AI61" s="49"/>
      <c r="AJ61" s="48"/>
      <c r="AK61" s="135" t="s">
        <v>892</v>
      </c>
      <c r="AL61" s="67" t="s">
        <v>892</v>
      </c>
      <c r="AM61" s="64" t="b">
        <v>0</v>
      </c>
      <c r="AN61" s="64">
        <v>0</v>
      </c>
      <c r="AO61" s="70" t="s">
        <v>287</v>
      </c>
      <c r="AP61" s="64" t="b">
        <v>0</v>
      </c>
      <c r="AQ61" s="64" t="s">
        <v>288</v>
      </c>
      <c r="AR61" s="64"/>
      <c r="AS61" s="70" t="s">
        <v>287</v>
      </c>
      <c r="AT61" s="64" t="b">
        <v>0</v>
      </c>
      <c r="AU61" s="64">
        <v>5</v>
      </c>
      <c r="AV61" s="70" t="s">
        <v>1091</v>
      </c>
      <c r="AW61" s="64" t="s">
        <v>368</v>
      </c>
      <c r="AX61" s="64" t="b">
        <v>0</v>
      </c>
      <c r="AY61" s="70" t="s">
        <v>1091</v>
      </c>
      <c r="AZ61" s="64" t="s">
        <v>185</v>
      </c>
      <c r="BA61" s="64">
        <v>0</v>
      </c>
      <c r="BB61" s="64">
        <v>0</v>
      </c>
      <c r="BC61" s="64"/>
      <c r="BD61" s="64"/>
      <c r="BE61" s="64"/>
      <c r="BF61" s="64"/>
      <c r="BG61" s="64"/>
      <c r="BH61" s="64"/>
      <c r="BI61" s="64"/>
      <c r="BJ61" s="64"/>
      <c r="BK61" s="63" t="str">
        <f>REPLACE(INDEX(GroupVertices[Group],MATCH(Edges[[#This Row],[Vertex 1]],GroupVertices[Vertex],0)),1,1,"")</f>
        <v>1</v>
      </c>
      <c r="BL61" s="63" t="str">
        <f>REPLACE(INDEX(GroupVertices[Group],MATCH(Edges[[#This Row],[Vertex 2]],GroupVertices[Vertex],0)),1,1,"")</f>
        <v>1</v>
      </c>
      <c r="BM61" s="137">
        <v>43728</v>
      </c>
      <c r="BN61" s="70" t="s">
        <v>931</v>
      </c>
    </row>
    <row r="62" spans="1:66" ht="15">
      <c r="A62" s="62" t="s">
        <v>766</v>
      </c>
      <c r="B62" s="62" t="s">
        <v>770</v>
      </c>
      <c r="C62" s="87" t="s">
        <v>284</v>
      </c>
      <c r="D62" s="94">
        <v>5</v>
      </c>
      <c r="E62" s="95" t="s">
        <v>132</v>
      </c>
      <c r="F62" s="96">
        <v>16</v>
      </c>
      <c r="G62" s="87"/>
      <c r="H62" s="77"/>
      <c r="I62" s="97"/>
      <c r="J62" s="97"/>
      <c r="K62" s="34" t="s">
        <v>65</v>
      </c>
      <c r="L62" s="100">
        <v>62</v>
      </c>
      <c r="M62" s="100"/>
      <c r="N62" s="99"/>
      <c r="O62" s="64" t="s">
        <v>195</v>
      </c>
      <c r="P62" s="66">
        <v>43728.13921296296</v>
      </c>
      <c r="Q62" s="64" t="s">
        <v>810</v>
      </c>
      <c r="R62" s="64"/>
      <c r="S62" s="64"/>
      <c r="T62" s="64" t="s">
        <v>875</v>
      </c>
      <c r="U62" s="66">
        <v>43728.13921296296</v>
      </c>
      <c r="V62" s="67" t="s">
        <v>994</v>
      </c>
      <c r="W62" s="64"/>
      <c r="X62" s="64"/>
      <c r="Y62" s="70" t="s">
        <v>1054</v>
      </c>
      <c r="Z62" s="64"/>
      <c r="AA62" s="110">
        <v>1</v>
      </c>
      <c r="AB62" s="48">
        <v>0</v>
      </c>
      <c r="AC62" s="49">
        <v>0</v>
      </c>
      <c r="AD62" s="48">
        <v>0</v>
      </c>
      <c r="AE62" s="49">
        <v>0</v>
      </c>
      <c r="AF62" s="48">
        <v>0</v>
      </c>
      <c r="AG62" s="49">
        <v>0</v>
      </c>
      <c r="AH62" s="48">
        <v>14</v>
      </c>
      <c r="AI62" s="49">
        <v>100</v>
      </c>
      <c r="AJ62" s="48">
        <v>14</v>
      </c>
      <c r="AK62" s="135" t="s">
        <v>892</v>
      </c>
      <c r="AL62" s="67" t="s">
        <v>892</v>
      </c>
      <c r="AM62" s="64" t="b">
        <v>0</v>
      </c>
      <c r="AN62" s="64">
        <v>0</v>
      </c>
      <c r="AO62" s="70" t="s">
        <v>287</v>
      </c>
      <c r="AP62" s="64" t="b">
        <v>0</v>
      </c>
      <c r="AQ62" s="64" t="s">
        <v>288</v>
      </c>
      <c r="AR62" s="64"/>
      <c r="AS62" s="70" t="s">
        <v>287</v>
      </c>
      <c r="AT62" s="64" t="b">
        <v>0</v>
      </c>
      <c r="AU62" s="64">
        <v>5</v>
      </c>
      <c r="AV62" s="70" t="s">
        <v>1091</v>
      </c>
      <c r="AW62" s="64" t="s">
        <v>368</v>
      </c>
      <c r="AX62" s="64" t="b">
        <v>0</v>
      </c>
      <c r="AY62" s="70" t="s">
        <v>1091</v>
      </c>
      <c r="AZ62" s="64" t="s">
        <v>185</v>
      </c>
      <c r="BA62" s="64">
        <v>0</v>
      </c>
      <c r="BB62" s="64">
        <v>0</v>
      </c>
      <c r="BC62" s="64"/>
      <c r="BD62" s="64"/>
      <c r="BE62" s="64"/>
      <c r="BF62" s="64"/>
      <c r="BG62" s="64"/>
      <c r="BH62" s="64"/>
      <c r="BI62" s="64"/>
      <c r="BJ62" s="64"/>
      <c r="BK62" s="63" t="str">
        <f>REPLACE(INDEX(GroupVertices[Group],MATCH(Edges[[#This Row],[Vertex 1]],GroupVertices[Vertex],0)),1,1,"")</f>
        <v>1</v>
      </c>
      <c r="BL62" s="63" t="str">
        <f>REPLACE(INDEX(GroupVertices[Group],MATCH(Edges[[#This Row],[Vertex 2]],GroupVertices[Vertex],0)),1,1,"")</f>
        <v>2</v>
      </c>
      <c r="BM62" s="137">
        <v>43728</v>
      </c>
      <c r="BN62" s="70" t="s">
        <v>931</v>
      </c>
    </row>
    <row r="63" spans="1:66" ht="15">
      <c r="A63" s="62" t="s">
        <v>767</v>
      </c>
      <c r="B63" s="62" t="s">
        <v>785</v>
      </c>
      <c r="C63" s="87" t="s">
        <v>284</v>
      </c>
      <c r="D63" s="94">
        <v>5</v>
      </c>
      <c r="E63" s="95" t="s">
        <v>132</v>
      </c>
      <c r="F63" s="96">
        <v>16</v>
      </c>
      <c r="G63" s="87"/>
      <c r="H63" s="77"/>
      <c r="I63" s="97"/>
      <c r="J63" s="97"/>
      <c r="K63" s="34" t="s">
        <v>65</v>
      </c>
      <c r="L63" s="100">
        <v>63</v>
      </c>
      <c r="M63" s="100"/>
      <c r="N63" s="99"/>
      <c r="O63" s="64" t="s">
        <v>195</v>
      </c>
      <c r="P63" s="66">
        <v>43729.24974537037</v>
      </c>
      <c r="Q63" s="64" t="s">
        <v>818</v>
      </c>
      <c r="R63" s="64"/>
      <c r="S63" s="64"/>
      <c r="T63" s="64" t="s">
        <v>879</v>
      </c>
      <c r="U63" s="66">
        <v>43729.24974537037</v>
      </c>
      <c r="V63" s="67" t="s">
        <v>995</v>
      </c>
      <c r="W63" s="64"/>
      <c r="X63" s="64"/>
      <c r="Y63" s="70" t="s">
        <v>1055</v>
      </c>
      <c r="Z63" s="64"/>
      <c r="AA63" s="110">
        <v>1</v>
      </c>
      <c r="AB63" s="48"/>
      <c r="AC63" s="49"/>
      <c r="AD63" s="48"/>
      <c r="AE63" s="49"/>
      <c r="AF63" s="48"/>
      <c r="AG63" s="49"/>
      <c r="AH63" s="48"/>
      <c r="AI63" s="49"/>
      <c r="AJ63" s="48"/>
      <c r="AK63" s="117"/>
      <c r="AL63" s="67" t="s">
        <v>908</v>
      </c>
      <c r="AM63" s="64" t="b">
        <v>0</v>
      </c>
      <c r="AN63" s="64">
        <v>3</v>
      </c>
      <c r="AO63" s="70" t="s">
        <v>287</v>
      </c>
      <c r="AP63" s="64" t="b">
        <v>0</v>
      </c>
      <c r="AQ63" s="64" t="s">
        <v>367</v>
      </c>
      <c r="AR63" s="64"/>
      <c r="AS63" s="70" t="s">
        <v>287</v>
      </c>
      <c r="AT63" s="64" t="b">
        <v>0</v>
      </c>
      <c r="AU63" s="64">
        <v>1</v>
      </c>
      <c r="AV63" s="70" t="s">
        <v>287</v>
      </c>
      <c r="AW63" s="64" t="s">
        <v>368</v>
      </c>
      <c r="AX63" s="64" t="b">
        <v>0</v>
      </c>
      <c r="AY63" s="70" t="s">
        <v>1055</v>
      </c>
      <c r="AZ63" s="64" t="s">
        <v>185</v>
      </c>
      <c r="BA63" s="64">
        <v>0</v>
      </c>
      <c r="BB63" s="64">
        <v>0</v>
      </c>
      <c r="BC63" s="64"/>
      <c r="BD63" s="64"/>
      <c r="BE63" s="64"/>
      <c r="BF63" s="64"/>
      <c r="BG63" s="64"/>
      <c r="BH63" s="64"/>
      <c r="BI63" s="64"/>
      <c r="BJ63" s="64"/>
      <c r="BK63" s="63" t="str">
        <f>REPLACE(INDEX(GroupVertices[Group],MATCH(Edges[[#This Row],[Vertex 1]],GroupVertices[Vertex],0)),1,1,"")</f>
        <v>4</v>
      </c>
      <c r="BL63" s="63" t="str">
        <f>REPLACE(INDEX(GroupVertices[Group],MATCH(Edges[[#This Row],[Vertex 2]],GroupVertices[Vertex],0)),1,1,"")</f>
        <v>4</v>
      </c>
      <c r="BM63" s="137">
        <v>43729</v>
      </c>
      <c r="BN63" s="70" t="s">
        <v>932</v>
      </c>
    </row>
    <row r="64" spans="1:66" ht="15">
      <c r="A64" s="62" t="s">
        <v>767</v>
      </c>
      <c r="B64" s="62" t="s">
        <v>768</v>
      </c>
      <c r="C64" s="87" t="s">
        <v>284</v>
      </c>
      <c r="D64" s="94">
        <v>5</v>
      </c>
      <c r="E64" s="95" t="s">
        <v>132</v>
      </c>
      <c r="F64" s="96">
        <v>16</v>
      </c>
      <c r="G64" s="87"/>
      <c r="H64" s="77"/>
      <c r="I64" s="97"/>
      <c r="J64" s="97"/>
      <c r="K64" s="34" t="s">
        <v>66</v>
      </c>
      <c r="L64" s="100">
        <v>64</v>
      </c>
      <c r="M64" s="100"/>
      <c r="N64" s="99"/>
      <c r="O64" s="64" t="s">
        <v>195</v>
      </c>
      <c r="P64" s="66">
        <v>43729.24974537037</v>
      </c>
      <c r="Q64" s="64" t="s">
        <v>818</v>
      </c>
      <c r="R64" s="64"/>
      <c r="S64" s="64"/>
      <c r="T64" s="64" t="s">
        <v>879</v>
      </c>
      <c r="U64" s="66">
        <v>43729.24974537037</v>
      </c>
      <c r="V64" s="67" t="s">
        <v>995</v>
      </c>
      <c r="W64" s="64"/>
      <c r="X64" s="64"/>
      <c r="Y64" s="70" t="s">
        <v>1055</v>
      </c>
      <c r="Z64" s="64"/>
      <c r="AA64" s="110">
        <v>1</v>
      </c>
      <c r="AB64" s="48"/>
      <c r="AC64" s="49"/>
      <c r="AD64" s="48"/>
      <c r="AE64" s="49"/>
      <c r="AF64" s="48"/>
      <c r="AG64" s="49"/>
      <c r="AH64" s="48"/>
      <c r="AI64" s="49"/>
      <c r="AJ64" s="48"/>
      <c r="AK64" s="117"/>
      <c r="AL64" s="67" t="s">
        <v>908</v>
      </c>
      <c r="AM64" s="64" t="b">
        <v>0</v>
      </c>
      <c r="AN64" s="64">
        <v>3</v>
      </c>
      <c r="AO64" s="70" t="s">
        <v>287</v>
      </c>
      <c r="AP64" s="64" t="b">
        <v>0</v>
      </c>
      <c r="AQ64" s="64" t="s">
        <v>367</v>
      </c>
      <c r="AR64" s="64"/>
      <c r="AS64" s="70" t="s">
        <v>287</v>
      </c>
      <c r="AT64" s="64" t="b">
        <v>0</v>
      </c>
      <c r="AU64" s="64">
        <v>1</v>
      </c>
      <c r="AV64" s="70" t="s">
        <v>287</v>
      </c>
      <c r="AW64" s="64" t="s">
        <v>368</v>
      </c>
      <c r="AX64" s="64" t="b">
        <v>0</v>
      </c>
      <c r="AY64" s="70" t="s">
        <v>1055</v>
      </c>
      <c r="AZ64" s="64" t="s">
        <v>185</v>
      </c>
      <c r="BA64" s="64">
        <v>0</v>
      </c>
      <c r="BB64" s="64">
        <v>0</v>
      </c>
      <c r="BC64" s="64"/>
      <c r="BD64" s="64"/>
      <c r="BE64" s="64"/>
      <c r="BF64" s="64"/>
      <c r="BG64" s="64"/>
      <c r="BH64" s="64"/>
      <c r="BI64" s="64"/>
      <c r="BJ64" s="64"/>
      <c r="BK64" s="63" t="str">
        <f>REPLACE(INDEX(GroupVertices[Group],MATCH(Edges[[#This Row],[Vertex 1]],GroupVertices[Vertex],0)),1,1,"")</f>
        <v>4</v>
      </c>
      <c r="BL64" s="63" t="str">
        <f>REPLACE(INDEX(GroupVertices[Group],MATCH(Edges[[#This Row],[Vertex 2]],GroupVertices[Vertex],0)),1,1,"")</f>
        <v>4</v>
      </c>
      <c r="BM64" s="137">
        <v>43729</v>
      </c>
      <c r="BN64" s="70" t="s">
        <v>932</v>
      </c>
    </row>
    <row r="65" spans="1:66" ht="15">
      <c r="A65" s="62" t="s">
        <v>767</v>
      </c>
      <c r="B65" s="62" t="s">
        <v>786</v>
      </c>
      <c r="C65" s="87" t="s">
        <v>284</v>
      </c>
      <c r="D65" s="94">
        <v>5</v>
      </c>
      <c r="E65" s="95" t="s">
        <v>132</v>
      </c>
      <c r="F65" s="96">
        <v>16</v>
      </c>
      <c r="G65" s="87"/>
      <c r="H65" s="77"/>
      <c r="I65" s="97"/>
      <c r="J65" s="97"/>
      <c r="K65" s="34" t="s">
        <v>65</v>
      </c>
      <c r="L65" s="100">
        <v>65</v>
      </c>
      <c r="M65" s="100"/>
      <c r="N65" s="99"/>
      <c r="O65" s="64" t="s">
        <v>195</v>
      </c>
      <c r="P65" s="66">
        <v>43729.24974537037</v>
      </c>
      <c r="Q65" s="64" t="s">
        <v>818</v>
      </c>
      <c r="R65" s="64"/>
      <c r="S65" s="64"/>
      <c r="T65" s="64" t="s">
        <v>879</v>
      </c>
      <c r="U65" s="66">
        <v>43729.24974537037</v>
      </c>
      <c r="V65" s="67" t="s">
        <v>995</v>
      </c>
      <c r="W65" s="64"/>
      <c r="X65" s="64"/>
      <c r="Y65" s="70" t="s">
        <v>1055</v>
      </c>
      <c r="Z65" s="64"/>
      <c r="AA65" s="110">
        <v>1</v>
      </c>
      <c r="AB65" s="48"/>
      <c r="AC65" s="49"/>
      <c r="AD65" s="48"/>
      <c r="AE65" s="49"/>
      <c r="AF65" s="48"/>
      <c r="AG65" s="49"/>
      <c r="AH65" s="48"/>
      <c r="AI65" s="49"/>
      <c r="AJ65" s="48"/>
      <c r="AK65" s="117"/>
      <c r="AL65" s="67" t="s">
        <v>908</v>
      </c>
      <c r="AM65" s="64" t="b">
        <v>0</v>
      </c>
      <c r="AN65" s="64">
        <v>3</v>
      </c>
      <c r="AO65" s="70" t="s">
        <v>287</v>
      </c>
      <c r="AP65" s="64" t="b">
        <v>0</v>
      </c>
      <c r="AQ65" s="64" t="s">
        <v>367</v>
      </c>
      <c r="AR65" s="64"/>
      <c r="AS65" s="70" t="s">
        <v>287</v>
      </c>
      <c r="AT65" s="64" t="b">
        <v>0</v>
      </c>
      <c r="AU65" s="64">
        <v>1</v>
      </c>
      <c r="AV65" s="70" t="s">
        <v>287</v>
      </c>
      <c r="AW65" s="64" t="s">
        <v>368</v>
      </c>
      <c r="AX65" s="64" t="b">
        <v>0</v>
      </c>
      <c r="AY65" s="70" t="s">
        <v>1055</v>
      </c>
      <c r="AZ65" s="64" t="s">
        <v>185</v>
      </c>
      <c r="BA65" s="64">
        <v>0</v>
      </c>
      <c r="BB65" s="64">
        <v>0</v>
      </c>
      <c r="BC65" s="64"/>
      <c r="BD65" s="64"/>
      <c r="BE65" s="64"/>
      <c r="BF65" s="64"/>
      <c r="BG65" s="64"/>
      <c r="BH65" s="64"/>
      <c r="BI65" s="64"/>
      <c r="BJ65" s="64"/>
      <c r="BK65" s="63" t="str">
        <f>REPLACE(INDEX(GroupVertices[Group],MATCH(Edges[[#This Row],[Vertex 1]],GroupVertices[Vertex],0)),1,1,"")</f>
        <v>4</v>
      </c>
      <c r="BL65" s="63" t="str">
        <f>REPLACE(INDEX(GroupVertices[Group],MATCH(Edges[[#This Row],[Vertex 2]],GroupVertices[Vertex],0)),1,1,"")</f>
        <v>4</v>
      </c>
      <c r="BM65" s="137">
        <v>43729</v>
      </c>
      <c r="BN65" s="70" t="s">
        <v>932</v>
      </c>
    </row>
    <row r="66" spans="1:66" ht="15">
      <c r="A66" s="62" t="s">
        <v>767</v>
      </c>
      <c r="B66" s="62" t="s">
        <v>770</v>
      </c>
      <c r="C66" s="87" t="s">
        <v>284</v>
      </c>
      <c r="D66" s="94">
        <v>5</v>
      </c>
      <c r="E66" s="95" t="s">
        <v>132</v>
      </c>
      <c r="F66" s="96">
        <v>16</v>
      </c>
      <c r="G66" s="87"/>
      <c r="H66" s="77"/>
      <c r="I66" s="97"/>
      <c r="J66" s="97"/>
      <c r="K66" s="34" t="s">
        <v>65</v>
      </c>
      <c r="L66" s="100">
        <v>66</v>
      </c>
      <c r="M66" s="100"/>
      <c r="N66" s="99"/>
      <c r="O66" s="64" t="s">
        <v>195</v>
      </c>
      <c r="P66" s="66">
        <v>43729.24974537037</v>
      </c>
      <c r="Q66" s="64" t="s">
        <v>818</v>
      </c>
      <c r="R66" s="64"/>
      <c r="S66" s="64"/>
      <c r="T66" s="64" t="s">
        <v>879</v>
      </c>
      <c r="U66" s="66">
        <v>43729.24974537037</v>
      </c>
      <c r="V66" s="67" t="s">
        <v>995</v>
      </c>
      <c r="W66" s="64"/>
      <c r="X66" s="64"/>
      <c r="Y66" s="70" t="s">
        <v>1055</v>
      </c>
      <c r="Z66" s="64"/>
      <c r="AA66" s="110">
        <v>1</v>
      </c>
      <c r="AB66" s="48"/>
      <c r="AC66" s="49"/>
      <c r="AD66" s="48"/>
      <c r="AE66" s="49"/>
      <c r="AF66" s="48"/>
      <c r="AG66" s="49"/>
      <c r="AH66" s="48"/>
      <c r="AI66" s="49"/>
      <c r="AJ66" s="48"/>
      <c r="AK66" s="117"/>
      <c r="AL66" s="67" t="s">
        <v>908</v>
      </c>
      <c r="AM66" s="64" t="b">
        <v>0</v>
      </c>
      <c r="AN66" s="64">
        <v>3</v>
      </c>
      <c r="AO66" s="70" t="s">
        <v>287</v>
      </c>
      <c r="AP66" s="64" t="b">
        <v>0</v>
      </c>
      <c r="AQ66" s="64" t="s">
        <v>367</v>
      </c>
      <c r="AR66" s="64"/>
      <c r="AS66" s="70" t="s">
        <v>287</v>
      </c>
      <c r="AT66" s="64" t="b">
        <v>0</v>
      </c>
      <c r="AU66" s="64">
        <v>1</v>
      </c>
      <c r="AV66" s="70" t="s">
        <v>287</v>
      </c>
      <c r="AW66" s="64" t="s">
        <v>368</v>
      </c>
      <c r="AX66" s="64" t="b">
        <v>0</v>
      </c>
      <c r="AY66" s="70" t="s">
        <v>1055</v>
      </c>
      <c r="AZ66" s="64" t="s">
        <v>185</v>
      </c>
      <c r="BA66" s="64">
        <v>0</v>
      </c>
      <c r="BB66" s="64">
        <v>0</v>
      </c>
      <c r="BC66" s="64"/>
      <c r="BD66" s="64"/>
      <c r="BE66" s="64"/>
      <c r="BF66" s="64"/>
      <c r="BG66" s="64"/>
      <c r="BH66" s="64"/>
      <c r="BI66" s="64"/>
      <c r="BJ66" s="64"/>
      <c r="BK66" s="63" t="str">
        <f>REPLACE(INDEX(GroupVertices[Group],MATCH(Edges[[#This Row],[Vertex 1]],GroupVertices[Vertex],0)),1,1,"")</f>
        <v>4</v>
      </c>
      <c r="BL66" s="63" t="str">
        <f>REPLACE(INDEX(GroupVertices[Group],MATCH(Edges[[#This Row],[Vertex 2]],GroupVertices[Vertex],0)),1,1,"")</f>
        <v>2</v>
      </c>
      <c r="BM66" s="137">
        <v>43729</v>
      </c>
      <c r="BN66" s="70" t="s">
        <v>932</v>
      </c>
    </row>
    <row r="67" spans="1:66" ht="15">
      <c r="A67" s="62" t="s">
        <v>767</v>
      </c>
      <c r="B67" s="62" t="s">
        <v>787</v>
      </c>
      <c r="C67" s="87" t="s">
        <v>284</v>
      </c>
      <c r="D67" s="94">
        <v>5</v>
      </c>
      <c r="E67" s="95" t="s">
        <v>132</v>
      </c>
      <c r="F67" s="96">
        <v>16</v>
      </c>
      <c r="G67" s="87"/>
      <c r="H67" s="77"/>
      <c r="I67" s="97"/>
      <c r="J67" s="97"/>
      <c r="K67" s="34" t="s">
        <v>65</v>
      </c>
      <c r="L67" s="100">
        <v>67</v>
      </c>
      <c r="M67" s="100"/>
      <c r="N67" s="99"/>
      <c r="O67" s="64" t="s">
        <v>195</v>
      </c>
      <c r="P67" s="66">
        <v>43729.24974537037</v>
      </c>
      <c r="Q67" s="64" t="s">
        <v>818</v>
      </c>
      <c r="R67" s="64"/>
      <c r="S67" s="64"/>
      <c r="T67" s="64" t="s">
        <v>879</v>
      </c>
      <c r="U67" s="66">
        <v>43729.24974537037</v>
      </c>
      <c r="V67" s="67" t="s">
        <v>995</v>
      </c>
      <c r="W67" s="64"/>
      <c r="X67" s="64"/>
      <c r="Y67" s="70" t="s">
        <v>1055</v>
      </c>
      <c r="Z67" s="64"/>
      <c r="AA67" s="110">
        <v>1</v>
      </c>
      <c r="AB67" s="48"/>
      <c r="AC67" s="49"/>
      <c r="AD67" s="48"/>
      <c r="AE67" s="49"/>
      <c r="AF67" s="48"/>
      <c r="AG67" s="49"/>
      <c r="AH67" s="48"/>
      <c r="AI67" s="49"/>
      <c r="AJ67" s="48"/>
      <c r="AK67" s="117"/>
      <c r="AL67" s="67" t="s">
        <v>908</v>
      </c>
      <c r="AM67" s="64" t="b">
        <v>0</v>
      </c>
      <c r="AN67" s="64">
        <v>3</v>
      </c>
      <c r="AO67" s="70" t="s">
        <v>287</v>
      </c>
      <c r="AP67" s="64" t="b">
        <v>0</v>
      </c>
      <c r="AQ67" s="64" t="s">
        <v>367</v>
      </c>
      <c r="AR67" s="64"/>
      <c r="AS67" s="70" t="s">
        <v>287</v>
      </c>
      <c r="AT67" s="64" t="b">
        <v>0</v>
      </c>
      <c r="AU67" s="64">
        <v>1</v>
      </c>
      <c r="AV67" s="70" t="s">
        <v>287</v>
      </c>
      <c r="AW67" s="64" t="s">
        <v>368</v>
      </c>
      <c r="AX67" s="64" t="b">
        <v>0</v>
      </c>
      <c r="AY67" s="70" t="s">
        <v>1055</v>
      </c>
      <c r="AZ67" s="64" t="s">
        <v>185</v>
      </c>
      <c r="BA67" s="64">
        <v>0</v>
      </c>
      <c r="BB67" s="64">
        <v>0</v>
      </c>
      <c r="BC67" s="64"/>
      <c r="BD67" s="64"/>
      <c r="BE67" s="64"/>
      <c r="BF67" s="64"/>
      <c r="BG67" s="64"/>
      <c r="BH67" s="64"/>
      <c r="BI67" s="64"/>
      <c r="BJ67" s="64"/>
      <c r="BK67" s="63" t="str">
        <f>REPLACE(INDEX(GroupVertices[Group],MATCH(Edges[[#This Row],[Vertex 1]],GroupVertices[Vertex],0)),1,1,"")</f>
        <v>4</v>
      </c>
      <c r="BL67" s="63" t="str">
        <f>REPLACE(INDEX(GroupVertices[Group],MATCH(Edges[[#This Row],[Vertex 2]],GroupVertices[Vertex],0)),1,1,"")</f>
        <v>4</v>
      </c>
      <c r="BM67" s="137">
        <v>43729</v>
      </c>
      <c r="BN67" s="70" t="s">
        <v>932</v>
      </c>
    </row>
    <row r="68" spans="1:66" ht="15">
      <c r="A68" s="62" t="s">
        <v>767</v>
      </c>
      <c r="B68" s="62" t="s">
        <v>788</v>
      </c>
      <c r="C68" s="87" t="s">
        <v>284</v>
      </c>
      <c r="D68" s="94">
        <v>5</v>
      </c>
      <c r="E68" s="95" t="s">
        <v>132</v>
      </c>
      <c r="F68" s="96">
        <v>16</v>
      </c>
      <c r="G68" s="87"/>
      <c r="H68" s="77"/>
      <c r="I68" s="97"/>
      <c r="J68" s="97"/>
      <c r="K68" s="34" t="s">
        <v>65</v>
      </c>
      <c r="L68" s="100">
        <v>68</v>
      </c>
      <c r="M68" s="100"/>
      <c r="N68" s="99"/>
      <c r="O68" s="64" t="s">
        <v>195</v>
      </c>
      <c r="P68" s="66">
        <v>43729.24974537037</v>
      </c>
      <c r="Q68" s="64" t="s">
        <v>818</v>
      </c>
      <c r="R68" s="64"/>
      <c r="S68" s="64"/>
      <c r="T68" s="64" t="s">
        <v>879</v>
      </c>
      <c r="U68" s="66">
        <v>43729.24974537037</v>
      </c>
      <c r="V68" s="67" t="s">
        <v>995</v>
      </c>
      <c r="W68" s="64"/>
      <c r="X68" s="64"/>
      <c r="Y68" s="70" t="s">
        <v>1055</v>
      </c>
      <c r="Z68" s="64"/>
      <c r="AA68" s="110">
        <v>1</v>
      </c>
      <c r="AB68" s="48"/>
      <c r="AC68" s="49"/>
      <c r="AD68" s="48"/>
      <c r="AE68" s="49"/>
      <c r="AF68" s="48"/>
      <c r="AG68" s="49"/>
      <c r="AH68" s="48"/>
      <c r="AI68" s="49"/>
      <c r="AJ68" s="48"/>
      <c r="AK68" s="117"/>
      <c r="AL68" s="67" t="s">
        <v>908</v>
      </c>
      <c r="AM68" s="64" t="b">
        <v>0</v>
      </c>
      <c r="AN68" s="64">
        <v>3</v>
      </c>
      <c r="AO68" s="70" t="s">
        <v>287</v>
      </c>
      <c r="AP68" s="64" t="b">
        <v>0</v>
      </c>
      <c r="AQ68" s="64" t="s">
        <v>367</v>
      </c>
      <c r="AR68" s="64"/>
      <c r="AS68" s="70" t="s">
        <v>287</v>
      </c>
      <c r="AT68" s="64" t="b">
        <v>0</v>
      </c>
      <c r="AU68" s="64">
        <v>1</v>
      </c>
      <c r="AV68" s="70" t="s">
        <v>287</v>
      </c>
      <c r="AW68" s="64" t="s">
        <v>368</v>
      </c>
      <c r="AX68" s="64" t="b">
        <v>0</v>
      </c>
      <c r="AY68" s="70" t="s">
        <v>1055</v>
      </c>
      <c r="AZ68" s="64" t="s">
        <v>185</v>
      </c>
      <c r="BA68" s="64">
        <v>0</v>
      </c>
      <c r="BB68" s="64">
        <v>0</v>
      </c>
      <c r="BC68" s="64"/>
      <c r="BD68" s="64"/>
      <c r="BE68" s="64"/>
      <c r="BF68" s="64"/>
      <c r="BG68" s="64"/>
      <c r="BH68" s="64"/>
      <c r="BI68" s="64"/>
      <c r="BJ68" s="64"/>
      <c r="BK68" s="63" t="str">
        <f>REPLACE(INDEX(GroupVertices[Group],MATCH(Edges[[#This Row],[Vertex 1]],GroupVertices[Vertex],0)),1,1,"")</f>
        <v>4</v>
      </c>
      <c r="BL68" s="63" t="str">
        <f>REPLACE(INDEX(GroupVertices[Group],MATCH(Edges[[#This Row],[Vertex 2]],GroupVertices[Vertex],0)),1,1,"")</f>
        <v>4</v>
      </c>
      <c r="BM68" s="137">
        <v>43729</v>
      </c>
      <c r="BN68" s="70" t="s">
        <v>932</v>
      </c>
    </row>
    <row r="69" spans="1:66" ht="15">
      <c r="A69" s="62" t="s">
        <v>767</v>
      </c>
      <c r="B69" s="62" t="s">
        <v>789</v>
      </c>
      <c r="C69" s="87" t="s">
        <v>284</v>
      </c>
      <c r="D69" s="94">
        <v>5</v>
      </c>
      <c r="E69" s="95" t="s">
        <v>132</v>
      </c>
      <c r="F69" s="96">
        <v>16</v>
      </c>
      <c r="G69" s="87"/>
      <c r="H69" s="77"/>
      <c r="I69" s="97"/>
      <c r="J69" s="97"/>
      <c r="K69" s="34" t="s">
        <v>65</v>
      </c>
      <c r="L69" s="100">
        <v>69</v>
      </c>
      <c r="M69" s="100"/>
      <c r="N69" s="99"/>
      <c r="O69" s="64" t="s">
        <v>195</v>
      </c>
      <c r="P69" s="66">
        <v>43729.24974537037</v>
      </c>
      <c r="Q69" s="64" t="s">
        <v>818</v>
      </c>
      <c r="R69" s="64"/>
      <c r="S69" s="64"/>
      <c r="T69" s="64" t="s">
        <v>879</v>
      </c>
      <c r="U69" s="66">
        <v>43729.24974537037</v>
      </c>
      <c r="V69" s="67" t="s">
        <v>995</v>
      </c>
      <c r="W69" s="64"/>
      <c r="X69" s="64"/>
      <c r="Y69" s="70" t="s">
        <v>1055</v>
      </c>
      <c r="Z69" s="64"/>
      <c r="AA69" s="110">
        <v>1</v>
      </c>
      <c r="AB69" s="48">
        <v>0</v>
      </c>
      <c r="AC69" s="49">
        <v>0</v>
      </c>
      <c r="AD69" s="48">
        <v>0</v>
      </c>
      <c r="AE69" s="49">
        <v>0</v>
      </c>
      <c r="AF69" s="48">
        <v>0</v>
      </c>
      <c r="AG69" s="49">
        <v>0</v>
      </c>
      <c r="AH69" s="48">
        <v>9</v>
      </c>
      <c r="AI69" s="49">
        <v>100</v>
      </c>
      <c r="AJ69" s="48">
        <v>9</v>
      </c>
      <c r="AK69" s="117"/>
      <c r="AL69" s="67" t="s">
        <v>908</v>
      </c>
      <c r="AM69" s="64" t="b">
        <v>0</v>
      </c>
      <c r="AN69" s="64">
        <v>3</v>
      </c>
      <c r="AO69" s="70" t="s">
        <v>287</v>
      </c>
      <c r="AP69" s="64" t="b">
        <v>0</v>
      </c>
      <c r="AQ69" s="64" t="s">
        <v>367</v>
      </c>
      <c r="AR69" s="64"/>
      <c r="AS69" s="70" t="s">
        <v>287</v>
      </c>
      <c r="AT69" s="64" t="b">
        <v>0</v>
      </c>
      <c r="AU69" s="64">
        <v>1</v>
      </c>
      <c r="AV69" s="70" t="s">
        <v>287</v>
      </c>
      <c r="AW69" s="64" t="s">
        <v>368</v>
      </c>
      <c r="AX69" s="64" t="b">
        <v>0</v>
      </c>
      <c r="AY69" s="70" t="s">
        <v>1055</v>
      </c>
      <c r="AZ69" s="64" t="s">
        <v>185</v>
      </c>
      <c r="BA69" s="64">
        <v>0</v>
      </c>
      <c r="BB69" s="64">
        <v>0</v>
      </c>
      <c r="BC69" s="64"/>
      <c r="BD69" s="64"/>
      <c r="BE69" s="64"/>
      <c r="BF69" s="64"/>
      <c r="BG69" s="64"/>
      <c r="BH69" s="64"/>
      <c r="BI69" s="64"/>
      <c r="BJ69" s="64"/>
      <c r="BK69" s="63" t="str">
        <f>REPLACE(INDEX(GroupVertices[Group],MATCH(Edges[[#This Row],[Vertex 1]],GroupVertices[Vertex],0)),1,1,"")</f>
        <v>4</v>
      </c>
      <c r="BL69" s="63" t="str">
        <f>REPLACE(INDEX(GroupVertices[Group],MATCH(Edges[[#This Row],[Vertex 2]],GroupVertices[Vertex],0)),1,1,"")</f>
        <v>4</v>
      </c>
      <c r="BM69" s="137">
        <v>43729</v>
      </c>
      <c r="BN69" s="70" t="s">
        <v>932</v>
      </c>
    </row>
    <row r="70" spans="1:66" ht="15">
      <c r="A70" s="62" t="s">
        <v>767</v>
      </c>
      <c r="B70" s="62" t="s">
        <v>422</v>
      </c>
      <c r="C70" s="87" t="s">
        <v>284</v>
      </c>
      <c r="D70" s="94">
        <v>5</v>
      </c>
      <c r="E70" s="95" t="s">
        <v>132</v>
      </c>
      <c r="F70" s="96">
        <v>16</v>
      </c>
      <c r="G70" s="87"/>
      <c r="H70" s="77"/>
      <c r="I70" s="97"/>
      <c r="J70" s="97"/>
      <c r="K70" s="34" t="s">
        <v>65</v>
      </c>
      <c r="L70" s="100">
        <v>70</v>
      </c>
      <c r="M70" s="100"/>
      <c r="N70" s="99"/>
      <c r="O70" s="64" t="s">
        <v>195</v>
      </c>
      <c r="P70" s="66">
        <v>43729.24974537037</v>
      </c>
      <c r="Q70" s="64" t="s">
        <v>818</v>
      </c>
      <c r="R70" s="64"/>
      <c r="S70" s="64"/>
      <c r="T70" s="64" t="s">
        <v>879</v>
      </c>
      <c r="U70" s="66">
        <v>43729.24974537037</v>
      </c>
      <c r="V70" s="67" t="s">
        <v>995</v>
      </c>
      <c r="W70" s="64"/>
      <c r="X70" s="64"/>
      <c r="Y70" s="70" t="s">
        <v>1055</v>
      </c>
      <c r="Z70" s="64"/>
      <c r="AA70" s="110">
        <v>1</v>
      </c>
      <c r="AB70" s="48"/>
      <c r="AC70" s="49"/>
      <c r="AD70" s="48"/>
      <c r="AE70" s="49"/>
      <c r="AF70" s="48"/>
      <c r="AG70" s="49"/>
      <c r="AH70" s="48"/>
      <c r="AI70" s="49"/>
      <c r="AJ70" s="48"/>
      <c r="AK70" s="117"/>
      <c r="AL70" s="67" t="s">
        <v>908</v>
      </c>
      <c r="AM70" s="64" t="b">
        <v>0</v>
      </c>
      <c r="AN70" s="64">
        <v>3</v>
      </c>
      <c r="AO70" s="70" t="s">
        <v>287</v>
      </c>
      <c r="AP70" s="64" t="b">
        <v>0</v>
      </c>
      <c r="AQ70" s="64" t="s">
        <v>367</v>
      </c>
      <c r="AR70" s="64"/>
      <c r="AS70" s="70" t="s">
        <v>287</v>
      </c>
      <c r="AT70" s="64" t="b">
        <v>0</v>
      </c>
      <c r="AU70" s="64">
        <v>1</v>
      </c>
      <c r="AV70" s="70" t="s">
        <v>287</v>
      </c>
      <c r="AW70" s="64" t="s">
        <v>368</v>
      </c>
      <c r="AX70" s="64" t="b">
        <v>0</v>
      </c>
      <c r="AY70" s="70" t="s">
        <v>1055</v>
      </c>
      <c r="AZ70" s="64" t="s">
        <v>185</v>
      </c>
      <c r="BA70" s="64">
        <v>0</v>
      </c>
      <c r="BB70" s="64">
        <v>0</v>
      </c>
      <c r="BC70" s="64"/>
      <c r="BD70" s="64"/>
      <c r="BE70" s="64"/>
      <c r="BF70" s="64"/>
      <c r="BG70" s="64"/>
      <c r="BH70" s="64"/>
      <c r="BI70" s="64"/>
      <c r="BJ70" s="64"/>
      <c r="BK70" s="63" t="str">
        <f>REPLACE(INDEX(GroupVertices[Group],MATCH(Edges[[#This Row],[Vertex 1]],GroupVertices[Vertex],0)),1,1,"")</f>
        <v>4</v>
      </c>
      <c r="BL70" s="63" t="str">
        <f>REPLACE(INDEX(GroupVertices[Group],MATCH(Edges[[#This Row],[Vertex 2]],GroupVertices[Vertex],0)),1,1,"")</f>
        <v>1</v>
      </c>
      <c r="BM70" s="137">
        <v>43729</v>
      </c>
      <c r="BN70" s="70" t="s">
        <v>932</v>
      </c>
    </row>
    <row r="71" spans="1:66" ht="15">
      <c r="A71" s="62" t="s">
        <v>768</v>
      </c>
      <c r="B71" s="62" t="s">
        <v>767</v>
      </c>
      <c r="C71" s="87" t="s">
        <v>284</v>
      </c>
      <c r="D71" s="94">
        <v>5</v>
      </c>
      <c r="E71" s="95" t="s">
        <v>132</v>
      </c>
      <c r="F71" s="96">
        <v>16</v>
      </c>
      <c r="G71" s="87"/>
      <c r="H71" s="77"/>
      <c r="I71" s="97"/>
      <c r="J71" s="97"/>
      <c r="K71" s="34" t="s">
        <v>66</v>
      </c>
      <c r="L71" s="100">
        <v>71</v>
      </c>
      <c r="M71" s="100"/>
      <c r="N71" s="99"/>
      <c r="O71" s="64" t="s">
        <v>353</v>
      </c>
      <c r="P71" s="66">
        <v>43729.63649305556</v>
      </c>
      <c r="Q71" s="64" t="s">
        <v>818</v>
      </c>
      <c r="R71" s="64"/>
      <c r="S71" s="64"/>
      <c r="T71" s="64" t="s">
        <v>879</v>
      </c>
      <c r="U71" s="66">
        <v>43729.63649305556</v>
      </c>
      <c r="V71" s="67" t="s">
        <v>996</v>
      </c>
      <c r="W71" s="64"/>
      <c r="X71" s="64"/>
      <c r="Y71" s="70" t="s">
        <v>1056</v>
      </c>
      <c r="Z71" s="64"/>
      <c r="AA71" s="110">
        <v>1</v>
      </c>
      <c r="AB71" s="48"/>
      <c r="AC71" s="49"/>
      <c r="AD71" s="48"/>
      <c r="AE71" s="49"/>
      <c r="AF71" s="48"/>
      <c r="AG71" s="49"/>
      <c r="AH71" s="48"/>
      <c r="AI71" s="49"/>
      <c r="AJ71" s="48"/>
      <c r="AK71" s="117"/>
      <c r="AL71" s="67" t="s">
        <v>909</v>
      </c>
      <c r="AM71" s="64" t="b">
        <v>0</v>
      </c>
      <c r="AN71" s="64">
        <v>0</v>
      </c>
      <c r="AO71" s="70" t="s">
        <v>287</v>
      </c>
      <c r="AP71" s="64" t="b">
        <v>0</v>
      </c>
      <c r="AQ71" s="64" t="s">
        <v>367</v>
      </c>
      <c r="AR71" s="64"/>
      <c r="AS71" s="70" t="s">
        <v>287</v>
      </c>
      <c r="AT71" s="64" t="b">
        <v>0</v>
      </c>
      <c r="AU71" s="64">
        <v>1</v>
      </c>
      <c r="AV71" s="70" t="s">
        <v>1055</v>
      </c>
      <c r="AW71" s="64" t="s">
        <v>368</v>
      </c>
      <c r="AX71" s="64" t="b">
        <v>0</v>
      </c>
      <c r="AY71" s="70" t="s">
        <v>1055</v>
      </c>
      <c r="AZ71" s="64" t="s">
        <v>185</v>
      </c>
      <c r="BA71" s="64">
        <v>0</v>
      </c>
      <c r="BB71" s="64">
        <v>0</v>
      </c>
      <c r="BC71" s="64"/>
      <c r="BD71" s="64"/>
      <c r="BE71" s="64"/>
      <c r="BF71" s="64"/>
      <c r="BG71" s="64"/>
      <c r="BH71" s="64"/>
      <c r="BI71" s="64"/>
      <c r="BJ71" s="64"/>
      <c r="BK71" s="63" t="str">
        <f>REPLACE(INDEX(GroupVertices[Group],MATCH(Edges[[#This Row],[Vertex 1]],GroupVertices[Vertex],0)),1,1,"")</f>
        <v>4</v>
      </c>
      <c r="BL71" s="63" t="str">
        <f>REPLACE(INDEX(GroupVertices[Group],MATCH(Edges[[#This Row],[Vertex 2]],GroupVertices[Vertex],0)),1,1,"")</f>
        <v>4</v>
      </c>
      <c r="BM71" s="137">
        <v>43729</v>
      </c>
      <c r="BN71" s="70" t="s">
        <v>933</v>
      </c>
    </row>
    <row r="72" spans="1:66" ht="15">
      <c r="A72" s="62" t="s">
        <v>768</v>
      </c>
      <c r="B72" s="62" t="s">
        <v>785</v>
      </c>
      <c r="C72" s="87" t="s">
        <v>284</v>
      </c>
      <c r="D72" s="94">
        <v>5</v>
      </c>
      <c r="E72" s="95" t="s">
        <v>132</v>
      </c>
      <c r="F72" s="96">
        <v>16</v>
      </c>
      <c r="G72" s="87"/>
      <c r="H72" s="77"/>
      <c r="I72" s="97"/>
      <c r="J72" s="97"/>
      <c r="K72" s="34" t="s">
        <v>65</v>
      </c>
      <c r="L72" s="100">
        <v>72</v>
      </c>
      <c r="M72" s="100"/>
      <c r="N72" s="99"/>
      <c r="O72" s="64" t="s">
        <v>195</v>
      </c>
      <c r="P72" s="66">
        <v>43729.63649305556</v>
      </c>
      <c r="Q72" s="64" t="s">
        <v>818</v>
      </c>
      <c r="R72" s="64"/>
      <c r="S72" s="64"/>
      <c r="T72" s="64" t="s">
        <v>879</v>
      </c>
      <c r="U72" s="66">
        <v>43729.63649305556</v>
      </c>
      <c r="V72" s="67" t="s">
        <v>996</v>
      </c>
      <c r="W72" s="64"/>
      <c r="X72" s="64"/>
      <c r="Y72" s="70" t="s">
        <v>1056</v>
      </c>
      <c r="Z72" s="64"/>
      <c r="AA72" s="110">
        <v>1</v>
      </c>
      <c r="AB72" s="48"/>
      <c r="AC72" s="49"/>
      <c r="AD72" s="48"/>
      <c r="AE72" s="49"/>
      <c r="AF72" s="48"/>
      <c r="AG72" s="49"/>
      <c r="AH72" s="48"/>
      <c r="AI72" s="49"/>
      <c r="AJ72" s="48"/>
      <c r="AK72" s="117"/>
      <c r="AL72" s="67" t="s">
        <v>909</v>
      </c>
      <c r="AM72" s="64" t="b">
        <v>0</v>
      </c>
      <c r="AN72" s="64">
        <v>0</v>
      </c>
      <c r="AO72" s="70" t="s">
        <v>287</v>
      </c>
      <c r="AP72" s="64" t="b">
        <v>0</v>
      </c>
      <c r="AQ72" s="64" t="s">
        <v>367</v>
      </c>
      <c r="AR72" s="64"/>
      <c r="AS72" s="70" t="s">
        <v>287</v>
      </c>
      <c r="AT72" s="64" t="b">
        <v>0</v>
      </c>
      <c r="AU72" s="64">
        <v>1</v>
      </c>
      <c r="AV72" s="70" t="s">
        <v>1055</v>
      </c>
      <c r="AW72" s="64" t="s">
        <v>368</v>
      </c>
      <c r="AX72" s="64" t="b">
        <v>0</v>
      </c>
      <c r="AY72" s="70" t="s">
        <v>1055</v>
      </c>
      <c r="AZ72" s="64" t="s">
        <v>185</v>
      </c>
      <c r="BA72" s="64">
        <v>0</v>
      </c>
      <c r="BB72" s="64">
        <v>0</v>
      </c>
      <c r="BC72" s="64"/>
      <c r="BD72" s="64"/>
      <c r="BE72" s="64"/>
      <c r="BF72" s="64"/>
      <c r="BG72" s="64"/>
      <c r="BH72" s="64"/>
      <c r="BI72" s="64"/>
      <c r="BJ72" s="64"/>
      <c r="BK72" s="63" t="str">
        <f>REPLACE(INDEX(GroupVertices[Group],MATCH(Edges[[#This Row],[Vertex 1]],GroupVertices[Vertex],0)),1,1,"")</f>
        <v>4</v>
      </c>
      <c r="BL72" s="63" t="str">
        <f>REPLACE(INDEX(GroupVertices[Group],MATCH(Edges[[#This Row],[Vertex 2]],GroupVertices[Vertex],0)),1,1,"")</f>
        <v>4</v>
      </c>
      <c r="BM72" s="137">
        <v>43729</v>
      </c>
      <c r="BN72" s="70" t="s">
        <v>933</v>
      </c>
    </row>
    <row r="73" spans="1:66" ht="15">
      <c r="A73" s="62" t="s">
        <v>768</v>
      </c>
      <c r="B73" s="62" t="s">
        <v>786</v>
      </c>
      <c r="C73" s="87" t="s">
        <v>284</v>
      </c>
      <c r="D73" s="94">
        <v>5</v>
      </c>
      <c r="E73" s="95" t="s">
        <v>132</v>
      </c>
      <c r="F73" s="96">
        <v>16</v>
      </c>
      <c r="G73" s="87"/>
      <c r="H73" s="77"/>
      <c r="I73" s="97"/>
      <c r="J73" s="97"/>
      <c r="K73" s="34" t="s">
        <v>65</v>
      </c>
      <c r="L73" s="100">
        <v>73</v>
      </c>
      <c r="M73" s="100"/>
      <c r="N73" s="99"/>
      <c r="O73" s="64" t="s">
        <v>195</v>
      </c>
      <c r="P73" s="66">
        <v>43729.63649305556</v>
      </c>
      <c r="Q73" s="64" t="s">
        <v>818</v>
      </c>
      <c r="R73" s="64"/>
      <c r="S73" s="64"/>
      <c r="T73" s="64" t="s">
        <v>879</v>
      </c>
      <c r="U73" s="66">
        <v>43729.63649305556</v>
      </c>
      <c r="V73" s="67" t="s">
        <v>996</v>
      </c>
      <c r="W73" s="64"/>
      <c r="X73" s="64"/>
      <c r="Y73" s="70" t="s">
        <v>1056</v>
      </c>
      <c r="Z73" s="64"/>
      <c r="AA73" s="110">
        <v>1</v>
      </c>
      <c r="AB73" s="48"/>
      <c r="AC73" s="49"/>
      <c r="AD73" s="48"/>
      <c r="AE73" s="49"/>
      <c r="AF73" s="48"/>
      <c r="AG73" s="49"/>
      <c r="AH73" s="48"/>
      <c r="AI73" s="49"/>
      <c r="AJ73" s="48"/>
      <c r="AK73" s="117"/>
      <c r="AL73" s="67" t="s">
        <v>909</v>
      </c>
      <c r="AM73" s="64" t="b">
        <v>0</v>
      </c>
      <c r="AN73" s="64">
        <v>0</v>
      </c>
      <c r="AO73" s="70" t="s">
        <v>287</v>
      </c>
      <c r="AP73" s="64" t="b">
        <v>0</v>
      </c>
      <c r="AQ73" s="64" t="s">
        <v>367</v>
      </c>
      <c r="AR73" s="64"/>
      <c r="AS73" s="70" t="s">
        <v>287</v>
      </c>
      <c r="AT73" s="64" t="b">
        <v>0</v>
      </c>
      <c r="AU73" s="64">
        <v>1</v>
      </c>
      <c r="AV73" s="70" t="s">
        <v>1055</v>
      </c>
      <c r="AW73" s="64" t="s">
        <v>368</v>
      </c>
      <c r="AX73" s="64" t="b">
        <v>0</v>
      </c>
      <c r="AY73" s="70" t="s">
        <v>1055</v>
      </c>
      <c r="AZ73" s="64" t="s">
        <v>185</v>
      </c>
      <c r="BA73" s="64">
        <v>0</v>
      </c>
      <c r="BB73" s="64">
        <v>0</v>
      </c>
      <c r="BC73" s="64"/>
      <c r="BD73" s="64"/>
      <c r="BE73" s="64"/>
      <c r="BF73" s="64"/>
      <c r="BG73" s="64"/>
      <c r="BH73" s="64"/>
      <c r="BI73" s="64"/>
      <c r="BJ73" s="64"/>
      <c r="BK73" s="63" t="str">
        <f>REPLACE(INDEX(GroupVertices[Group],MATCH(Edges[[#This Row],[Vertex 1]],GroupVertices[Vertex],0)),1,1,"")</f>
        <v>4</v>
      </c>
      <c r="BL73" s="63" t="str">
        <f>REPLACE(INDEX(GroupVertices[Group],MATCH(Edges[[#This Row],[Vertex 2]],GroupVertices[Vertex],0)),1,1,"")</f>
        <v>4</v>
      </c>
      <c r="BM73" s="137">
        <v>43729</v>
      </c>
      <c r="BN73" s="70" t="s">
        <v>933</v>
      </c>
    </row>
    <row r="74" spans="1:66" ht="15">
      <c r="A74" s="62" t="s">
        <v>768</v>
      </c>
      <c r="B74" s="62" t="s">
        <v>787</v>
      </c>
      <c r="C74" s="87" t="s">
        <v>284</v>
      </c>
      <c r="D74" s="94">
        <v>5</v>
      </c>
      <c r="E74" s="95" t="s">
        <v>132</v>
      </c>
      <c r="F74" s="96">
        <v>16</v>
      </c>
      <c r="G74" s="87"/>
      <c r="H74" s="77"/>
      <c r="I74" s="97"/>
      <c r="J74" s="97"/>
      <c r="K74" s="34" t="s">
        <v>65</v>
      </c>
      <c r="L74" s="100">
        <v>74</v>
      </c>
      <c r="M74" s="100"/>
      <c r="N74" s="99"/>
      <c r="O74" s="64" t="s">
        <v>195</v>
      </c>
      <c r="P74" s="66">
        <v>43729.63649305556</v>
      </c>
      <c r="Q74" s="64" t="s">
        <v>818</v>
      </c>
      <c r="R74" s="64"/>
      <c r="S74" s="64"/>
      <c r="T74" s="64" t="s">
        <v>879</v>
      </c>
      <c r="U74" s="66">
        <v>43729.63649305556</v>
      </c>
      <c r="V74" s="67" t="s">
        <v>996</v>
      </c>
      <c r="W74" s="64"/>
      <c r="X74" s="64"/>
      <c r="Y74" s="70" t="s">
        <v>1056</v>
      </c>
      <c r="Z74" s="64"/>
      <c r="AA74" s="110">
        <v>1</v>
      </c>
      <c r="AB74" s="48"/>
      <c r="AC74" s="49"/>
      <c r="AD74" s="48"/>
      <c r="AE74" s="49"/>
      <c r="AF74" s="48"/>
      <c r="AG74" s="49"/>
      <c r="AH74" s="48"/>
      <c r="AI74" s="49"/>
      <c r="AJ74" s="48"/>
      <c r="AK74" s="117"/>
      <c r="AL74" s="67" t="s">
        <v>909</v>
      </c>
      <c r="AM74" s="64" t="b">
        <v>0</v>
      </c>
      <c r="AN74" s="64">
        <v>0</v>
      </c>
      <c r="AO74" s="70" t="s">
        <v>287</v>
      </c>
      <c r="AP74" s="64" t="b">
        <v>0</v>
      </c>
      <c r="AQ74" s="64" t="s">
        <v>367</v>
      </c>
      <c r="AR74" s="64"/>
      <c r="AS74" s="70" t="s">
        <v>287</v>
      </c>
      <c r="AT74" s="64" t="b">
        <v>0</v>
      </c>
      <c r="AU74" s="64">
        <v>1</v>
      </c>
      <c r="AV74" s="70" t="s">
        <v>1055</v>
      </c>
      <c r="AW74" s="64" t="s">
        <v>368</v>
      </c>
      <c r="AX74" s="64" t="b">
        <v>0</v>
      </c>
      <c r="AY74" s="70" t="s">
        <v>1055</v>
      </c>
      <c r="AZ74" s="64" t="s">
        <v>185</v>
      </c>
      <c r="BA74" s="64">
        <v>0</v>
      </c>
      <c r="BB74" s="64">
        <v>0</v>
      </c>
      <c r="BC74" s="64"/>
      <c r="BD74" s="64"/>
      <c r="BE74" s="64"/>
      <c r="BF74" s="64"/>
      <c r="BG74" s="64"/>
      <c r="BH74" s="64"/>
      <c r="BI74" s="64"/>
      <c r="BJ74" s="64"/>
      <c r="BK74" s="63" t="str">
        <f>REPLACE(INDEX(GroupVertices[Group],MATCH(Edges[[#This Row],[Vertex 1]],GroupVertices[Vertex],0)),1,1,"")</f>
        <v>4</v>
      </c>
      <c r="BL74" s="63" t="str">
        <f>REPLACE(INDEX(GroupVertices[Group],MATCH(Edges[[#This Row],[Vertex 2]],GroupVertices[Vertex],0)),1,1,"")</f>
        <v>4</v>
      </c>
      <c r="BM74" s="137">
        <v>43729</v>
      </c>
      <c r="BN74" s="70" t="s">
        <v>933</v>
      </c>
    </row>
    <row r="75" spans="1:66" ht="15">
      <c r="A75" s="62" t="s">
        <v>768</v>
      </c>
      <c r="B75" s="62" t="s">
        <v>788</v>
      </c>
      <c r="C75" s="87" t="s">
        <v>284</v>
      </c>
      <c r="D75" s="94">
        <v>5</v>
      </c>
      <c r="E75" s="95" t="s">
        <v>132</v>
      </c>
      <c r="F75" s="96">
        <v>16</v>
      </c>
      <c r="G75" s="87"/>
      <c r="H75" s="77"/>
      <c r="I75" s="97"/>
      <c r="J75" s="97"/>
      <c r="K75" s="34" t="s">
        <v>65</v>
      </c>
      <c r="L75" s="100">
        <v>75</v>
      </c>
      <c r="M75" s="100"/>
      <c r="N75" s="99"/>
      <c r="O75" s="64" t="s">
        <v>195</v>
      </c>
      <c r="P75" s="66">
        <v>43729.63649305556</v>
      </c>
      <c r="Q75" s="64" t="s">
        <v>818</v>
      </c>
      <c r="R75" s="64"/>
      <c r="S75" s="64"/>
      <c r="T75" s="64" t="s">
        <v>879</v>
      </c>
      <c r="U75" s="66">
        <v>43729.63649305556</v>
      </c>
      <c r="V75" s="67" t="s">
        <v>996</v>
      </c>
      <c r="W75" s="64"/>
      <c r="X75" s="64"/>
      <c r="Y75" s="70" t="s">
        <v>1056</v>
      </c>
      <c r="Z75" s="64"/>
      <c r="AA75" s="110">
        <v>1</v>
      </c>
      <c r="AB75" s="48"/>
      <c r="AC75" s="49"/>
      <c r="AD75" s="48"/>
      <c r="AE75" s="49"/>
      <c r="AF75" s="48"/>
      <c r="AG75" s="49"/>
      <c r="AH75" s="48"/>
      <c r="AI75" s="49"/>
      <c r="AJ75" s="48"/>
      <c r="AK75" s="117"/>
      <c r="AL75" s="67" t="s">
        <v>909</v>
      </c>
      <c r="AM75" s="64" t="b">
        <v>0</v>
      </c>
      <c r="AN75" s="64">
        <v>0</v>
      </c>
      <c r="AO75" s="70" t="s">
        <v>287</v>
      </c>
      <c r="AP75" s="64" t="b">
        <v>0</v>
      </c>
      <c r="AQ75" s="64" t="s">
        <v>367</v>
      </c>
      <c r="AR75" s="64"/>
      <c r="AS75" s="70" t="s">
        <v>287</v>
      </c>
      <c r="AT75" s="64" t="b">
        <v>0</v>
      </c>
      <c r="AU75" s="64">
        <v>1</v>
      </c>
      <c r="AV75" s="70" t="s">
        <v>1055</v>
      </c>
      <c r="AW75" s="64" t="s">
        <v>368</v>
      </c>
      <c r="AX75" s="64" t="b">
        <v>0</v>
      </c>
      <c r="AY75" s="70" t="s">
        <v>1055</v>
      </c>
      <c r="AZ75" s="64" t="s">
        <v>185</v>
      </c>
      <c r="BA75" s="64">
        <v>0</v>
      </c>
      <c r="BB75" s="64">
        <v>0</v>
      </c>
      <c r="BC75" s="64"/>
      <c r="BD75" s="64"/>
      <c r="BE75" s="64"/>
      <c r="BF75" s="64"/>
      <c r="BG75" s="64"/>
      <c r="BH75" s="64"/>
      <c r="BI75" s="64"/>
      <c r="BJ75" s="64"/>
      <c r="BK75" s="63" t="str">
        <f>REPLACE(INDEX(GroupVertices[Group],MATCH(Edges[[#This Row],[Vertex 1]],GroupVertices[Vertex],0)),1,1,"")</f>
        <v>4</v>
      </c>
      <c r="BL75" s="63" t="str">
        <f>REPLACE(INDEX(GroupVertices[Group],MATCH(Edges[[#This Row],[Vertex 2]],GroupVertices[Vertex],0)),1,1,"")</f>
        <v>4</v>
      </c>
      <c r="BM75" s="137">
        <v>43729</v>
      </c>
      <c r="BN75" s="70" t="s">
        <v>933</v>
      </c>
    </row>
    <row r="76" spans="1:66" ht="15">
      <c r="A76" s="62" t="s">
        <v>768</v>
      </c>
      <c r="B76" s="62" t="s">
        <v>789</v>
      </c>
      <c r="C76" s="87" t="s">
        <v>284</v>
      </c>
      <c r="D76" s="94">
        <v>5</v>
      </c>
      <c r="E76" s="95" t="s">
        <v>132</v>
      </c>
      <c r="F76" s="96">
        <v>16</v>
      </c>
      <c r="G76" s="87"/>
      <c r="H76" s="77"/>
      <c r="I76" s="97"/>
      <c r="J76" s="97"/>
      <c r="K76" s="34" t="s">
        <v>65</v>
      </c>
      <c r="L76" s="100">
        <v>76</v>
      </c>
      <c r="M76" s="100"/>
      <c r="N76" s="99"/>
      <c r="O76" s="64" t="s">
        <v>195</v>
      </c>
      <c r="P76" s="66">
        <v>43729.63649305556</v>
      </c>
      <c r="Q76" s="64" t="s">
        <v>818</v>
      </c>
      <c r="R76" s="64"/>
      <c r="S76" s="64"/>
      <c r="T76" s="64" t="s">
        <v>879</v>
      </c>
      <c r="U76" s="66">
        <v>43729.63649305556</v>
      </c>
      <c r="V76" s="67" t="s">
        <v>996</v>
      </c>
      <c r="W76" s="64"/>
      <c r="X76" s="64"/>
      <c r="Y76" s="70" t="s">
        <v>1056</v>
      </c>
      <c r="Z76" s="64"/>
      <c r="AA76" s="110">
        <v>1</v>
      </c>
      <c r="AB76" s="48">
        <v>0</v>
      </c>
      <c r="AC76" s="49">
        <v>0</v>
      </c>
      <c r="AD76" s="48">
        <v>0</v>
      </c>
      <c r="AE76" s="49">
        <v>0</v>
      </c>
      <c r="AF76" s="48">
        <v>0</v>
      </c>
      <c r="AG76" s="49">
        <v>0</v>
      </c>
      <c r="AH76" s="48">
        <v>9</v>
      </c>
      <c r="AI76" s="49">
        <v>100</v>
      </c>
      <c r="AJ76" s="48">
        <v>9</v>
      </c>
      <c r="AK76" s="117"/>
      <c r="AL76" s="67" t="s">
        <v>909</v>
      </c>
      <c r="AM76" s="64" t="b">
        <v>0</v>
      </c>
      <c r="AN76" s="64">
        <v>0</v>
      </c>
      <c r="AO76" s="70" t="s">
        <v>287</v>
      </c>
      <c r="AP76" s="64" t="b">
        <v>0</v>
      </c>
      <c r="AQ76" s="64" t="s">
        <v>367</v>
      </c>
      <c r="AR76" s="64"/>
      <c r="AS76" s="70" t="s">
        <v>287</v>
      </c>
      <c r="AT76" s="64" t="b">
        <v>0</v>
      </c>
      <c r="AU76" s="64">
        <v>1</v>
      </c>
      <c r="AV76" s="70" t="s">
        <v>1055</v>
      </c>
      <c r="AW76" s="64" t="s">
        <v>368</v>
      </c>
      <c r="AX76" s="64" t="b">
        <v>0</v>
      </c>
      <c r="AY76" s="70" t="s">
        <v>1055</v>
      </c>
      <c r="AZ76" s="64" t="s">
        <v>185</v>
      </c>
      <c r="BA76" s="64">
        <v>0</v>
      </c>
      <c r="BB76" s="64">
        <v>0</v>
      </c>
      <c r="BC76" s="64"/>
      <c r="BD76" s="64"/>
      <c r="BE76" s="64"/>
      <c r="BF76" s="64"/>
      <c r="BG76" s="64"/>
      <c r="BH76" s="64"/>
      <c r="BI76" s="64"/>
      <c r="BJ76" s="64"/>
      <c r="BK76" s="63" t="str">
        <f>REPLACE(INDEX(GroupVertices[Group],MATCH(Edges[[#This Row],[Vertex 1]],GroupVertices[Vertex],0)),1,1,"")</f>
        <v>4</v>
      </c>
      <c r="BL76" s="63" t="str">
        <f>REPLACE(INDEX(GroupVertices[Group],MATCH(Edges[[#This Row],[Vertex 2]],GroupVertices[Vertex],0)),1,1,"")</f>
        <v>4</v>
      </c>
      <c r="BM76" s="137">
        <v>43729</v>
      </c>
      <c r="BN76" s="70" t="s">
        <v>933</v>
      </c>
    </row>
    <row r="77" spans="1:66" ht="15">
      <c r="A77" s="62" t="s">
        <v>768</v>
      </c>
      <c r="B77" s="62" t="s">
        <v>770</v>
      </c>
      <c r="C77" s="87" t="s">
        <v>284</v>
      </c>
      <c r="D77" s="94">
        <v>5</v>
      </c>
      <c r="E77" s="95" t="s">
        <v>132</v>
      </c>
      <c r="F77" s="96">
        <v>16</v>
      </c>
      <c r="G77" s="87"/>
      <c r="H77" s="77"/>
      <c r="I77" s="97"/>
      <c r="J77" s="97"/>
      <c r="K77" s="34" t="s">
        <v>65</v>
      </c>
      <c r="L77" s="100">
        <v>77</v>
      </c>
      <c r="M77" s="100"/>
      <c r="N77" s="99"/>
      <c r="O77" s="64" t="s">
        <v>195</v>
      </c>
      <c r="P77" s="66">
        <v>43729.63649305556</v>
      </c>
      <c r="Q77" s="64" t="s">
        <v>818</v>
      </c>
      <c r="R77" s="64"/>
      <c r="S77" s="64"/>
      <c r="T77" s="64" t="s">
        <v>879</v>
      </c>
      <c r="U77" s="66">
        <v>43729.63649305556</v>
      </c>
      <c r="V77" s="67" t="s">
        <v>996</v>
      </c>
      <c r="W77" s="64"/>
      <c r="X77" s="64"/>
      <c r="Y77" s="70" t="s">
        <v>1056</v>
      </c>
      <c r="Z77" s="64"/>
      <c r="AA77" s="110">
        <v>1</v>
      </c>
      <c r="AB77" s="48"/>
      <c r="AC77" s="49"/>
      <c r="AD77" s="48"/>
      <c r="AE77" s="49"/>
      <c r="AF77" s="48"/>
      <c r="AG77" s="49"/>
      <c r="AH77" s="48"/>
      <c r="AI77" s="49"/>
      <c r="AJ77" s="48"/>
      <c r="AK77" s="117"/>
      <c r="AL77" s="67" t="s">
        <v>909</v>
      </c>
      <c r="AM77" s="64" t="b">
        <v>0</v>
      </c>
      <c r="AN77" s="64">
        <v>0</v>
      </c>
      <c r="AO77" s="70" t="s">
        <v>287</v>
      </c>
      <c r="AP77" s="64" t="b">
        <v>0</v>
      </c>
      <c r="AQ77" s="64" t="s">
        <v>367</v>
      </c>
      <c r="AR77" s="64"/>
      <c r="AS77" s="70" t="s">
        <v>287</v>
      </c>
      <c r="AT77" s="64" t="b">
        <v>0</v>
      </c>
      <c r="AU77" s="64">
        <v>1</v>
      </c>
      <c r="AV77" s="70" t="s">
        <v>1055</v>
      </c>
      <c r="AW77" s="64" t="s">
        <v>368</v>
      </c>
      <c r="AX77" s="64" t="b">
        <v>0</v>
      </c>
      <c r="AY77" s="70" t="s">
        <v>1055</v>
      </c>
      <c r="AZ77" s="64" t="s">
        <v>185</v>
      </c>
      <c r="BA77" s="64">
        <v>0</v>
      </c>
      <c r="BB77" s="64">
        <v>0</v>
      </c>
      <c r="BC77" s="64"/>
      <c r="BD77" s="64"/>
      <c r="BE77" s="64"/>
      <c r="BF77" s="64"/>
      <c r="BG77" s="64"/>
      <c r="BH77" s="64"/>
      <c r="BI77" s="64"/>
      <c r="BJ77" s="64"/>
      <c r="BK77" s="63" t="str">
        <f>REPLACE(INDEX(GroupVertices[Group],MATCH(Edges[[#This Row],[Vertex 1]],GroupVertices[Vertex],0)),1,1,"")</f>
        <v>4</v>
      </c>
      <c r="BL77" s="63" t="str">
        <f>REPLACE(INDEX(GroupVertices[Group],MATCH(Edges[[#This Row],[Vertex 2]],GroupVertices[Vertex],0)),1,1,"")</f>
        <v>2</v>
      </c>
      <c r="BM77" s="137">
        <v>43729</v>
      </c>
      <c r="BN77" s="70" t="s">
        <v>933</v>
      </c>
    </row>
    <row r="78" spans="1:66" ht="15">
      <c r="A78" s="62" t="s">
        <v>768</v>
      </c>
      <c r="B78" s="62" t="s">
        <v>422</v>
      </c>
      <c r="C78" s="87" t="s">
        <v>284</v>
      </c>
      <c r="D78" s="94">
        <v>5</v>
      </c>
      <c r="E78" s="95" t="s">
        <v>132</v>
      </c>
      <c r="F78" s="96">
        <v>16</v>
      </c>
      <c r="G78" s="87"/>
      <c r="H78" s="77"/>
      <c r="I78" s="97"/>
      <c r="J78" s="97"/>
      <c r="K78" s="34" t="s">
        <v>65</v>
      </c>
      <c r="L78" s="100">
        <v>78</v>
      </c>
      <c r="M78" s="100"/>
      <c r="N78" s="99"/>
      <c r="O78" s="64" t="s">
        <v>195</v>
      </c>
      <c r="P78" s="66">
        <v>43729.63649305556</v>
      </c>
      <c r="Q78" s="64" t="s">
        <v>818</v>
      </c>
      <c r="R78" s="64"/>
      <c r="S78" s="64"/>
      <c r="T78" s="64" t="s">
        <v>879</v>
      </c>
      <c r="U78" s="66">
        <v>43729.63649305556</v>
      </c>
      <c r="V78" s="67" t="s">
        <v>996</v>
      </c>
      <c r="W78" s="64"/>
      <c r="X78" s="64"/>
      <c r="Y78" s="70" t="s">
        <v>1056</v>
      </c>
      <c r="Z78" s="64"/>
      <c r="AA78" s="110">
        <v>1</v>
      </c>
      <c r="AB78" s="48"/>
      <c r="AC78" s="49"/>
      <c r="AD78" s="48"/>
      <c r="AE78" s="49"/>
      <c r="AF78" s="48"/>
      <c r="AG78" s="49"/>
      <c r="AH78" s="48"/>
      <c r="AI78" s="49"/>
      <c r="AJ78" s="48"/>
      <c r="AK78" s="117"/>
      <c r="AL78" s="67" t="s">
        <v>909</v>
      </c>
      <c r="AM78" s="64" t="b">
        <v>0</v>
      </c>
      <c r="AN78" s="64">
        <v>0</v>
      </c>
      <c r="AO78" s="70" t="s">
        <v>287</v>
      </c>
      <c r="AP78" s="64" t="b">
        <v>0</v>
      </c>
      <c r="AQ78" s="64" t="s">
        <v>367</v>
      </c>
      <c r="AR78" s="64"/>
      <c r="AS78" s="70" t="s">
        <v>287</v>
      </c>
      <c r="AT78" s="64" t="b">
        <v>0</v>
      </c>
      <c r="AU78" s="64">
        <v>1</v>
      </c>
      <c r="AV78" s="70" t="s">
        <v>1055</v>
      </c>
      <c r="AW78" s="64" t="s">
        <v>368</v>
      </c>
      <c r="AX78" s="64" t="b">
        <v>0</v>
      </c>
      <c r="AY78" s="70" t="s">
        <v>1055</v>
      </c>
      <c r="AZ78" s="64" t="s">
        <v>185</v>
      </c>
      <c r="BA78" s="64">
        <v>0</v>
      </c>
      <c r="BB78" s="64">
        <v>0</v>
      </c>
      <c r="BC78" s="64"/>
      <c r="BD78" s="64"/>
      <c r="BE78" s="64"/>
      <c r="BF78" s="64"/>
      <c r="BG78" s="64"/>
      <c r="BH78" s="64"/>
      <c r="BI78" s="64"/>
      <c r="BJ78" s="64"/>
      <c r="BK78" s="63" t="str">
        <f>REPLACE(INDEX(GroupVertices[Group],MATCH(Edges[[#This Row],[Vertex 1]],GroupVertices[Vertex],0)),1,1,"")</f>
        <v>4</v>
      </c>
      <c r="BL78" s="63" t="str">
        <f>REPLACE(INDEX(GroupVertices[Group],MATCH(Edges[[#This Row],[Vertex 2]],GroupVertices[Vertex],0)),1,1,"")</f>
        <v>1</v>
      </c>
      <c r="BM78" s="137">
        <v>43729</v>
      </c>
      <c r="BN78" s="70" t="s">
        <v>933</v>
      </c>
    </row>
    <row r="79" spans="1:66" ht="15">
      <c r="A79" s="62" t="s">
        <v>769</v>
      </c>
      <c r="B79" s="62" t="s">
        <v>769</v>
      </c>
      <c r="C79" s="87" t="s">
        <v>284</v>
      </c>
      <c r="D79" s="94">
        <v>5</v>
      </c>
      <c r="E79" s="95" t="s">
        <v>132</v>
      </c>
      <c r="F79" s="96">
        <v>16</v>
      </c>
      <c r="G79" s="87"/>
      <c r="H79" s="77"/>
      <c r="I79" s="97"/>
      <c r="J79" s="97"/>
      <c r="K79" s="34" t="s">
        <v>65</v>
      </c>
      <c r="L79" s="100">
        <v>79</v>
      </c>
      <c r="M79" s="100"/>
      <c r="N79" s="99"/>
      <c r="O79" s="64" t="s">
        <v>185</v>
      </c>
      <c r="P79" s="66">
        <v>43731.165914351855</v>
      </c>
      <c r="Q79" s="64" t="s">
        <v>819</v>
      </c>
      <c r="R79" s="67" t="s">
        <v>848</v>
      </c>
      <c r="S79" s="64" t="s">
        <v>866</v>
      </c>
      <c r="T79" s="64" t="s">
        <v>880</v>
      </c>
      <c r="U79" s="66">
        <v>43731.165914351855</v>
      </c>
      <c r="V79" s="67" t="s">
        <v>997</v>
      </c>
      <c r="W79" s="64"/>
      <c r="X79" s="64"/>
      <c r="Y79" s="70" t="s">
        <v>1057</v>
      </c>
      <c r="Z79" s="64"/>
      <c r="AA79" s="110">
        <v>1</v>
      </c>
      <c r="AB79" s="48">
        <v>0</v>
      </c>
      <c r="AC79" s="49">
        <v>0</v>
      </c>
      <c r="AD79" s="48">
        <v>0</v>
      </c>
      <c r="AE79" s="49">
        <v>0</v>
      </c>
      <c r="AF79" s="48">
        <v>0</v>
      </c>
      <c r="AG79" s="49">
        <v>0</v>
      </c>
      <c r="AH79" s="48">
        <v>14</v>
      </c>
      <c r="AI79" s="49">
        <v>100</v>
      </c>
      <c r="AJ79" s="48">
        <v>14</v>
      </c>
      <c r="AK79" s="117"/>
      <c r="AL79" s="67" t="s">
        <v>910</v>
      </c>
      <c r="AM79" s="64" t="b">
        <v>0</v>
      </c>
      <c r="AN79" s="64">
        <v>3</v>
      </c>
      <c r="AO79" s="70" t="s">
        <v>287</v>
      </c>
      <c r="AP79" s="64" t="b">
        <v>1</v>
      </c>
      <c r="AQ79" s="64" t="s">
        <v>288</v>
      </c>
      <c r="AR79" s="64"/>
      <c r="AS79" s="70" t="s">
        <v>1102</v>
      </c>
      <c r="AT79" s="64" t="b">
        <v>0</v>
      </c>
      <c r="AU79" s="64">
        <v>0</v>
      </c>
      <c r="AV79" s="70" t="s">
        <v>287</v>
      </c>
      <c r="AW79" s="64" t="s">
        <v>342</v>
      </c>
      <c r="AX79" s="64" t="b">
        <v>0</v>
      </c>
      <c r="AY79" s="70" t="s">
        <v>1057</v>
      </c>
      <c r="AZ79" s="64" t="s">
        <v>185</v>
      </c>
      <c r="BA79" s="64">
        <v>0</v>
      </c>
      <c r="BB79" s="64">
        <v>0</v>
      </c>
      <c r="BC79" s="64"/>
      <c r="BD79" s="64"/>
      <c r="BE79" s="64"/>
      <c r="BF79" s="64"/>
      <c r="BG79" s="64"/>
      <c r="BH79" s="64"/>
      <c r="BI79" s="64"/>
      <c r="BJ79" s="64"/>
      <c r="BK79" s="63" t="str">
        <f>REPLACE(INDEX(GroupVertices[Group],MATCH(Edges[[#This Row],[Vertex 1]],GroupVertices[Vertex],0)),1,1,"")</f>
        <v>5</v>
      </c>
      <c r="BL79" s="63" t="str">
        <f>REPLACE(INDEX(GroupVertices[Group],MATCH(Edges[[#This Row],[Vertex 2]],GroupVertices[Vertex],0)),1,1,"")</f>
        <v>5</v>
      </c>
      <c r="BM79" s="137">
        <v>43731</v>
      </c>
      <c r="BN79" s="70" t="s">
        <v>934</v>
      </c>
    </row>
    <row r="80" spans="1:66" ht="15">
      <c r="A80" s="62" t="s">
        <v>770</v>
      </c>
      <c r="B80" s="62" t="s">
        <v>790</v>
      </c>
      <c r="C80" s="87" t="s">
        <v>284</v>
      </c>
      <c r="D80" s="94">
        <v>5</v>
      </c>
      <c r="E80" s="95" t="s">
        <v>132</v>
      </c>
      <c r="F80" s="96">
        <v>16</v>
      </c>
      <c r="G80" s="87"/>
      <c r="H80" s="77"/>
      <c r="I80" s="97"/>
      <c r="J80" s="97"/>
      <c r="K80" s="34" t="s">
        <v>65</v>
      </c>
      <c r="L80" s="100">
        <v>80</v>
      </c>
      <c r="M80" s="100"/>
      <c r="N80" s="99"/>
      <c r="O80" s="64" t="s">
        <v>195</v>
      </c>
      <c r="P80" s="66">
        <v>43732.83199074074</v>
      </c>
      <c r="Q80" s="64" t="s">
        <v>820</v>
      </c>
      <c r="R80" s="67" t="s">
        <v>849</v>
      </c>
      <c r="S80" s="64" t="s">
        <v>868</v>
      </c>
      <c r="T80" s="64" t="s">
        <v>881</v>
      </c>
      <c r="U80" s="66">
        <v>43732.83199074074</v>
      </c>
      <c r="V80" s="67" t="s">
        <v>998</v>
      </c>
      <c r="W80" s="64"/>
      <c r="X80" s="64"/>
      <c r="Y80" s="70" t="s">
        <v>1058</v>
      </c>
      <c r="Z80" s="64"/>
      <c r="AA80" s="110">
        <v>1</v>
      </c>
      <c r="AB80" s="48">
        <v>0</v>
      </c>
      <c r="AC80" s="49">
        <v>0</v>
      </c>
      <c r="AD80" s="48">
        <v>0</v>
      </c>
      <c r="AE80" s="49">
        <v>0</v>
      </c>
      <c r="AF80" s="48">
        <v>0</v>
      </c>
      <c r="AG80" s="49">
        <v>0</v>
      </c>
      <c r="AH80" s="48">
        <v>6</v>
      </c>
      <c r="AI80" s="49">
        <v>100</v>
      </c>
      <c r="AJ80" s="48">
        <v>6</v>
      </c>
      <c r="AK80" s="135" t="s">
        <v>894</v>
      </c>
      <c r="AL80" s="67" t="s">
        <v>894</v>
      </c>
      <c r="AM80" s="64" t="b">
        <v>0</v>
      </c>
      <c r="AN80" s="64">
        <v>1</v>
      </c>
      <c r="AO80" s="70" t="s">
        <v>287</v>
      </c>
      <c r="AP80" s="64" t="b">
        <v>0</v>
      </c>
      <c r="AQ80" s="64" t="s">
        <v>288</v>
      </c>
      <c r="AR80" s="64"/>
      <c r="AS80" s="70" t="s">
        <v>287</v>
      </c>
      <c r="AT80" s="64" t="b">
        <v>0</v>
      </c>
      <c r="AU80" s="64">
        <v>0</v>
      </c>
      <c r="AV80" s="70" t="s">
        <v>287</v>
      </c>
      <c r="AW80" s="64" t="s">
        <v>368</v>
      </c>
      <c r="AX80" s="64" t="b">
        <v>0</v>
      </c>
      <c r="AY80" s="70" t="s">
        <v>1058</v>
      </c>
      <c r="AZ80" s="64" t="s">
        <v>185</v>
      </c>
      <c r="BA80" s="64">
        <v>0</v>
      </c>
      <c r="BB80" s="64">
        <v>0</v>
      </c>
      <c r="BC80" s="64"/>
      <c r="BD80" s="64"/>
      <c r="BE80" s="64"/>
      <c r="BF80" s="64"/>
      <c r="BG80" s="64"/>
      <c r="BH80" s="64"/>
      <c r="BI80" s="64"/>
      <c r="BJ80" s="64"/>
      <c r="BK80" s="63" t="str">
        <f>REPLACE(INDEX(GroupVertices[Group],MATCH(Edges[[#This Row],[Vertex 1]],GroupVertices[Vertex],0)),1,1,"")</f>
        <v>2</v>
      </c>
      <c r="BL80" s="63" t="str">
        <f>REPLACE(INDEX(GroupVertices[Group],MATCH(Edges[[#This Row],[Vertex 2]],GroupVertices[Vertex],0)),1,1,"")</f>
        <v>2</v>
      </c>
      <c r="BM80" s="137">
        <v>43732</v>
      </c>
      <c r="BN80" s="70" t="s">
        <v>935</v>
      </c>
    </row>
    <row r="81" spans="1:66" ht="15">
      <c r="A81" s="62" t="s">
        <v>770</v>
      </c>
      <c r="B81" s="62" t="s">
        <v>791</v>
      </c>
      <c r="C81" s="87" t="s">
        <v>284</v>
      </c>
      <c r="D81" s="94">
        <v>5</v>
      </c>
      <c r="E81" s="95" t="s">
        <v>132</v>
      </c>
      <c r="F81" s="96">
        <v>16</v>
      </c>
      <c r="G81" s="87"/>
      <c r="H81" s="77"/>
      <c r="I81" s="97"/>
      <c r="J81" s="97"/>
      <c r="K81" s="34" t="s">
        <v>65</v>
      </c>
      <c r="L81" s="100">
        <v>81</v>
      </c>
      <c r="M81" s="100"/>
      <c r="N81" s="99"/>
      <c r="O81" s="64" t="s">
        <v>195</v>
      </c>
      <c r="P81" s="66">
        <v>43733.652662037035</v>
      </c>
      <c r="Q81" s="64" t="s">
        <v>821</v>
      </c>
      <c r="R81" s="67" t="s">
        <v>850</v>
      </c>
      <c r="S81" s="64" t="s">
        <v>865</v>
      </c>
      <c r="T81" s="64" t="s">
        <v>882</v>
      </c>
      <c r="U81" s="66">
        <v>43733.652662037035</v>
      </c>
      <c r="V81" s="67" t="s">
        <v>861</v>
      </c>
      <c r="W81" s="64"/>
      <c r="X81" s="64"/>
      <c r="Y81" s="70" t="s">
        <v>1059</v>
      </c>
      <c r="Z81" s="64"/>
      <c r="AA81" s="110">
        <v>1</v>
      </c>
      <c r="AB81" s="48"/>
      <c r="AC81" s="49"/>
      <c r="AD81" s="48"/>
      <c r="AE81" s="49"/>
      <c r="AF81" s="48"/>
      <c r="AG81" s="49"/>
      <c r="AH81" s="48"/>
      <c r="AI81" s="49"/>
      <c r="AJ81" s="48"/>
      <c r="AK81" s="117"/>
      <c r="AL81" s="67" t="s">
        <v>911</v>
      </c>
      <c r="AM81" s="64" t="b">
        <v>0</v>
      </c>
      <c r="AN81" s="64">
        <v>3</v>
      </c>
      <c r="AO81" s="70" t="s">
        <v>287</v>
      </c>
      <c r="AP81" s="64" t="b">
        <v>0</v>
      </c>
      <c r="AQ81" s="64" t="s">
        <v>288</v>
      </c>
      <c r="AR81" s="64"/>
      <c r="AS81" s="70" t="s">
        <v>287</v>
      </c>
      <c r="AT81" s="64" t="b">
        <v>0</v>
      </c>
      <c r="AU81" s="64">
        <v>0</v>
      </c>
      <c r="AV81" s="70" t="s">
        <v>287</v>
      </c>
      <c r="AW81" s="64" t="s">
        <v>341</v>
      </c>
      <c r="AX81" s="64" t="b">
        <v>0</v>
      </c>
      <c r="AY81" s="70" t="s">
        <v>1059</v>
      </c>
      <c r="AZ81" s="64" t="s">
        <v>185</v>
      </c>
      <c r="BA81" s="64">
        <v>0</v>
      </c>
      <c r="BB81" s="64">
        <v>0</v>
      </c>
      <c r="BC81" s="64"/>
      <c r="BD81" s="64"/>
      <c r="BE81" s="64"/>
      <c r="BF81" s="64"/>
      <c r="BG81" s="64"/>
      <c r="BH81" s="64"/>
      <c r="BI81" s="64"/>
      <c r="BJ81" s="64"/>
      <c r="BK81" s="63" t="str">
        <f>REPLACE(INDEX(GroupVertices[Group],MATCH(Edges[[#This Row],[Vertex 1]],GroupVertices[Vertex],0)),1,1,"")</f>
        <v>2</v>
      </c>
      <c r="BL81" s="63" t="str">
        <f>REPLACE(INDEX(GroupVertices[Group],MATCH(Edges[[#This Row],[Vertex 2]],GroupVertices[Vertex],0)),1,1,"")</f>
        <v>2</v>
      </c>
      <c r="BM81" s="137">
        <v>43733</v>
      </c>
      <c r="BN81" s="70" t="s">
        <v>936</v>
      </c>
    </row>
    <row r="82" spans="1:66" ht="15">
      <c r="A82" s="62" t="s">
        <v>771</v>
      </c>
      <c r="B82" s="62" t="s">
        <v>776</v>
      </c>
      <c r="C82" s="87" t="s">
        <v>284</v>
      </c>
      <c r="D82" s="94">
        <v>5</v>
      </c>
      <c r="E82" s="95" t="s">
        <v>132</v>
      </c>
      <c r="F82" s="96">
        <v>16</v>
      </c>
      <c r="G82" s="87"/>
      <c r="H82" s="77"/>
      <c r="I82" s="97"/>
      <c r="J82" s="97"/>
      <c r="K82" s="34" t="s">
        <v>65</v>
      </c>
      <c r="L82" s="100">
        <v>82</v>
      </c>
      <c r="M82" s="100"/>
      <c r="N82" s="99"/>
      <c r="O82" s="64" t="s">
        <v>195</v>
      </c>
      <c r="P82" s="66">
        <v>43727.82293981482</v>
      </c>
      <c r="Q82" s="64" t="s">
        <v>822</v>
      </c>
      <c r="R82" s="64"/>
      <c r="S82" s="64"/>
      <c r="T82" s="64" t="s">
        <v>875</v>
      </c>
      <c r="U82" s="66">
        <v>43727.82293981482</v>
      </c>
      <c r="V82" s="67" t="s">
        <v>999</v>
      </c>
      <c r="W82" s="64"/>
      <c r="X82" s="64"/>
      <c r="Y82" s="70" t="s">
        <v>1060</v>
      </c>
      <c r="Z82" s="64"/>
      <c r="AA82" s="110">
        <v>1</v>
      </c>
      <c r="AB82" s="48"/>
      <c r="AC82" s="49"/>
      <c r="AD82" s="48"/>
      <c r="AE82" s="49"/>
      <c r="AF82" s="48"/>
      <c r="AG82" s="49"/>
      <c r="AH82" s="48"/>
      <c r="AI82" s="49"/>
      <c r="AJ82" s="48"/>
      <c r="AK82" s="117"/>
      <c r="AL82" s="67" t="s">
        <v>912</v>
      </c>
      <c r="AM82" s="64" t="b">
        <v>0</v>
      </c>
      <c r="AN82" s="64">
        <v>6</v>
      </c>
      <c r="AO82" s="70" t="s">
        <v>287</v>
      </c>
      <c r="AP82" s="64" t="b">
        <v>0</v>
      </c>
      <c r="AQ82" s="64" t="s">
        <v>288</v>
      </c>
      <c r="AR82" s="64"/>
      <c r="AS82" s="70" t="s">
        <v>287</v>
      </c>
      <c r="AT82" s="64" t="b">
        <v>0</v>
      </c>
      <c r="AU82" s="64">
        <v>1</v>
      </c>
      <c r="AV82" s="70" t="s">
        <v>287</v>
      </c>
      <c r="AW82" s="64" t="s">
        <v>368</v>
      </c>
      <c r="AX82" s="64" t="b">
        <v>0</v>
      </c>
      <c r="AY82" s="70" t="s">
        <v>1060</v>
      </c>
      <c r="AZ82" s="64" t="s">
        <v>185</v>
      </c>
      <c r="BA82" s="64">
        <v>0</v>
      </c>
      <c r="BB82" s="64">
        <v>0</v>
      </c>
      <c r="BC82" s="64"/>
      <c r="BD82" s="64"/>
      <c r="BE82" s="64"/>
      <c r="BF82" s="64"/>
      <c r="BG82" s="64"/>
      <c r="BH82" s="64"/>
      <c r="BI82" s="64"/>
      <c r="BJ82" s="64"/>
      <c r="BK82" s="63" t="str">
        <f>REPLACE(INDEX(GroupVertices[Group],MATCH(Edges[[#This Row],[Vertex 1]],GroupVertices[Vertex],0)),1,1,"")</f>
        <v>1</v>
      </c>
      <c r="BL82" s="63" t="str">
        <f>REPLACE(INDEX(GroupVertices[Group],MATCH(Edges[[#This Row],[Vertex 2]],GroupVertices[Vertex],0)),1,1,"")</f>
        <v>1</v>
      </c>
      <c r="BM82" s="137">
        <v>43727</v>
      </c>
      <c r="BN82" s="70" t="s">
        <v>937</v>
      </c>
    </row>
    <row r="83" spans="1:66" ht="15">
      <c r="A83" s="62" t="s">
        <v>771</v>
      </c>
      <c r="B83" s="62" t="s">
        <v>770</v>
      </c>
      <c r="C83" s="87" t="s">
        <v>284</v>
      </c>
      <c r="D83" s="94">
        <v>5</v>
      </c>
      <c r="E83" s="95" t="s">
        <v>132</v>
      </c>
      <c r="F83" s="96">
        <v>16</v>
      </c>
      <c r="G83" s="87"/>
      <c r="H83" s="77"/>
      <c r="I83" s="97"/>
      <c r="J83" s="97"/>
      <c r="K83" s="34" t="s">
        <v>66</v>
      </c>
      <c r="L83" s="100">
        <v>83</v>
      </c>
      <c r="M83" s="100"/>
      <c r="N83" s="99"/>
      <c r="O83" s="64" t="s">
        <v>195</v>
      </c>
      <c r="P83" s="66">
        <v>43727.82293981482</v>
      </c>
      <c r="Q83" s="64" t="s">
        <v>822</v>
      </c>
      <c r="R83" s="64"/>
      <c r="S83" s="64"/>
      <c r="T83" s="64" t="s">
        <v>875</v>
      </c>
      <c r="U83" s="66">
        <v>43727.82293981482</v>
      </c>
      <c r="V83" s="67" t="s">
        <v>999</v>
      </c>
      <c r="W83" s="64"/>
      <c r="X83" s="64"/>
      <c r="Y83" s="70" t="s">
        <v>1060</v>
      </c>
      <c r="Z83" s="64"/>
      <c r="AA83" s="110">
        <v>1</v>
      </c>
      <c r="AB83" s="48">
        <v>0</v>
      </c>
      <c r="AC83" s="49">
        <v>0</v>
      </c>
      <c r="AD83" s="48">
        <v>0</v>
      </c>
      <c r="AE83" s="49">
        <v>0</v>
      </c>
      <c r="AF83" s="48">
        <v>0</v>
      </c>
      <c r="AG83" s="49">
        <v>0</v>
      </c>
      <c r="AH83" s="48">
        <v>17</v>
      </c>
      <c r="AI83" s="49">
        <v>100</v>
      </c>
      <c r="AJ83" s="48">
        <v>17</v>
      </c>
      <c r="AK83" s="117"/>
      <c r="AL83" s="67" t="s">
        <v>912</v>
      </c>
      <c r="AM83" s="64" t="b">
        <v>0</v>
      </c>
      <c r="AN83" s="64">
        <v>6</v>
      </c>
      <c r="AO83" s="70" t="s">
        <v>287</v>
      </c>
      <c r="AP83" s="64" t="b">
        <v>0</v>
      </c>
      <c r="AQ83" s="64" t="s">
        <v>288</v>
      </c>
      <c r="AR83" s="64"/>
      <c r="AS83" s="70" t="s">
        <v>287</v>
      </c>
      <c r="AT83" s="64" t="b">
        <v>0</v>
      </c>
      <c r="AU83" s="64">
        <v>1</v>
      </c>
      <c r="AV83" s="70" t="s">
        <v>287</v>
      </c>
      <c r="AW83" s="64" t="s">
        <v>368</v>
      </c>
      <c r="AX83" s="64" t="b">
        <v>0</v>
      </c>
      <c r="AY83" s="70" t="s">
        <v>1060</v>
      </c>
      <c r="AZ83" s="64" t="s">
        <v>185</v>
      </c>
      <c r="BA83" s="64">
        <v>0</v>
      </c>
      <c r="BB83" s="64">
        <v>0</v>
      </c>
      <c r="BC83" s="64"/>
      <c r="BD83" s="64"/>
      <c r="BE83" s="64"/>
      <c r="BF83" s="64"/>
      <c r="BG83" s="64"/>
      <c r="BH83" s="64"/>
      <c r="BI83" s="64"/>
      <c r="BJ83" s="64"/>
      <c r="BK83" s="63" t="str">
        <f>REPLACE(INDEX(GroupVertices[Group],MATCH(Edges[[#This Row],[Vertex 1]],GroupVertices[Vertex],0)),1,1,"")</f>
        <v>1</v>
      </c>
      <c r="BL83" s="63" t="str">
        <f>REPLACE(INDEX(GroupVertices[Group],MATCH(Edges[[#This Row],[Vertex 2]],GroupVertices[Vertex],0)),1,1,"")</f>
        <v>2</v>
      </c>
      <c r="BM83" s="137">
        <v>43727</v>
      </c>
      <c r="BN83" s="70" t="s">
        <v>937</v>
      </c>
    </row>
    <row r="84" spans="1:66" ht="15">
      <c r="A84" s="62" t="s">
        <v>772</v>
      </c>
      <c r="B84" s="62" t="s">
        <v>771</v>
      </c>
      <c r="C84" s="87" t="s">
        <v>284</v>
      </c>
      <c r="D84" s="94">
        <v>5</v>
      </c>
      <c r="E84" s="95" t="s">
        <v>132</v>
      </c>
      <c r="F84" s="96">
        <v>16</v>
      </c>
      <c r="G84" s="87"/>
      <c r="H84" s="77"/>
      <c r="I84" s="97"/>
      <c r="J84" s="97"/>
      <c r="K84" s="34" t="s">
        <v>65</v>
      </c>
      <c r="L84" s="100">
        <v>84</v>
      </c>
      <c r="M84" s="100"/>
      <c r="N84" s="99"/>
      <c r="O84" s="64" t="s">
        <v>353</v>
      </c>
      <c r="P84" s="66">
        <v>43727.82488425926</v>
      </c>
      <c r="Q84" s="64" t="s">
        <v>822</v>
      </c>
      <c r="R84" s="64"/>
      <c r="S84" s="64"/>
      <c r="T84" s="64" t="s">
        <v>875</v>
      </c>
      <c r="U84" s="66">
        <v>43727.82488425926</v>
      </c>
      <c r="V84" s="67" t="s">
        <v>1000</v>
      </c>
      <c r="W84" s="64"/>
      <c r="X84" s="64"/>
      <c r="Y84" s="70" t="s">
        <v>1061</v>
      </c>
      <c r="Z84" s="64"/>
      <c r="AA84" s="110">
        <v>1</v>
      </c>
      <c r="AB84" s="48"/>
      <c r="AC84" s="49"/>
      <c r="AD84" s="48"/>
      <c r="AE84" s="49"/>
      <c r="AF84" s="48"/>
      <c r="AG84" s="49"/>
      <c r="AH84" s="48"/>
      <c r="AI84" s="49"/>
      <c r="AJ84" s="48"/>
      <c r="AK84" s="117"/>
      <c r="AL84" s="67" t="s">
        <v>913</v>
      </c>
      <c r="AM84" s="64" t="b">
        <v>0</v>
      </c>
      <c r="AN84" s="64">
        <v>0</v>
      </c>
      <c r="AO84" s="70" t="s">
        <v>287</v>
      </c>
      <c r="AP84" s="64" t="b">
        <v>0</v>
      </c>
      <c r="AQ84" s="64" t="s">
        <v>288</v>
      </c>
      <c r="AR84" s="64"/>
      <c r="AS84" s="70" t="s">
        <v>287</v>
      </c>
      <c r="AT84" s="64" t="b">
        <v>0</v>
      </c>
      <c r="AU84" s="64">
        <v>1</v>
      </c>
      <c r="AV84" s="70" t="s">
        <v>1060</v>
      </c>
      <c r="AW84" s="64" t="s">
        <v>368</v>
      </c>
      <c r="AX84" s="64" t="b">
        <v>0</v>
      </c>
      <c r="AY84" s="70" t="s">
        <v>1060</v>
      </c>
      <c r="AZ84" s="64" t="s">
        <v>185</v>
      </c>
      <c r="BA84" s="64">
        <v>0</v>
      </c>
      <c r="BB84" s="64">
        <v>0</v>
      </c>
      <c r="BC84" s="64"/>
      <c r="BD84" s="64"/>
      <c r="BE84" s="64"/>
      <c r="BF84" s="64"/>
      <c r="BG84" s="64"/>
      <c r="BH84" s="64"/>
      <c r="BI84" s="64"/>
      <c r="BJ84" s="64"/>
      <c r="BK84" s="63" t="str">
        <f>REPLACE(INDEX(GroupVertices[Group],MATCH(Edges[[#This Row],[Vertex 1]],GroupVertices[Vertex],0)),1,1,"")</f>
        <v>1</v>
      </c>
      <c r="BL84" s="63" t="str">
        <f>REPLACE(INDEX(GroupVertices[Group],MATCH(Edges[[#This Row],[Vertex 2]],GroupVertices[Vertex],0)),1,1,"")</f>
        <v>1</v>
      </c>
      <c r="BM84" s="137">
        <v>43727</v>
      </c>
      <c r="BN84" s="70" t="s">
        <v>938</v>
      </c>
    </row>
    <row r="85" spans="1:66" ht="15">
      <c r="A85" s="62" t="s">
        <v>770</v>
      </c>
      <c r="B85" s="62" t="s">
        <v>771</v>
      </c>
      <c r="C85" s="87" t="s">
        <v>284</v>
      </c>
      <c r="D85" s="94">
        <v>5</v>
      </c>
      <c r="E85" s="95" t="s">
        <v>132</v>
      </c>
      <c r="F85" s="96">
        <v>16</v>
      </c>
      <c r="G85" s="87"/>
      <c r="H85" s="77"/>
      <c r="I85" s="97"/>
      <c r="J85" s="97"/>
      <c r="K85" s="34" t="s">
        <v>66</v>
      </c>
      <c r="L85" s="100">
        <v>85</v>
      </c>
      <c r="M85" s="100"/>
      <c r="N85" s="99"/>
      <c r="O85" s="64" t="s">
        <v>195</v>
      </c>
      <c r="P85" s="66">
        <v>43733.652662037035</v>
      </c>
      <c r="Q85" s="64" t="s">
        <v>821</v>
      </c>
      <c r="R85" s="67" t="s">
        <v>850</v>
      </c>
      <c r="S85" s="64" t="s">
        <v>865</v>
      </c>
      <c r="T85" s="64" t="s">
        <v>882</v>
      </c>
      <c r="U85" s="66">
        <v>43733.652662037035</v>
      </c>
      <c r="V85" s="67" t="s">
        <v>861</v>
      </c>
      <c r="W85" s="64"/>
      <c r="X85" s="64"/>
      <c r="Y85" s="70" t="s">
        <v>1059</v>
      </c>
      <c r="Z85" s="64"/>
      <c r="AA85" s="110">
        <v>1</v>
      </c>
      <c r="AB85" s="48"/>
      <c r="AC85" s="49"/>
      <c r="AD85" s="48"/>
      <c r="AE85" s="49"/>
      <c r="AF85" s="48"/>
      <c r="AG85" s="49"/>
      <c r="AH85" s="48"/>
      <c r="AI85" s="49"/>
      <c r="AJ85" s="48"/>
      <c r="AK85" s="117"/>
      <c r="AL85" s="67" t="s">
        <v>911</v>
      </c>
      <c r="AM85" s="64" t="b">
        <v>0</v>
      </c>
      <c r="AN85" s="64">
        <v>3</v>
      </c>
      <c r="AO85" s="70" t="s">
        <v>287</v>
      </c>
      <c r="AP85" s="64" t="b">
        <v>0</v>
      </c>
      <c r="AQ85" s="64" t="s">
        <v>288</v>
      </c>
      <c r="AR85" s="64"/>
      <c r="AS85" s="70" t="s">
        <v>287</v>
      </c>
      <c r="AT85" s="64" t="b">
        <v>0</v>
      </c>
      <c r="AU85" s="64">
        <v>0</v>
      </c>
      <c r="AV85" s="70" t="s">
        <v>287</v>
      </c>
      <c r="AW85" s="64" t="s">
        <v>341</v>
      </c>
      <c r="AX85" s="64" t="b">
        <v>0</v>
      </c>
      <c r="AY85" s="70" t="s">
        <v>1059</v>
      </c>
      <c r="AZ85" s="64" t="s">
        <v>185</v>
      </c>
      <c r="BA85" s="64">
        <v>0</v>
      </c>
      <c r="BB85" s="64">
        <v>0</v>
      </c>
      <c r="BC85" s="64"/>
      <c r="BD85" s="64"/>
      <c r="BE85" s="64"/>
      <c r="BF85" s="64"/>
      <c r="BG85" s="64"/>
      <c r="BH85" s="64"/>
      <c r="BI85" s="64"/>
      <c r="BJ85" s="64"/>
      <c r="BK85" s="63" t="str">
        <f>REPLACE(INDEX(GroupVertices[Group],MATCH(Edges[[#This Row],[Vertex 1]],GroupVertices[Vertex],0)),1,1,"")</f>
        <v>2</v>
      </c>
      <c r="BL85" s="63" t="str">
        <f>REPLACE(INDEX(GroupVertices[Group],MATCH(Edges[[#This Row],[Vertex 2]],GroupVertices[Vertex],0)),1,1,"")</f>
        <v>1</v>
      </c>
      <c r="BM85" s="137">
        <v>43733</v>
      </c>
      <c r="BN85" s="70" t="s">
        <v>936</v>
      </c>
    </row>
    <row r="86" spans="1:66" ht="15">
      <c r="A86" s="62" t="s">
        <v>770</v>
      </c>
      <c r="B86" s="62" t="s">
        <v>792</v>
      </c>
      <c r="C86" s="87" t="s">
        <v>284</v>
      </c>
      <c r="D86" s="94">
        <v>5</v>
      </c>
      <c r="E86" s="95" t="s">
        <v>132</v>
      </c>
      <c r="F86" s="96">
        <v>16</v>
      </c>
      <c r="G86" s="87"/>
      <c r="H86" s="77"/>
      <c r="I86" s="97"/>
      <c r="J86" s="97"/>
      <c r="K86" s="34" t="s">
        <v>65</v>
      </c>
      <c r="L86" s="100">
        <v>86</v>
      </c>
      <c r="M86" s="100"/>
      <c r="N86" s="99"/>
      <c r="O86" s="64" t="s">
        <v>195</v>
      </c>
      <c r="P86" s="66">
        <v>43733.652662037035</v>
      </c>
      <c r="Q86" s="64" t="s">
        <v>821</v>
      </c>
      <c r="R86" s="67" t="s">
        <v>850</v>
      </c>
      <c r="S86" s="64" t="s">
        <v>865</v>
      </c>
      <c r="T86" s="64" t="s">
        <v>882</v>
      </c>
      <c r="U86" s="66">
        <v>43733.652662037035</v>
      </c>
      <c r="V86" s="67" t="s">
        <v>861</v>
      </c>
      <c r="W86" s="64"/>
      <c r="X86" s="64"/>
      <c r="Y86" s="70" t="s">
        <v>1059</v>
      </c>
      <c r="Z86" s="64"/>
      <c r="AA86" s="110">
        <v>1</v>
      </c>
      <c r="AB86" s="48"/>
      <c r="AC86" s="49"/>
      <c r="AD86" s="48"/>
      <c r="AE86" s="49"/>
      <c r="AF86" s="48"/>
      <c r="AG86" s="49"/>
      <c r="AH86" s="48"/>
      <c r="AI86" s="49"/>
      <c r="AJ86" s="48"/>
      <c r="AK86" s="117"/>
      <c r="AL86" s="67" t="s">
        <v>911</v>
      </c>
      <c r="AM86" s="64" t="b">
        <v>0</v>
      </c>
      <c r="AN86" s="64">
        <v>3</v>
      </c>
      <c r="AO86" s="70" t="s">
        <v>287</v>
      </c>
      <c r="AP86" s="64" t="b">
        <v>0</v>
      </c>
      <c r="AQ86" s="64" t="s">
        <v>288</v>
      </c>
      <c r="AR86" s="64"/>
      <c r="AS86" s="70" t="s">
        <v>287</v>
      </c>
      <c r="AT86" s="64" t="b">
        <v>0</v>
      </c>
      <c r="AU86" s="64">
        <v>0</v>
      </c>
      <c r="AV86" s="70" t="s">
        <v>287</v>
      </c>
      <c r="AW86" s="64" t="s">
        <v>341</v>
      </c>
      <c r="AX86" s="64" t="b">
        <v>0</v>
      </c>
      <c r="AY86" s="70" t="s">
        <v>1059</v>
      </c>
      <c r="AZ86" s="64" t="s">
        <v>185</v>
      </c>
      <c r="BA86" s="64">
        <v>0</v>
      </c>
      <c r="BB86" s="64">
        <v>0</v>
      </c>
      <c r="BC86" s="64"/>
      <c r="BD86" s="64"/>
      <c r="BE86" s="64"/>
      <c r="BF86" s="64"/>
      <c r="BG86" s="64"/>
      <c r="BH86" s="64"/>
      <c r="BI86" s="64"/>
      <c r="BJ86" s="64"/>
      <c r="BK86" s="63" t="str">
        <f>REPLACE(INDEX(GroupVertices[Group],MATCH(Edges[[#This Row],[Vertex 1]],GroupVertices[Vertex],0)),1,1,"")</f>
        <v>2</v>
      </c>
      <c r="BL86" s="63" t="str">
        <f>REPLACE(INDEX(GroupVertices[Group],MATCH(Edges[[#This Row],[Vertex 2]],GroupVertices[Vertex],0)),1,1,"")</f>
        <v>2</v>
      </c>
      <c r="BM86" s="137">
        <v>43733</v>
      </c>
      <c r="BN86" s="70" t="s">
        <v>936</v>
      </c>
    </row>
    <row r="87" spans="1:66" ht="15">
      <c r="A87" s="62" t="s">
        <v>770</v>
      </c>
      <c r="B87" s="62" t="s">
        <v>793</v>
      </c>
      <c r="C87" s="87" t="s">
        <v>284</v>
      </c>
      <c r="D87" s="94">
        <v>5</v>
      </c>
      <c r="E87" s="95" t="s">
        <v>132</v>
      </c>
      <c r="F87" s="96">
        <v>16</v>
      </c>
      <c r="G87" s="87"/>
      <c r="H87" s="77"/>
      <c r="I87" s="97"/>
      <c r="J87" s="97"/>
      <c r="K87" s="34" t="s">
        <v>65</v>
      </c>
      <c r="L87" s="100">
        <v>87</v>
      </c>
      <c r="M87" s="100"/>
      <c r="N87" s="99"/>
      <c r="O87" s="64" t="s">
        <v>195</v>
      </c>
      <c r="P87" s="66">
        <v>43733.652662037035</v>
      </c>
      <c r="Q87" s="64" t="s">
        <v>821</v>
      </c>
      <c r="R87" s="67" t="s">
        <v>850</v>
      </c>
      <c r="S87" s="64" t="s">
        <v>865</v>
      </c>
      <c r="T87" s="64" t="s">
        <v>882</v>
      </c>
      <c r="U87" s="66">
        <v>43733.652662037035</v>
      </c>
      <c r="V87" s="67" t="s">
        <v>861</v>
      </c>
      <c r="W87" s="64"/>
      <c r="X87" s="64"/>
      <c r="Y87" s="70" t="s">
        <v>1059</v>
      </c>
      <c r="Z87" s="64"/>
      <c r="AA87" s="110">
        <v>1</v>
      </c>
      <c r="AB87" s="48"/>
      <c r="AC87" s="49"/>
      <c r="AD87" s="48"/>
      <c r="AE87" s="49"/>
      <c r="AF87" s="48"/>
      <c r="AG87" s="49"/>
      <c r="AH87" s="48"/>
      <c r="AI87" s="49"/>
      <c r="AJ87" s="48"/>
      <c r="AK87" s="117"/>
      <c r="AL87" s="67" t="s">
        <v>911</v>
      </c>
      <c r="AM87" s="64" t="b">
        <v>0</v>
      </c>
      <c r="AN87" s="64">
        <v>3</v>
      </c>
      <c r="AO87" s="70" t="s">
        <v>287</v>
      </c>
      <c r="AP87" s="64" t="b">
        <v>0</v>
      </c>
      <c r="AQ87" s="64" t="s">
        <v>288</v>
      </c>
      <c r="AR87" s="64"/>
      <c r="AS87" s="70" t="s">
        <v>287</v>
      </c>
      <c r="AT87" s="64" t="b">
        <v>0</v>
      </c>
      <c r="AU87" s="64">
        <v>0</v>
      </c>
      <c r="AV87" s="70" t="s">
        <v>287</v>
      </c>
      <c r="AW87" s="64" t="s">
        <v>341</v>
      </c>
      <c r="AX87" s="64" t="b">
        <v>0</v>
      </c>
      <c r="AY87" s="70" t="s">
        <v>1059</v>
      </c>
      <c r="AZ87" s="64" t="s">
        <v>185</v>
      </c>
      <c r="BA87" s="64">
        <v>0</v>
      </c>
      <c r="BB87" s="64">
        <v>0</v>
      </c>
      <c r="BC87" s="64"/>
      <c r="BD87" s="64"/>
      <c r="BE87" s="64"/>
      <c r="BF87" s="64"/>
      <c r="BG87" s="64"/>
      <c r="BH87" s="64"/>
      <c r="BI87" s="64"/>
      <c r="BJ87" s="64"/>
      <c r="BK87" s="63" t="str">
        <f>REPLACE(INDEX(GroupVertices[Group],MATCH(Edges[[#This Row],[Vertex 1]],GroupVertices[Vertex],0)),1,1,"")</f>
        <v>2</v>
      </c>
      <c r="BL87" s="63" t="str">
        <f>REPLACE(INDEX(GroupVertices[Group],MATCH(Edges[[#This Row],[Vertex 2]],GroupVertices[Vertex],0)),1,1,"")</f>
        <v>2</v>
      </c>
      <c r="BM87" s="137">
        <v>43733</v>
      </c>
      <c r="BN87" s="70" t="s">
        <v>936</v>
      </c>
    </row>
    <row r="88" spans="1:66" ht="15">
      <c r="A88" s="62" t="s">
        <v>772</v>
      </c>
      <c r="B88" s="62" t="s">
        <v>776</v>
      </c>
      <c r="C88" s="87" t="s">
        <v>284</v>
      </c>
      <c r="D88" s="94">
        <v>5</v>
      </c>
      <c r="E88" s="95" t="s">
        <v>132</v>
      </c>
      <c r="F88" s="96">
        <v>16</v>
      </c>
      <c r="G88" s="87"/>
      <c r="H88" s="77"/>
      <c r="I88" s="97"/>
      <c r="J88" s="97"/>
      <c r="K88" s="34" t="s">
        <v>65</v>
      </c>
      <c r="L88" s="100">
        <v>88</v>
      </c>
      <c r="M88" s="100"/>
      <c r="N88" s="99"/>
      <c r="O88" s="64" t="s">
        <v>195</v>
      </c>
      <c r="P88" s="66">
        <v>43727.82488425926</v>
      </c>
      <c r="Q88" s="64" t="s">
        <v>822</v>
      </c>
      <c r="R88" s="64"/>
      <c r="S88" s="64"/>
      <c r="T88" s="64" t="s">
        <v>875</v>
      </c>
      <c r="U88" s="66">
        <v>43727.82488425926</v>
      </c>
      <c r="V88" s="67" t="s">
        <v>1000</v>
      </c>
      <c r="W88" s="64"/>
      <c r="X88" s="64"/>
      <c r="Y88" s="70" t="s">
        <v>1061</v>
      </c>
      <c r="Z88" s="64"/>
      <c r="AA88" s="110">
        <v>1</v>
      </c>
      <c r="AB88" s="48"/>
      <c r="AC88" s="49"/>
      <c r="AD88" s="48"/>
      <c r="AE88" s="49"/>
      <c r="AF88" s="48"/>
      <c r="AG88" s="49"/>
      <c r="AH88" s="48"/>
      <c r="AI88" s="49"/>
      <c r="AJ88" s="48"/>
      <c r="AK88" s="117"/>
      <c r="AL88" s="67" t="s">
        <v>913</v>
      </c>
      <c r="AM88" s="64" t="b">
        <v>0</v>
      </c>
      <c r="AN88" s="64">
        <v>0</v>
      </c>
      <c r="AO88" s="70" t="s">
        <v>287</v>
      </c>
      <c r="AP88" s="64" t="b">
        <v>0</v>
      </c>
      <c r="AQ88" s="64" t="s">
        <v>288</v>
      </c>
      <c r="AR88" s="64"/>
      <c r="AS88" s="70" t="s">
        <v>287</v>
      </c>
      <c r="AT88" s="64" t="b">
        <v>0</v>
      </c>
      <c r="AU88" s="64">
        <v>1</v>
      </c>
      <c r="AV88" s="70" t="s">
        <v>1060</v>
      </c>
      <c r="AW88" s="64" t="s">
        <v>368</v>
      </c>
      <c r="AX88" s="64" t="b">
        <v>0</v>
      </c>
      <c r="AY88" s="70" t="s">
        <v>1060</v>
      </c>
      <c r="AZ88" s="64" t="s">
        <v>185</v>
      </c>
      <c r="BA88" s="64">
        <v>0</v>
      </c>
      <c r="BB88" s="64">
        <v>0</v>
      </c>
      <c r="BC88" s="64"/>
      <c r="BD88" s="64"/>
      <c r="BE88" s="64"/>
      <c r="BF88" s="64"/>
      <c r="BG88" s="64"/>
      <c r="BH88" s="64"/>
      <c r="BI88" s="64"/>
      <c r="BJ88" s="64"/>
      <c r="BK88" s="63" t="str">
        <f>REPLACE(INDEX(GroupVertices[Group],MATCH(Edges[[#This Row],[Vertex 1]],GroupVertices[Vertex],0)),1,1,"")</f>
        <v>1</v>
      </c>
      <c r="BL88" s="63" t="str">
        <f>REPLACE(INDEX(GroupVertices[Group],MATCH(Edges[[#This Row],[Vertex 2]],GroupVertices[Vertex],0)),1,1,"")</f>
        <v>1</v>
      </c>
      <c r="BM88" s="137">
        <v>43727</v>
      </c>
      <c r="BN88" s="70" t="s">
        <v>938</v>
      </c>
    </row>
    <row r="89" spans="1:66" ht="15">
      <c r="A89" s="62" t="s">
        <v>772</v>
      </c>
      <c r="B89" s="62" t="s">
        <v>770</v>
      </c>
      <c r="C89" s="87" t="s">
        <v>284</v>
      </c>
      <c r="D89" s="94">
        <v>5</v>
      </c>
      <c r="E89" s="95" t="s">
        <v>132</v>
      </c>
      <c r="F89" s="96">
        <v>16</v>
      </c>
      <c r="G89" s="87"/>
      <c r="H89" s="77"/>
      <c r="I89" s="97"/>
      <c r="J89" s="97"/>
      <c r="K89" s="34" t="s">
        <v>66</v>
      </c>
      <c r="L89" s="100">
        <v>89</v>
      </c>
      <c r="M89" s="100"/>
      <c r="N89" s="99"/>
      <c r="O89" s="64" t="s">
        <v>195</v>
      </c>
      <c r="P89" s="66">
        <v>43727.82488425926</v>
      </c>
      <c r="Q89" s="64" t="s">
        <v>822</v>
      </c>
      <c r="R89" s="64"/>
      <c r="S89" s="64"/>
      <c r="T89" s="64" t="s">
        <v>875</v>
      </c>
      <c r="U89" s="66">
        <v>43727.82488425926</v>
      </c>
      <c r="V89" s="67" t="s">
        <v>1000</v>
      </c>
      <c r="W89" s="64"/>
      <c r="X89" s="64"/>
      <c r="Y89" s="70" t="s">
        <v>1061</v>
      </c>
      <c r="Z89" s="64"/>
      <c r="AA89" s="110">
        <v>1</v>
      </c>
      <c r="AB89" s="48">
        <v>0</v>
      </c>
      <c r="AC89" s="49">
        <v>0</v>
      </c>
      <c r="AD89" s="48">
        <v>0</v>
      </c>
      <c r="AE89" s="49">
        <v>0</v>
      </c>
      <c r="AF89" s="48">
        <v>0</v>
      </c>
      <c r="AG89" s="49">
        <v>0</v>
      </c>
      <c r="AH89" s="48">
        <v>17</v>
      </c>
      <c r="AI89" s="49">
        <v>100</v>
      </c>
      <c r="AJ89" s="48">
        <v>17</v>
      </c>
      <c r="AK89" s="117"/>
      <c r="AL89" s="67" t="s">
        <v>913</v>
      </c>
      <c r="AM89" s="64" t="b">
        <v>0</v>
      </c>
      <c r="AN89" s="64">
        <v>0</v>
      </c>
      <c r="AO89" s="70" t="s">
        <v>287</v>
      </c>
      <c r="AP89" s="64" t="b">
        <v>0</v>
      </c>
      <c r="AQ89" s="64" t="s">
        <v>288</v>
      </c>
      <c r="AR89" s="64"/>
      <c r="AS89" s="70" t="s">
        <v>287</v>
      </c>
      <c r="AT89" s="64" t="b">
        <v>0</v>
      </c>
      <c r="AU89" s="64">
        <v>1</v>
      </c>
      <c r="AV89" s="70" t="s">
        <v>1060</v>
      </c>
      <c r="AW89" s="64" t="s">
        <v>368</v>
      </c>
      <c r="AX89" s="64" t="b">
        <v>0</v>
      </c>
      <c r="AY89" s="70" t="s">
        <v>1060</v>
      </c>
      <c r="AZ89" s="64" t="s">
        <v>185</v>
      </c>
      <c r="BA89" s="64">
        <v>0</v>
      </c>
      <c r="BB89" s="64">
        <v>0</v>
      </c>
      <c r="BC89" s="64"/>
      <c r="BD89" s="64"/>
      <c r="BE89" s="64"/>
      <c r="BF89" s="64"/>
      <c r="BG89" s="64"/>
      <c r="BH89" s="64"/>
      <c r="BI89" s="64"/>
      <c r="BJ89" s="64"/>
      <c r="BK89" s="63" t="str">
        <f>REPLACE(INDEX(GroupVertices[Group],MATCH(Edges[[#This Row],[Vertex 1]],GroupVertices[Vertex],0)),1,1,"")</f>
        <v>1</v>
      </c>
      <c r="BL89" s="63" t="str">
        <f>REPLACE(INDEX(GroupVertices[Group],MATCH(Edges[[#This Row],[Vertex 2]],GroupVertices[Vertex],0)),1,1,"")</f>
        <v>2</v>
      </c>
      <c r="BM89" s="137">
        <v>43727</v>
      </c>
      <c r="BN89" s="70" t="s">
        <v>938</v>
      </c>
    </row>
    <row r="90" spans="1:66" ht="15">
      <c r="A90" s="62" t="s">
        <v>770</v>
      </c>
      <c r="B90" s="62" t="s">
        <v>772</v>
      </c>
      <c r="C90" s="87" t="s">
        <v>284</v>
      </c>
      <c r="D90" s="94">
        <v>5</v>
      </c>
      <c r="E90" s="95" t="s">
        <v>132</v>
      </c>
      <c r="F90" s="96">
        <v>16</v>
      </c>
      <c r="G90" s="87"/>
      <c r="H90" s="77"/>
      <c r="I90" s="97"/>
      <c r="J90" s="97"/>
      <c r="K90" s="34" t="s">
        <v>66</v>
      </c>
      <c r="L90" s="100">
        <v>90</v>
      </c>
      <c r="M90" s="100"/>
      <c r="N90" s="99"/>
      <c r="O90" s="64" t="s">
        <v>195</v>
      </c>
      <c r="P90" s="66">
        <v>43733.652662037035</v>
      </c>
      <c r="Q90" s="64" t="s">
        <v>821</v>
      </c>
      <c r="R90" s="67" t="s">
        <v>850</v>
      </c>
      <c r="S90" s="64" t="s">
        <v>865</v>
      </c>
      <c r="T90" s="64" t="s">
        <v>882</v>
      </c>
      <c r="U90" s="66">
        <v>43733.652662037035</v>
      </c>
      <c r="V90" s="67" t="s">
        <v>861</v>
      </c>
      <c r="W90" s="64"/>
      <c r="X90" s="64"/>
      <c r="Y90" s="70" t="s">
        <v>1059</v>
      </c>
      <c r="Z90" s="64"/>
      <c r="AA90" s="110">
        <v>1</v>
      </c>
      <c r="AB90" s="48"/>
      <c r="AC90" s="49"/>
      <c r="AD90" s="48"/>
      <c r="AE90" s="49"/>
      <c r="AF90" s="48"/>
      <c r="AG90" s="49"/>
      <c r="AH90" s="48"/>
      <c r="AI90" s="49"/>
      <c r="AJ90" s="48"/>
      <c r="AK90" s="117"/>
      <c r="AL90" s="67" t="s">
        <v>911</v>
      </c>
      <c r="AM90" s="64" t="b">
        <v>0</v>
      </c>
      <c r="AN90" s="64">
        <v>3</v>
      </c>
      <c r="AO90" s="70" t="s">
        <v>287</v>
      </c>
      <c r="AP90" s="64" t="b">
        <v>0</v>
      </c>
      <c r="AQ90" s="64" t="s">
        <v>288</v>
      </c>
      <c r="AR90" s="64"/>
      <c r="AS90" s="70" t="s">
        <v>287</v>
      </c>
      <c r="AT90" s="64" t="b">
        <v>0</v>
      </c>
      <c r="AU90" s="64">
        <v>0</v>
      </c>
      <c r="AV90" s="70" t="s">
        <v>287</v>
      </c>
      <c r="AW90" s="64" t="s">
        <v>341</v>
      </c>
      <c r="AX90" s="64" t="b">
        <v>0</v>
      </c>
      <c r="AY90" s="70" t="s">
        <v>1059</v>
      </c>
      <c r="AZ90" s="64" t="s">
        <v>185</v>
      </c>
      <c r="BA90" s="64">
        <v>0</v>
      </c>
      <c r="BB90" s="64">
        <v>0</v>
      </c>
      <c r="BC90" s="64"/>
      <c r="BD90" s="64"/>
      <c r="BE90" s="64"/>
      <c r="BF90" s="64"/>
      <c r="BG90" s="64"/>
      <c r="BH90" s="64"/>
      <c r="BI90" s="64"/>
      <c r="BJ90" s="64"/>
      <c r="BK90" s="63" t="str">
        <f>REPLACE(INDEX(GroupVertices[Group],MATCH(Edges[[#This Row],[Vertex 1]],GroupVertices[Vertex],0)),1,1,"")</f>
        <v>2</v>
      </c>
      <c r="BL90" s="63" t="str">
        <f>REPLACE(INDEX(GroupVertices[Group],MATCH(Edges[[#This Row],[Vertex 2]],GroupVertices[Vertex],0)),1,1,"")</f>
        <v>1</v>
      </c>
      <c r="BM90" s="137">
        <v>43733</v>
      </c>
      <c r="BN90" s="70" t="s">
        <v>936</v>
      </c>
    </row>
    <row r="91" spans="1:66" ht="15">
      <c r="A91" s="62" t="s">
        <v>770</v>
      </c>
      <c r="B91" s="62" t="s">
        <v>794</v>
      </c>
      <c r="C91" s="87" t="s">
        <v>284</v>
      </c>
      <c r="D91" s="94">
        <v>5</v>
      </c>
      <c r="E91" s="95" t="s">
        <v>132</v>
      </c>
      <c r="F91" s="96">
        <v>16</v>
      </c>
      <c r="G91" s="87"/>
      <c r="H91" s="77"/>
      <c r="I91" s="97"/>
      <c r="J91" s="97"/>
      <c r="K91" s="34" t="s">
        <v>65</v>
      </c>
      <c r="L91" s="100">
        <v>91</v>
      </c>
      <c r="M91" s="100"/>
      <c r="N91" s="99"/>
      <c r="O91" s="64" t="s">
        <v>195</v>
      </c>
      <c r="P91" s="66">
        <v>43724.72280092593</v>
      </c>
      <c r="Q91" s="64" t="s">
        <v>823</v>
      </c>
      <c r="R91" s="67" t="s">
        <v>851</v>
      </c>
      <c r="S91" s="64" t="s">
        <v>869</v>
      </c>
      <c r="T91" s="64" t="s">
        <v>883</v>
      </c>
      <c r="U91" s="66">
        <v>43724.72280092593</v>
      </c>
      <c r="V91" s="67" t="s">
        <v>1001</v>
      </c>
      <c r="W91" s="64"/>
      <c r="X91" s="64"/>
      <c r="Y91" s="70" t="s">
        <v>1062</v>
      </c>
      <c r="Z91" s="64"/>
      <c r="AA91" s="110">
        <v>1</v>
      </c>
      <c r="AB91" s="48">
        <v>0</v>
      </c>
      <c r="AC91" s="49">
        <v>0</v>
      </c>
      <c r="AD91" s="48">
        <v>0</v>
      </c>
      <c r="AE91" s="49">
        <v>0</v>
      </c>
      <c r="AF91" s="48">
        <v>0</v>
      </c>
      <c r="AG91" s="49">
        <v>0</v>
      </c>
      <c r="AH91" s="48">
        <v>8</v>
      </c>
      <c r="AI91" s="49">
        <v>100</v>
      </c>
      <c r="AJ91" s="48">
        <v>8</v>
      </c>
      <c r="AK91" s="117"/>
      <c r="AL91" s="67" t="s">
        <v>911</v>
      </c>
      <c r="AM91" s="64" t="b">
        <v>0</v>
      </c>
      <c r="AN91" s="64">
        <v>0</v>
      </c>
      <c r="AO91" s="70" t="s">
        <v>287</v>
      </c>
      <c r="AP91" s="64" t="b">
        <v>0</v>
      </c>
      <c r="AQ91" s="64" t="s">
        <v>288</v>
      </c>
      <c r="AR91" s="64"/>
      <c r="AS91" s="70" t="s">
        <v>287</v>
      </c>
      <c r="AT91" s="64" t="b">
        <v>0</v>
      </c>
      <c r="AU91" s="64">
        <v>1</v>
      </c>
      <c r="AV91" s="70" t="s">
        <v>1063</v>
      </c>
      <c r="AW91" s="64" t="s">
        <v>342</v>
      </c>
      <c r="AX91" s="64" t="b">
        <v>0</v>
      </c>
      <c r="AY91" s="70" t="s">
        <v>1063</v>
      </c>
      <c r="AZ91" s="64" t="s">
        <v>185</v>
      </c>
      <c r="BA91" s="64">
        <v>0</v>
      </c>
      <c r="BB91" s="64">
        <v>0</v>
      </c>
      <c r="BC91" s="64"/>
      <c r="BD91" s="64"/>
      <c r="BE91" s="64"/>
      <c r="BF91" s="64"/>
      <c r="BG91" s="64"/>
      <c r="BH91" s="64"/>
      <c r="BI91" s="64"/>
      <c r="BJ91" s="64"/>
      <c r="BK91" s="63" t="str">
        <f>REPLACE(INDEX(GroupVertices[Group],MATCH(Edges[[#This Row],[Vertex 1]],GroupVertices[Vertex],0)),1,1,"")</f>
        <v>2</v>
      </c>
      <c r="BL91" s="63" t="str">
        <f>REPLACE(INDEX(GroupVertices[Group],MATCH(Edges[[#This Row],[Vertex 2]],GroupVertices[Vertex],0)),1,1,"")</f>
        <v>1</v>
      </c>
      <c r="BM91" s="137">
        <v>43724</v>
      </c>
      <c r="BN91" s="70" t="s">
        <v>939</v>
      </c>
    </row>
    <row r="92" spans="1:66" ht="15">
      <c r="A92" s="62" t="s">
        <v>422</v>
      </c>
      <c r="B92" s="62" t="s">
        <v>794</v>
      </c>
      <c r="C92" s="87" t="s">
        <v>284</v>
      </c>
      <c r="D92" s="94">
        <v>5</v>
      </c>
      <c r="E92" s="95" t="s">
        <v>132</v>
      </c>
      <c r="F92" s="96">
        <v>16</v>
      </c>
      <c r="G92" s="87"/>
      <c r="H92" s="77"/>
      <c r="I92" s="97"/>
      <c r="J92" s="97"/>
      <c r="K92" s="34" t="s">
        <v>65</v>
      </c>
      <c r="L92" s="100">
        <v>92</v>
      </c>
      <c r="M92" s="100"/>
      <c r="N92" s="99"/>
      <c r="O92" s="64" t="s">
        <v>195</v>
      </c>
      <c r="P92" s="66">
        <v>43724.72195601852</v>
      </c>
      <c r="Q92" s="64" t="s">
        <v>823</v>
      </c>
      <c r="R92" s="67" t="s">
        <v>851</v>
      </c>
      <c r="S92" s="64" t="s">
        <v>869</v>
      </c>
      <c r="T92" s="64" t="s">
        <v>883</v>
      </c>
      <c r="U92" s="66">
        <v>43724.72195601852</v>
      </c>
      <c r="V92" s="67" t="s">
        <v>1002</v>
      </c>
      <c r="W92" s="64"/>
      <c r="X92" s="64"/>
      <c r="Y92" s="70" t="s">
        <v>1063</v>
      </c>
      <c r="Z92" s="64"/>
      <c r="AA92" s="110">
        <v>1</v>
      </c>
      <c r="AB92" s="48">
        <v>0</v>
      </c>
      <c r="AC92" s="49">
        <v>0</v>
      </c>
      <c r="AD92" s="48">
        <v>0</v>
      </c>
      <c r="AE92" s="49">
        <v>0</v>
      </c>
      <c r="AF92" s="48">
        <v>0</v>
      </c>
      <c r="AG92" s="49">
        <v>0</v>
      </c>
      <c r="AH92" s="48">
        <v>8</v>
      </c>
      <c r="AI92" s="49">
        <v>100</v>
      </c>
      <c r="AJ92" s="48">
        <v>8</v>
      </c>
      <c r="AK92" s="117"/>
      <c r="AL92" s="67" t="s">
        <v>455</v>
      </c>
      <c r="AM92" s="64" t="b">
        <v>0</v>
      </c>
      <c r="AN92" s="64">
        <v>1</v>
      </c>
      <c r="AO92" s="70" t="s">
        <v>287</v>
      </c>
      <c r="AP92" s="64" t="b">
        <v>0</v>
      </c>
      <c r="AQ92" s="64" t="s">
        <v>288</v>
      </c>
      <c r="AR92" s="64"/>
      <c r="AS92" s="70" t="s">
        <v>287</v>
      </c>
      <c r="AT92" s="64" t="b">
        <v>0</v>
      </c>
      <c r="AU92" s="64">
        <v>1</v>
      </c>
      <c r="AV92" s="70" t="s">
        <v>287</v>
      </c>
      <c r="AW92" s="64" t="s">
        <v>342</v>
      </c>
      <c r="AX92" s="64" t="b">
        <v>0</v>
      </c>
      <c r="AY92" s="70" t="s">
        <v>1063</v>
      </c>
      <c r="AZ92" s="64" t="s">
        <v>353</v>
      </c>
      <c r="BA92" s="64">
        <v>0</v>
      </c>
      <c r="BB92" s="64">
        <v>0</v>
      </c>
      <c r="BC92" s="64"/>
      <c r="BD92" s="64"/>
      <c r="BE92" s="64"/>
      <c r="BF92" s="64"/>
      <c r="BG92" s="64"/>
      <c r="BH92" s="64"/>
      <c r="BI92" s="64"/>
      <c r="BJ92" s="64"/>
      <c r="BK92" s="63" t="str">
        <f>REPLACE(INDEX(GroupVertices[Group],MATCH(Edges[[#This Row],[Vertex 1]],GroupVertices[Vertex],0)),1,1,"")</f>
        <v>1</v>
      </c>
      <c r="BL92" s="63" t="str">
        <f>REPLACE(INDEX(GroupVertices[Group],MATCH(Edges[[#This Row],[Vertex 2]],GroupVertices[Vertex],0)),1,1,"")</f>
        <v>1</v>
      </c>
      <c r="BM92" s="137">
        <v>43724</v>
      </c>
      <c r="BN92" s="70" t="s">
        <v>940</v>
      </c>
    </row>
    <row r="93" spans="1:66" ht="15">
      <c r="A93" s="62" t="s">
        <v>770</v>
      </c>
      <c r="B93" s="62" t="s">
        <v>795</v>
      </c>
      <c r="C93" s="87" t="s">
        <v>284</v>
      </c>
      <c r="D93" s="94">
        <v>5</v>
      </c>
      <c r="E93" s="95" t="s">
        <v>132</v>
      </c>
      <c r="F93" s="96">
        <v>16</v>
      </c>
      <c r="G93" s="87"/>
      <c r="H93" s="77"/>
      <c r="I93" s="97"/>
      <c r="J93" s="97"/>
      <c r="K93" s="34" t="s">
        <v>65</v>
      </c>
      <c r="L93" s="100">
        <v>93</v>
      </c>
      <c r="M93" s="100"/>
      <c r="N93" s="99"/>
      <c r="O93" s="64" t="s">
        <v>195</v>
      </c>
      <c r="P93" s="66">
        <v>43725.74854166667</v>
      </c>
      <c r="Q93" s="64" t="s">
        <v>824</v>
      </c>
      <c r="R93" s="67" t="s">
        <v>852</v>
      </c>
      <c r="S93" s="64" t="s">
        <v>865</v>
      </c>
      <c r="T93" s="64" t="s">
        <v>884</v>
      </c>
      <c r="U93" s="66">
        <v>43725.74854166667</v>
      </c>
      <c r="V93" s="67" t="s">
        <v>1003</v>
      </c>
      <c r="W93" s="64"/>
      <c r="X93" s="64"/>
      <c r="Y93" s="70" t="s">
        <v>1064</v>
      </c>
      <c r="Z93" s="64"/>
      <c r="AA93" s="110">
        <v>1</v>
      </c>
      <c r="AB93" s="48"/>
      <c r="AC93" s="49"/>
      <c r="AD93" s="48"/>
      <c r="AE93" s="49"/>
      <c r="AF93" s="48"/>
      <c r="AG93" s="49"/>
      <c r="AH93" s="48"/>
      <c r="AI93" s="49"/>
      <c r="AJ93" s="48"/>
      <c r="AK93" s="117"/>
      <c r="AL93" s="67" t="s">
        <v>911</v>
      </c>
      <c r="AM93" s="64" t="b">
        <v>0</v>
      </c>
      <c r="AN93" s="64">
        <v>9</v>
      </c>
      <c r="AO93" s="70" t="s">
        <v>287</v>
      </c>
      <c r="AP93" s="64" t="b">
        <v>0</v>
      </c>
      <c r="AQ93" s="64" t="s">
        <v>288</v>
      </c>
      <c r="AR93" s="64"/>
      <c r="AS93" s="70" t="s">
        <v>287</v>
      </c>
      <c r="AT93" s="64" t="b">
        <v>0</v>
      </c>
      <c r="AU93" s="64">
        <v>0</v>
      </c>
      <c r="AV93" s="70" t="s">
        <v>287</v>
      </c>
      <c r="AW93" s="64" t="s">
        <v>341</v>
      </c>
      <c r="AX93" s="64" t="b">
        <v>0</v>
      </c>
      <c r="AY93" s="70" t="s">
        <v>1064</v>
      </c>
      <c r="AZ93" s="64" t="s">
        <v>185</v>
      </c>
      <c r="BA93" s="64">
        <v>0</v>
      </c>
      <c r="BB93" s="64">
        <v>0</v>
      </c>
      <c r="BC93" s="64"/>
      <c r="BD93" s="64"/>
      <c r="BE93" s="64"/>
      <c r="BF93" s="64"/>
      <c r="BG93" s="64"/>
      <c r="BH93" s="64"/>
      <c r="BI93" s="64"/>
      <c r="BJ93" s="64"/>
      <c r="BK93" s="63" t="str">
        <f>REPLACE(INDEX(GroupVertices[Group],MATCH(Edges[[#This Row],[Vertex 1]],GroupVertices[Vertex],0)),1,1,"")</f>
        <v>2</v>
      </c>
      <c r="BL93" s="63" t="str">
        <f>REPLACE(INDEX(GroupVertices[Group],MATCH(Edges[[#This Row],[Vertex 2]],GroupVertices[Vertex],0)),1,1,"")</f>
        <v>1</v>
      </c>
      <c r="BM93" s="137">
        <v>43725</v>
      </c>
      <c r="BN93" s="70" t="s">
        <v>941</v>
      </c>
    </row>
    <row r="94" spans="1:66" ht="15">
      <c r="A94" s="62" t="s">
        <v>422</v>
      </c>
      <c r="B94" s="62" t="s">
        <v>795</v>
      </c>
      <c r="C94" s="87" t="s">
        <v>284</v>
      </c>
      <c r="D94" s="94">
        <v>5</v>
      </c>
      <c r="E94" s="95" t="s">
        <v>132</v>
      </c>
      <c r="F94" s="96">
        <v>16</v>
      </c>
      <c r="G94" s="87"/>
      <c r="H94" s="77"/>
      <c r="I94" s="97"/>
      <c r="J94" s="97"/>
      <c r="K94" s="34" t="s">
        <v>65</v>
      </c>
      <c r="L94" s="100">
        <v>94</v>
      </c>
      <c r="M94" s="100"/>
      <c r="N94" s="99"/>
      <c r="O94" s="64" t="s">
        <v>195</v>
      </c>
      <c r="P94" s="66">
        <v>43725.75001157408</v>
      </c>
      <c r="Q94" s="64" t="s">
        <v>825</v>
      </c>
      <c r="R94" s="67" t="s">
        <v>852</v>
      </c>
      <c r="S94" s="64" t="s">
        <v>865</v>
      </c>
      <c r="T94" s="64" t="s">
        <v>885</v>
      </c>
      <c r="U94" s="66">
        <v>43725.75001157408</v>
      </c>
      <c r="V94" s="67" t="s">
        <v>1004</v>
      </c>
      <c r="W94" s="64"/>
      <c r="X94" s="64"/>
      <c r="Y94" s="70" t="s">
        <v>1065</v>
      </c>
      <c r="Z94" s="64"/>
      <c r="AA94" s="110">
        <v>1</v>
      </c>
      <c r="AB94" s="48"/>
      <c r="AC94" s="49"/>
      <c r="AD94" s="48"/>
      <c r="AE94" s="49"/>
      <c r="AF94" s="48"/>
      <c r="AG94" s="49"/>
      <c r="AH94" s="48"/>
      <c r="AI94" s="49"/>
      <c r="AJ94" s="48"/>
      <c r="AK94" s="117"/>
      <c r="AL94" s="67" t="s">
        <v>455</v>
      </c>
      <c r="AM94" s="64" t="b">
        <v>0</v>
      </c>
      <c r="AN94" s="64">
        <v>6</v>
      </c>
      <c r="AO94" s="70" t="s">
        <v>287</v>
      </c>
      <c r="AP94" s="64" t="b">
        <v>0</v>
      </c>
      <c r="AQ94" s="64" t="s">
        <v>288</v>
      </c>
      <c r="AR94" s="64"/>
      <c r="AS94" s="70" t="s">
        <v>287</v>
      </c>
      <c r="AT94" s="64" t="b">
        <v>0</v>
      </c>
      <c r="AU94" s="64">
        <v>0</v>
      </c>
      <c r="AV94" s="70" t="s">
        <v>287</v>
      </c>
      <c r="AW94" s="64" t="s">
        <v>342</v>
      </c>
      <c r="AX94" s="64" t="b">
        <v>0</v>
      </c>
      <c r="AY94" s="70" t="s">
        <v>1065</v>
      </c>
      <c r="AZ94" s="64" t="s">
        <v>185</v>
      </c>
      <c r="BA94" s="64">
        <v>0</v>
      </c>
      <c r="BB94" s="64">
        <v>0</v>
      </c>
      <c r="BC94" s="64"/>
      <c r="BD94" s="64"/>
      <c r="BE94" s="64"/>
      <c r="BF94" s="64"/>
      <c r="BG94" s="64"/>
      <c r="BH94" s="64"/>
      <c r="BI94" s="64"/>
      <c r="BJ94" s="64"/>
      <c r="BK94" s="63" t="str">
        <f>REPLACE(INDEX(GroupVertices[Group],MATCH(Edges[[#This Row],[Vertex 1]],GroupVertices[Vertex],0)),1,1,"")</f>
        <v>1</v>
      </c>
      <c r="BL94" s="63" t="str">
        <f>REPLACE(INDEX(GroupVertices[Group],MATCH(Edges[[#This Row],[Vertex 2]],GroupVertices[Vertex],0)),1,1,"")</f>
        <v>1</v>
      </c>
      <c r="BM94" s="137">
        <v>43725</v>
      </c>
      <c r="BN94" s="70" t="s">
        <v>942</v>
      </c>
    </row>
    <row r="95" spans="1:66" ht="15">
      <c r="A95" s="62" t="s">
        <v>770</v>
      </c>
      <c r="B95" s="62" t="s">
        <v>796</v>
      </c>
      <c r="C95" s="87" t="s">
        <v>284</v>
      </c>
      <c r="D95" s="94">
        <v>5</v>
      </c>
      <c r="E95" s="95" t="s">
        <v>132</v>
      </c>
      <c r="F95" s="96">
        <v>16</v>
      </c>
      <c r="G95" s="87"/>
      <c r="H95" s="77"/>
      <c r="I95" s="97"/>
      <c r="J95" s="97"/>
      <c r="K95" s="34" t="s">
        <v>65</v>
      </c>
      <c r="L95" s="100">
        <v>95</v>
      </c>
      <c r="M95" s="100"/>
      <c r="N95" s="99"/>
      <c r="O95" s="64" t="s">
        <v>195</v>
      </c>
      <c r="P95" s="66">
        <v>43725.74854166667</v>
      </c>
      <c r="Q95" s="64" t="s">
        <v>824</v>
      </c>
      <c r="R95" s="67" t="s">
        <v>852</v>
      </c>
      <c r="S95" s="64" t="s">
        <v>865</v>
      </c>
      <c r="T95" s="64" t="s">
        <v>884</v>
      </c>
      <c r="U95" s="66">
        <v>43725.74854166667</v>
      </c>
      <c r="V95" s="67" t="s">
        <v>1003</v>
      </c>
      <c r="W95" s="64"/>
      <c r="X95" s="64"/>
      <c r="Y95" s="70" t="s">
        <v>1064</v>
      </c>
      <c r="Z95" s="64"/>
      <c r="AA95" s="110">
        <v>1</v>
      </c>
      <c r="AB95" s="48"/>
      <c r="AC95" s="49"/>
      <c r="AD95" s="48"/>
      <c r="AE95" s="49"/>
      <c r="AF95" s="48"/>
      <c r="AG95" s="49"/>
      <c r="AH95" s="48"/>
      <c r="AI95" s="49"/>
      <c r="AJ95" s="48"/>
      <c r="AK95" s="117"/>
      <c r="AL95" s="67" t="s">
        <v>911</v>
      </c>
      <c r="AM95" s="64" t="b">
        <v>0</v>
      </c>
      <c r="AN95" s="64">
        <v>9</v>
      </c>
      <c r="AO95" s="70" t="s">
        <v>287</v>
      </c>
      <c r="AP95" s="64" t="b">
        <v>0</v>
      </c>
      <c r="AQ95" s="64" t="s">
        <v>288</v>
      </c>
      <c r="AR95" s="64"/>
      <c r="AS95" s="70" t="s">
        <v>287</v>
      </c>
      <c r="AT95" s="64" t="b">
        <v>0</v>
      </c>
      <c r="AU95" s="64">
        <v>0</v>
      </c>
      <c r="AV95" s="70" t="s">
        <v>287</v>
      </c>
      <c r="AW95" s="64" t="s">
        <v>341</v>
      </c>
      <c r="AX95" s="64" t="b">
        <v>0</v>
      </c>
      <c r="AY95" s="70" t="s">
        <v>1064</v>
      </c>
      <c r="AZ95" s="64" t="s">
        <v>185</v>
      </c>
      <c r="BA95" s="64">
        <v>0</v>
      </c>
      <c r="BB95" s="64">
        <v>0</v>
      </c>
      <c r="BC95" s="64"/>
      <c r="BD95" s="64"/>
      <c r="BE95" s="64"/>
      <c r="BF95" s="64"/>
      <c r="BG95" s="64"/>
      <c r="BH95" s="64"/>
      <c r="BI95" s="64"/>
      <c r="BJ95" s="64"/>
      <c r="BK95" s="63" t="str">
        <f>REPLACE(INDEX(GroupVertices[Group],MATCH(Edges[[#This Row],[Vertex 1]],GroupVertices[Vertex],0)),1,1,"")</f>
        <v>2</v>
      </c>
      <c r="BL95" s="63" t="str">
        <f>REPLACE(INDEX(GroupVertices[Group],MATCH(Edges[[#This Row],[Vertex 2]],GroupVertices[Vertex],0)),1,1,"")</f>
        <v>1</v>
      </c>
      <c r="BM95" s="137">
        <v>43725</v>
      </c>
      <c r="BN95" s="70" t="s">
        <v>941</v>
      </c>
    </row>
    <row r="96" spans="1:66" ht="15">
      <c r="A96" s="62" t="s">
        <v>422</v>
      </c>
      <c r="B96" s="62" t="s">
        <v>796</v>
      </c>
      <c r="C96" s="87" t="s">
        <v>284</v>
      </c>
      <c r="D96" s="94">
        <v>5</v>
      </c>
      <c r="E96" s="95" t="s">
        <v>132</v>
      </c>
      <c r="F96" s="96">
        <v>16</v>
      </c>
      <c r="G96" s="87"/>
      <c r="H96" s="77"/>
      <c r="I96" s="97"/>
      <c r="J96" s="97"/>
      <c r="K96" s="34" t="s">
        <v>65</v>
      </c>
      <c r="L96" s="100">
        <v>96</v>
      </c>
      <c r="M96" s="100"/>
      <c r="N96" s="99"/>
      <c r="O96" s="64" t="s">
        <v>195</v>
      </c>
      <c r="P96" s="66">
        <v>43725.75001157408</v>
      </c>
      <c r="Q96" s="64" t="s">
        <v>825</v>
      </c>
      <c r="R96" s="67" t="s">
        <v>852</v>
      </c>
      <c r="S96" s="64" t="s">
        <v>865</v>
      </c>
      <c r="T96" s="64" t="s">
        <v>885</v>
      </c>
      <c r="U96" s="66">
        <v>43725.75001157408</v>
      </c>
      <c r="V96" s="67" t="s">
        <v>1004</v>
      </c>
      <c r="W96" s="64"/>
      <c r="X96" s="64"/>
      <c r="Y96" s="70" t="s">
        <v>1065</v>
      </c>
      <c r="Z96" s="64"/>
      <c r="AA96" s="110">
        <v>1</v>
      </c>
      <c r="AB96" s="48"/>
      <c r="AC96" s="49"/>
      <c r="AD96" s="48"/>
      <c r="AE96" s="49"/>
      <c r="AF96" s="48"/>
      <c r="AG96" s="49"/>
      <c r="AH96" s="48"/>
      <c r="AI96" s="49"/>
      <c r="AJ96" s="48"/>
      <c r="AK96" s="117"/>
      <c r="AL96" s="67" t="s">
        <v>455</v>
      </c>
      <c r="AM96" s="64" t="b">
        <v>0</v>
      </c>
      <c r="AN96" s="64">
        <v>6</v>
      </c>
      <c r="AO96" s="70" t="s">
        <v>287</v>
      </c>
      <c r="AP96" s="64" t="b">
        <v>0</v>
      </c>
      <c r="AQ96" s="64" t="s">
        <v>288</v>
      </c>
      <c r="AR96" s="64"/>
      <c r="AS96" s="70" t="s">
        <v>287</v>
      </c>
      <c r="AT96" s="64" t="b">
        <v>0</v>
      </c>
      <c r="AU96" s="64">
        <v>0</v>
      </c>
      <c r="AV96" s="70" t="s">
        <v>287</v>
      </c>
      <c r="AW96" s="64" t="s">
        <v>342</v>
      </c>
      <c r="AX96" s="64" t="b">
        <v>0</v>
      </c>
      <c r="AY96" s="70" t="s">
        <v>1065</v>
      </c>
      <c r="AZ96" s="64" t="s">
        <v>185</v>
      </c>
      <c r="BA96" s="64">
        <v>0</v>
      </c>
      <c r="BB96" s="64">
        <v>0</v>
      </c>
      <c r="BC96" s="64"/>
      <c r="BD96" s="64"/>
      <c r="BE96" s="64"/>
      <c r="BF96" s="64"/>
      <c r="BG96" s="64"/>
      <c r="BH96" s="64"/>
      <c r="BI96" s="64"/>
      <c r="BJ96" s="64"/>
      <c r="BK96" s="63" t="str">
        <f>REPLACE(INDEX(GroupVertices[Group],MATCH(Edges[[#This Row],[Vertex 1]],GroupVertices[Vertex],0)),1,1,"")</f>
        <v>1</v>
      </c>
      <c r="BL96" s="63" t="str">
        <f>REPLACE(INDEX(GroupVertices[Group],MATCH(Edges[[#This Row],[Vertex 2]],GroupVertices[Vertex],0)),1,1,"")</f>
        <v>1</v>
      </c>
      <c r="BM96" s="137">
        <v>43725</v>
      </c>
      <c r="BN96" s="70" t="s">
        <v>942</v>
      </c>
    </row>
    <row r="97" spans="1:66" ht="15">
      <c r="A97" s="62" t="s">
        <v>773</v>
      </c>
      <c r="B97" s="62" t="s">
        <v>770</v>
      </c>
      <c r="C97" s="87" t="s">
        <v>1701</v>
      </c>
      <c r="D97" s="94">
        <v>10</v>
      </c>
      <c r="E97" s="95" t="s">
        <v>136</v>
      </c>
      <c r="F97" s="96">
        <v>12.25</v>
      </c>
      <c r="G97" s="87"/>
      <c r="H97" s="77"/>
      <c r="I97" s="97"/>
      <c r="J97" s="97"/>
      <c r="K97" s="34" t="s">
        <v>66</v>
      </c>
      <c r="L97" s="100">
        <v>97</v>
      </c>
      <c r="M97" s="100"/>
      <c r="N97" s="99"/>
      <c r="O97" s="64" t="s">
        <v>195</v>
      </c>
      <c r="P97" s="66">
        <v>43727.77195601852</v>
      </c>
      <c r="Q97" s="64" t="s">
        <v>826</v>
      </c>
      <c r="R97" s="67" t="s">
        <v>853</v>
      </c>
      <c r="S97" s="64" t="s">
        <v>866</v>
      </c>
      <c r="T97" s="64" t="s">
        <v>875</v>
      </c>
      <c r="U97" s="66">
        <v>43727.77195601852</v>
      </c>
      <c r="V97" s="67" t="s">
        <v>1005</v>
      </c>
      <c r="W97" s="64"/>
      <c r="X97" s="64"/>
      <c r="Y97" s="70" t="s">
        <v>1066</v>
      </c>
      <c r="Z97" s="64"/>
      <c r="AA97" s="110">
        <v>4</v>
      </c>
      <c r="AB97" s="48"/>
      <c r="AC97" s="49"/>
      <c r="AD97" s="48"/>
      <c r="AE97" s="49"/>
      <c r="AF97" s="48"/>
      <c r="AG97" s="49"/>
      <c r="AH97" s="48"/>
      <c r="AI97" s="49"/>
      <c r="AJ97" s="48"/>
      <c r="AK97" s="117"/>
      <c r="AL97" s="67" t="s">
        <v>914</v>
      </c>
      <c r="AM97" s="64" t="b">
        <v>0</v>
      </c>
      <c r="AN97" s="64">
        <v>0</v>
      </c>
      <c r="AO97" s="70" t="s">
        <v>287</v>
      </c>
      <c r="AP97" s="64" t="b">
        <v>1</v>
      </c>
      <c r="AQ97" s="64" t="s">
        <v>288</v>
      </c>
      <c r="AR97" s="64"/>
      <c r="AS97" s="70" t="s">
        <v>1093</v>
      </c>
      <c r="AT97" s="64" t="b">
        <v>0</v>
      </c>
      <c r="AU97" s="64">
        <v>0</v>
      </c>
      <c r="AV97" s="70" t="s">
        <v>287</v>
      </c>
      <c r="AW97" s="64" t="s">
        <v>368</v>
      </c>
      <c r="AX97" s="64" t="b">
        <v>0</v>
      </c>
      <c r="AY97" s="70" t="s">
        <v>1066</v>
      </c>
      <c r="AZ97" s="64" t="s">
        <v>185</v>
      </c>
      <c r="BA97" s="64">
        <v>0</v>
      </c>
      <c r="BB97" s="64">
        <v>0</v>
      </c>
      <c r="BC97" s="64"/>
      <c r="BD97" s="64"/>
      <c r="BE97" s="64"/>
      <c r="BF97" s="64"/>
      <c r="BG97" s="64"/>
      <c r="BH97" s="64"/>
      <c r="BI97" s="64"/>
      <c r="BJ97" s="64"/>
      <c r="BK97" s="63" t="str">
        <f>REPLACE(INDEX(GroupVertices[Group],MATCH(Edges[[#This Row],[Vertex 1]],GroupVertices[Vertex],0)),1,1,"")</f>
        <v>1</v>
      </c>
      <c r="BL97" s="63" t="str">
        <f>REPLACE(INDEX(GroupVertices[Group],MATCH(Edges[[#This Row],[Vertex 2]],GroupVertices[Vertex],0)),1,1,"")</f>
        <v>2</v>
      </c>
      <c r="BM97" s="137">
        <v>43727</v>
      </c>
      <c r="BN97" s="70" t="s">
        <v>943</v>
      </c>
    </row>
    <row r="98" spans="1:66" ht="15">
      <c r="A98" s="62" t="s">
        <v>773</v>
      </c>
      <c r="B98" s="62" t="s">
        <v>776</v>
      </c>
      <c r="C98" s="87" t="s">
        <v>1699</v>
      </c>
      <c r="D98" s="94">
        <v>6.666666666666667</v>
      </c>
      <c r="E98" s="95" t="s">
        <v>136</v>
      </c>
      <c r="F98" s="96">
        <v>14.75</v>
      </c>
      <c r="G98" s="87"/>
      <c r="H98" s="77"/>
      <c r="I98" s="97"/>
      <c r="J98" s="97"/>
      <c r="K98" s="34" t="s">
        <v>65</v>
      </c>
      <c r="L98" s="100">
        <v>98</v>
      </c>
      <c r="M98" s="100"/>
      <c r="N98" s="99"/>
      <c r="O98" s="64" t="s">
        <v>195</v>
      </c>
      <c r="P98" s="66">
        <v>43727.77195601852</v>
      </c>
      <c r="Q98" s="64" t="s">
        <v>826</v>
      </c>
      <c r="R98" s="67" t="s">
        <v>853</v>
      </c>
      <c r="S98" s="64" t="s">
        <v>866</v>
      </c>
      <c r="T98" s="64" t="s">
        <v>875</v>
      </c>
      <c r="U98" s="66">
        <v>43727.77195601852</v>
      </c>
      <c r="V98" s="67" t="s">
        <v>1005</v>
      </c>
      <c r="W98" s="64"/>
      <c r="X98" s="64"/>
      <c r="Y98" s="70" t="s">
        <v>1066</v>
      </c>
      <c r="Z98" s="64"/>
      <c r="AA98" s="110">
        <v>2</v>
      </c>
      <c r="AB98" s="48">
        <v>0</v>
      </c>
      <c r="AC98" s="49">
        <v>0</v>
      </c>
      <c r="AD98" s="48">
        <v>0</v>
      </c>
      <c r="AE98" s="49">
        <v>0</v>
      </c>
      <c r="AF98" s="48">
        <v>0</v>
      </c>
      <c r="AG98" s="49">
        <v>0</v>
      </c>
      <c r="AH98" s="48">
        <v>19</v>
      </c>
      <c r="AI98" s="49">
        <v>100</v>
      </c>
      <c r="AJ98" s="48">
        <v>19</v>
      </c>
      <c r="AK98" s="117"/>
      <c r="AL98" s="67" t="s">
        <v>914</v>
      </c>
      <c r="AM98" s="64" t="b">
        <v>0</v>
      </c>
      <c r="AN98" s="64">
        <v>0</v>
      </c>
      <c r="AO98" s="70" t="s">
        <v>287</v>
      </c>
      <c r="AP98" s="64" t="b">
        <v>1</v>
      </c>
      <c r="AQ98" s="64" t="s">
        <v>288</v>
      </c>
      <c r="AR98" s="64"/>
      <c r="AS98" s="70" t="s">
        <v>1093</v>
      </c>
      <c r="AT98" s="64" t="b">
        <v>0</v>
      </c>
      <c r="AU98" s="64">
        <v>0</v>
      </c>
      <c r="AV98" s="70" t="s">
        <v>287</v>
      </c>
      <c r="AW98" s="64" t="s">
        <v>368</v>
      </c>
      <c r="AX98" s="64" t="b">
        <v>0</v>
      </c>
      <c r="AY98" s="70" t="s">
        <v>1066</v>
      </c>
      <c r="AZ98" s="64" t="s">
        <v>185</v>
      </c>
      <c r="BA98" s="64">
        <v>0</v>
      </c>
      <c r="BB98" s="64">
        <v>0</v>
      </c>
      <c r="BC98" s="64"/>
      <c r="BD98" s="64"/>
      <c r="BE98" s="64"/>
      <c r="BF98" s="64"/>
      <c r="BG98" s="64"/>
      <c r="BH98" s="64"/>
      <c r="BI98" s="64"/>
      <c r="BJ98" s="64"/>
      <c r="BK98" s="63" t="str">
        <f>REPLACE(INDEX(GroupVertices[Group],MATCH(Edges[[#This Row],[Vertex 1]],GroupVertices[Vertex],0)),1,1,"")</f>
        <v>1</v>
      </c>
      <c r="BL98" s="63" t="str">
        <f>REPLACE(INDEX(GroupVertices[Group],MATCH(Edges[[#This Row],[Vertex 2]],GroupVertices[Vertex],0)),1,1,"")</f>
        <v>1</v>
      </c>
      <c r="BM98" s="137">
        <v>43727</v>
      </c>
      <c r="BN98" s="70" t="s">
        <v>943</v>
      </c>
    </row>
    <row r="99" spans="1:66" ht="15">
      <c r="A99" s="62" t="s">
        <v>773</v>
      </c>
      <c r="B99" s="62" t="s">
        <v>773</v>
      </c>
      <c r="C99" s="87" t="s">
        <v>284</v>
      </c>
      <c r="D99" s="94">
        <v>5</v>
      </c>
      <c r="E99" s="95" t="s">
        <v>132</v>
      </c>
      <c r="F99" s="96">
        <v>16</v>
      </c>
      <c r="G99" s="87"/>
      <c r="H99" s="77"/>
      <c r="I99" s="97"/>
      <c r="J99" s="97"/>
      <c r="K99" s="34" t="s">
        <v>65</v>
      </c>
      <c r="L99" s="100">
        <v>99</v>
      </c>
      <c r="M99" s="100"/>
      <c r="N99" s="99"/>
      <c r="O99" s="64" t="s">
        <v>185</v>
      </c>
      <c r="P99" s="66">
        <v>43727.792349537034</v>
      </c>
      <c r="Q99" s="64" t="s">
        <v>827</v>
      </c>
      <c r="R99" s="67" t="s">
        <v>845</v>
      </c>
      <c r="S99" s="64" t="s">
        <v>866</v>
      </c>
      <c r="T99" s="64" t="s">
        <v>875</v>
      </c>
      <c r="U99" s="66">
        <v>43727.792349537034</v>
      </c>
      <c r="V99" s="67" t="s">
        <v>1006</v>
      </c>
      <c r="W99" s="64"/>
      <c r="X99" s="64"/>
      <c r="Y99" s="70" t="s">
        <v>1067</v>
      </c>
      <c r="Z99" s="64"/>
      <c r="AA99" s="110">
        <v>1</v>
      </c>
      <c r="AB99" s="48">
        <v>0</v>
      </c>
      <c r="AC99" s="49">
        <v>0</v>
      </c>
      <c r="AD99" s="48">
        <v>0</v>
      </c>
      <c r="AE99" s="49">
        <v>0</v>
      </c>
      <c r="AF99" s="48">
        <v>0</v>
      </c>
      <c r="AG99" s="49">
        <v>0</v>
      </c>
      <c r="AH99" s="48">
        <v>18</v>
      </c>
      <c r="AI99" s="49">
        <v>100</v>
      </c>
      <c r="AJ99" s="48">
        <v>18</v>
      </c>
      <c r="AK99" s="117"/>
      <c r="AL99" s="67" t="s">
        <v>914</v>
      </c>
      <c r="AM99" s="64" t="b">
        <v>0</v>
      </c>
      <c r="AN99" s="64">
        <v>2</v>
      </c>
      <c r="AO99" s="70" t="s">
        <v>287</v>
      </c>
      <c r="AP99" s="64" t="b">
        <v>1</v>
      </c>
      <c r="AQ99" s="64" t="s">
        <v>288</v>
      </c>
      <c r="AR99" s="64"/>
      <c r="AS99" s="70" t="s">
        <v>1101</v>
      </c>
      <c r="AT99" s="64" t="b">
        <v>0</v>
      </c>
      <c r="AU99" s="64">
        <v>1</v>
      </c>
      <c r="AV99" s="70" t="s">
        <v>287</v>
      </c>
      <c r="AW99" s="64" t="s">
        <v>368</v>
      </c>
      <c r="AX99" s="64" t="b">
        <v>0</v>
      </c>
      <c r="AY99" s="70" t="s">
        <v>1067</v>
      </c>
      <c r="AZ99" s="64" t="s">
        <v>185</v>
      </c>
      <c r="BA99" s="64">
        <v>0</v>
      </c>
      <c r="BB99" s="64">
        <v>0</v>
      </c>
      <c r="BC99" s="64"/>
      <c r="BD99" s="64"/>
      <c r="BE99" s="64"/>
      <c r="BF99" s="64"/>
      <c r="BG99" s="64"/>
      <c r="BH99" s="64"/>
      <c r="BI99" s="64"/>
      <c r="BJ99" s="64"/>
      <c r="BK99" s="63" t="str">
        <f>REPLACE(INDEX(GroupVertices[Group],MATCH(Edges[[#This Row],[Vertex 1]],GroupVertices[Vertex],0)),1,1,"")</f>
        <v>1</v>
      </c>
      <c r="BL99" s="63" t="str">
        <f>REPLACE(INDEX(GroupVertices[Group],MATCH(Edges[[#This Row],[Vertex 2]],GroupVertices[Vertex],0)),1,1,"")</f>
        <v>1</v>
      </c>
      <c r="BM99" s="137">
        <v>43727</v>
      </c>
      <c r="BN99" s="70" t="s">
        <v>944</v>
      </c>
    </row>
    <row r="100" spans="1:66" ht="15">
      <c r="A100" s="62" t="s">
        <v>773</v>
      </c>
      <c r="B100" s="62" t="s">
        <v>422</v>
      </c>
      <c r="C100" s="87" t="s">
        <v>1699</v>
      </c>
      <c r="D100" s="94">
        <v>6.666666666666667</v>
      </c>
      <c r="E100" s="95" t="s">
        <v>136</v>
      </c>
      <c r="F100" s="96">
        <v>14.75</v>
      </c>
      <c r="G100" s="87"/>
      <c r="H100" s="77"/>
      <c r="I100" s="97"/>
      <c r="J100" s="97"/>
      <c r="K100" s="34" t="s">
        <v>66</v>
      </c>
      <c r="L100" s="100">
        <v>100</v>
      </c>
      <c r="M100" s="100"/>
      <c r="N100" s="99"/>
      <c r="O100" s="64" t="s">
        <v>353</v>
      </c>
      <c r="P100" s="66">
        <v>43728.10880787037</v>
      </c>
      <c r="Q100" s="64" t="s">
        <v>817</v>
      </c>
      <c r="R100" s="64"/>
      <c r="S100" s="64"/>
      <c r="T100" s="64" t="s">
        <v>875</v>
      </c>
      <c r="U100" s="66">
        <v>43728.10880787037</v>
      </c>
      <c r="V100" s="67" t="s">
        <v>1007</v>
      </c>
      <c r="W100" s="64"/>
      <c r="X100" s="64"/>
      <c r="Y100" s="70" t="s">
        <v>1068</v>
      </c>
      <c r="Z100" s="64"/>
      <c r="AA100" s="110">
        <v>2</v>
      </c>
      <c r="AB100" s="48"/>
      <c r="AC100" s="49"/>
      <c r="AD100" s="48"/>
      <c r="AE100" s="49"/>
      <c r="AF100" s="48"/>
      <c r="AG100" s="49"/>
      <c r="AH100" s="48"/>
      <c r="AI100" s="49"/>
      <c r="AJ100" s="48"/>
      <c r="AK100" s="117"/>
      <c r="AL100" s="67" t="s">
        <v>914</v>
      </c>
      <c r="AM100" s="64" t="b">
        <v>0</v>
      </c>
      <c r="AN100" s="64">
        <v>0</v>
      </c>
      <c r="AO100" s="70" t="s">
        <v>287</v>
      </c>
      <c r="AP100" s="64" t="b">
        <v>0</v>
      </c>
      <c r="AQ100" s="64" t="s">
        <v>288</v>
      </c>
      <c r="AR100" s="64"/>
      <c r="AS100" s="70" t="s">
        <v>287</v>
      </c>
      <c r="AT100" s="64" t="b">
        <v>0</v>
      </c>
      <c r="AU100" s="64">
        <v>4</v>
      </c>
      <c r="AV100" s="70" t="s">
        <v>1094</v>
      </c>
      <c r="AW100" s="64" t="s">
        <v>352</v>
      </c>
      <c r="AX100" s="64" t="b">
        <v>0</v>
      </c>
      <c r="AY100" s="70" t="s">
        <v>1094</v>
      </c>
      <c r="AZ100" s="64" t="s">
        <v>185</v>
      </c>
      <c r="BA100" s="64">
        <v>0</v>
      </c>
      <c r="BB100" s="64">
        <v>0</v>
      </c>
      <c r="BC100" s="64"/>
      <c r="BD100" s="64"/>
      <c r="BE100" s="64"/>
      <c r="BF100" s="64"/>
      <c r="BG100" s="64"/>
      <c r="BH100" s="64"/>
      <c r="BI100" s="64"/>
      <c r="BJ100" s="64"/>
      <c r="BK100" s="63" t="str">
        <f>REPLACE(INDEX(GroupVertices[Group],MATCH(Edges[[#This Row],[Vertex 1]],GroupVertices[Vertex],0)),1,1,"")</f>
        <v>1</v>
      </c>
      <c r="BL100" s="63" t="str">
        <f>REPLACE(INDEX(GroupVertices[Group],MATCH(Edges[[#This Row],[Vertex 2]],GroupVertices[Vertex],0)),1,1,"")</f>
        <v>1</v>
      </c>
      <c r="BM100" s="137">
        <v>43728</v>
      </c>
      <c r="BN100" s="70" t="s">
        <v>945</v>
      </c>
    </row>
    <row r="101" spans="1:66" ht="15">
      <c r="A101" s="62" t="s">
        <v>773</v>
      </c>
      <c r="B101" s="62" t="s">
        <v>776</v>
      </c>
      <c r="C101" s="87" t="s">
        <v>1699</v>
      </c>
      <c r="D101" s="94">
        <v>6.666666666666667</v>
      </c>
      <c r="E101" s="95" t="s">
        <v>136</v>
      </c>
      <c r="F101" s="96">
        <v>14.75</v>
      </c>
      <c r="G101" s="87"/>
      <c r="H101" s="77"/>
      <c r="I101" s="97"/>
      <c r="J101" s="97"/>
      <c r="K101" s="34" t="s">
        <v>65</v>
      </c>
      <c r="L101" s="100">
        <v>101</v>
      </c>
      <c r="M101" s="100"/>
      <c r="N101" s="99"/>
      <c r="O101" s="64" t="s">
        <v>195</v>
      </c>
      <c r="P101" s="66">
        <v>43728.10880787037</v>
      </c>
      <c r="Q101" s="64" t="s">
        <v>817</v>
      </c>
      <c r="R101" s="64"/>
      <c r="S101" s="64"/>
      <c r="T101" s="64" t="s">
        <v>875</v>
      </c>
      <c r="U101" s="66">
        <v>43728.10880787037</v>
      </c>
      <c r="V101" s="67" t="s">
        <v>1007</v>
      </c>
      <c r="W101" s="64"/>
      <c r="X101" s="64"/>
      <c r="Y101" s="70" t="s">
        <v>1068</v>
      </c>
      <c r="Z101" s="64"/>
      <c r="AA101" s="110">
        <v>2</v>
      </c>
      <c r="AB101" s="48"/>
      <c r="AC101" s="49"/>
      <c r="AD101" s="48"/>
      <c r="AE101" s="49"/>
      <c r="AF101" s="48"/>
      <c r="AG101" s="49"/>
      <c r="AH101" s="48"/>
      <c r="AI101" s="49"/>
      <c r="AJ101" s="48"/>
      <c r="AK101" s="117"/>
      <c r="AL101" s="67" t="s">
        <v>914</v>
      </c>
      <c r="AM101" s="64" t="b">
        <v>0</v>
      </c>
      <c r="AN101" s="64">
        <v>0</v>
      </c>
      <c r="AO101" s="70" t="s">
        <v>287</v>
      </c>
      <c r="AP101" s="64" t="b">
        <v>0</v>
      </c>
      <c r="AQ101" s="64" t="s">
        <v>288</v>
      </c>
      <c r="AR101" s="64"/>
      <c r="AS101" s="70" t="s">
        <v>287</v>
      </c>
      <c r="AT101" s="64" t="b">
        <v>0</v>
      </c>
      <c r="AU101" s="64">
        <v>4</v>
      </c>
      <c r="AV101" s="70" t="s">
        <v>1094</v>
      </c>
      <c r="AW101" s="64" t="s">
        <v>352</v>
      </c>
      <c r="AX101" s="64" t="b">
        <v>0</v>
      </c>
      <c r="AY101" s="70" t="s">
        <v>1094</v>
      </c>
      <c r="AZ101" s="64" t="s">
        <v>185</v>
      </c>
      <c r="BA101" s="64">
        <v>0</v>
      </c>
      <c r="BB101" s="64">
        <v>0</v>
      </c>
      <c r="BC101" s="64"/>
      <c r="BD101" s="64"/>
      <c r="BE101" s="64"/>
      <c r="BF101" s="64"/>
      <c r="BG101" s="64"/>
      <c r="BH101" s="64"/>
      <c r="BI101" s="64"/>
      <c r="BJ101" s="64"/>
      <c r="BK101" s="63" t="str">
        <f>REPLACE(INDEX(GroupVertices[Group],MATCH(Edges[[#This Row],[Vertex 1]],GroupVertices[Vertex],0)),1,1,"")</f>
        <v>1</v>
      </c>
      <c r="BL101" s="63" t="str">
        <f>REPLACE(INDEX(GroupVertices[Group],MATCH(Edges[[#This Row],[Vertex 2]],GroupVertices[Vertex],0)),1,1,"")</f>
        <v>1</v>
      </c>
      <c r="BM101" s="137">
        <v>43728</v>
      </c>
      <c r="BN101" s="70" t="s">
        <v>945</v>
      </c>
    </row>
    <row r="102" spans="1:66" ht="15">
      <c r="A102" s="62" t="s">
        <v>773</v>
      </c>
      <c r="B102" s="62" t="s">
        <v>770</v>
      </c>
      <c r="C102" s="87" t="s">
        <v>1701</v>
      </c>
      <c r="D102" s="94">
        <v>10</v>
      </c>
      <c r="E102" s="95" t="s">
        <v>136</v>
      </c>
      <c r="F102" s="96">
        <v>12.25</v>
      </c>
      <c r="G102" s="87"/>
      <c r="H102" s="77"/>
      <c r="I102" s="97"/>
      <c r="J102" s="97"/>
      <c r="K102" s="34" t="s">
        <v>66</v>
      </c>
      <c r="L102" s="100">
        <v>102</v>
      </c>
      <c r="M102" s="100"/>
      <c r="N102" s="99"/>
      <c r="O102" s="64" t="s">
        <v>195</v>
      </c>
      <c r="P102" s="66">
        <v>43728.10880787037</v>
      </c>
      <c r="Q102" s="64" t="s">
        <v>817</v>
      </c>
      <c r="R102" s="64"/>
      <c r="S102" s="64"/>
      <c r="T102" s="64" t="s">
        <v>875</v>
      </c>
      <c r="U102" s="66">
        <v>43728.10880787037</v>
      </c>
      <c r="V102" s="67" t="s">
        <v>1007</v>
      </c>
      <c r="W102" s="64"/>
      <c r="X102" s="64"/>
      <c r="Y102" s="70" t="s">
        <v>1068</v>
      </c>
      <c r="Z102" s="64"/>
      <c r="AA102" s="110">
        <v>4</v>
      </c>
      <c r="AB102" s="48">
        <v>0</v>
      </c>
      <c r="AC102" s="49">
        <v>0</v>
      </c>
      <c r="AD102" s="48">
        <v>0</v>
      </c>
      <c r="AE102" s="49">
        <v>0</v>
      </c>
      <c r="AF102" s="48">
        <v>0</v>
      </c>
      <c r="AG102" s="49">
        <v>0</v>
      </c>
      <c r="AH102" s="48">
        <v>19</v>
      </c>
      <c r="AI102" s="49">
        <v>100</v>
      </c>
      <c r="AJ102" s="48">
        <v>19</v>
      </c>
      <c r="AK102" s="117"/>
      <c r="AL102" s="67" t="s">
        <v>914</v>
      </c>
      <c r="AM102" s="64" t="b">
        <v>0</v>
      </c>
      <c r="AN102" s="64">
        <v>0</v>
      </c>
      <c r="AO102" s="70" t="s">
        <v>287</v>
      </c>
      <c r="AP102" s="64" t="b">
        <v>0</v>
      </c>
      <c r="AQ102" s="64" t="s">
        <v>288</v>
      </c>
      <c r="AR102" s="64"/>
      <c r="AS102" s="70" t="s">
        <v>287</v>
      </c>
      <c r="AT102" s="64" t="b">
        <v>0</v>
      </c>
      <c r="AU102" s="64">
        <v>4</v>
      </c>
      <c r="AV102" s="70" t="s">
        <v>1094</v>
      </c>
      <c r="AW102" s="64" t="s">
        <v>352</v>
      </c>
      <c r="AX102" s="64" t="b">
        <v>0</v>
      </c>
      <c r="AY102" s="70" t="s">
        <v>1094</v>
      </c>
      <c r="AZ102" s="64" t="s">
        <v>185</v>
      </c>
      <c r="BA102" s="64">
        <v>0</v>
      </c>
      <c r="BB102" s="64">
        <v>0</v>
      </c>
      <c r="BC102" s="64"/>
      <c r="BD102" s="64"/>
      <c r="BE102" s="64"/>
      <c r="BF102" s="64"/>
      <c r="BG102" s="64"/>
      <c r="BH102" s="64"/>
      <c r="BI102" s="64"/>
      <c r="BJ102" s="64"/>
      <c r="BK102" s="63" t="str">
        <f>REPLACE(INDEX(GroupVertices[Group],MATCH(Edges[[#This Row],[Vertex 1]],GroupVertices[Vertex],0)),1,1,"")</f>
        <v>1</v>
      </c>
      <c r="BL102" s="63" t="str">
        <f>REPLACE(INDEX(GroupVertices[Group],MATCH(Edges[[#This Row],[Vertex 2]],GroupVertices[Vertex],0)),1,1,"")</f>
        <v>2</v>
      </c>
      <c r="BM102" s="137">
        <v>43728</v>
      </c>
      <c r="BN102" s="70" t="s">
        <v>945</v>
      </c>
    </row>
    <row r="103" spans="1:66" ht="15">
      <c r="A103" s="62" t="s">
        <v>773</v>
      </c>
      <c r="B103" s="62" t="s">
        <v>770</v>
      </c>
      <c r="C103" s="87" t="s">
        <v>1701</v>
      </c>
      <c r="D103" s="94">
        <v>10</v>
      </c>
      <c r="E103" s="95" t="s">
        <v>136</v>
      </c>
      <c r="F103" s="96">
        <v>12.25</v>
      </c>
      <c r="G103" s="87"/>
      <c r="H103" s="77"/>
      <c r="I103" s="97"/>
      <c r="J103" s="97"/>
      <c r="K103" s="34" t="s">
        <v>66</v>
      </c>
      <c r="L103" s="100">
        <v>103</v>
      </c>
      <c r="M103" s="100"/>
      <c r="N103" s="99"/>
      <c r="O103" s="64" t="s">
        <v>195</v>
      </c>
      <c r="P103" s="66">
        <v>43728.137037037035</v>
      </c>
      <c r="Q103" s="64" t="s">
        <v>828</v>
      </c>
      <c r="R103" s="67" t="s">
        <v>854</v>
      </c>
      <c r="S103" s="64" t="s">
        <v>867</v>
      </c>
      <c r="T103" s="64" t="s">
        <v>875</v>
      </c>
      <c r="U103" s="66">
        <v>43728.137037037035</v>
      </c>
      <c r="V103" s="67" t="s">
        <v>1008</v>
      </c>
      <c r="W103" s="64"/>
      <c r="X103" s="64"/>
      <c r="Y103" s="70" t="s">
        <v>1069</v>
      </c>
      <c r="Z103" s="64"/>
      <c r="AA103" s="110">
        <v>4</v>
      </c>
      <c r="AB103" s="48">
        <v>0</v>
      </c>
      <c r="AC103" s="49">
        <v>0</v>
      </c>
      <c r="AD103" s="48">
        <v>0</v>
      </c>
      <c r="AE103" s="49">
        <v>0</v>
      </c>
      <c r="AF103" s="48">
        <v>0</v>
      </c>
      <c r="AG103" s="49">
        <v>0</v>
      </c>
      <c r="AH103" s="48">
        <v>42</v>
      </c>
      <c r="AI103" s="49">
        <v>100</v>
      </c>
      <c r="AJ103" s="48">
        <v>42</v>
      </c>
      <c r="AK103" s="117"/>
      <c r="AL103" s="67" t="s">
        <v>914</v>
      </c>
      <c r="AM103" s="64" t="b">
        <v>0</v>
      </c>
      <c r="AN103" s="64">
        <v>1</v>
      </c>
      <c r="AO103" s="70" t="s">
        <v>287</v>
      </c>
      <c r="AP103" s="64" t="b">
        <v>0</v>
      </c>
      <c r="AQ103" s="64" t="s">
        <v>288</v>
      </c>
      <c r="AR103" s="64"/>
      <c r="AS103" s="70" t="s">
        <v>287</v>
      </c>
      <c r="AT103" s="64" t="b">
        <v>0</v>
      </c>
      <c r="AU103" s="64">
        <v>0</v>
      </c>
      <c r="AV103" s="70" t="s">
        <v>287</v>
      </c>
      <c r="AW103" s="64" t="s">
        <v>368</v>
      </c>
      <c r="AX103" s="64" t="b">
        <v>0</v>
      </c>
      <c r="AY103" s="70" t="s">
        <v>1069</v>
      </c>
      <c r="AZ103" s="64" t="s">
        <v>185</v>
      </c>
      <c r="BA103" s="64">
        <v>0</v>
      </c>
      <c r="BB103" s="64">
        <v>0</v>
      </c>
      <c r="BC103" s="64"/>
      <c r="BD103" s="64"/>
      <c r="BE103" s="64"/>
      <c r="BF103" s="64"/>
      <c r="BG103" s="64"/>
      <c r="BH103" s="64"/>
      <c r="BI103" s="64"/>
      <c r="BJ103" s="64"/>
      <c r="BK103" s="63" t="str">
        <f>REPLACE(INDEX(GroupVertices[Group],MATCH(Edges[[#This Row],[Vertex 1]],GroupVertices[Vertex],0)),1,1,"")</f>
        <v>1</v>
      </c>
      <c r="BL103" s="63" t="str">
        <f>REPLACE(INDEX(GroupVertices[Group],MATCH(Edges[[#This Row],[Vertex 2]],GroupVertices[Vertex],0)),1,1,"")</f>
        <v>2</v>
      </c>
      <c r="BM103" s="137">
        <v>43728</v>
      </c>
      <c r="BN103" s="70" t="s">
        <v>946</v>
      </c>
    </row>
    <row r="104" spans="1:66" ht="15">
      <c r="A104" s="62" t="s">
        <v>773</v>
      </c>
      <c r="B104" s="62" t="s">
        <v>422</v>
      </c>
      <c r="C104" s="87" t="s">
        <v>1699</v>
      </c>
      <c r="D104" s="94">
        <v>6.666666666666667</v>
      </c>
      <c r="E104" s="95" t="s">
        <v>136</v>
      </c>
      <c r="F104" s="96">
        <v>14.75</v>
      </c>
      <c r="G104" s="87"/>
      <c r="H104" s="77"/>
      <c r="I104" s="97"/>
      <c r="J104" s="97"/>
      <c r="K104" s="34" t="s">
        <v>66</v>
      </c>
      <c r="L104" s="100">
        <v>104</v>
      </c>
      <c r="M104" s="100"/>
      <c r="N104" s="99"/>
      <c r="O104" s="64" t="s">
        <v>353</v>
      </c>
      <c r="P104" s="66">
        <v>43729.95012731481</v>
      </c>
      <c r="Q104" s="64" t="s">
        <v>829</v>
      </c>
      <c r="R104" s="67" t="s">
        <v>855</v>
      </c>
      <c r="S104" s="64" t="s">
        <v>867</v>
      </c>
      <c r="T104" s="64" t="s">
        <v>886</v>
      </c>
      <c r="U104" s="66">
        <v>43729.95012731481</v>
      </c>
      <c r="V104" s="67" t="s">
        <v>1009</v>
      </c>
      <c r="W104" s="64"/>
      <c r="X104" s="64"/>
      <c r="Y104" s="70" t="s">
        <v>1070</v>
      </c>
      <c r="Z104" s="64"/>
      <c r="AA104" s="110">
        <v>2</v>
      </c>
      <c r="AB104" s="48"/>
      <c r="AC104" s="49"/>
      <c r="AD104" s="48"/>
      <c r="AE104" s="49"/>
      <c r="AF104" s="48"/>
      <c r="AG104" s="49"/>
      <c r="AH104" s="48"/>
      <c r="AI104" s="49"/>
      <c r="AJ104" s="48"/>
      <c r="AK104" s="117"/>
      <c r="AL104" s="67" t="s">
        <v>914</v>
      </c>
      <c r="AM104" s="64" t="b">
        <v>0</v>
      </c>
      <c r="AN104" s="64">
        <v>0</v>
      </c>
      <c r="AO104" s="70" t="s">
        <v>287</v>
      </c>
      <c r="AP104" s="64" t="b">
        <v>0</v>
      </c>
      <c r="AQ104" s="64" t="s">
        <v>288</v>
      </c>
      <c r="AR104" s="64"/>
      <c r="AS104" s="70" t="s">
        <v>287</v>
      </c>
      <c r="AT104" s="64" t="b">
        <v>0</v>
      </c>
      <c r="AU104" s="64">
        <v>3</v>
      </c>
      <c r="AV104" s="70" t="s">
        <v>1095</v>
      </c>
      <c r="AW104" s="64" t="s">
        <v>352</v>
      </c>
      <c r="AX104" s="64" t="b">
        <v>0</v>
      </c>
      <c r="AY104" s="70" t="s">
        <v>1095</v>
      </c>
      <c r="AZ104" s="64" t="s">
        <v>185</v>
      </c>
      <c r="BA104" s="64">
        <v>0</v>
      </c>
      <c r="BB104" s="64">
        <v>0</v>
      </c>
      <c r="BC104" s="64"/>
      <c r="BD104" s="64"/>
      <c r="BE104" s="64"/>
      <c r="BF104" s="64"/>
      <c r="BG104" s="64"/>
      <c r="BH104" s="64"/>
      <c r="BI104" s="64"/>
      <c r="BJ104" s="64"/>
      <c r="BK104" s="63" t="str">
        <f>REPLACE(INDEX(GroupVertices[Group],MATCH(Edges[[#This Row],[Vertex 1]],GroupVertices[Vertex],0)),1,1,"")</f>
        <v>1</v>
      </c>
      <c r="BL104" s="63" t="str">
        <f>REPLACE(INDEX(GroupVertices[Group],MATCH(Edges[[#This Row],[Vertex 2]],GroupVertices[Vertex],0)),1,1,"")</f>
        <v>1</v>
      </c>
      <c r="BM104" s="137">
        <v>43729</v>
      </c>
      <c r="BN104" s="70" t="s">
        <v>947</v>
      </c>
    </row>
    <row r="105" spans="1:66" ht="15">
      <c r="A105" s="62" t="s">
        <v>773</v>
      </c>
      <c r="B105" s="62" t="s">
        <v>770</v>
      </c>
      <c r="C105" s="87" t="s">
        <v>1701</v>
      </c>
      <c r="D105" s="94">
        <v>10</v>
      </c>
      <c r="E105" s="95" t="s">
        <v>136</v>
      </c>
      <c r="F105" s="96">
        <v>12.25</v>
      </c>
      <c r="G105" s="87"/>
      <c r="H105" s="77"/>
      <c r="I105" s="97"/>
      <c r="J105" s="97"/>
      <c r="K105" s="34" t="s">
        <v>66</v>
      </c>
      <c r="L105" s="100">
        <v>105</v>
      </c>
      <c r="M105" s="100"/>
      <c r="N105" s="99"/>
      <c r="O105" s="64" t="s">
        <v>195</v>
      </c>
      <c r="P105" s="66">
        <v>43729.95012731481</v>
      </c>
      <c r="Q105" s="64" t="s">
        <v>829</v>
      </c>
      <c r="R105" s="67" t="s">
        <v>855</v>
      </c>
      <c r="S105" s="64" t="s">
        <v>867</v>
      </c>
      <c r="T105" s="64" t="s">
        <v>886</v>
      </c>
      <c r="U105" s="66">
        <v>43729.95012731481</v>
      </c>
      <c r="V105" s="67" t="s">
        <v>1009</v>
      </c>
      <c r="W105" s="64"/>
      <c r="X105" s="64"/>
      <c r="Y105" s="70" t="s">
        <v>1070</v>
      </c>
      <c r="Z105" s="64"/>
      <c r="AA105" s="110">
        <v>4</v>
      </c>
      <c r="AB105" s="48">
        <v>0</v>
      </c>
      <c r="AC105" s="49">
        <v>0</v>
      </c>
      <c r="AD105" s="48">
        <v>0</v>
      </c>
      <c r="AE105" s="49">
        <v>0</v>
      </c>
      <c r="AF105" s="48">
        <v>0</v>
      </c>
      <c r="AG105" s="49">
        <v>0</v>
      </c>
      <c r="AH105" s="48">
        <v>10</v>
      </c>
      <c r="AI105" s="49">
        <v>100</v>
      </c>
      <c r="AJ105" s="48">
        <v>10</v>
      </c>
      <c r="AK105" s="117"/>
      <c r="AL105" s="67" t="s">
        <v>914</v>
      </c>
      <c r="AM105" s="64" t="b">
        <v>0</v>
      </c>
      <c r="AN105" s="64">
        <v>0</v>
      </c>
      <c r="AO105" s="70" t="s">
        <v>287</v>
      </c>
      <c r="AP105" s="64" t="b">
        <v>0</v>
      </c>
      <c r="AQ105" s="64" t="s">
        <v>288</v>
      </c>
      <c r="AR105" s="64"/>
      <c r="AS105" s="70" t="s">
        <v>287</v>
      </c>
      <c r="AT105" s="64" t="b">
        <v>0</v>
      </c>
      <c r="AU105" s="64">
        <v>3</v>
      </c>
      <c r="AV105" s="70" t="s">
        <v>1095</v>
      </c>
      <c r="AW105" s="64" t="s">
        <v>352</v>
      </c>
      <c r="AX105" s="64" t="b">
        <v>0</v>
      </c>
      <c r="AY105" s="70" t="s">
        <v>1095</v>
      </c>
      <c r="AZ105" s="64" t="s">
        <v>185</v>
      </c>
      <c r="BA105" s="64">
        <v>0</v>
      </c>
      <c r="BB105" s="64">
        <v>0</v>
      </c>
      <c r="BC105" s="64"/>
      <c r="BD105" s="64"/>
      <c r="BE105" s="64"/>
      <c r="BF105" s="64"/>
      <c r="BG105" s="64"/>
      <c r="BH105" s="64"/>
      <c r="BI105" s="64"/>
      <c r="BJ105" s="64"/>
      <c r="BK105" s="63" t="str">
        <f>REPLACE(INDEX(GroupVertices[Group],MATCH(Edges[[#This Row],[Vertex 1]],GroupVertices[Vertex],0)),1,1,"")</f>
        <v>1</v>
      </c>
      <c r="BL105" s="63" t="str">
        <f>REPLACE(INDEX(GroupVertices[Group],MATCH(Edges[[#This Row],[Vertex 2]],GroupVertices[Vertex],0)),1,1,"")</f>
        <v>2</v>
      </c>
      <c r="BM105" s="137">
        <v>43729</v>
      </c>
      <c r="BN105" s="70" t="s">
        <v>947</v>
      </c>
    </row>
    <row r="106" spans="1:66" ht="15">
      <c r="A106" s="62" t="s">
        <v>770</v>
      </c>
      <c r="B106" s="62" t="s">
        <v>773</v>
      </c>
      <c r="C106" s="87" t="s">
        <v>1699</v>
      </c>
      <c r="D106" s="94">
        <v>6.666666666666667</v>
      </c>
      <c r="E106" s="95" t="s">
        <v>136</v>
      </c>
      <c r="F106" s="96">
        <v>14.75</v>
      </c>
      <c r="G106" s="87"/>
      <c r="H106" s="77"/>
      <c r="I106" s="97"/>
      <c r="J106" s="97"/>
      <c r="K106" s="34" t="s">
        <v>66</v>
      </c>
      <c r="L106" s="100">
        <v>106</v>
      </c>
      <c r="M106" s="100"/>
      <c r="N106" s="99"/>
      <c r="O106" s="64" t="s">
        <v>195</v>
      </c>
      <c r="P106" s="66">
        <v>43725.74854166667</v>
      </c>
      <c r="Q106" s="64" t="s">
        <v>824</v>
      </c>
      <c r="R106" s="67" t="s">
        <v>852</v>
      </c>
      <c r="S106" s="64" t="s">
        <v>865</v>
      </c>
      <c r="T106" s="64" t="s">
        <v>884</v>
      </c>
      <c r="U106" s="66">
        <v>43725.74854166667</v>
      </c>
      <c r="V106" s="67" t="s">
        <v>1003</v>
      </c>
      <c r="W106" s="64"/>
      <c r="X106" s="64"/>
      <c r="Y106" s="70" t="s">
        <v>1064</v>
      </c>
      <c r="Z106" s="64"/>
      <c r="AA106" s="110">
        <v>2</v>
      </c>
      <c r="AB106" s="48"/>
      <c r="AC106" s="49"/>
      <c r="AD106" s="48"/>
      <c r="AE106" s="49"/>
      <c r="AF106" s="48"/>
      <c r="AG106" s="49"/>
      <c r="AH106" s="48"/>
      <c r="AI106" s="49"/>
      <c r="AJ106" s="48"/>
      <c r="AK106" s="117"/>
      <c r="AL106" s="67" t="s">
        <v>911</v>
      </c>
      <c r="AM106" s="64" t="b">
        <v>0</v>
      </c>
      <c r="AN106" s="64">
        <v>9</v>
      </c>
      <c r="AO106" s="70" t="s">
        <v>287</v>
      </c>
      <c r="AP106" s="64" t="b">
        <v>0</v>
      </c>
      <c r="AQ106" s="64" t="s">
        <v>288</v>
      </c>
      <c r="AR106" s="64"/>
      <c r="AS106" s="70" t="s">
        <v>287</v>
      </c>
      <c r="AT106" s="64" t="b">
        <v>0</v>
      </c>
      <c r="AU106" s="64">
        <v>0</v>
      </c>
      <c r="AV106" s="70" t="s">
        <v>287</v>
      </c>
      <c r="AW106" s="64" t="s">
        <v>341</v>
      </c>
      <c r="AX106" s="64" t="b">
        <v>0</v>
      </c>
      <c r="AY106" s="70" t="s">
        <v>1064</v>
      </c>
      <c r="AZ106" s="64" t="s">
        <v>185</v>
      </c>
      <c r="BA106" s="64">
        <v>0</v>
      </c>
      <c r="BB106" s="64">
        <v>0</v>
      </c>
      <c r="BC106" s="64"/>
      <c r="BD106" s="64"/>
      <c r="BE106" s="64"/>
      <c r="BF106" s="64"/>
      <c r="BG106" s="64"/>
      <c r="BH106" s="64"/>
      <c r="BI106" s="64"/>
      <c r="BJ106" s="64"/>
      <c r="BK106" s="63" t="str">
        <f>REPLACE(INDEX(GroupVertices[Group],MATCH(Edges[[#This Row],[Vertex 1]],GroupVertices[Vertex],0)),1,1,"")</f>
        <v>2</v>
      </c>
      <c r="BL106" s="63" t="str">
        <f>REPLACE(INDEX(GroupVertices[Group],MATCH(Edges[[#This Row],[Vertex 2]],GroupVertices[Vertex],0)),1,1,"")</f>
        <v>1</v>
      </c>
      <c r="BM106" s="137">
        <v>43725</v>
      </c>
      <c r="BN106" s="70" t="s">
        <v>941</v>
      </c>
    </row>
    <row r="107" spans="1:66" ht="15">
      <c r="A107" s="62" t="s">
        <v>770</v>
      </c>
      <c r="B107" s="62" t="s">
        <v>773</v>
      </c>
      <c r="C107" s="87" t="s">
        <v>1699</v>
      </c>
      <c r="D107" s="94">
        <v>6.666666666666667</v>
      </c>
      <c r="E107" s="95" t="s">
        <v>136</v>
      </c>
      <c r="F107" s="96">
        <v>14.75</v>
      </c>
      <c r="G107" s="87"/>
      <c r="H107" s="77"/>
      <c r="I107" s="97"/>
      <c r="J107" s="97"/>
      <c r="K107" s="34" t="s">
        <v>66</v>
      </c>
      <c r="L107" s="100">
        <v>107</v>
      </c>
      <c r="M107" s="100"/>
      <c r="N107" s="99"/>
      <c r="O107" s="64" t="s">
        <v>195</v>
      </c>
      <c r="P107" s="66">
        <v>43733.652662037035</v>
      </c>
      <c r="Q107" s="64" t="s">
        <v>821</v>
      </c>
      <c r="R107" s="67" t="s">
        <v>850</v>
      </c>
      <c r="S107" s="64" t="s">
        <v>865</v>
      </c>
      <c r="T107" s="64" t="s">
        <v>882</v>
      </c>
      <c r="U107" s="66">
        <v>43733.652662037035</v>
      </c>
      <c r="V107" s="67" t="s">
        <v>861</v>
      </c>
      <c r="W107" s="64"/>
      <c r="X107" s="64"/>
      <c r="Y107" s="70" t="s">
        <v>1059</v>
      </c>
      <c r="Z107" s="64"/>
      <c r="AA107" s="110">
        <v>2</v>
      </c>
      <c r="AB107" s="48"/>
      <c r="AC107" s="49"/>
      <c r="AD107" s="48"/>
      <c r="AE107" s="49"/>
      <c r="AF107" s="48"/>
      <c r="AG107" s="49"/>
      <c r="AH107" s="48"/>
      <c r="AI107" s="49"/>
      <c r="AJ107" s="48"/>
      <c r="AK107" s="117"/>
      <c r="AL107" s="67" t="s">
        <v>911</v>
      </c>
      <c r="AM107" s="64" t="b">
        <v>0</v>
      </c>
      <c r="AN107" s="64">
        <v>3</v>
      </c>
      <c r="AO107" s="70" t="s">
        <v>287</v>
      </c>
      <c r="AP107" s="64" t="b">
        <v>0</v>
      </c>
      <c r="AQ107" s="64" t="s">
        <v>288</v>
      </c>
      <c r="AR107" s="64"/>
      <c r="AS107" s="70" t="s">
        <v>287</v>
      </c>
      <c r="AT107" s="64" t="b">
        <v>0</v>
      </c>
      <c r="AU107" s="64">
        <v>0</v>
      </c>
      <c r="AV107" s="70" t="s">
        <v>287</v>
      </c>
      <c r="AW107" s="64" t="s">
        <v>341</v>
      </c>
      <c r="AX107" s="64" t="b">
        <v>0</v>
      </c>
      <c r="AY107" s="70" t="s">
        <v>1059</v>
      </c>
      <c r="AZ107" s="64" t="s">
        <v>185</v>
      </c>
      <c r="BA107" s="64">
        <v>0</v>
      </c>
      <c r="BB107" s="64">
        <v>0</v>
      </c>
      <c r="BC107" s="64"/>
      <c r="BD107" s="64"/>
      <c r="BE107" s="64"/>
      <c r="BF107" s="64"/>
      <c r="BG107" s="64"/>
      <c r="BH107" s="64"/>
      <c r="BI107" s="64"/>
      <c r="BJ107" s="64"/>
      <c r="BK107" s="63" t="str">
        <f>REPLACE(INDEX(GroupVertices[Group],MATCH(Edges[[#This Row],[Vertex 1]],GroupVertices[Vertex],0)),1,1,"")</f>
        <v>2</v>
      </c>
      <c r="BL107" s="63" t="str">
        <f>REPLACE(INDEX(GroupVertices[Group],MATCH(Edges[[#This Row],[Vertex 2]],GroupVertices[Vertex],0)),1,1,"")</f>
        <v>1</v>
      </c>
      <c r="BM107" s="137">
        <v>43733</v>
      </c>
      <c r="BN107" s="70" t="s">
        <v>936</v>
      </c>
    </row>
    <row r="108" spans="1:66" ht="15">
      <c r="A108" s="62" t="s">
        <v>422</v>
      </c>
      <c r="B108" s="62" t="s">
        <v>773</v>
      </c>
      <c r="C108" s="87" t="s">
        <v>284</v>
      </c>
      <c r="D108" s="94">
        <v>5</v>
      </c>
      <c r="E108" s="95" t="s">
        <v>132</v>
      </c>
      <c r="F108" s="96">
        <v>16</v>
      </c>
      <c r="G108" s="87"/>
      <c r="H108" s="77"/>
      <c r="I108" s="97"/>
      <c r="J108" s="97"/>
      <c r="K108" s="34" t="s">
        <v>66</v>
      </c>
      <c r="L108" s="100">
        <v>108</v>
      </c>
      <c r="M108" s="100"/>
      <c r="N108" s="99"/>
      <c r="O108" s="64" t="s">
        <v>195</v>
      </c>
      <c r="P108" s="66">
        <v>43725.75001157408</v>
      </c>
      <c r="Q108" s="64" t="s">
        <v>825</v>
      </c>
      <c r="R108" s="67" t="s">
        <v>852</v>
      </c>
      <c r="S108" s="64" t="s">
        <v>865</v>
      </c>
      <c r="T108" s="64" t="s">
        <v>885</v>
      </c>
      <c r="U108" s="66">
        <v>43725.75001157408</v>
      </c>
      <c r="V108" s="67" t="s">
        <v>1004</v>
      </c>
      <c r="W108" s="64"/>
      <c r="X108" s="64"/>
      <c r="Y108" s="70" t="s">
        <v>1065</v>
      </c>
      <c r="Z108" s="64"/>
      <c r="AA108" s="110">
        <v>1</v>
      </c>
      <c r="AB108" s="48"/>
      <c r="AC108" s="49"/>
      <c r="AD108" s="48"/>
      <c r="AE108" s="49"/>
      <c r="AF108" s="48"/>
      <c r="AG108" s="49"/>
      <c r="AH108" s="48"/>
      <c r="AI108" s="49"/>
      <c r="AJ108" s="48"/>
      <c r="AK108" s="117"/>
      <c r="AL108" s="67" t="s">
        <v>455</v>
      </c>
      <c r="AM108" s="64" t="b">
        <v>0</v>
      </c>
      <c r="AN108" s="64">
        <v>6</v>
      </c>
      <c r="AO108" s="70" t="s">
        <v>287</v>
      </c>
      <c r="AP108" s="64" t="b">
        <v>0</v>
      </c>
      <c r="AQ108" s="64" t="s">
        <v>288</v>
      </c>
      <c r="AR108" s="64"/>
      <c r="AS108" s="70" t="s">
        <v>287</v>
      </c>
      <c r="AT108" s="64" t="b">
        <v>0</v>
      </c>
      <c r="AU108" s="64">
        <v>0</v>
      </c>
      <c r="AV108" s="70" t="s">
        <v>287</v>
      </c>
      <c r="AW108" s="64" t="s">
        <v>342</v>
      </c>
      <c r="AX108" s="64" t="b">
        <v>0</v>
      </c>
      <c r="AY108" s="70" t="s">
        <v>1065</v>
      </c>
      <c r="AZ108" s="64" t="s">
        <v>185</v>
      </c>
      <c r="BA108" s="64">
        <v>0</v>
      </c>
      <c r="BB108" s="64">
        <v>0</v>
      </c>
      <c r="BC108" s="64"/>
      <c r="BD108" s="64"/>
      <c r="BE108" s="64"/>
      <c r="BF108" s="64"/>
      <c r="BG108" s="64"/>
      <c r="BH108" s="64"/>
      <c r="BI108" s="64"/>
      <c r="BJ108" s="64"/>
      <c r="BK108" s="63" t="str">
        <f>REPLACE(INDEX(GroupVertices[Group],MATCH(Edges[[#This Row],[Vertex 1]],GroupVertices[Vertex],0)),1,1,"")</f>
        <v>1</v>
      </c>
      <c r="BL108" s="63" t="str">
        <f>REPLACE(INDEX(GroupVertices[Group],MATCH(Edges[[#This Row],[Vertex 2]],GroupVertices[Vertex],0)),1,1,"")</f>
        <v>1</v>
      </c>
      <c r="BM108" s="137">
        <v>43725</v>
      </c>
      <c r="BN108" s="70" t="s">
        <v>942</v>
      </c>
    </row>
    <row r="109" spans="1:66" ht="15">
      <c r="A109" s="62" t="s">
        <v>774</v>
      </c>
      <c r="B109" s="62" t="s">
        <v>776</v>
      </c>
      <c r="C109" s="87" t="s">
        <v>1701</v>
      </c>
      <c r="D109" s="94">
        <v>10</v>
      </c>
      <c r="E109" s="95" t="s">
        <v>136</v>
      </c>
      <c r="F109" s="96">
        <v>12.25</v>
      </c>
      <c r="G109" s="87"/>
      <c r="H109" s="77"/>
      <c r="I109" s="97"/>
      <c r="J109" s="97"/>
      <c r="K109" s="34" t="s">
        <v>65</v>
      </c>
      <c r="L109" s="100">
        <v>109</v>
      </c>
      <c r="M109" s="100"/>
      <c r="N109" s="99"/>
      <c r="O109" s="64" t="s">
        <v>195</v>
      </c>
      <c r="P109" s="66">
        <v>43713.584548611114</v>
      </c>
      <c r="Q109" s="64" t="s">
        <v>830</v>
      </c>
      <c r="R109" s="67" t="s">
        <v>856</v>
      </c>
      <c r="S109" s="64" t="s">
        <v>755</v>
      </c>
      <c r="T109" s="64" t="s">
        <v>875</v>
      </c>
      <c r="U109" s="66">
        <v>43713.584548611114</v>
      </c>
      <c r="V109" s="67" t="s">
        <v>1010</v>
      </c>
      <c r="W109" s="64"/>
      <c r="X109" s="64"/>
      <c r="Y109" s="70" t="s">
        <v>1071</v>
      </c>
      <c r="Z109" s="64"/>
      <c r="AA109" s="110">
        <v>4</v>
      </c>
      <c r="AB109" s="48">
        <v>0</v>
      </c>
      <c r="AC109" s="49">
        <v>0</v>
      </c>
      <c r="AD109" s="48">
        <v>0</v>
      </c>
      <c r="AE109" s="49">
        <v>0</v>
      </c>
      <c r="AF109" s="48">
        <v>0</v>
      </c>
      <c r="AG109" s="49">
        <v>0</v>
      </c>
      <c r="AH109" s="48">
        <v>38</v>
      </c>
      <c r="AI109" s="49">
        <v>100</v>
      </c>
      <c r="AJ109" s="48">
        <v>38</v>
      </c>
      <c r="AK109" s="117"/>
      <c r="AL109" s="67" t="s">
        <v>915</v>
      </c>
      <c r="AM109" s="64" t="b">
        <v>0</v>
      </c>
      <c r="AN109" s="64">
        <v>3</v>
      </c>
      <c r="AO109" s="70" t="s">
        <v>287</v>
      </c>
      <c r="AP109" s="64" t="b">
        <v>0</v>
      </c>
      <c r="AQ109" s="64" t="s">
        <v>288</v>
      </c>
      <c r="AR109" s="64"/>
      <c r="AS109" s="70" t="s">
        <v>287</v>
      </c>
      <c r="AT109" s="64" t="b">
        <v>0</v>
      </c>
      <c r="AU109" s="64">
        <v>2</v>
      </c>
      <c r="AV109" s="70" t="s">
        <v>287</v>
      </c>
      <c r="AW109" s="64" t="s">
        <v>342</v>
      </c>
      <c r="AX109" s="64" t="b">
        <v>0</v>
      </c>
      <c r="AY109" s="70" t="s">
        <v>1071</v>
      </c>
      <c r="AZ109" s="64" t="s">
        <v>353</v>
      </c>
      <c r="BA109" s="64">
        <v>0</v>
      </c>
      <c r="BB109" s="64">
        <v>0</v>
      </c>
      <c r="BC109" s="64"/>
      <c r="BD109" s="64"/>
      <c r="BE109" s="64"/>
      <c r="BF109" s="64"/>
      <c r="BG109" s="64"/>
      <c r="BH109" s="64"/>
      <c r="BI109" s="64"/>
      <c r="BJ109" s="64"/>
      <c r="BK109" s="63" t="str">
        <f>REPLACE(INDEX(GroupVertices[Group],MATCH(Edges[[#This Row],[Vertex 1]],GroupVertices[Vertex],0)),1,1,"")</f>
        <v>1</v>
      </c>
      <c r="BL109" s="63" t="str">
        <f>REPLACE(INDEX(GroupVertices[Group],MATCH(Edges[[#This Row],[Vertex 2]],GroupVertices[Vertex],0)),1,1,"")</f>
        <v>1</v>
      </c>
      <c r="BM109" s="137">
        <v>43713</v>
      </c>
      <c r="BN109" s="70" t="s">
        <v>948</v>
      </c>
    </row>
    <row r="110" spans="1:66" ht="15">
      <c r="A110" s="62" t="s">
        <v>774</v>
      </c>
      <c r="B110" s="62" t="s">
        <v>422</v>
      </c>
      <c r="C110" s="87" t="s">
        <v>1701</v>
      </c>
      <c r="D110" s="94">
        <v>10</v>
      </c>
      <c r="E110" s="95" t="s">
        <v>136</v>
      </c>
      <c r="F110" s="96">
        <v>12.25</v>
      </c>
      <c r="G110" s="87"/>
      <c r="H110" s="77"/>
      <c r="I110" s="97"/>
      <c r="J110" s="97"/>
      <c r="K110" s="34" t="s">
        <v>66</v>
      </c>
      <c r="L110" s="100">
        <v>110</v>
      </c>
      <c r="M110" s="100"/>
      <c r="N110" s="99"/>
      <c r="O110" s="64" t="s">
        <v>353</v>
      </c>
      <c r="P110" s="66">
        <v>43726.82377314815</v>
      </c>
      <c r="Q110" s="64" t="s">
        <v>810</v>
      </c>
      <c r="R110" s="64"/>
      <c r="S110" s="64"/>
      <c r="T110" s="64" t="s">
        <v>875</v>
      </c>
      <c r="U110" s="66">
        <v>43726.82377314815</v>
      </c>
      <c r="V110" s="67" t="s">
        <v>1011</v>
      </c>
      <c r="W110" s="64"/>
      <c r="X110" s="64"/>
      <c r="Y110" s="70" t="s">
        <v>1072</v>
      </c>
      <c r="Z110" s="64"/>
      <c r="AA110" s="110">
        <v>4</v>
      </c>
      <c r="AB110" s="48"/>
      <c r="AC110" s="49"/>
      <c r="AD110" s="48"/>
      <c r="AE110" s="49"/>
      <c r="AF110" s="48"/>
      <c r="AG110" s="49"/>
      <c r="AH110" s="48"/>
      <c r="AI110" s="49"/>
      <c r="AJ110" s="48"/>
      <c r="AK110" s="135" t="s">
        <v>892</v>
      </c>
      <c r="AL110" s="67" t="s">
        <v>892</v>
      </c>
      <c r="AM110" s="64" t="b">
        <v>0</v>
      </c>
      <c r="AN110" s="64">
        <v>0</v>
      </c>
      <c r="AO110" s="70" t="s">
        <v>287</v>
      </c>
      <c r="AP110" s="64" t="b">
        <v>0</v>
      </c>
      <c r="AQ110" s="64" t="s">
        <v>288</v>
      </c>
      <c r="AR110" s="64"/>
      <c r="AS110" s="70" t="s">
        <v>287</v>
      </c>
      <c r="AT110" s="64" t="b">
        <v>0</v>
      </c>
      <c r="AU110" s="64">
        <v>5</v>
      </c>
      <c r="AV110" s="70" t="s">
        <v>1091</v>
      </c>
      <c r="AW110" s="64" t="s">
        <v>342</v>
      </c>
      <c r="AX110" s="64" t="b">
        <v>0</v>
      </c>
      <c r="AY110" s="70" t="s">
        <v>1091</v>
      </c>
      <c r="AZ110" s="64" t="s">
        <v>185</v>
      </c>
      <c r="BA110" s="64">
        <v>0</v>
      </c>
      <c r="BB110" s="64">
        <v>0</v>
      </c>
      <c r="BC110" s="64"/>
      <c r="BD110" s="64"/>
      <c r="BE110" s="64"/>
      <c r="BF110" s="64"/>
      <c r="BG110" s="64"/>
      <c r="BH110" s="64"/>
      <c r="BI110" s="64"/>
      <c r="BJ110" s="64"/>
      <c r="BK110" s="63" t="str">
        <f>REPLACE(INDEX(GroupVertices[Group],MATCH(Edges[[#This Row],[Vertex 1]],GroupVertices[Vertex],0)),1,1,"")</f>
        <v>1</v>
      </c>
      <c r="BL110" s="63" t="str">
        <f>REPLACE(INDEX(GroupVertices[Group],MATCH(Edges[[#This Row],[Vertex 2]],GroupVertices[Vertex],0)),1,1,"")</f>
        <v>1</v>
      </c>
      <c r="BM110" s="137">
        <v>43726</v>
      </c>
      <c r="BN110" s="70" t="s">
        <v>949</v>
      </c>
    </row>
    <row r="111" spans="1:66" ht="15">
      <c r="A111" s="62" t="s">
        <v>774</v>
      </c>
      <c r="B111" s="62" t="s">
        <v>776</v>
      </c>
      <c r="C111" s="87" t="s">
        <v>1701</v>
      </c>
      <c r="D111" s="94">
        <v>10</v>
      </c>
      <c r="E111" s="95" t="s">
        <v>136</v>
      </c>
      <c r="F111" s="96">
        <v>12.25</v>
      </c>
      <c r="G111" s="87"/>
      <c r="H111" s="77"/>
      <c r="I111" s="97"/>
      <c r="J111" s="97"/>
      <c r="K111" s="34" t="s">
        <v>65</v>
      </c>
      <c r="L111" s="100">
        <v>111</v>
      </c>
      <c r="M111" s="100"/>
      <c r="N111" s="99"/>
      <c r="O111" s="64" t="s">
        <v>195</v>
      </c>
      <c r="P111" s="66">
        <v>43726.82377314815</v>
      </c>
      <c r="Q111" s="64" t="s">
        <v>810</v>
      </c>
      <c r="R111" s="64"/>
      <c r="S111" s="64"/>
      <c r="T111" s="64" t="s">
        <v>875</v>
      </c>
      <c r="U111" s="66">
        <v>43726.82377314815</v>
      </c>
      <c r="V111" s="67" t="s">
        <v>1011</v>
      </c>
      <c r="W111" s="64"/>
      <c r="X111" s="64"/>
      <c r="Y111" s="70" t="s">
        <v>1072</v>
      </c>
      <c r="Z111" s="64"/>
      <c r="AA111" s="110">
        <v>4</v>
      </c>
      <c r="AB111" s="48"/>
      <c r="AC111" s="49"/>
      <c r="AD111" s="48"/>
      <c r="AE111" s="49"/>
      <c r="AF111" s="48"/>
      <c r="AG111" s="49"/>
      <c r="AH111" s="48"/>
      <c r="AI111" s="49"/>
      <c r="AJ111" s="48"/>
      <c r="AK111" s="135" t="s">
        <v>892</v>
      </c>
      <c r="AL111" s="67" t="s">
        <v>892</v>
      </c>
      <c r="AM111" s="64" t="b">
        <v>0</v>
      </c>
      <c r="AN111" s="64">
        <v>0</v>
      </c>
      <c r="AO111" s="70" t="s">
        <v>287</v>
      </c>
      <c r="AP111" s="64" t="b">
        <v>0</v>
      </c>
      <c r="AQ111" s="64" t="s">
        <v>288</v>
      </c>
      <c r="AR111" s="64"/>
      <c r="AS111" s="70" t="s">
        <v>287</v>
      </c>
      <c r="AT111" s="64" t="b">
        <v>0</v>
      </c>
      <c r="AU111" s="64">
        <v>5</v>
      </c>
      <c r="AV111" s="70" t="s">
        <v>1091</v>
      </c>
      <c r="AW111" s="64" t="s">
        <v>342</v>
      </c>
      <c r="AX111" s="64" t="b">
        <v>0</v>
      </c>
      <c r="AY111" s="70" t="s">
        <v>1091</v>
      </c>
      <c r="AZ111" s="64" t="s">
        <v>185</v>
      </c>
      <c r="BA111" s="64">
        <v>0</v>
      </c>
      <c r="BB111" s="64">
        <v>0</v>
      </c>
      <c r="BC111" s="64"/>
      <c r="BD111" s="64"/>
      <c r="BE111" s="64"/>
      <c r="BF111" s="64"/>
      <c r="BG111" s="64"/>
      <c r="BH111" s="64"/>
      <c r="BI111" s="64"/>
      <c r="BJ111" s="64"/>
      <c r="BK111" s="63" t="str">
        <f>REPLACE(INDEX(GroupVertices[Group],MATCH(Edges[[#This Row],[Vertex 1]],GroupVertices[Vertex],0)),1,1,"")</f>
        <v>1</v>
      </c>
      <c r="BL111" s="63" t="str">
        <f>REPLACE(INDEX(GroupVertices[Group],MATCH(Edges[[#This Row],[Vertex 2]],GroupVertices[Vertex],0)),1,1,"")</f>
        <v>1</v>
      </c>
      <c r="BM111" s="137">
        <v>43726</v>
      </c>
      <c r="BN111" s="70" t="s">
        <v>949</v>
      </c>
    </row>
    <row r="112" spans="1:66" ht="15">
      <c r="A112" s="62" t="s">
        <v>774</v>
      </c>
      <c r="B112" s="62" t="s">
        <v>770</v>
      </c>
      <c r="C112" s="87" t="s">
        <v>1701</v>
      </c>
      <c r="D112" s="94">
        <v>10</v>
      </c>
      <c r="E112" s="95" t="s">
        <v>136</v>
      </c>
      <c r="F112" s="96">
        <v>12.25</v>
      </c>
      <c r="G112" s="87"/>
      <c r="H112" s="77"/>
      <c r="I112" s="97"/>
      <c r="J112" s="97"/>
      <c r="K112" s="34" t="s">
        <v>66</v>
      </c>
      <c r="L112" s="100">
        <v>112</v>
      </c>
      <c r="M112" s="100"/>
      <c r="N112" s="99"/>
      <c r="O112" s="64" t="s">
        <v>195</v>
      </c>
      <c r="P112" s="66">
        <v>43726.82377314815</v>
      </c>
      <c r="Q112" s="64" t="s">
        <v>810</v>
      </c>
      <c r="R112" s="64"/>
      <c r="S112" s="64"/>
      <c r="T112" s="64" t="s">
        <v>875</v>
      </c>
      <c r="U112" s="66">
        <v>43726.82377314815</v>
      </c>
      <c r="V112" s="67" t="s">
        <v>1011</v>
      </c>
      <c r="W112" s="64"/>
      <c r="X112" s="64"/>
      <c r="Y112" s="70" t="s">
        <v>1072</v>
      </c>
      <c r="Z112" s="64"/>
      <c r="AA112" s="110">
        <v>4</v>
      </c>
      <c r="AB112" s="48">
        <v>0</v>
      </c>
      <c r="AC112" s="49">
        <v>0</v>
      </c>
      <c r="AD112" s="48">
        <v>0</v>
      </c>
      <c r="AE112" s="49">
        <v>0</v>
      </c>
      <c r="AF112" s="48">
        <v>0</v>
      </c>
      <c r="AG112" s="49">
        <v>0</v>
      </c>
      <c r="AH112" s="48">
        <v>14</v>
      </c>
      <c r="AI112" s="49">
        <v>100</v>
      </c>
      <c r="AJ112" s="48">
        <v>14</v>
      </c>
      <c r="AK112" s="135" t="s">
        <v>892</v>
      </c>
      <c r="AL112" s="67" t="s">
        <v>892</v>
      </c>
      <c r="AM112" s="64" t="b">
        <v>0</v>
      </c>
      <c r="AN112" s="64">
        <v>0</v>
      </c>
      <c r="AO112" s="70" t="s">
        <v>287</v>
      </c>
      <c r="AP112" s="64" t="b">
        <v>0</v>
      </c>
      <c r="AQ112" s="64" t="s">
        <v>288</v>
      </c>
      <c r="AR112" s="64"/>
      <c r="AS112" s="70" t="s">
        <v>287</v>
      </c>
      <c r="AT112" s="64" t="b">
        <v>0</v>
      </c>
      <c r="AU112" s="64">
        <v>5</v>
      </c>
      <c r="AV112" s="70" t="s">
        <v>1091</v>
      </c>
      <c r="AW112" s="64" t="s">
        <v>342</v>
      </c>
      <c r="AX112" s="64" t="b">
        <v>0</v>
      </c>
      <c r="AY112" s="70" t="s">
        <v>1091</v>
      </c>
      <c r="AZ112" s="64" t="s">
        <v>185</v>
      </c>
      <c r="BA112" s="64">
        <v>0</v>
      </c>
      <c r="BB112" s="64">
        <v>0</v>
      </c>
      <c r="BC112" s="64"/>
      <c r="BD112" s="64"/>
      <c r="BE112" s="64"/>
      <c r="BF112" s="64"/>
      <c r="BG112" s="64"/>
      <c r="BH112" s="64"/>
      <c r="BI112" s="64"/>
      <c r="BJ112" s="64"/>
      <c r="BK112" s="63" t="str">
        <f>REPLACE(INDEX(GroupVertices[Group],MATCH(Edges[[#This Row],[Vertex 1]],GroupVertices[Vertex],0)),1,1,"")</f>
        <v>1</v>
      </c>
      <c r="BL112" s="63" t="str">
        <f>REPLACE(INDEX(GroupVertices[Group],MATCH(Edges[[#This Row],[Vertex 2]],GroupVertices[Vertex],0)),1,1,"")</f>
        <v>2</v>
      </c>
      <c r="BM112" s="137">
        <v>43726</v>
      </c>
      <c r="BN112" s="70" t="s">
        <v>949</v>
      </c>
    </row>
    <row r="113" spans="1:66" ht="15">
      <c r="A113" s="62" t="s">
        <v>774</v>
      </c>
      <c r="B113" s="62" t="s">
        <v>422</v>
      </c>
      <c r="C113" s="87" t="s">
        <v>1701</v>
      </c>
      <c r="D113" s="94">
        <v>10</v>
      </c>
      <c r="E113" s="95" t="s">
        <v>136</v>
      </c>
      <c r="F113" s="96">
        <v>12.25</v>
      </c>
      <c r="G113" s="87"/>
      <c r="H113" s="77"/>
      <c r="I113" s="97"/>
      <c r="J113" s="97"/>
      <c r="K113" s="34" t="s">
        <v>66</v>
      </c>
      <c r="L113" s="100">
        <v>113</v>
      </c>
      <c r="M113" s="100"/>
      <c r="N113" s="99"/>
      <c r="O113" s="64" t="s">
        <v>353</v>
      </c>
      <c r="P113" s="66">
        <v>43727.607777777775</v>
      </c>
      <c r="Q113" s="64" t="s">
        <v>811</v>
      </c>
      <c r="R113" s="64"/>
      <c r="S113" s="64"/>
      <c r="T113" s="64" t="s">
        <v>876</v>
      </c>
      <c r="U113" s="66">
        <v>43727.607777777775</v>
      </c>
      <c r="V113" s="67" t="s">
        <v>1012</v>
      </c>
      <c r="W113" s="64"/>
      <c r="X113" s="64"/>
      <c r="Y113" s="70" t="s">
        <v>1073</v>
      </c>
      <c r="Z113" s="64"/>
      <c r="AA113" s="110">
        <v>4</v>
      </c>
      <c r="AB113" s="48"/>
      <c r="AC113" s="49"/>
      <c r="AD113" s="48"/>
      <c r="AE113" s="49"/>
      <c r="AF113" s="48"/>
      <c r="AG113" s="49"/>
      <c r="AH113" s="48"/>
      <c r="AI113" s="49"/>
      <c r="AJ113" s="48"/>
      <c r="AK113" s="117"/>
      <c r="AL113" s="67" t="s">
        <v>915</v>
      </c>
      <c r="AM113" s="64" t="b">
        <v>0</v>
      </c>
      <c r="AN113" s="64">
        <v>0</v>
      </c>
      <c r="AO113" s="70" t="s">
        <v>287</v>
      </c>
      <c r="AP113" s="64" t="b">
        <v>0</v>
      </c>
      <c r="AQ113" s="64" t="s">
        <v>288</v>
      </c>
      <c r="AR113" s="64"/>
      <c r="AS113" s="70" t="s">
        <v>287</v>
      </c>
      <c r="AT113" s="64" t="b">
        <v>0</v>
      </c>
      <c r="AU113" s="64">
        <v>3</v>
      </c>
      <c r="AV113" s="70" t="s">
        <v>1092</v>
      </c>
      <c r="AW113" s="64" t="s">
        <v>342</v>
      </c>
      <c r="AX113" s="64" t="b">
        <v>0</v>
      </c>
      <c r="AY113" s="70" t="s">
        <v>1092</v>
      </c>
      <c r="AZ113" s="64" t="s">
        <v>185</v>
      </c>
      <c r="BA113" s="64">
        <v>0</v>
      </c>
      <c r="BB113" s="64">
        <v>0</v>
      </c>
      <c r="BC113" s="64"/>
      <c r="BD113" s="64"/>
      <c r="BE113" s="64"/>
      <c r="BF113" s="64"/>
      <c r="BG113" s="64"/>
      <c r="BH113" s="64"/>
      <c r="BI113" s="64"/>
      <c r="BJ113" s="64"/>
      <c r="BK113" s="63" t="str">
        <f>REPLACE(INDEX(GroupVertices[Group],MATCH(Edges[[#This Row],[Vertex 1]],GroupVertices[Vertex],0)),1,1,"")</f>
        <v>1</v>
      </c>
      <c r="BL113" s="63" t="str">
        <f>REPLACE(INDEX(GroupVertices[Group],MATCH(Edges[[#This Row],[Vertex 2]],GroupVertices[Vertex],0)),1,1,"")</f>
        <v>1</v>
      </c>
      <c r="BM113" s="137">
        <v>43727</v>
      </c>
      <c r="BN113" s="70" t="s">
        <v>950</v>
      </c>
    </row>
    <row r="114" spans="1:66" ht="15">
      <c r="A114" s="62" t="s">
        <v>774</v>
      </c>
      <c r="B114" s="62" t="s">
        <v>770</v>
      </c>
      <c r="C114" s="87" t="s">
        <v>1701</v>
      </c>
      <c r="D114" s="94">
        <v>10</v>
      </c>
      <c r="E114" s="95" t="s">
        <v>136</v>
      </c>
      <c r="F114" s="96">
        <v>12.25</v>
      </c>
      <c r="G114" s="87"/>
      <c r="H114" s="77"/>
      <c r="I114" s="97"/>
      <c r="J114" s="97"/>
      <c r="K114" s="34" t="s">
        <v>66</v>
      </c>
      <c r="L114" s="100">
        <v>114</v>
      </c>
      <c r="M114" s="100"/>
      <c r="N114" s="99"/>
      <c r="O114" s="64" t="s">
        <v>195</v>
      </c>
      <c r="P114" s="66">
        <v>43727.607777777775</v>
      </c>
      <c r="Q114" s="64" t="s">
        <v>811</v>
      </c>
      <c r="R114" s="64"/>
      <c r="S114" s="64"/>
      <c r="T114" s="64" t="s">
        <v>876</v>
      </c>
      <c r="U114" s="66">
        <v>43727.607777777775</v>
      </c>
      <c r="V114" s="67" t="s">
        <v>1012</v>
      </c>
      <c r="W114" s="64"/>
      <c r="X114" s="64"/>
      <c r="Y114" s="70" t="s">
        <v>1073</v>
      </c>
      <c r="Z114" s="64"/>
      <c r="AA114" s="110">
        <v>4</v>
      </c>
      <c r="AB114" s="48"/>
      <c r="AC114" s="49"/>
      <c r="AD114" s="48"/>
      <c r="AE114" s="49"/>
      <c r="AF114" s="48"/>
      <c r="AG114" s="49"/>
      <c r="AH114" s="48"/>
      <c r="AI114" s="49"/>
      <c r="AJ114" s="48"/>
      <c r="AK114" s="117"/>
      <c r="AL114" s="67" t="s">
        <v>915</v>
      </c>
      <c r="AM114" s="64" t="b">
        <v>0</v>
      </c>
      <c r="AN114" s="64">
        <v>0</v>
      </c>
      <c r="AO114" s="70" t="s">
        <v>287</v>
      </c>
      <c r="AP114" s="64" t="b">
        <v>0</v>
      </c>
      <c r="AQ114" s="64" t="s">
        <v>288</v>
      </c>
      <c r="AR114" s="64"/>
      <c r="AS114" s="70" t="s">
        <v>287</v>
      </c>
      <c r="AT114" s="64" t="b">
        <v>0</v>
      </c>
      <c r="AU114" s="64">
        <v>3</v>
      </c>
      <c r="AV114" s="70" t="s">
        <v>1092</v>
      </c>
      <c r="AW114" s="64" t="s">
        <v>342</v>
      </c>
      <c r="AX114" s="64" t="b">
        <v>0</v>
      </c>
      <c r="AY114" s="70" t="s">
        <v>1092</v>
      </c>
      <c r="AZ114" s="64" t="s">
        <v>185</v>
      </c>
      <c r="BA114" s="64">
        <v>0</v>
      </c>
      <c r="BB114" s="64">
        <v>0</v>
      </c>
      <c r="BC114" s="64"/>
      <c r="BD114" s="64"/>
      <c r="BE114" s="64"/>
      <c r="BF114" s="64"/>
      <c r="BG114" s="64"/>
      <c r="BH114" s="64"/>
      <c r="BI114" s="64"/>
      <c r="BJ114" s="64"/>
      <c r="BK114" s="63" t="str">
        <f>REPLACE(INDEX(GroupVertices[Group],MATCH(Edges[[#This Row],[Vertex 1]],GroupVertices[Vertex],0)),1,1,"")</f>
        <v>1</v>
      </c>
      <c r="BL114" s="63" t="str">
        <f>REPLACE(INDEX(GroupVertices[Group],MATCH(Edges[[#This Row],[Vertex 2]],GroupVertices[Vertex],0)),1,1,"")</f>
        <v>2</v>
      </c>
      <c r="BM114" s="137">
        <v>43727</v>
      </c>
      <c r="BN114" s="70" t="s">
        <v>950</v>
      </c>
    </row>
    <row r="115" spans="1:66" ht="15">
      <c r="A115" s="62" t="s">
        <v>774</v>
      </c>
      <c r="B115" s="62" t="s">
        <v>776</v>
      </c>
      <c r="C115" s="87" t="s">
        <v>1701</v>
      </c>
      <c r="D115" s="94">
        <v>10</v>
      </c>
      <c r="E115" s="95" t="s">
        <v>136</v>
      </c>
      <c r="F115" s="96">
        <v>12.25</v>
      </c>
      <c r="G115" s="87"/>
      <c r="H115" s="77"/>
      <c r="I115" s="97"/>
      <c r="J115" s="97"/>
      <c r="K115" s="34" t="s">
        <v>65</v>
      </c>
      <c r="L115" s="100">
        <v>115</v>
      </c>
      <c r="M115" s="100"/>
      <c r="N115" s="99"/>
      <c r="O115" s="64" t="s">
        <v>195</v>
      </c>
      <c r="P115" s="66">
        <v>43727.607777777775</v>
      </c>
      <c r="Q115" s="64" t="s">
        <v>811</v>
      </c>
      <c r="R115" s="64"/>
      <c r="S115" s="64"/>
      <c r="T115" s="64" t="s">
        <v>876</v>
      </c>
      <c r="U115" s="66">
        <v>43727.607777777775</v>
      </c>
      <c r="V115" s="67" t="s">
        <v>1012</v>
      </c>
      <c r="W115" s="64"/>
      <c r="X115" s="64"/>
      <c r="Y115" s="70" t="s">
        <v>1073</v>
      </c>
      <c r="Z115" s="64"/>
      <c r="AA115" s="110">
        <v>4</v>
      </c>
      <c r="AB115" s="48">
        <v>0</v>
      </c>
      <c r="AC115" s="49">
        <v>0</v>
      </c>
      <c r="AD115" s="48">
        <v>0</v>
      </c>
      <c r="AE115" s="49">
        <v>0</v>
      </c>
      <c r="AF115" s="48">
        <v>0</v>
      </c>
      <c r="AG115" s="49">
        <v>0</v>
      </c>
      <c r="AH115" s="48">
        <v>21</v>
      </c>
      <c r="AI115" s="49">
        <v>100</v>
      </c>
      <c r="AJ115" s="48">
        <v>21</v>
      </c>
      <c r="AK115" s="117"/>
      <c r="AL115" s="67" t="s">
        <v>915</v>
      </c>
      <c r="AM115" s="64" t="b">
        <v>0</v>
      </c>
      <c r="AN115" s="64">
        <v>0</v>
      </c>
      <c r="AO115" s="70" t="s">
        <v>287</v>
      </c>
      <c r="AP115" s="64" t="b">
        <v>0</v>
      </c>
      <c r="AQ115" s="64" t="s">
        <v>288</v>
      </c>
      <c r="AR115" s="64"/>
      <c r="AS115" s="70" t="s">
        <v>287</v>
      </c>
      <c r="AT115" s="64" t="b">
        <v>0</v>
      </c>
      <c r="AU115" s="64">
        <v>3</v>
      </c>
      <c r="AV115" s="70" t="s">
        <v>1092</v>
      </c>
      <c r="AW115" s="64" t="s">
        <v>342</v>
      </c>
      <c r="AX115" s="64" t="b">
        <v>0</v>
      </c>
      <c r="AY115" s="70" t="s">
        <v>1092</v>
      </c>
      <c r="AZ115" s="64" t="s">
        <v>185</v>
      </c>
      <c r="BA115" s="64">
        <v>0</v>
      </c>
      <c r="BB115" s="64">
        <v>0</v>
      </c>
      <c r="BC115" s="64"/>
      <c r="BD115" s="64"/>
      <c r="BE115" s="64"/>
      <c r="BF115" s="64"/>
      <c r="BG115" s="64"/>
      <c r="BH115" s="64"/>
      <c r="BI115" s="64"/>
      <c r="BJ115" s="64"/>
      <c r="BK115" s="63" t="str">
        <f>REPLACE(INDEX(GroupVertices[Group],MATCH(Edges[[#This Row],[Vertex 1]],GroupVertices[Vertex],0)),1,1,"")</f>
        <v>1</v>
      </c>
      <c r="BL115" s="63" t="str">
        <f>REPLACE(INDEX(GroupVertices[Group],MATCH(Edges[[#This Row],[Vertex 2]],GroupVertices[Vertex],0)),1,1,"")</f>
        <v>1</v>
      </c>
      <c r="BM115" s="137">
        <v>43727</v>
      </c>
      <c r="BN115" s="70" t="s">
        <v>950</v>
      </c>
    </row>
    <row r="116" spans="1:66" ht="15">
      <c r="A116" s="62" t="s">
        <v>774</v>
      </c>
      <c r="B116" s="62" t="s">
        <v>422</v>
      </c>
      <c r="C116" s="87" t="s">
        <v>1701</v>
      </c>
      <c r="D116" s="94">
        <v>10</v>
      </c>
      <c r="E116" s="95" t="s">
        <v>136</v>
      </c>
      <c r="F116" s="96">
        <v>12.25</v>
      </c>
      <c r="G116" s="87"/>
      <c r="H116" s="77"/>
      <c r="I116" s="97"/>
      <c r="J116" s="97"/>
      <c r="K116" s="34" t="s">
        <v>66</v>
      </c>
      <c r="L116" s="100">
        <v>116</v>
      </c>
      <c r="M116" s="100"/>
      <c r="N116" s="99"/>
      <c r="O116" s="64" t="s">
        <v>353</v>
      </c>
      <c r="P116" s="66">
        <v>43727.92912037037</v>
      </c>
      <c r="Q116" s="64" t="s">
        <v>817</v>
      </c>
      <c r="R116" s="64"/>
      <c r="S116" s="64"/>
      <c r="T116" s="64" t="s">
        <v>875</v>
      </c>
      <c r="U116" s="66">
        <v>43727.92912037037</v>
      </c>
      <c r="V116" s="67" t="s">
        <v>1013</v>
      </c>
      <c r="W116" s="64"/>
      <c r="X116" s="64"/>
      <c r="Y116" s="70" t="s">
        <v>1074</v>
      </c>
      <c r="Z116" s="64"/>
      <c r="AA116" s="110">
        <v>4</v>
      </c>
      <c r="AB116" s="48"/>
      <c r="AC116" s="49"/>
      <c r="AD116" s="48"/>
      <c r="AE116" s="49"/>
      <c r="AF116" s="48"/>
      <c r="AG116" s="49"/>
      <c r="AH116" s="48"/>
      <c r="AI116" s="49"/>
      <c r="AJ116" s="48"/>
      <c r="AK116" s="117"/>
      <c r="AL116" s="67" t="s">
        <v>915</v>
      </c>
      <c r="AM116" s="64" t="b">
        <v>0</v>
      </c>
      <c r="AN116" s="64">
        <v>0</v>
      </c>
      <c r="AO116" s="70" t="s">
        <v>287</v>
      </c>
      <c r="AP116" s="64" t="b">
        <v>0</v>
      </c>
      <c r="AQ116" s="64" t="s">
        <v>288</v>
      </c>
      <c r="AR116" s="64"/>
      <c r="AS116" s="70" t="s">
        <v>287</v>
      </c>
      <c r="AT116" s="64" t="b">
        <v>0</v>
      </c>
      <c r="AU116" s="64">
        <v>4</v>
      </c>
      <c r="AV116" s="70" t="s">
        <v>1094</v>
      </c>
      <c r="AW116" s="64" t="s">
        <v>342</v>
      </c>
      <c r="AX116" s="64" t="b">
        <v>0</v>
      </c>
      <c r="AY116" s="70" t="s">
        <v>1094</v>
      </c>
      <c r="AZ116" s="64" t="s">
        <v>185</v>
      </c>
      <c r="BA116" s="64">
        <v>0</v>
      </c>
      <c r="BB116" s="64">
        <v>0</v>
      </c>
      <c r="BC116" s="64"/>
      <c r="BD116" s="64"/>
      <c r="BE116" s="64"/>
      <c r="BF116" s="64"/>
      <c r="BG116" s="64"/>
      <c r="BH116" s="64"/>
      <c r="BI116" s="64"/>
      <c r="BJ116" s="64"/>
      <c r="BK116" s="63" t="str">
        <f>REPLACE(INDEX(GroupVertices[Group],MATCH(Edges[[#This Row],[Vertex 1]],GroupVertices[Vertex],0)),1,1,"")</f>
        <v>1</v>
      </c>
      <c r="BL116" s="63" t="str">
        <f>REPLACE(INDEX(GroupVertices[Group],MATCH(Edges[[#This Row],[Vertex 2]],GroupVertices[Vertex],0)),1,1,"")</f>
        <v>1</v>
      </c>
      <c r="BM116" s="137">
        <v>43727</v>
      </c>
      <c r="BN116" s="70" t="s">
        <v>951</v>
      </c>
    </row>
    <row r="117" spans="1:66" ht="15">
      <c r="A117" s="62" t="s">
        <v>774</v>
      </c>
      <c r="B117" s="62" t="s">
        <v>776</v>
      </c>
      <c r="C117" s="87" t="s">
        <v>1701</v>
      </c>
      <c r="D117" s="94">
        <v>10</v>
      </c>
      <c r="E117" s="95" t="s">
        <v>136</v>
      </c>
      <c r="F117" s="96">
        <v>12.25</v>
      </c>
      <c r="G117" s="87"/>
      <c r="H117" s="77"/>
      <c r="I117" s="97"/>
      <c r="J117" s="97"/>
      <c r="K117" s="34" t="s">
        <v>65</v>
      </c>
      <c r="L117" s="100">
        <v>117</v>
      </c>
      <c r="M117" s="100"/>
      <c r="N117" s="99"/>
      <c r="O117" s="64" t="s">
        <v>195</v>
      </c>
      <c r="P117" s="66">
        <v>43727.92912037037</v>
      </c>
      <c r="Q117" s="64" t="s">
        <v>817</v>
      </c>
      <c r="R117" s="64"/>
      <c r="S117" s="64"/>
      <c r="T117" s="64" t="s">
        <v>875</v>
      </c>
      <c r="U117" s="66">
        <v>43727.92912037037</v>
      </c>
      <c r="V117" s="67" t="s">
        <v>1013</v>
      </c>
      <c r="W117" s="64"/>
      <c r="X117" s="64"/>
      <c r="Y117" s="70" t="s">
        <v>1074</v>
      </c>
      <c r="Z117" s="64"/>
      <c r="AA117" s="110">
        <v>4</v>
      </c>
      <c r="AB117" s="48"/>
      <c r="AC117" s="49"/>
      <c r="AD117" s="48"/>
      <c r="AE117" s="49"/>
      <c r="AF117" s="48"/>
      <c r="AG117" s="49"/>
      <c r="AH117" s="48"/>
      <c r="AI117" s="49"/>
      <c r="AJ117" s="48"/>
      <c r="AK117" s="117"/>
      <c r="AL117" s="67" t="s">
        <v>915</v>
      </c>
      <c r="AM117" s="64" t="b">
        <v>0</v>
      </c>
      <c r="AN117" s="64">
        <v>0</v>
      </c>
      <c r="AO117" s="70" t="s">
        <v>287</v>
      </c>
      <c r="AP117" s="64" t="b">
        <v>0</v>
      </c>
      <c r="AQ117" s="64" t="s">
        <v>288</v>
      </c>
      <c r="AR117" s="64"/>
      <c r="AS117" s="70" t="s">
        <v>287</v>
      </c>
      <c r="AT117" s="64" t="b">
        <v>0</v>
      </c>
      <c r="AU117" s="64">
        <v>4</v>
      </c>
      <c r="AV117" s="70" t="s">
        <v>1094</v>
      </c>
      <c r="AW117" s="64" t="s">
        <v>342</v>
      </c>
      <c r="AX117" s="64" t="b">
        <v>0</v>
      </c>
      <c r="AY117" s="70" t="s">
        <v>1094</v>
      </c>
      <c r="AZ117" s="64" t="s">
        <v>185</v>
      </c>
      <c r="BA117" s="64">
        <v>0</v>
      </c>
      <c r="BB117" s="64">
        <v>0</v>
      </c>
      <c r="BC117" s="64"/>
      <c r="BD117" s="64"/>
      <c r="BE117" s="64"/>
      <c r="BF117" s="64"/>
      <c r="BG117" s="64"/>
      <c r="BH117" s="64"/>
      <c r="BI117" s="64"/>
      <c r="BJ117" s="64"/>
      <c r="BK117" s="63" t="str">
        <f>REPLACE(INDEX(GroupVertices[Group],MATCH(Edges[[#This Row],[Vertex 1]],GroupVertices[Vertex],0)),1,1,"")</f>
        <v>1</v>
      </c>
      <c r="BL117" s="63" t="str">
        <f>REPLACE(INDEX(GroupVertices[Group],MATCH(Edges[[#This Row],[Vertex 2]],GroupVertices[Vertex],0)),1,1,"")</f>
        <v>1</v>
      </c>
      <c r="BM117" s="137">
        <v>43727</v>
      </c>
      <c r="BN117" s="70" t="s">
        <v>951</v>
      </c>
    </row>
    <row r="118" spans="1:66" ht="15">
      <c r="A118" s="62" t="s">
        <v>774</v>
      </c>
      <c r="B118" s="62" t="s">
        <v>770</v>
      </c>
      <c r="C118" s="87" t="s">
        <v>1701</v>
      </c>
      <c r="D118" s="94">
        <v>10</v>
      </c>
      <c r="E118" s="95" t="s">
        <v>136</v>
      </c>
      <c r="F118" s="96">
        <v>12.25</v>
      </c>
      <c r="G118" s="87"/>
      <c r="H118" s="77"/>
      <c r="I118" s="97"/>
      <c r="J118" s="97"/>
      <c r="K118" s="34" t="s">
        <v>66</v>
      </c>
      <c r="L118" s="100">
        <v>118</v>
      </c>
      <c r="M118" s="100"/>
      <c r="N118" s="99"/>
      <c r="O118" s="64" t="s">
        <v>195</v>
      </c>
      <c r="P118" s="66">
        <v>43727.92912037037</v>
      </c>
      <c r="Q118" s="64" t="s">
        <v>817</v>
      </c>
      <c r="R118" s="64"/>
      <c r="S118" s="64"/>
      <c r="T118" s="64" t="s">
        <v>875</v>
      </c>
      <c r="U118" s="66">
        <v>43727.92912037037</v>
      </c>
      <c r="V118" s="67" t="s">
        <v>1013</v>
      </c>
      <c r="W118" s="64"/>
      <c r="X118" s="64"/>
      <c r="Y118" s="70" t="s">
        <v>1074</v>
      </c>
      <c r="Z118" s="64"/>
      <c r="AA118" s="110">
        <v>4</v>
      </c>
      <c r="AB118" s="48">
        <v>0</v>
      </c>
      <c r="AC118" s="49">
        <v>0</v>
      </c>
      <c r="AD118" s="48">
        <v>0</v>
      </c>
      <c r="AE118" s="49">
        <v>0</v>
      </c>
      <c r="AF118" s="48">
        <v>0</v>
      </c>
      <c r="AG118" s="49">
        <v>0</v>
      </c>
      <c r="AH118" s="48">
        <v>19</v>
      </c>
      <c r="AI118" s="49">
        <v>100</v>
      </c>
      <c r="AJ118" s="48">
        <v>19</v>
      </c>
      <c r="AK118" s="117"/>
      <c r="AL118" s="67" t="s">
        <v>915</v>
      </c>
      <c r="AM118" s="64" t="b">
        <v>0</v>
      </c>
      <c r="AN118" s="64">
        <v>0</v>
      </c>
      <c r="AO118" s="70" t="s">
        <v>287</v>
      </c>
      <c r="AP118" s="64" t="b">
        <v>0</v>
      </c>
      <c r="AQ118" s="64" t="s">
        <v>288</v>
      </c>
      <c r="AR118" s="64"/>
      <c r="AS118" s="70" t="s">
        <v>287</v>
      </c>
      <c r="AT118" s="64" t="b">
        <v>0</v>
      </c>
      <c r="AU118" s="64">
        <v>4</v>
      </c>
      <c r="AV118" s="70" t="s">
        <v>1094</v>
      </c>
      <c r="AW118" s="64" t="s">
        <v>342</v>
      </c>
      <c r="AX118" s="64" t="b">
        <v>0</v>
      </c>
      <c r="AY118" s="70" t="s">
        <v>1094</v>
      </c>
      <c r="AZ118" s="64" t="s">
        <v>185</v>
      </c>
      <c r="BA118" s="64">
        <v>0</v>
      </c>
      <c r="BB118" s="64">
        <v>0</v>
      </c>
      <c r="BC118" s="64"/>
      <c r="BD118" s="64"/>
      <c r="BE118" s="64"/>
      <c r="BF118" s="64"/>
      <c r="BG118" s="64"/>
      <c r="BH118" s="64"/>
      <c r="BI118" s="64"/>
      <c r="BJ118" s="64"/>
      <c r="BK118" s="63" t="str">
        <f>REPLACE(INDEX(GroupVertices[Group],MATCH(Edges[[#This Row],[Vertex 1]],GroupVertices[Vertex],0)),1,1,"")</f>
        <v>1</v>
      </c>
      <c r="BL118" s="63" t="str">
        <f>REPLACE(INDEX(GroupVertices[Group],MATCH(Edges[[#This Row],[Vertex 2]],GroupVertices[Vertex],0)),1,1,"")</f>
        <v>2</v>
      </c>
      <c r="BM118" s="137">
        <v>43727</v>
      </c>
      <c r="BN118" s="70" t="s">
        <v>951</v>
      </c>
    </row>
    <row r="119" spans="1:66" ht="15">
      <c r="A119" s="62" t="s">
        <v>774</v>
      </c>
      <c r="B119" s="62" t="s">
        <v>422</v>
      </c>
      <c r="C119" s="87" t="s">
        <v>1701</v>
      </c>
      <c r="D119" s="94">
        <v>10</v>
      </c>
      <c r="E119" s="95" t="s">
        <v>136</v>
      </c>
      <c r="F119" s="96">
        <v>12.25</v>
      </c>
      <c r="G119" s="87"/>
      <c r="H119" s="77"/>
      <c r="I119" s="97"/>
      <c r="J119" s="97"/>
      <c r="K119" s="34" t="s">
        <v>66</v>
      </c>
      <c r="L119" s="100">
        <v>119</v>
      </c>
      <c r="M119" s="100"/>
      <c r="N119" s="99"/>
      <c r="O119" s="64" t="s">
        <v>353</v>
      </c>
      <c r="P119" s="66">
        <v>43729.71679398148</v>
      </c>
      <c r="Q119" s="64" t="s">
        <v>829</v>
      </c>
      <c r="R119" s="67" t="s">
        <v>855</v>
      </c>
      <c r="S119" s="64" t="s">
        <v>867</v>
      </c>
      <c r="T119" s="64" t="s">
        <v>886</v>
      </c>
      <c r="U119" s="66">
        <v>43729.71679398148</v>
      </c>
      <c r="V119" s="67" t="s">
        <v>1014</v>
      </c>
      <c r="W119" s="64"/>
      <c r="X119" s="64"/>
      <c r="Y119" s="70" t="s">
        <v>1075</v>
      </c>
      <c r="Z119" s="64"/>
      <c r="AA119" s="110">
        <v>4</v>
      </c>
      <c r="AB119" s="48"/>
      <c r="AC119" s="49"/>
      <c r="AD119" s="48"/>
      <c r="AE119" s="49"/>
      <c r="AF119" s="48"/>
      <c r="AG119" s="49"/>
      <c r="AH119" s="48"/>
      <c r="AI119" s="49"/>
      <c r="AJ119" s="48"/>
      <c r="AK119" s="117"/>
      <c r="AL119" s="67" t="s">
        <v>915</v>
      </c>
      <c r="AM119" s="64" t="b">
        <v>0</v>
      </c>
      <c r="AN119" s="64">
        <v>0</v>
      </c>
      <c r="AO119" s="70" t="s">
        <v>287</v>
      </c>
      <c r="AP119" s="64" t="b">
        <v>0</v>
      </c>
      <c r="AQ119" s="64" t="s">
        <v>288</v>
      </c>
      <c r="AR119" s="64"/>
      <c r="AS119" s="70" t="s">
        <v>287</v>
      </c>
      <c r="AT119" s="64" t="b">
        <v>0</v>
      </c>
      <c r="AU119" s="64">
        <v>3</v>
      </c>
      <c r="AV119" s="70" t="s">
        <v>1095</v>
      </c>
      <c r="AW119" s="64" t="s">
        <v>342</v>
      </c>
      <c r="AX119" s="64" t="b">
        <v>0</v>
      </c>
      <c r="AY119" s="70" t="s">
        <v>1095</v>
      </c>
      <c r="AZ119" s="64" t="s">
        <v>185</v>
      </c>
      <c r="BA119" s="64">
        <v>0</v>
      </c>
      <c r="BB119" s="64">
        <v>0</v>
      </c>
      <c r="BC119" s="64"/>
      <c r="BD119" s="64"/>
      <c r="BE119" s="64"/>
      <c r="BF119" s="64"/>
      <c r="BG119" s="64"/>
      <c r="BH119" s="64"/>
      <c r="BI119" s="64"/>
      <c r="BJ119" s="64"/>
      <c r="BK119" s="63" t="str">
        <f>REPLACE(INDEX(GroupVertices[Group],MATCH(Edges[[#This Row],[Vertex 1]],GroupVertices[Vertex],0)),1,1,"")</f>
        <v>1</v>
      </c>
      <c r="BL119" s="63" t="str">
        <f>REPLACE(INDEX(GroupVertices[Group],MATCH(Edges[[#This Row],[Vertex 2]],GroupVertices[Vertex],0)),1,1,"")</f>
        <v>1</v>
      </c>
      <c r="BM119" s="137">
        <v>43729</v>
      </c>
      <c r="BN119" s="70" t="s">
        <v>952</v>
      </c>
    </row>
    <row r="120" spans="1:66" ht="15">
      <c r="A120" s="62" t="s">
        <v>774</v>
      </c>
      <c r="B120" s="62" t="s">
        <v>770</v>
      </c>
      <c r="C120" s="87" t="s">
        <v>1701</v>
      </c>
      <c r="D120" s="94">
        <v>10</v>
      </c>
      <c r="E120" s="95" t="s">
        <v>136</v>
      </c>
      <c r="F120" s="96">
        <v>12.25</v>
      </c>
      <c r="G120" s="87"/>
      <c r="H120" s="77"/>
      <c r="I120" s="97"/>
      <c r="J120" s="97"/>
      <c r="K120" s="34" t="s">
        <v>66</v>
      </c>
      <c r="L120" s="100">
        <v>120</v>
      </c>
      <c r="M120" s="100"/>
      <c r="N120" s="99"/>
      <c r="O120" s="64" t="s">
        <v>195</v>
      </c>
      <c r="P120" s="66">
        <v>43729.71679398148</v>
      </c>
      <c r="Q120" s="64" t="s">
        <v>829</v>
      </c>
      <c r="R120" s="67" t="s">
        <v>855</v>
      </c>
      <c r="S120" s="64" t="s">
        <v>867</v>
      </c>
      <c r="T120" s="64" t="s">
        <v>886</v>
      </c>
      <c r="U120" s="66">
        <v>43729.71679398148</v>
      </c>
      <c r="V120" s="67" t="s">
        <v>1014</v>
      </c>
      <c r="W120" s="64"/>
      <c r="X120" s="64"/>
      <c r="Y120" s="70" t="s">
        <v>1075</v>
      </c>
      <c r="Z120" s="64"/>
      <c r="AA120" s="110">
        <v>4</v>
      </c>
      <c r="AB120" s="48">
        <v>0</v>
      </c>
      <c r="AC120" s="49">
        <v>0</v>
      </c>
      <c r="AD120" s="48">
        <v>0</v>
      </c>
      <c r="AE120" s="49">
        <v>0</v>
      </c>
      <c r="AF120" s="48">
        <v>0</v>
      </c>
      <c r="AG120" s="49">
        <v>0</v>
      </c>
      <c r="AH120" s="48">
        <v>10</v>
      </c>
      <c r="AI120" s="49">
        <v>100</v>
      </c>
      <c r="AJ120" s="48">
        <v>10</v>
      </c>
      <c r="AK120" s="117"/>
      <c r="AL120" s="67" t="s">
        <v>915</v>
      </c>
      <c r="AM120" s="64" t="b">
        <v>0</v>
      </c>
      <c r="AN120" s="64">
        <v>0</v>
      </c>
      <c r="AO120" s="70" t="s">
        <v>287</v>
      </c>
      <c r="AP120" s="64" t="b">
        <v>0</v>
      </c>
      <c r="AQ120" s="64" t="s">
        <v>288</v>
      </c>
      <c r="AR120" s="64"/>
      <c r="AS120" s="70" t="s">
        <v>287</v>
      </c>
      <c r="AT120" s="64" t="b">
        <v>0</v>
      </c>
      <c r="AU120" s="64">
        <v>3</v>
      </c>
      <c r="AV120" s="70" t="s">
        <v>1095</v>
      </c>
      <c r="AW120" s="64" t="s">
        <v>342</v>
      </c>
      <c r="AX120" s="64" t="b">
        <v>0</v>
      </c>
      <c r="AY120" s="70" t="s">
        <v>1095</v>
      </c>
      <c r="AZ120" s="64" t="s">
        <v>185</v>
      </c>
      <c r="BA120" s="64">
        <v>0</v>
      </c>
      <c r="BB120" s="64">
        <v>0</v>
      </c>
      <c r="BC120" s="64"/>
      <c r="BD120" s="64"/>
      <c r="BE120" s="64"/>
      <c r="BF120" s="64"/>
      <c r="BG120" s="64"/>
      <c r="BH120" s="64"/>
      <c r="BI120" s="64"/>
      <c r="BJ120" s="64"/>
      <c r="BK120" s="63" t="str">
        <f>REPLACE(INDEX(GroupVertices[Group],MATCH(Edges[[#This Row],[Vertex 1]],GroupVertices[Vertex],0)),1,1,"")</f>
        <v>1</v>
      </c>
      <c r="BL120" s="63" t="str">
        <f>REPLACE(INDEX(GroupVertices[Group],MATCH(Edges[[#This Row],[Vertex 2]],GroupVertices[Vertex],0)),1,1,"")</f>
        <v>2</v>
      </c>
      <c r="BM120" s="137">
        <v>43729</v>
      </c>
      <c r="BN120" s="70" t="s">
        <v>952</v>
      </c>
    </row>
    <row r="121" spans="1:66" ht="15">
      <c r="A121" s="62" t="s">
        <v>770</v>
      </c>
      <c r="B121" s="62" t="s">
        <v>774</v>
      </c>
      <c r="C121" s="87" t="s">
        <v>284</v>
      </c>
      <c r="D121" s="94">
        <v>5</v>
      </c>
      <c r="E121" s="95" t="s">
        <v>132</v>
      </c>
      <c r="F121" s="96">
        <v>16</v>
      </c>
      <c r="G121" s="87"/>
      <c r="H121" s="77"/>
      <c r="I121" s="97"/>
      <c r="J121" s="97"/>
      <c r="K121" s="34" t="s">
        <v>66</v>
      </c>
      <c r="L121" s="100">
        <v>121</v>
      </c>
      <c r="M121" s="100"/>
      <c r="N121" s="99"/>
      <c r="O121" s="64" t="s">
        <v>353</v>
      </c>
      <c r="P121" s="66">
        <v>43724.72318287037</v>
      </c>
      <c r="Q121" s="64" t="s">
        <v>830</v>
      </c>
      <c r="R121" s="64"/>
      <c r="S121" s="64"/>
      <c r="T121" s="64" t="s">
        <v>875</v>
      </c>
      <c r="U121" s="66">
        <v>43724.72318287037</v>
      </c>
      <c r="V121" s="67" t="s">
        <v>1015</v>
      </c>
      <c r="W121" s="64"/>
      <c r="X121" s="64"/>
      <c r="Y121" s="70" t="s">
        <v>1076</v>
      </c>
      <c r="Z121" s="64"/>
      <c r="AA121" s="110">
        <v>1</v>
      </c>
      <c r="AB121" s="48">
        <v>0</v>
      </c>
      <c r="AC121" s="49">
        <v>0</v>
      </c>
      <c r="AD121" s="48">
        <v>0</v>
      </c>
      <c r="AE121" s="49">
        <v>0</v>
      </c>
      <c r="AF121" s="48">
        <v>0</v>
      </c>
      <c r="AG121" s="49">
        <v>0</v>
      </c>
      <c r="AH121" s="48">
        <v>38</v>
      </c>
      <c r="AI121" s="49">
        <v>100</v>
      </c>
      <c r="AJ121" s="48">
        <v>38</v>
      </c>
      <c r="AK121" s="117"/>
      <c r="AL121" s="67" t="s">
        <v>911</v>
      </c>
      <c r="AM121" s="64" t="b">
        <v>0</v>
      </c>
      <c r="AN121" s="64">
        <v>0</v>
      </c>
      <c r="AO121" s="70" t="s">
        <v>287</v>
      </c>
      <c r="AP121" s="64" t="b">
        <v>0</v>
      </c>
      <c r="AQ121" s="64" t="s">
        <v>288</v>
      </c>
      <c r="AR121" s="64"/>
      <c r="AS121" s="70" t="s">
        <v>287</v>
      </c>
      <c r="AT121" s="64" t="b">
        <v>0</v>
      </c>
      <c r="AU121" s="64">
        <v>2</v>
      </c>
      <c r="AV121" s="70" t="s">
        <v>1071</v>
      </c>
      <c r="AW121" s="64" t="s">
        <v>342</v>
      </c>
      <c r="AX121" s="64" t="b">
        <v>0</v>
      </c>
      <c r="AY121" s="70" t="s">
        <v>1071</v>
      </c>
      <c r="AZ121" s="64" t="s">
        <v>185</v>
      </c>
      <c r="BA121" s="64">
        <v>0</v>
      </c>
      <c r="BB121" s="64">
        <v>0</v>
      </c>
      <c r="BC121" s="64"/>
      <c r="BD121" s="64"/>
      <c r="BE121" s="64"/>
      <c r="BF121" s="64"/>
      <c r="BG121" s="64"/>
      <c r="BH121" s="64"/>
      <c r="BI121" s="64"/>
      <c r="BJ121" s="64"/>
      <c r="BK121" s="63" t="str">
        <f>REPLACE(INDEX(GroupVertices[Group],MATCH(Edges[[#This Row],[Vertex 1]],GroupVertices[Vertex],0)),1,1,"")</f>
        <v>2</v>
      </c>
      <c r="BL121" s="63" t="str">
        <f>REPLACE(INDEX(GroupVertices[Group],MATCH(Edges[[#This Row],[Vertex 2]],GroupVertices[Vertex],0)),1,1,"")</f>
        <v>1</v>
      </c>
      <c r="BM121" s="137">
        <v>43724</v>
      </c>
      <c r="BN121" s="70" t="s">
        <v>953</v>
      </c>
    </row>
    <row r="122" spans="1:66" ht="15">
      <c r="A122" s="62" t="s">
        <v>770</v>
      </c>
      <c r="B122" s="62" t="s">
        <v>774</v>
      </c>
      <c r="C122" s="87" t="s">
        <v>284</v>
      </c>
      <c r="D122" s="94">
        <v>5</v>
      </c>
      <c r="E122" s="95" t="s">
        <v>132</v>
      </c>
      <c r="F122" s="96">
        <v>16</v>
      </c>
      <c r="G122" s="87"/>
      <c r="H122" s="77"/>
      <c r="I122" s="97"/>
      <c r="J122" s="97"/>
      <c r="K122" s="34" t="s">
        <v>66</v>
      </c>
      <c r="L122" s="100">
        <v>122</v>
      </c>
      <c r="M122" s="100"/>
      <c r="N122" s="99"/>
      <c r="O122" s="64" t="s">
        <v>195</v>
      </c>
      <c r="P122" s="66">
        <v>43725.74854166667</v>
      </c>
      <c r="Q122" s="64" t="s">
        <v>824</v>
      </c>
      <c r="R122" s="67" t="s">
        <v>852</v>
      </c>
      <c r="S122" s="64" t="s">
        <v>865</v>
      </c>
      <c r="T122" s="64" t="s">
        <v>884</v>
      </c>
      <c r="U122" s="66">
        <v>43725.74854166667</v>
      </c>
      <c r="V122" s="67" t="s">
        <v>1003</v>
      </c>
      <c r="W122" s="64"/>
      <c r="X122" s="64"/>
      <c r="Y122" s="70" t="s">
        <v>1064</v>
      </c>
      <c r="Z122" s="64"/>
      <c r="AA122" s="110">
        <v>1</v>
      </c>
      <c r="AB122" s="48"/>
      <c r="AC122" s="49"/>
      <c r="AD122" s="48"/>
      <c r="AE122" s="49"/>
      <c r="AF122" s="48"/>
      <c r="AG122" s="49"/>
      <c r="AH122" s="48"/>
      <c r="AI122" s="49"/>
      <c r="AJ122" s="48"/>
      <c r="AK122" s="117"/>
      <c r="AL122" s="67" t="s">
        <v>911</v>
      </c>
      <c r="AM122" s="64" t="b">
        <v>0</v>
      </c>
      <c r="AN122" s="64">
        <v>9</v>
      </c>
      <c r="AO122" s="70" t="s">
        <v>287</v>
      </c>
      <c r="AP122" s="64" t="b">
        <v>0</v>
      </c>
      <c r="AQ122" s="64" t="s">
        <v>288</v>
      </c>
      <c r="AR122" s="64"/>
      <c r="AS122" s="70" t="s">
        <v>287</v>
      </c>
      <c r="AT122" s="64" t="b">
        <v>0</v>
      </c>
      <c r="AU122" s="64">
        <v>0</v>
      </c>
      <c r="AV122" s="70" t="s">
        <v>287</v>
      </c>
      <c r="AW122" s="64" t="s">
        <v>341</v>
      </c>
      <c r="AX122" s="64" t="b">
        <v>0</v>
      </c>
      <c r="AY122" s="70" t="s">
        <v>1064</v>
      </c>
      <c r="AZ122" s="64" t="s">
        <v>185</v>
      </c>
      <c r="BA122" s="64">
        <v>0</v>
      </c>
      <c r="BB122" s="64">
        <v>0</v>
      </c>
      <c r="BC122" s="64"/>
      <c r="BD122" s="64"/>
      <c r="BE122" s="64"/>
      <c r="BF122" s="64"/>
      <c r="BG122" s="64"/>
      <c r="BH122" s="64"/>
      <c r="BI122" s="64"/>
      <c r="BJ122" s="64"/>
      <c r="BK122" s="63" t="str">
        <f>REPLACE(INDEX(GroupVertices[Group],MATCH(Edges[[#This Row],[Vertex 1]],GroupVertices[Vertex],0)),1,1,"")</f>
        <v>2</v>
      </c>
      <c r="BL122" s="63" t="str">
        <f>REPLACE(INDEX(GroupVertices[Group],MATCH(Edges[[#This Row],[Vertex 2]],GroupVertices[Vertex],0)),1,1,"")</f>
        <v>1</v>
      </c>
      <c r="BM122" s="137">
        <v>43725</v>
      </c>
      <c r="BN122" s="70" t="s">
        <v>941</v>
      </c>
    </row>
    <row r="123" spans="1:66" ht="15">
      <c r="A123" s="62" t="s">
        <v>422</v>
      </c>
      <c r="B123" s="62" t="s">
        <v>774</v>
      </c>
      <c r="C123" s="87" t="s">
        <v>284</v>
      </c>
      <c r="D123" s="94">
        <v>5</v>
      </c>
      <c r="E123" s="95" t="s">
        <v>132</v>
      </c>
      <c r="F123" s="96">
        <v>16</v>
      </c>
      <c r="G123" s="87"/>
      <c r="H123" s="77"/>
      <c r="I123" s="97"/>
      <c r="J123" s="97"/>
      <c r="K123" s="34" t="s">
        <v>66</v>
      </c>
      <c r="L123" s="100">
        <v>123</v>
      </c>
      <c r="M123" s="100"/>
      <c r="N123" s="99"/>
      <c r="O123" s="64" t="s">
        <v>195</v>
      </c>
      <c r="P123" s="66">
        <v>43725.75001157408</v>
      </c>
      <c r="Q123" s="64" t="s">
        <v>825</v>
      </c>
      <c r="R123" s="67" t="s">
        <v>852</v>
      </c>
      <c r="S123" s="64" t="s">
        <v>865</v>
      </c>
      <c r="T123" s="64" t="s">
        <v>885</v>
      </c>
      <c r="U123" s="66">
        <v>43725.75001157408</v>
      </c>
      <c r="V123" s="67" t="s">
        <v>1004</v>
      </c>
      <c r="W123" s="64"/>
      <c r="X123" s="64"/>
      <c r="Y123" s="70" t="s">
        <v>1065</v>
      </c>
      <c r="Z123" s="64"/>
      <c r="AA123" s="110">
        <v>1</v>
      </c>
      <c r="AB123" s="48"/>
      <c r="AC123" s="49"/>
      <c r="AD123" s="48"/>
      <c r="AE123" s="49"/>
      <c r="AF123" s="48"/>
      <c r="AG123" s="49"/>
      <c r="AH123" s="48"/>
      <c r="AI123" s="49"/>
      <c r="AJ123" s="48"/>
      <c r="AK123" s="117"/>
      <c r="AL123" s="67" t="s">
        <v>455</v>
      </c>
      <c r="AM123" s="64" t="b">
        <v>0</v>
      </c>
      <c r="AN123" s="64">
        <v>6</v>
      </c>
      <c r="AO123" s="70" t="s">
        <v>287</v>
      </c>
      <c r="AP123" s="64" t="b">
        <v>0</v>
      </c>
      <c r="AQ123" s="64" t="s">
        <v>288</v>
      </c>
      <c r="AR123" s="64"/>
      <c r="AS123" s="70" t="s">
        <v>287</v>
      </c>
      <c r="AT123" s="64" t="b">
        <v>0</v>
      </c>
      <c r="AU123" s="64">
        <v>0</v>
      </c>
      <c r="AV123" s="70" t="s">
        <v>287</v>
      </c>
      <c r="AW123" s="64" t="s">
        <v>342</v>
      </c>
      <c r="AX123" s="64" t="b">
        <v>0</v>
      </c>
      <c r="AY123" s="70" t="s">
        <v>1065</v>
      </c>
      <c r="AZ123" s="64" t="s">
        <v>185</v>
      </c>
      <c r="BA123" s="64">
        <v>0</v>
      </c>
      <c r="BB123" s="64">
        <v>0</v>
      </c>
      <c r="BC123" s="64"/>
      <c r="BD123" s="64"/>
      <c r="BE123" s="64"/>
      <c r="BF123" s="64"/>
      <c r="BG123" s="64"/>
      <c r="BH123" s="64"/>
      <c r="BI123" s="64"/>
      <c r="BJ123" s="64"/>
      <c r="BK123" s="63" t="str">
        <f>REPLACE(INDEX(GroupVertices[Group],MATCH(Edges[[#This Row],[Vertex 1]],GroupVertices[Vertex],0)),1,1,"")</f>
        <v>1</v>
      </c>
      <c r="BL123" s="63" t="str">
        <f>REPLACE(INDEX(GroupVertices[Group],MATCH(Edges[[#This Row],[Vertex 2]],GroupVertices[Vertex],0)),1,1,"")</f>
        <v>1</v>
      </c>
      <c r="BM123" s="137">
        <v>43725</v>
      </c>
      <c r="BN123" s="70" t="s">
        <v>942</v>
      </c>
    </row>
    <row r="124" spans="1:66" ht="15">
      <c r="A124" s="62" t="s">
        <v>770</v>
      </c>
      <c r="B124" s="62" t="s">
        <v>797</v>
      </c>
      <c r="C124" s="87" t="s">
        <v>284</v>
      </c>
      <c r="D124" s="94">
        <v>5</v>
      </c>
      <c r="E124" s="95" t="s">
        <v>132</v>
      </c>
      <c r="F124" s="96">
        <v>16</v>
      </c>
      <c r="G124" s="87"/>
      <c r="H124" s="77"/>
      <c r="I124" s="97"/>
      <c r="J124" s="97"/>
      <c r="K124" s="34" t="s">
        <v>65</v>
      </c>
      <c r="L124" s="100">
        <v>124</v>
      </c>
      <c r="M124" s="100"/>
      <c r="N124" s="99"/>
      <c r="O124" s="64" t="s">
        <v>195</v>
      </c>
      <c r="P124" s="66">
        <v>43725.74854166667</v>
      </c>
      <c r="Q124" s="64" t="s">
        <v>824</v>
      </c>
      <c r="R124" s="67" t="s">
        <v>852</v>
      </c>
      <c r="S124" s="64" t="s">
        <v>865</v>
      </c>
      <c r="T124" s="64" t="s">
        <v>884</v>
      </c>
      <c r="U124" s="66">
        <v>43725.74854166667</v>
      </c>
      <c r="V124" s="67" t="s">
        <v>1003</v>
      </c>
      <c r="W124" s="64"/>
      <c r="X124" s="64"/>
      <c r="Y124" s="70" t="s">
        <v>1064</v>
      </c>
      <c r="Z124" s="64"/>
      <c r="AA124" s="110">
        <v>1</v>
      </c>
      <c r="AB124" s="48"/>
      <c r="AC124" s="49"/>
      <c r="AD124" s="48"/>
      <c r="AE124" s="49"/>
      <c r="AF124" s="48"/>
      <c r="AG124" s="49"/>
      <c r="AH124" s="48"/>
      <c r="AI124" s="49"/>
      <c r="AJ124" s="48"/>
      <c r="AK124" s="117"/>
      <c r="AL124" s="67" t="s">
        <v>911</v>
      </c>
      <c r="AM124" s="64" t="b">
        <v>0</v>
      </c>
      <c r="AN124" s="64">
        <v>9</v>
      </c>
      <c r="AO124" s="70" t="s">
        <v>287</v>
      </c>
      <c r="AP124" s="64" t="b">
        <v>0</v>
      </c>
      <c r="AQ124" s="64" t="s">
        <v>288</v>
      </c>
      <c r="AR124" s="64"/>
      <c r="AS124" s="70" t="s">
        <v>287</v>
      </c>
      <c r="AT124" s="64" t="b">
        <v>0</v>
      </c>
      <c r="AU124" s="64">
        <v>0</v>
      </c>
      <c r="AV124" s="70" t="s">
        <v>287</v>
      </c>
      <c r="AW124" s="64" t="s">
        <v>341</v>
      </c>
      <c r="AX124" s="64" t="b">
        <v>0</v>
      </c>
      <c r="AY124" s="70" t="s">
        <v>1064</v>
      </c>
      <c r="AZ124" s="64" t="s">
        <v>185</v>
      </c>
      <c r="BA124" s="64">
        <v>0</v>
      </c>
      <c r="BB124" s="64">
        <v>0</v>
      </c>
      <c r="BC124" s="64"/>
      <c r="BD124" s="64"/>
      <c r="BE124" s="64"/>
      <c r="BF124" s="64"/>
      <c r="BG124" s="64"/>
      <c r="BH124" s="64"/>
      <c r="BI124" s="64"/>
      <c r="BJ124" s="64"/>
      <c r="BK124" s="63" t="str">
        <f>REPLACE(INDEX(GroupVertices[Group],MATCH(Edges[[#This Row],[Vertex 1]],GroupVertices[Vertex],0)),1,1,"")</f>
        <v>2</v>
      </c>
      <c r="BL124" s="63" t="str">
        <f>REPLACE(INDEX(GroupVertices[Group],MATCH(Edges[[#This Row],[Vertex 2]],GroupVertices[Vertex],0)),1,1,"")</f>
        <v>1</v>
      </c>
      <c r="BM124" s="137">
        <v>43725</v>
      </c>
      <c r="BN124" s="70" t="s">
        <v>941</v>
      </c>
    </row>
    <row r="125" spans="1:66" ht="15">
      <c r="A125" s="62" t="s">
        <v>422</v>
      </c>
      <c r="B125" s="62" t="s">
        <v>797</v>
      </c>
      <c r="C125" s="87" t="s">
        <v>284</v>
      </c>
      <c r="D125" s="94">
        <v>5</v>
      </c>
      <c r="E125" s="95" t="s">
        <v>132</v>
      </c>
      <c r="F125" s="96">
        <v>16</v>
      </c>
      <c r="G125" s="87"/>
      <c r="H125" s="77"/>
      <c r="I125" s="97"/>
      <c r="J125" s="97"/>
      <c r="K125" s="34" t="s">
        <v>65</v>
      </c>
      <c r="L125" s="100">
        <v>125</v>
      </c>
      <c r="M125" s="100"/>
      <c r="N125" s="99"/>
      <c r="O125" s="64" t="s">
        <v>195</v>
      </c>
      <c r="P125" s="66">
        <v>43725.75001157408</v>
      </c>
      <c r="Q125" s="64" t="s">
        <v>825</v>
      </c>
      <c r="R125" s="67" t="s">
        <v>852</v>
      </c>
      <c r="S125" s="64" t="s">
        <v>865</v>
      </c>
      <c r="T125" s="64" t="s">
        <v>885</v>
      </c>
      <c r="U125" s="66">
        <v>43725.75001157408</v>
      </c>
      <c r="V125" s="67" t="s">
        <v>1004</v>
      </c>
      <c r="W125" s="64"/>
      <c r="X125" s="64"/>
      <c r="Y125" s="70" t="s">
        <v>1065</v>
      </c>
      <c r="Z125" s="64"/>
      <c r="AA125" s="110">
        <v>1</v>
      </c>
      <c r="AB125" s="48"/>
      <c r="AC125" s="49"/>
      <c r="AD125" s="48"/>
      <c r="AE125" s="49"/>
      <c r="AF125" s="48"/>
      <c r="AG125" s="49"/>
      <c r="AH125" s="48"/>
      <c r="AI125" s="49"/>
      <c r="AJ125" s="48"/>
      <c r="AK125" s="117"/>
      <c r="AL125" s="67" t="s">
        <v>455</v>
      </c>
      <c r="AM125" s="64" t="b">
        <v>0</v>
      </c>
      <c r="AN125" s="64">
        <v>6</v>
      </c>
      <c r="AO125" s="70" t="s">
        <v>287</v>
      </c>
      <c r="AP125" s="64" t="b">
        <v>0</v>
      </c>
      <c r="AQ125" s="64" t="s">
        <v>288</v>
      </c>
      <c r="AR125" s="64"/>
      <c r="AS125" s="70" t="s">
        <v>287</v>
      </c>
      <c r="AT125" s="64" t="b">
        <v>0</v>
      </c>
      <c r="AU125" s="64">
        <v>0</v>
      </c>
      <c r="AV125" s="70" t="s">
        <v>287</v>
      </c>
      <c r="AW125" s="64" t="s">
        <v>342</v>
      </c>
      <c r="AX125" s="64" t="b">
        <v>0</v>
      </c>
      <c r="AY125" s="70" t="s">
        <v>1065</v>
      </c>
      <c r="AZ125" s="64" t="s">
        <v>185</v>
      </c>
      <c r="BA125" s="64">
        <v>0</v>
      </c>
      <c r="BB125" s="64">
        <v>0</v>
      </c>
      <c r="BC125" s="64"/>
      <c r="BD125" s="64"/>
      <c r="BE125" s="64"/>
      <c r="BF125" s="64"/>
      <c r="BG125" s="64"/>
      <c r="BH125" s="64"/>
      <c r="BI125" s="64"/>
      <c r="BJ125" s="64"/>
      <c r="BK125" s="63" t="str">
        <f>REPLACE(INDEX(GroupVertices[Group],MATCH(Edges[[#This Row],[Vertex 1]],GroupVertices[Vertex],0)),1,1,"")</f>
        <v>1</v>
      </c>
      <c r="BL125" s="63" t="str">
        <f>REPLACE(INDEX(GroupVertices[Group],MATCH(Edges[[#This Row],[Vertex 2]],GroupVertices[Vertex],0)),1,1,"")</f>
        <v>1</v>
      </c>
      <c r="BM125" s="137">
        <v>43725</v>
      </c>
      <c r="BN125" s="70" t="s">
        <v>942</v>
      </c>
    </row>
    <row r="126" spans="1:66" ht="15">
      <c r="A126" s="62" t="s">
        <v>770</v>
      </c>
      <c r="B126" s="62" t="s">
        <v>427</v>
      </c>
      <c r="C126" s="87" t="s">
        <v>284</v>
      </c>
      <c r="D126" s="94">
        <v>5</v>
      </c>
      <c r="E126" s="95" t="s">
        <v>132</v>
      </c>
      <c r="F126" s="96">
        <v>16</v>
      </c>
      <c r="G126" s="87"/>
      <c r="H126" s="77"/>
      <c r="I126" s="97"/>
      <c r="J126" s="97"/>
      <c r="K126" s="34" t="s">
        <v>65</v>
      </c>
      <c r="L126" s="100">
        <v>126</v>
      </c>
      <c r="M126" s="100"/>
      <c r="N126" s="99"/>
      <c r="O126" s="64" t="s">
        <v>195</v>
      </c>
      <c r="P126" s="66">
        <v>43725.74854166667</v>
      </c>
      <c r="Q126" s="64" t="s">
        <v>824</v>
      </c>
      <c r="R126" s="67" t="s">
        <v>852</v>
      </c>
      <c r="S126" s="64" t="s">
        <v>865</v>
      </c>
      <c r="T126" s="64" t="s">
        <v>884</v>
      </c>
      <c r="U126" s="66">
        <v>43725.74854166667</v>
      </c>
      <c r="V126" s="67" t="s">
        <v>1003</v>
      </c>
      <c r="W126" s="64"/>
      <c r="X126" s="64"/>
      <c r="Y126" s="70" t="s">
        <v>1064</v>
      </c>
      <c r="Z126" s="64"/>
      <c r="AA126" s="110">
        <v>1</v>
      </c>
      <c r="AB126" s="48"/>
      <c r="AC126" s="49"/>
      <c r="AD126" s="48"/>
      <c r="AE126" s="49"/>
      <c r="AF126" s="48"/>
      <c r="AG126" s="49"/>
      <c r="AH126" s="48"/>
      <c r="AI126" s="49"/>
      <c r="AJ126" s="48"/>
      <c r="AK126" s="117"/>
      <c r="AL126" s="67" t="s">
        <v>911</v>
      </c>
      <c r="AM126" s="64" t="b">
        <v>0</v>
      </c>
      <c r="AN126" s="64">
        <v>9</v>
      </c>
      <c r="AO126" s="70" t="s">
        <v>287</v>
      </c>
      <c r="AP126" s="64" t="b">
        <v>0</v>
      </c>
      <c r="AQ126" s="64" t="s">
        <v>288</v>
      </c>
      <c r="AR126" s="64"/>
      <c r="AS126" s="70" t="s">
        <v>287</v>
      </c>
      <c r="AT126" s="64" t="b">
        <v>0</v>
      </c>
      <c r="AU126" s="64">
        <v>0</v>
      </c>
      <c r="AV126" s="70" t="s">
        <v>287</v>
      </c>
      <c r="AW126" s="64" t="s">
        <v>341</v>
      </c>
      <c r="AX126" s="64" t="b">
        <v>0</v>
      </c>
      <c r="AY126" s="70" t="s">
        <v>1064</v>
      </c>
      <c r="AZ126" s="64" t="s">
        <v>185</v>
      </c>
      <c r="BA126" s="64">
        <v>0</v>
      </c>
      <c r="BB126" s="64">
        <v>0</v>
      </c>
      <c r="BC126" s="64"/>
      <c r="BD126" s="64"/>
      <c r="BE126" s="64"/>
      <c r="BF126" s="64"/>
      <c r="BG126" s="64"/>
      <c r="BH126" s="64"/>
      <c r="BI126" s="64"/>
      <c r="BJ126" s="64"/>
      <c r="BK126" s="63" t="str">
        <f>REPLACE(INDEX(GroupVertices[Group],MATCH(Edges[[#This Row],[Vertex 1]],GroupVertices[Vertex],0)),1,1,"")</f>
        <v>2</v>
      </c>
      <c r="BL126" s="63" t="str">
        <f>REPLACE(INDEX(GroupVertices[Group],MATCH(Edges[[#This Row],[Vertex 2]],GroupVertices[Vertex],0)),1,1,"")</f>
        <v>1</v>
      </c>
      <c r="BM126" s="137">
        <v>43725</v>
      </c>
      <c r="BN126" s="70" t="s">
        <v>941</v>
      </c>
    </row>
    <row r="127" spans="1:66" ht="15">
      <c r="A127" s="62" t="s">
        <v>422</v>
      </c>
      <c r="B127" s="62" t="s">
        <v>427</v>
      </c>
      <c r="C127" s="87" t="s">
        <v>284</v>
      </c>
      <c r="D127" s="94">
        <v>5</v>
      </c>
      <c r="E127" s="95" t="s">
        <v>132</v>
      </c>
      <c r="F127" s="96">
        <v>16</v>
      </c>
      <c r="G127" s="87"/>
      <c r="H127" s="77"/>
      <c r="I127" s="97"/>
      <c r="J127" s="97"/>
      <c r="K127" s="34" t="s">
        <v>65</v>
      </c>
      <c r="L127" s="100">
        <v>127</v>
      </c>
      <c r="M127" s="100"/>
      <c r="N127" s="99"/>
      <c r="O127" s="64" t="s">
        <v>195</v>
      </c>
      <c r="P127" s="66">
        <v>43725.75001157408</v>
      </c>
      <c r="Q127" s="64" t="s">
        <v>825</v>
      </c>
      <c r="R127" s="67" t="s">
        <v>852</v>
      </c>
      <c r="S127" s="64" t="s">
        <v>865</v>
      </c>
      <c r="T127" s="64" t="s">
        <v>885</v>
      </c>
      <c r="U127" s="66">
        <v>43725.75001157408</v>
      </c>
      <c r="V127" s="67" t="s">
        <v>1004</v>
      </c>
      <c r="W127" s="64"/>
      <c r="X127" s="64"/>
      <c r="Y127" s="70" t="s">
        <v>1065</v>
      </c>
      <c r="Z127" s="64"/>
      <c r="AA127" s="110">
        <v>1</v>
      </c>
      <c r="AB127" s="48"/>
      <c r="AC127" s="49"/>
      <c r="AD127" s="48"/>
      <c r="AE127" s="49"/>
      <c r="AF127" s="48"/>
      <c r="AG127" s="49"/>
      <c r="AH127" s="48"/>
      <c r="AI127" s="49"/>
      <c r="AJ127" s="48"/>
      <c r="AK127" s="117"/>
      <c r="AL127" s="67" t="s">
        <v>455</v>
      </c>
      <c r="AM127" s="64" t="b">
        <v>0</v>
      </c>
      <c r="AN127" s="64">
        <v>6</v>
      </c>
      <c r="AO127" s="70" t="s">
        <v>287</v>
      </c>
      <c r="AP127" s="64" t="b">
        <v>0</v>
      </c>
      <c r="AQ127" s="64" t="s">
        <v>288</v>
      </c>
      <c r="AR127" s="64"/>
      <c r="AS127" s="70" t="s">
        <v>287</v>
      </c>
      <c r="AT127" s="64" t="b">
        <v>0</v>
      </c>
      <c r="AU127" s="64">
        <v>0</v>
      </c>
      <c r="AV127" s="70" t="s">
        <v>287</v>
      </c>
      <c r="AW127" s="64" t="s">
        <v>342</v>
      </c>
      <c r="AX127" s="64" t="b">
        <v>0</v>
      </c>
      <c r="AY127" s="70" t="s">
        <v>1065</v>
      </c>
      <c r="AZ127" s="64" t="s">
        <v>185</v>
      </c>
      <c r="BA127" s="64">
        <v>0</v>
      </c>
      <c r="BB127" s="64">
        <v>0</v>
      </c>
      <c r="BC127" s="64"/>
      <c r="BD127" s="64"/>
      <c r="BE127" s="64"/>
      <c r="BF127" s="64"/>
      <c r="BG127" s="64"/>
      <c r="BH127" s="64"/>
      <c r="BI127" s="64"/>
      <c r="BJ127" s="64"/>
      <c r="BK127" s="63" t="str">
        <f>REPLACE(INDEX(GroupVertices[Group],MATCH(Edges[[#This Row],[Vertex 1]],GroupVertices[Vertex],0)),1,1,"")</f>
        <v>1</v>
      </c>
      <c r="BL127" s="63" t="str">
        <f>REPLACE(INDEX(GroupVertices[Group],MATCH(Edges[[#This Row],[Vertex 2]],GroupVertices[Vertex],0)),1,1,"")</f>
        <v>1</v>
      </c>
      <c r="BM127" s="137">
        <v>43725</v>
      </c>
      <c r="BN127" s="70" t="s">
        <v>942</v>
      </c>
    </row>
    <row r="128" spans="1:66" ht="15">
      <c r="A128" s="62" t="s">
        <v>770</v>
      </c>
      <c r="B128" s="62" t="s">
        <v>798</v>
      </c>
      <c r="C128" s="87" t="s">
        <v>284</v>
      </c>
      <c r="D128" s="94">
        <v>5</v>
      </c>
      <c r="E128" s="95" t="s">
        <v>132</v>
      </c>
      <c r="F128" s="96">
        <v>16</v>
      </c>
      <c r="G128" s="87"/>
      <c r="H128" s="77"/>
      <c r="I128" s="97"/>
      <c r="J128" s="97"/>
      <c r="K128" s="34" t="s">
        <v>65</v>
      </c>
      <c r="L128" s="100">
        <v>128</v>
      </c>
      <c r="M128" s="100"/>
      <c r="N128" s="99"/>
      <c r="O128" s="64" t="s">
        <v>195</v>
      </c>
      <c r="P128" s="66">
        <v>43725.74854166667</v>
      </c>
      <c r="Q128" s="64" t="s">
        <v>824</v>
      </c>
      <c r="R128" s="67" t="s">
        <v>852</v>
      </c>
      <c r="S128" s="64" t="s">
        <v>865</v>
      </c>
      <c r="T128" s="64" t="s">
        <v>884</v>
      </c>
      <c r="U128" s="66">
        <v>43725.74854166667</v>
      </c>
      <c r="V128" s="67" t="s">
        <v>1003</v>
      </c>
      <c r="W128" s="64"/>
      <c r="X128" s="64"/>
      <c r="Y128" s="70" t="s">
        <v>1064</v>
      </c>
      <c r="Z128" s="64"/>
      <c r="AA128" s="110">
        <v>1</v>
      </c>
      <c r="AB128" s="48">
        <v>0</v>
      </c>
      <c r="AC128" s="49">
        <v>0</v>
      </c>
      <c r="AD128" s="48">
        <v>0</v>
      </c>
      <c r="AE128" s="49">
        <v>0</v>
      </c>
      <c r="AF128" s="48">
        <v>0</v>
      </c>
      <c r="AG128" s="49">
        <v>0</v>
      </c>
      <c r="AH128" s="48">
        <v>22</v>
      </c>
      <c r="AI128" s="49">
        <v>100</v>
      </c>
      <c r="AJ128" s="48">
        <v>22</v>
      </c>
      <c r="AK128" s="117"/>
      <c r="AL128" s="67" t="s">
        <v>911</v>
      </c>
      <c r="AM128" s="64" t="b">
        <v>0</v>
      </c>
      <c r="AN128" s="64">
        <v>9</v>
      </c>
      <c r="AO128" s="70" t="s">
        <v>287</v>
      </c>
      <c r="AP128" s="64" t="b">
        <v>0</v>
      </c>
      <c r="AQ128" s="64" t="s">
        <v>288</v>
      </c>
      <c r="AR128" s="64"/>
      <c r="AS128" s="70" t="s">
        <v>287</v>
      </c>
      <c r="AT128" s="64" t="b">
        <v>0</v>
      </c>
      <c r="AU128" s="64">
        <v>0</v>
      </c>
      <c r="AV128" s="70" t="s">
        <v>287</v>
      </c>
      <c r="AW128" s="64" t="s">
        <v>341</v>
      </c>
      <c r="AX128" s="64" t="b">
        <v>0</v>
      </c>
      <c r="AY128" s="70" t="s">
        <v>1064</v>
      </c>
      <c r="AZ128" s="64" t="s">
        <v>185</v>
      </c>
      <c r="BA128" s="64">
        <v>0</v>
      </c>
      <c r="BB128" s="64">
        <v>0</v>
      </c>
      <c r="BC128" s="64"/>
      <c r="BD128" s="64"/>
      <c r="BE128" s="64"/>
      <c r="BF128" s="64"/>
      <c r="BG128" s="64"/>
      <c r="BH128" s="64"/>
      <c r="BI128" s="64"/>
      <c r="BJ128" s="64"/>
      <c r="BK128" s="63" t="str">
        <f>REPLACE(INDEX(GroupVertices[Group],MATCH(Edges[[#This Row],[Vertex 1]],GroupVertices[Vertex],0)),1,1,"")</f>
        <v>2</v>
      </c>
      <c r="BL128" s="63" t="str">
        <f>REPLACE(INDEX(GroupVertices[Group],MATCH(Edges[[#This Row],[Vertex 2]],GroupVertices[Vertex],0)),1,1,"")</f>
        <v>1</v>
      </c>
      <c r="BM128" s="137">
        <v>43725</v>
      </c>
      <c r="BN128" s="70" t="s">
        <v>941</v>
      </c>
    </row>
    <row r="129" spans="1:66" ht="15">
      <c r="A129" s="62" t="s">
        <v>422</v>
      </c>
      <c r="B129" s="62" t="s">
        <v>798</v>
      </c>
      <c r="C129" s="87" t="s">
        <v>284</v>
      </c>
      <c r="D129" s="94">
        <v>5</v>
      </c>
      <c r="E129" s="95" t="s">
        <v>132</v>
      </c>
      <c r="F129" s="96">
        <v>16</v>
      </c>
      <c r="G129" s="87"/>
      <c r="H129" s="77"/>
      <c r="I129" s="97"/>
      <c r="J129" s="97"/>
      <c r="K129" s="34" t="s">
        <v>65</v>
      </c>
      <c r="L129" s="100">
        <v>129</v>
      </c>
      <c r="M129" s="100"/>
      <c r="N129" s="99"/>
      <c r="O129" s="64" t="s">
        <v>195</v>
      </c>
      <c r="P129" s="66">
        <v>43725.75001157408</v>
      </c>
      <c r="Q129" s="64" t="s">
        <v>825</v>
      </c>
      <c r="R129" s="67" t="s">
        <v>852</v>
      </c>
      <c r="S129" s="64" t="s">
        <v>865</v>
      </c>
      <c r="T129" s="64" t="s">
        <v>885</v>
      </c>
      <c r="U129" s="66">
        <v>43725.75001157408</v>
      </c>
      <c r="V129" s="67" t="s">
        <v>1004</v>
      </c>
      <c r="W129" s="64"/>
      <c r="X129" s="64"/>
      <c r="Y129" s="70" t="s">
        <v>1065</v>
      </c>
      <c r="Z129" s="64"/>
      <c r="AA129" s="110">
        <v>1</v>
      </c>
      <c r="AB129" s="48">
        <v>0</v>
      </c>
      <c r="AC129" s="49">
        <v>0</v>
      </c>
      <c r="AD129" s="48">
        <v>0</v>
      </c>
      <c r="AE129" s="49">
        <v>0</v>
      </c>
      <c r="AF129" s="48">
        <v>0</v>
      </c>
      <c r="AG129" s="49">
        <v>0</v>
      </c>
      <c r="AH129" s="48">
        <v>19</v>
      </c>
      <c r="AI129" s="49">
        <v>100</v>
      </c>
      <c r="AJ129" s="48">
        <v>19</v>
      </c>
      <c r="AK129" s="117"/>
      <c r="AL129" s="67" t="s">
        <v>455</v>
      </c>
      <c r="AM129" s="64" t="b">
        <v>0</v>
      </c>
      <c r="AN129" s="64">
        <v>6</v>
      </c>
      <c r="AO129" s="70" t="s">
        <v>287</v>
      </c>
      <c r="AP129" s="64" t="b">
        <v>0</v>
      </c>
      <c r="AQ129" s="64" t="s">
        <v>288</v>
      </c>
      <c r="AR129" s="64"/>
      <c r="AS129" s="70" t="s">
        <v>287</v>
      </c>
      <c r="AT129" s="64" t="b">
        <v>0</v>
      </c>
      <c r="AU129" s="64">
        <v>0</v>
      </c>
      <c r="AV129" s="70" t="s">
        <v>287</v>
      </c>
      <c r="AW129" s="64" t="s">
        <v>342</v>
      </c>
      <c r="AX129" s="64" t="b">
        <v>0</v>
      </c>
      <c r="AY129" s="70" t="s">
        <v>1065</v>
      </c>
      <c r="AZ129" s="64" t="s">
        <v>185</v>
      </c>
      <c r="BA129" s="64">
        <v>0</v>
      </c>
      <c r="BB129" s="64">
        <v>0</v>
      </c>
      <c r="BC129" s="64"/>
      <c r="BD129" s="64"/>
      <c r="BE129" s="64"/>
      <c r="BF129" s="64"/>
      <c r="BG129" s="64"/>
      <c r="BH129" s="64"/>
      <c r="BI129" s="64"/>
      <c r="BJ129" s="64"/>
      <c r="BK129" s="63" t="str">
        <f>REPLACE(INDEX(GroupVertices[Group],MATCH(Edges[[#This Row],[Vertex 1]],GroupVertices[Vertex],0)),1,1,"")</f>
        <v>1</v>
      </c>
      <c r="BL129" s="63" t="str">
        <f>REPLACE(INDEX(GroupVertices[Group],MATCH(Edges[[#This Row],[Vertex 2]],GroupVertices[Vertex],0)),1,1,"")</f>
        <v>1</v>
      </c>
      <c r="BM129" s="137">
        <v>43725</v>
      </c>
      <c r="BN129" s="70" t="s">
        <v>942</v>
      </c>
    </row>
    <row r="130" spans="1:66" ht="15">
      <c r="A130" s="62" t="s">
        <v>770</v>
      </c>
      <c r="B130" s="62" t="s">
        <v>799</v>
      </c>
      <c r="C130" s="87" t="s">
        <v>1699</v>
      </c>
      <c r="D130" s="94">
        <v>6.666666666666667</v>
      </c>
      <c r="E130" s="95" t="s">
        <v>136</v>
      </c>
      <c r="F130" s="96">
        <v>14.75</v>
      </c>
      <c r="G130" s="87"/>
      <c r="H130" s="77"/>
      <c r="I130" s="97"/>
      <c r="J130" s="97"/>
      <c r="K130" s="34" t="s">
        <v>65</v>
      </c>
      <c r="L130" s="100">
        <v>130</v>
      </c>
      <c r="M130" s="100"/>
      <c r="N130" s="99"/>
      <c r="O130" s="64" t="s">
        <v>195</v>
      </c>
      <c r="P130" s="66">
        <v>43733.54666666667</v>
      </c>
      <c r="Q130" s="64" t="s">
        <v>831</v>
      </c>
      <c r="R130" s="67" t="s">
        <v>857</v>
      </c>
      <c r="S130" s="64" t="s">
        <v>870</v>
      </c>
      <c r="T130" s="64" t="s">
        <v>886</v>
      </c>
      <c r="U130" s="66">
        <v>43733.54666666667</v>
      </c>
      <c r="V130" s="67" t="s">
        <v>1016</v>
      </c>
      <c r="W130" s="64"/>
      <c r="X130" s="64"/>
      <c r="Y130" s="70" t="s">
        <v>1077</v>
      </c>
      <c r="Z130" s="64"/>
      <c r="AA130" s="110">
        <v>2</v>
      </c>
      <c r="AB130" s="48">
        <v>0</v>
      </c>
      <c r="AC130" s="49">
        <v>0</v>
      </c>
      <c r="AD130" s="48">
        <v>0</v>
      </c>
      <c r="AE130" s="49">
        <v>0</v>
      </c>
      <c r="AF130" s="48">
        <v>0</v>
      </c>
      <c r="AG130" s="49">
        <v>0</v>
      </c>
      <c r="AH130" s="48">
        <v>6</v>
      </c>
      <c r="AI130" s="49">
        <v>100</v>
      </c>
      <c r="AJ130" s="48">
        <v>6</v>
      </c>
      <c r="AK130" s="117"/>
      <c r="AL130" s="67" t="s">
        <v>911</v>
      </c>
      <c r="AM130" s="64" t="b">
        <v>0</v>
      </c>
      <c r="AN130" s="64">
        <v>0</v>
      </c>
      <c r="AO130" s="70" t="s">
        <v>287</v>
      </c>
      <c r="AP130" s="64" t="b">
        <v>0</v>
      </c>
      <c r="AQ130" s="64" t="s">
        <v>288</v>
      </c>
      <c r="AR130" s="64"/>
      <c r="AS130" s="70" t="s">
        <v>287</v>
      </c>
      <c r="AT130" s="64" t="b">
        <v>0</v>
      </c>
      <c r="AU130" s="64">
        <v>2</v>
      </c>
      <c r="AV130" s="70" t="s">
        <v>1078</v>
      </c>
      <c r="AW130" s="64" t="s">
        <v>342</v>
      </c>
      <c r="AX130" s="64" t="b">
        <v>0</v>
      </c>
      <c r="AY130" s="70" t="s">
        <v>1078</v>
      </c>
      <c r="AZ130" s="64" t="s">
        <v>185</v>
      </c>
      <c r="BA130" s="64">
        <v>0</v>
      </c>
      <c r="BB130" s="64">
        <v>0</v>
      </c>
      <c r="BC130" s="64"/>
      <c r="BD130" s="64"/>
      <c r="BE130" s="64"/>
      <c r="BF130" s="64"/>
      <c r="BG130" s="64"/>
      <c r="BH130" s="64"/>
      <c r="BI130" s="64"/>
      <c r="BJ130" s="64"/>
      <c r="BK130" s="63" t="str">
        <f>REPLACE(INDEX(GroupVertices[Group],MATCH(Edges[[#This Row],[Vertex 1]],GroupVertices[Vertex],0)),1,1,"")</f>
        <v>2</v>
      </c>
      <c r="BL130" s="63" t="str">
        <f>REPLACE(INDEX(GroupVertices[Group],MATCH(Edges[[#This Row],[Vertex 2]],GroupVertices[Vertex],0)),1,1,"")</f>
        <v>1</v>
      </c>
      <c r="BM130" s="137">
        <v>43733</v>
      </c>
      <c r="BN130" s="70" t="s">
        <v>954</v>
      </c>
    </row>
    <row r="131" spans="1:66" ht="15">
      <c r="A131" s="62" t="s">
        <v>770</v>
      </c>
      <c r="B131" s="62" t="s">
        <v>799</v>
      </c>
      <c r="C131" s="87" t="s">
        <v>1699</v>
      </c>
      <c r="D131" s="94">
        <v>6.666666666666667</v>
      </c>
      <c r="E131" s="95" t="s">
        <v>136</v>
      </c>
      <c r="F131" s="96">
        <v>14.75</v>
      </c>
      <c r="G131" s="87"/>
      <c r="H131" s="77"/>
      <c r="I131" s="97"/>
      <c r="J131" s="97"/>
      <c r="K131" s="34" t="s">
        <v>65</v>
      </c>
      <c r="L131" s="100">
        <v>131</v>
      </c>
      <c r="M131" s="100"/>
      <c r="N131" s="99"/>
      <c r="O131" s="64" t="s">
        <v>195</v>
      </c>
      <c r="P131" s="66">
        <v>43733.652662037035</v>
      </c>
      <c r="Q131" s="64" t="s">
        <v>821</v>
      </c>
      <c r="R131" s="67" t="s">
        <v>850</v>
      </c>
      <c r="S131" s="64" t="s">
        <v>865</v>
      </c>
      <c r="T131" s="64" t="s">
        <v>882</v>
      </c>
      <c r="U131" s="66">
        <v>43733.652662037035</v>
      </c>
      <c r="V131" s="67" t="s">
        <v>861</v>
      </c>
      <c r="W131" s="64"/>
      <c r="X131" s="64"/>
      <c r="Y131" s="70" t="s">
        <v>1059</v>
      </c>
      <c r="Z131" s="64"/>
      <c r="AA131" s="110">
        <v>2</v>
      </c>
      <c r="AB131" s="48">
        <v>0</v>
      </c>
      <c r="AC131" s="49">
        <v>0</v>
      </c>
      <c r="AD131" s="48">
        <v>0</v>
      </c>
      <c r="AE131" s="49">
        <v>0</v>
      </c>
      <c r="AF131" s="48">
        <v>0</v>
      </c>
      <c r="AG131" s="49">
        <v>0</v>
      </c>
      <c r="AH131" s="48">
        <v>23</v>
      </c>
      <c r="AI131" s="49">
        <v>100</v>
      </c>
      <c r="AJ131" s="48">
        <v>23</v>
      </c>
      <c r="AK131" s="117"/>
      <c r="AL131" s="67" t="s">
        <v>911</v>
      </c>
      <c r="AM131" s="64" t="b">
        <v>0</v>
      </c>
      <c r="AN131" s="64">
        <v>3</v>
      </c>
      <c r="AO131" s="70" t="s">
        <v>287</v>
      </c>
      <c r="AP131" s="64" t="b">
        <v>0</v>
      </c>
      <c r="AQ131" s="64" t="s">
        <v>288</v>
      </c>
      <c r="AR131" s="64"/>
      <c r="AS131" s="70" t="s">
        <v>287</v>
      </c>
      <c r="AT131" s="64" t="b">
        <v>0</v>
      </c>
      <c r="AU131" s="64">
        <v>0</v>
      </c>
      <c r="AV131" s="70" t="s">
        <v>287</v>
      </c>
      <c r="AW131" s="64" t="s">
        <v>341</v>
      </c>
      <c r="AX131" s="64" t="b">
        <v>0</v>
      </c>
      <c r="AY131" s="70" t="s">
        <v>1059</v>
      </c>
      <c r="AZ131" s="64" t="s">
        <v>185</v>
      </c>
      <c r="BA131" s="64">
        <v>0</v>
      </c>
      <c r="BB131" s="64">
        <v>0</v>
      </c>
      <c r="BC131" s="64"/>
      <c r="BD131" s="64"/>
      <c r="BE131" s="64"/>
      <c r="BF131" s="64"/>
      <c r="BG131" s="64"/>
      <c r="BH131" s="64"/>
      <c r="BI131" s="64"/>
      <c r="BJ131" s="64"/>
      <c r="BK131" s="63" t="str">
        <f>REPLACE(INDEX(GroupVertices[Group],MATCH(Edges[[#This Row],[Vertex 1]],GroupVertices[Vertex],0)),1,1,"")</f>
        <v>2</v>
      </c>
      <c r="BL131" s="63" t="str">
        <f>REPLACE(INDEX(GroupVertices[Group],MATCH(Edges[[#This Row],[Vertex 2]],GroupVertices[Vertex],0)),1,1,"")</f>
        <v>1</v>
      </c>
      <c r="BM131" s="137">
        <v>43733</v>
      </c>
      <c r="BN131" s="70" t="s">
        <v>936</v>
      </c>
    </row>
    <row r="132" spans="1:66" ht="15">
      <c r="A132" s="62" t="s">
        <v>422</v>
      </c>
      <c r="B132" s="62" t="s">
        <v>799</v>
      </c>
      <c r="C132" s="87" t="s">
        <v>1699</v>
      </c>
      <c r="D132" s="94">
        <v>6.666666666666667</v>
      </c>
      <c r="E132" s="95" t="s">
        <v>136</v>
      </c>
      <c r="F132" s="96">
        <v>14.75</v>
      </c>
      <c r="G132" s="87"/>
      <c r="H132" s="77"/>
      <c r="I132" s="97"/>
      <c r="J132" s="97"/>
      <c r="K132" s="34" t="s">
        <v>65</v>
      </c>
      <c r="L132" s="100">
        <v>132</v>
      </c>
      <c r="M132" s="100"/>
      <c r="N132" s="99"/>
      <c r="O132" s="64" t="s">
        <v>195</v>
      </c>
      <c r="P132" s="66">
        <v>43733.545</v>
      </c>
      <c r="Q132" s="64" t="s">
        <v>831</v>
      </c>
      <c r="R132" s="67" t="s">
        <v>857</v>
      </c>
      <c r="S132" s="64" t="s">
        <v>870</v>
      </c>
      <c r="T132" s="64" t="s">
        <v>886</v>
      </c>
      <c r="U132" s="66">
        <v>43733.545</v>
      </c>
      <c r="V132" s="67" t="s">
        <v>1017</v>
      </c>
      <c r="W132" s="64"/>
      <c r="X132" s="64"/>
      <c r="Y132" s="70" t="s">
        <v>1078</v>
      </c>
      <c r="Z132" s="64"/>
      <c r="AA132" s="110">
        <v>2</v>
      </c>
      <c r="AB132" s="48">
        <v>0</v>
      </c>
      <c r="AC132" s="49">
        <v>0</v>
      </c>
      <c r="AD132" s="48">
        <v>0</v>
      </c>
      <c r="AE132" s="49">
        <v>0</v>
      </c>
      <c r="AF132" s="48">
        <v>0</v>
      </c>
      <c r="AG132" s="49">
        <v>0</v>
      </c>
      <c r="AH132" s="48">
        <v>6</v>
      </c>
      <c r="AI132" s="49">
        <v>100</v>
      </c>
      <c r="AJ132" s="48">
        <v>6</v>
      </c>
      <c r="AK132" s="117"/>
      <c r="AL132" s="67" t="s">
        <v>455</v>
      </c>
      <c r="AM132" s="64" t="b">
        <v>0</v>
      </c>
      <c r="AN132" s="64">
        <v>2</v>
      </c>
      <c r="AO132" s="70" t="s">
        <v>287</v>
      </c>
      <c r="AP132" s="64" t="b">
        <v>0</v>
      </c>
      <c r="AQ132" s="64" t="s">
        <v>288</v>
      </c>
      <c r="AR132" s="64"/>
      <c r="AS132" s="70" t="s">
        <v>287</v>
      </c>
      <c r="AT132" s="64" t="b">
        <v>0</v>
      </c>
      <c r="AU132" s="64">
        <v>2</v>
      </c>
      <c r="AV132" s="70" t="s">
        <v>287</v>
      </c>
      <c r="AW132" s="64" t="s">
        <v>342</v>
      </c>
      <c r="AX132" s="64" t="b">
        <v>0</v>
      </c>
      <c r="AY132" s="70" t="s">
        <v>1078</v>
      </c>
      <c r="AZ132" s="64" t="s">
        <v>353</v>
      </c>
      <c r="BA132" s="64">
        <v>0</v>
      </c>
      <c r="BB132" s="64">
        <v>0</v>
      </c>
      <c r="BC132" s="64"/>
      <c r="BD132" s="64"/>
      <c r="BE132" s="64"/>
      <c r="BF132" s="64"/>
      <c r="BG132" s="64"/>
      <c r="BH132" s="64"/>
      <c r="BI132" s="64"/>
      <c r="BJ132" s="64"/>
      <c r="BK132" s="63" t="str">
        <f>REPLACE(INDEX(GroupVertices[Group],MATCH(Edges[[#This Row],[Vertex 1]],GroupVertices[Vertex],0)),1,1,"")</f>
        <v>1</v>
      </c>
      <c r="BL132" s="63" t="str">
        <f>REPLACE(INDEX(GroupVertices[Group],MATCH(Edges[[#This Row],[Vertex 2]],GroupVertices[Vertex],0)),1,1,"")</f>
        <v>1</v>
      </c>
      <c r="BM132" s="137">
        <v>43733</v>
      </c>
      <c r="BN132" s="70" t="s">
        <v>955</v>
      </c>
    </row>
    <row r="133" spans="1:66" ht="15">
      <c r="A133" s="62" t="s">
        <v>422</v>
      </c>
      <c r="B133" s="62" t="s">
        <v>799</v>
      </c>
      <c r="C133" s="87" t="s">
        <v>1699</v>
      </c>
      <c r="D133" s="94">
        <v>6.666666666666667</v>
      </c>
      <c r="E133" s="95" t="s">
        <v>136</v>
      </c>
      <c r="F133" s="96">
        <v>14.75</v>
      </c>
      <c r="G133" s="87"/>
      <c r="H133" s="77"/>
      <c r="I133" s="97"/>
      <c r="J133" s="97"/>
      <c r="K133" s="34" t="s">
        <v>65</v>
      </c>
      <c r="L133" s="100">
        <v>133</v>
      </c>
      <c r="M133" s="100"/>
      <c r="N133" s="99"/>
      <c r="O133" s="64" t="s">
        <v>195</v>
      </c>
      <c r="P133" s="66">
        <v>43733.66239583334</v>
      </c>
      <c r="Q133" s="64" t="s">
        <v>832</v>
      </c>
      <c r="R133" s="67" t="s">
        <v>858</v>
      </c>
      <c r="S133" s="64" t="s">
        <v>866</v>
      </c>
      <c r="T133" s="64" t="s">
        <v>887</v>
      </c>
      <c r="U133" s="66">
        <v>43733.66239583334</v>
      </c>
      <c r="V133" s="67" t="s">
        <v>1018</v>
      </c>
      <c r="W133" s="64"/>
      <c r="X133" s="64"/>
      <c r="Y133" s="70" t="s">
        <v>1079</v>
      </c>
      <c r="Z133" s="64"/>
      <c r="AA133" s="110">
        <v>2</v>
      </c>
      <c r="AB133" s="48">
        <v>0</v>
      </c>
      <c r="AC133" s="49">
        <v>0</v>
      </c>
      <c r="AD133" s="48">
        <v>0</v>
      </c>
      <c r="AE133" s="49">
        <v>0</v>
      </c>
      <c r="AF133" s="48">
        <v>0</v>
      </c>
      <c r="AG133" s="49">
        <v>0</v>
      </c>
      <c r="AH133" s="48">
        <v>14</v>
      </c>
      <c r="AI133" s="49">
        <v>100</v>
      </c>
      <c r="AJ133" s="48">
        <v>14</v>
      </c>
      <c r="AK133" s="117"/>
      <c r="AL133" s="67" t="s">
        <v>455</v>
      </c>
      <c r="AM133" s="64" t="b">
        <v>0</v>
      </c>
      <c r="AN133" s="64">
        <v>0</v>
      </c>
      <c r="AO133" s="70" t="s">
        <v>287</v>
      </c>
      <c r="AP133" s="64" t="b">
        <v>1</v>
      </c>
      <c r="AQ133" s="64" t="s">
        <v>288</v>
      </c>
      <c r="AR133" s="64"/>
      <c r="AS133" s="70" t="s">
        <v>1097</v>
      </c>
      <c r="AT133" s="64" t="b">
        <v>0</v>
      </c>
      <c r="AU133" s="64">
        <v>0</v>
      </c>
      <c r="AV133" s="70" t="s">
        <v>287</v>
      </c>
      <c r="AW133" s="64" t="s">
        <v>342</v>
      </c>
      <c r="AX133" s="64" t="b">
        <v>0</v>
      </c>
      <c r="AY133" s="70" t="s">
        <v>1079</v>
      </c>
      <c r="AZ133" s="64" t="s">
        <v>185</v>
      </c>
      <c r="BA133" s="64">
        <v>0</v>
      </c>
      <c r="BB133" s="64">
        <v>0</v>
      </c>
      <c r="BC133" s="64"/>
      <c r="BD133" s="64"/>
      <c r="BE133" s="64"/>
      <c r="BF133" s="64"/>
      <c r="BG133" s="64"/>
      <c r="BH133" s="64"/>
      <c r="BI133" s="64"/>
      <c r="BJ133" s="64"/>
      <c r="BK133" s="63" t="str">
        <f>REPLACE(INDEX(GroupVertices[Group],MATCH(Edges[[#This Row],[Vertex 1]],GroupVertices[Vertex],0)),1,1,"")</f>
        <v>1</v>
      </c>
      <c r="BL133" s="63" t="str">
        <f>REPLACE(INDEX(GroupVertices[Group],MATCH(Edges[[#This Row],[Vertex 2]],GroupVertices[Vertex],0)),1,1,"")</f>
        <v>1</v>
      </c>
      <c r="BM133" s="137">
        <v>43733</v>
      </c>
      <c r="BN133" s="70" t="s">
        <v>956</v>
      </c>
    </row>
    <row r="134" spans="1:66" ht="15">
      <c r="A134" s="62" t="s">
        <v>770</v>
      </c>
      <c r="B134" s="62" t="s">
        <v>783</v>
      </c>
      <c r="C134" s="87" t="s">
        <v>284</v>
      </c>
      <c r="D134" s="94">
        <v>5</v>
      </c>
      <c r="E134" s="95" t="s">
        <v>132</v>
      </c>
      <c r="F134" s="96">
        <v>16</v>
      </c>
      <c r="G134" s="87"/>
      <c r="H134" s="77"/>
      <c r="I134" s="97"/>
      <c r="J134" s="97"/>
      <c r="K134" s="34" t="s">
        <v>65</v>
      </c>
      <c r="L134" s="100">
        <v>134</v>
      </c>
      <c r="M134" s="100"/>
      <c r="N134" s="99"/>
      <c r="O134" s="64" t="s">
        <v>195</v>
      </c>
      <c r="P134" s="66">
        <v>43725.74854166667</v>
      </c>
      <c r="Q134" s="64" t="s">
        <v>824</v>
      </c>
      <c r="R134" s="67" t="s">
        <v>852</v>
      </c>
      <c r="S134" s="64" t="s">
        <v>865</v>
      </c>
      <c r="T134" s="64" t="s">
        <v>884</v>
      </c>
      <c r="U134" s="66">
        <v>43725.74854166667</v>
      </c>
      <c r="V134" s="67" t="s">
        <v>1003</v>
      </c>
      <c r="W134" s="64"/>
      <c r="X134" s="64"/>
      <c r="Y134" s="70" t="s">
        <v>1064</v>
      </c>
      <c r="Z134" s="64"/>
      <c r="AA134" s="110">
        <v>1</v>
      </c>
      <c r="AB134" s="48"/>
      <c r="AC134" s="49"/>
      <c r="AD134" s="48"/>
      <c r="AE134" s="49"/>
      <c r="AF134" s="48"/>
      <c r="AG134" s="49"/>
      <c r="AH134" s="48"/>
      <c r="AI134" s="49"/>
      <c r="AJ134" s="48"/>
      <c r="AK134" s="117"/>
      <c r="AL134" s="67" t="s">
        <v>911</v>
      </c>
      <c r="AM134" s="64" t="b">
        <v>0</v>
      </c>
      <c r="AN134" s="64">
        <v>9</v>
      </c>
      <c r="AO134" s="70" t="s">
        <v>287</v>
      </c>
      <c r="AP134" s="64" t="b">
        <v>0</v>
      </c>
      <c r="AQ134" s="64" t="s">
        <v>288</v>
      </c>
      <c r="AR134" s="64"/>
      <c r="AS134" s="70" t="s">
        <v>287</v>
      </c>
      <c r="AT134" s="64" t="b">
        <v>0</v>
      </c>
      <c r="AU134" s="64">
        <v>0</v>
      </c>
      <c r="AV134" s="70" t="s">
        <v>287</v>
      </c>
      <c r="AW134" s="64" t="s">
        <v>341</v>
      </c>
      <c r="AX134" s="64" t="b">
        <v>0</v>
      </c>
      <c r="AY134" s="70" t="s">
        <v>1064</v>
      </c>
      <c r="AZ134" s="64" t="s">
        <v>185</v>
      </c>
      <c r="BA134" s="64">
        <v>0</v>
      </c>
      <c r="BB134" s="64">
        <v>0</v>
      </c>
      <c r="BC134" s="64"/>
      <c r="BD134" s="64"/>
      <c r="BE134" s="64"/>
      <c r="BF134" s="64"/>
      <c r="BG134" s="64"/>
      <c r="BH134" s="64"/>
      <c r="BI134" s="64"/>
      <c r="BJ134" s="64"/>
      <c r="BK134" s="63" t="str">
        <f>REPLACE(INDEX(GroupVertices[Group],MATCH(Edges[[#This Row],[Vertex 1]],GroupVertices[Vertex],0)),1,1,"")</f>
        <v>2</v>
      </c>
      <c r="BL134" s="63" t="str">
        <f>REPLACE(INDEX(GroupVertices[Group],MATCH(Edges[[#This Row],[Vertex 2]],GroupVertices[Vertex],0)),1,1,"")</f>
        <v>3</v>
      </c>
      <c r="BM134" s="137">
        <v>43725</v>
      </c>
      <c r="BN134" s="70" t="s">
        <v>941</v>
      </c>
    </row>
    <row r="135" spans="1:66" ht="15">
      <c r="A135" s="62" t="s">
        <v>422</v>
      </c>
      <c r="B135" s="62" t="s">
        <v>783</v>
      </c>
      <c r="C135" s="87" t="s">
        <v>1699</v>
      </c>
      <c r="D135" s="94">
        <v>6.666666666666667</v>
      </c>
      <c r="E135" s="95" t="s">
        <v>136</v>
      </c>
      <c r="F135" s="96">
        <v>14.75</v>
      </c>
      <c r="G135" s="87"/>
      <c r="H135" s="77"/>
      <c r="I135" s="97"/>
      <c r="J135" s="97"/>
      <c r="K135" s="34" t="s">
        <v>65</v>
      </c>
      <c r="L135" s="100">
        <v>135</v>
      </c>
      <c r="M135" s="100"/>
      <c r="N135" s="99"/>
      <c r="O135" s="64" t="s">
        <v>195</v>
      </c>
      <c r="P135" s="66">
        <v>43725.75001157408</v>
      </c>
      <c r="Q135" s="64" t="s">
        <v>825</v>
      </c>
      <c r="R135" s="67" t="s">
        <v>852</v>
      </c>
      <c r="S135" s="64" t="s">
        <v>865</v>
      </c>
      <c r="T135" s="64" t="s">
        <v>885</v>
      </c>
      <c r="U135" s="66">
        <v>43725.75001157408</v>
      </c>
      <c r="V135" s="67" t="s">
        <v>1004</v>
      </c>
      <c r="W135" s="64"/>
      <c r="X135" s="64"/>
      <c r="Y135" s="70" t="s">
        <v>1065</v>
      </c>
      <c r="Z135" s="64"/>
      <c r="AA135" s="110">
        <v>2</v>
      </c>
      <c r="AB135" s="48"/>
      <c r="AC135" s="49"/>
      <c r="AD135" s="48"/>
      <c r="AE135" s="49"/>
      <c r="AF135" s="48"/>
      <c r="AG135" s="49"/>
      <c r="AH135" s="48"/>
      <c r="AI135" s="49"/>
      <c r="AJ135" s="48"/>
      <c r="AK135" s="117"/>
      <c r="AL135" s="67" t="s">
        <v>455</v>
      </c>
      <c r="AM135" s="64" t="b">
        <v>0</v>
      </c>
      <c r="AN135" s="64">
        <v>6</v>
      </c>
      <c r="AO135" s="70" t="s">
        <v>287</v>
      </c>
      <c r="AP135" s="64" t="b">
        <v>0</v>
      </c>
      <c r="AQ135" s="64" t="s">
        <v>288</v>
      </c>
      <c r="AR135" s="64"/>
      <c r="AS135" s="70" t="s">
        <v>287</v>
      </c>
      <c r="AT135" s="64" t="b">
        <v>0</v>
      </c>
      <c r="AU135" s="64">
        <v>0</v>
      </c>
      <c r="AV135" s="70" t="s">
        <v>287</v>
      </c>
      <c r="AW135" s="64" t="s">
        <v>342</v>
      </c>
      <c r="AX135" s="64" t="b">
        <v>0</v>
      </c>
      <c r="AY135" s="70" t="s">
        <v>1065</v>
      </c>
      <c r="AZ135" s="64" t="s">
        <v>185</v>
      </c>
      <c r="BA135" s="64">
        <v>0</v>
      </c>
      <c r="BB135" s="64">
        <v>0</v>
      </c>
      <c r="BC135" s="64"/>
      <c r="BD135" s="64"/>
      <c r="BE135" s="64"/>
      <c r="BF135" s="64"/>
      <c r="BG135" s="64"/>
      <c r="BH135" s="64"/>
      <c r="BI135" s="64"/>
      <c r="BJ135" s="64"/>
      <c r="BK135" s="63" t="str">
        <f>REPLACE(INDEX(GroupVertices[Group],MATCH(Edges[[#This Row],[Vertex 1]],GroupVertices[Vertex],0)),1,1,"")</f>
        <v>1</v>
      </c>
      <c r="BL135" s="63" t="str">
        <f>REPLACE(INDEX(GroupVertices[Group],MATCH(Edges[[#This Row],[Vertex 2]],GroupVertices[Vertex],0)),1,1,"")</f>
        <v>3</v>
      </c>
      <c r="BM135" s="137">
        <v>43725</v>
      </c>
      <c r="BN135" s="70" t="s">
        <v>942</v>
      </c>
    </row>
    <row r="136" spans="1:66" ht="15">
      <c r="A136" s="62" t="s">
        <v>422</v>
      </c>
      <c r="B136" s="62" t="s">
        <v>783</v>
      </c>
      <c r="C136" s="87" t="s">
        <v>1699</v>
      </c>
      <c r="D136" s="94">
        <v>6.666666666666667</v>
      </c>
      <c r="E136" s="95" t="s">
        <v>136</v>
      </c>
      <c r="F136" s="96">
        <v>14.75</v>
      </c>
      <c r="G136" s="87"/>
      <c r="H136" s="77"/>
      <c r="I136" s="97"/>
      <c r="J136" s="97"/>
      <c r="K136" s="34" t="s">
        <v>65</v>
      </c>
      <c r="L136" s="100">
        <v>136</v>
      </c>
      <c r="M136" s="100"/>
      <c r="N136" s="99"/>
      <c r="O136" s="64" t="s">
        <v>195</v>
      </c>
      <c r="P136" s="66">
        <v>43733.66239583334</v>
      </c>
      <c r="Q136" s="64" t="s">
        <v>832</v>
      </c>
      <c r="R136" s="67" t="s">
        <v>858</v>
      </c>
      <c r="S136" s="64" t="s">
        <v>866</v>
      </c>
      <c r="T136" s="64" t="s">
        <v>887</v>
      </c>
      <c r="U136" s="66">
        <v>43733.66239583334</v>
      </c>
      <c r="V136" s="67" t="s">
        <v>1018</v>
      </c>
      <c r="W136" s="64"/>
      <c r="X136" s="64"/>
      <c r="Y136" s="70" t="s">
        <v>1079</v>
      </c>
      <c r="Z136" s="64"/>
      <c r="AA136" s="110">
        <v>2</v>
      </c>
      <c r="AB136" s="48"/>
      <c r="AC136" s="49"/>
      <c r="AD136" s="48"/>
      <c r="AE136" s="49"/>
      <c r="AF136" s="48"/>
      <c r="AG136" s="49"/>
      <c r="AH136" s="48"/>
      <c r="AI136" s="49"/>
      <c r="AJ136" s="48"/>
      <c r="AK136" s="117"/>
      <c r="AL136" s="67" t="s">
        <v>455</v>
      </c>
      <c r="AM136" s="64" t="b">
        <v>0</v>
      </c>
      <c r="AN136" s="64">
        <v>0</v>
      </c>
      <c r="AO136" s="70" t="s">
        <v>287</v>
      </c>
      <c r="AP136" s="64" t="b">
        <v>1</v>
      </c>
      <c r="AQ136" s="64" t="s">
        <v>288</v>
      </c>
      <c r="AR136" s="64"/>
      <c r="AS136" s="70" t="s">
        <v>1097</v>
      </c>
      <c r="AT136" s="64" t="b">
        <v>0</v>
      </c>
      <c r="AU136" s="64">
        <v>0</v>
      </c>
      <c r="AV136" s="70" t="s">
        <v>287</v>
      </c>
      <c r="AW136" s="64" t="s">
        <v>342</v>
      </c>
      <c r="AX136" s="64" t="b">
        <v>0</v>
      </c>
      <c r="AY136" s="70" t="s">
        <v>1079</v>
      </c>
      <c r="AZ136" s="64" t="s">
        <v>185</v>
      </c>
      <c r="BA136" s="64">
        <v>0</v>
      </c>
      <c r="BB136" s="64">
        <v>0</v>
      </c>
      <c r="BC136" s="64"/>
      <c r="BD136" s="64"/>
      <c r="BE136" s="64"/>
      <c r="BF136" s="64"/>
      <c r="BG136" s="64"/>
      <c r="BH136" s="64"/>
      <c r="BI136" s="64"/>
      <c r="BJ136" s="64"/>
      <c r="BK136" s="63" t="str">
        <f>REPLACE(INDEX(GroupVertices[Group],MATCH(Edges[[#This Row],[Vertex 1]],GroupVertices[Vertex],0)),1,1,"")</f>
        <v>1</v>
      </c>
      <c r="BL136" s="63" t="str">
        <f>REPLACE(INDEX(GroupVertices[Group],MATCH(Edges[[#This Row],[Vertex 2]],GroupVertices[Vertex],0)),1,1,"")</f>
        <v>3</v>
      </c>
      <c r="BM136" s="137">
        <v>43733</v>
      </c>
      <c r="BN136" s="70" t="s">
        <v>956</v>
      </c>
    </row>
    <row r="137" spans="1:66" ht="15">
      <c r="A137" s="62" t="s">
        <v>770</v>
      </c>
      <c r="B137" s="62" t="s">
        <v>422</v>
      </c>
      <c r="C137" s="87" t="s">
        <v>285</v>
      </c>
      <c r="D137" s="94">
        <v>10</v>
      </c>
      <c r="E137" s="95" t="s">
        <v>136</v>
      </c>
      <c r="F137" s="96">
        <v>6</v>
      </c>
      <c r="G137" s="87"/>
      <c r="H137" s="77"/>
      <c r="I137" s="97"/>
      <c r="J137" s="97"/>
      <c r="K137" s="34" t="s">
        <v>66</v>
      </c>
      <c r="L137" s="100">
        <v>137</v>
      </c>
      <c r="M137" s="100"/>
      <c r="N137" s="99"/>
      <c r="O137" s="64" t="s">
        <v>353</v>
      </c>
      <c r="P137" s="66">
        <v>43724.72280092593</v>
      </c>
      <c r="Q137" s="64" t="s">
        <v>823</v>
      </c>
      <c r="R137" s="67" t="s">
        <v>851</v>
      </c>
      <c r="S137" s="64" t="s">
        <v>869</v>
      </c>
      <c r="T137" s="64" t="s">
        <v>883</v>
      </c>
      <c r="U137" s="66">
        <v>43724.72280092593</v>
      </c>
      <c r="V137" s="67" t="s">
        <v>1001</v>
      </c>
      <c r="W137" s="64"/>
      <c r="X137" s="64"/>
      <c r="Y137" s="70" t="s">
        <v>1062</v>
      </c>
      <c r="Z137" s="64"/>
      <c r="AA137" s="110">
        <v>9</v>
      </c>
      <c r="AB137" s="48"/>
      <c r="AC137" s="49"/>
      <c r="AD137" s="48"/>
      <c r="AE137" s="49"/>
      <c r="AF137" s="48"/>
      <c r="AG137" s="49"/>
      <c r="AH137" s="48"/>
      <c r="AI137" s="49"/>
      <c r="AJ137" s="48"/>
      <c r="AK137" s="117"/>
      <c r="AL137" s="67" t="s">
        <v>911</v>
      </c>
      <c r="AM137" s="64" t="b">
        <v>0</v>
      </c>
      <c r="AN137" s="64">
        <v>0</v>
      </c>
      <c r="AO137" s="70" t="s">
        <v>287</v>
      </c>
      <c r="AP137" s="64" t="b">
        <v>0</v>
      </c>
      <c r="AQ137" s="64" t="s">
        <v>288</v>
      </c>
      <c r="AR137" s="64"/>
      <c r="AS137" s="70" t="s">
        <v>287</v>
      </c>
      <c r="AT137" s="64" t="b">
        <v>0</v>
      </c>
      <c r="AU137" s="64">
        <v>1</v>
      </c>
      <c r="AV137" s="70" t="s">
        <v>1063</v>
      </c>
      <c r="AW137" s="64" t="s">
        <v>342</v>
      </c>
      <c r="AX137" s="64" t="b">
        <v>0</v>
      </c>
      <c r="AY137" s="70" t="s">
        <v>1063</v>
      </c>
      <c r="AZ137" s="64" t="s">
        <v>185</v>
      </c>
      <c r="BA137" s="64">
        <v>0</v>
      </c>
      <c r="BB137" s="64">
        <v>0</v>
      </c>
      <c r="BC137" s="64"/>
      <c r="BD137" s="64"/>
      <c r="BE137" s="64"/>
      <c r="BF137" s="64"/>
      <c r="BG137" s="64"/>
      <c r="BH137" s="64"/>
      <c r="BI137" s="64"/>
      <c r="BJ137" s="64"/>
      <c r="BK137" s="63" t="str">
        <f>REPLACE(INDEX(GroupVertices[Group],MATCH(Edges[[#This Row],[Vertex 1]],GroupVertices[Vertex],0)),1,1,"")</f>
        <v>2</v>
      </c>
      <c r="BL137" s="63" t="str">
        <f>REPLACE(INDEX(GroupVertices[Group],MATCH(Edges[[#This Row],[Vertex 2]],GroupVertices[Vertex],0)),1,1,"")</f>
        <v>1</v>
      </c>
      <c r="BM137" s="137">
        <v>43724</v>
      </c>
      <c r="BN137" s="70" t="s">
        <v>939</v>
      </c>
    </row>
    <row r="138" spans="1:66" ht="15">
      <c r="A138" s="62" t="s">
        <v>770</v>
      </c>
      <c r="B138" s="62" t="s">
        <v>422</v>
      </c>
      <c r="C138" s="87" t="s">
        <v>285</v>
      </c>
      <c r="D138" s="94">
        <v>10</v>
      </c>
      <c r="E138" s="95" t="s">
        <v>136</v>
      </c>
      <c r="F138" s="96">
        <v>6</v>
      </c>
      <c r="G138" s="87"/>
      <c r="H138" s="77"/>
      <c r="I138" s="97"/>
      <c r="J138" s="97"/>
      <c r="K138" s="34" t="s">
        <v>66</v>
      </c>
      <c r="L138" s="100">
        <v>138</v>
      </c>
      <c r="M138" s="100"/>
      <c r="N138" s="99"/>
      <c r="O138" s="64" t="s">
        <v>353</v>
      </c>
      <c r="P138" s="66">
        <v>43724.72315972222</v>
      </c>
      <c r="Q138" s="64" t="s">
        <v>833</v>
      </c>
      <c r="R138" s="64"/>
      <c r="S138" s="64"/>
      <c r="T138" s="64"/>
      <c r="U138" s="66">
        <v>43724.72315972222</v>
      </c>
      <c r="V138" s="67" t="s">
        <v>1019</v>
      </c>
      <c r="W138" s="64"/>
      <c r="X138" s="64"/>
      <c r="Y138" s="70" t="s">
        <v>1080</v>
      </c>
      <c r="Z138" s="64"/>
      <c r="AA138" s="110">
        <v>9</v>
      </c>
      <c r="AB138" s="48">
        <v>0</v>
      </c>
      <c r="AC138" s="49">
        <v>0</v>
      </c>
      <c r="AD138" s="48">
        <v>0</v>
      </c>
      <c r="AE138" s="49">
        <v>0</v>
      </c>
      <c r="AF138" s="48">
        <v>0</v>
      </c>
      <c r="AG138" s="49">
        <v>0</v>
      </c>
      <c r="AH138" s="48">
        <v>14</v>
      </c>
      <c r="AI138" s="49">
        <v>100</v>
      </c>
      <c r="AJ138" s="48">
        <v>14</v>
      </c>
      <c r="AK138" s="117"/>
      <c r="AL138" s="67" t="s">
        <v>911</v>
      </c>
      <c r="AM138" s="64" t="b">
        <v>0</v>
      </c>
      <c r="AN138" s="64">
        <v>0</v>
      </c>
      <c r="AO138" s="70" t="s">
        <v>287</v>
      </c>
      <c r="AP138" s="64" t="b">
        <v>0</v>
      </c>
      <c r="AQ138" s="64" t="s">
        <v>288</v>
      </c>
      <c r="AR138" s="64"/>
      <c r="AS138" s="70" t="s">
        <v>287</v>
      </c>
      <c r="AT138" s="64" t="b">
        <v>0</v>
      </c>
      <c r="AU138" s="64">
        <v>1</v>
      </c>
      <c r="AV138" s="70" t="s">
        <v>1087</v>
      </c>
      <c r="AW138" s="64" t="s">
        <v>342</v>
      </c>
      <c r="AX138" s="64" t="b">
        <v>0</v>
      </c>
      <c r="AY138" s="70" t="s">
        <v>1087</v>
      </c>
      <c r="AZ138" s="64" t="s">
        <v>185</v>
      </c>
      <c r="BA138" s="64">
        <v>0</v>
      </c>
      <c r="BB138" s="64">
        <v>0</v>
      </c>
      <c r="BC138" s="64"/>
      <c r="BD138" s="64"/>
      <c r="BE138" s="64"/>
      <c r="BF138" s="64"/>
      <c r="BG138" s="64"/>
      <c r="BH138" s="64"/>
      <c r="BI138" s="64"/>
      <c r="BJ138" s="64"/>
      <c r="BK138" s="63" t="str">
        <f>REPLACE(INDEX(GroupVertices[Group],MATCH(Edges[[#This Row],[Vertex 1]],GroupVertices[Vertex],0)),1,1,"")</f>
        <v>2</v>
      </c>
      <c r="BL138" s="63" t="str">
        <f>REPLACE(INDEX(GroupVertices[Group],MATCH(Edges[[#This Row],[Vertex 2]],GroupVertices[Vertex],0)),1,1,"")</f>
        <v>1</v>
      </c>
      <c r="BM138" s="137">
        <v>43724</v>
      </c>
      <c r="BN138" s="70" t="s">
        <v>957</v>
      </c>
    </row>
    <row r="139" spans="1:66" ht="15">
      <c r="A139" s="62" t="s">
        <v>770</v>
      </c>
      <c r="B139" s="62" t="s">
        <v>422</v>
      </c>
      <c r="C139" s="87" t="s">
        <v>285</v>
      </c>
      <c r="D139" s="94">
        <v>10</v>
      </c>
      <c r="E139" s="95" t="s">
        <v>136</v>
      </c>
      <c r="F139" s="96">
        <v>6</v>
      </c>
      <c r="G139" s="87"/>
      <c r="H139" s="77"/>
      <c r="I139" s="97"/>
      <c r="J139" s="97"/>
      <c r="K139" s="34" t="s">
        <v>66</v>
      </c>
      <c r="L139" s="100">
        <v>139</v>
      </c>
      <c r="M139" s="100"/>
      <c r="N139" s="99"/>
      <c r="O139" s="64" t="s">
        <v>353</v>
      </c>
      <c r="P139" s="66">
        <v>43725.16780092593</v>
      </c>
      <c r="Q139" s="64" t="s">
        <v>834</v>
      </c>
      <c r="R139" s="64"/>
      <c r="S139" s="64"/>
      <c r="T139" s="64" t="s">
        <v>875</v>
      </c>
      <c r="U139" s="66">
        <v>43725.16780092593</v>
      </c>
      <c r="V139" s="67" t="s">
        <v>1020</v>
      </c>
      <c r="W139" s="64"/>
      <c r="X139" s="64"/>
      <c r="Y139" s="70" t="s">
        <v>1081</v>
      </c>
      <c r="Z139" s="64"/>
      <c r="AA139" s="110">
        <v>9</v>
      </c>
      <c r="AB139" s="48"/>
      <c r="AC139" s="49"/>
      <c r="AD139" s="48"/>
      <c r="AE139" s="49"/>
      <c r="AF139" s="48"/>
      <c r="AG139" s="49"/>
      <c r="AH139" s="48"/>
      <c r="AI139" s="49"/>
      <c r="AJ139" s="48"/>
      <c r="AK139" s="135" t="s">
        <v>895</v>
      </c>
      <c r="AL139" s="67" t="s">
        <v>895</v>
      </c>
      <c r="AM139" s="64" t="b">
        <v>0</v>
      </c>
      <c r="AN139" s="64">
        <v>0</v>
      </c>
      <c r="AO139" s="70" t="s">
        <v>287</v>
      </c>
      <c r="AP139" s="64" t="b">
        <v>0</v>
      </c>
      <c r="AQ139" s="64" t="s">
        <v>288</v>
      </c>
      <c r="AR139" s="64"/>
      <c r="AS139" s="70" t="s">
        <v>287</v>
      </c>
      <c r="AT139" s="64" t="b">
        <v>0</v>
      </c>
      <c r="AU139" s="64">
        <v>1</v>
      </c>
      <c r="AV139" s="70" t="s">
        <v>1090</v>
      </c>
      <c r="AW139" s="64" t="s">
        <v>342</v>
      </c>
      <c r="AX139" s="64" t="b">
        <v>0</v>
      </c>
      <c r="AY139" s="70" t="s">
        <v>1090</v>
      </c>
      <c r="AZ139" s="64" t="s">
        <v>185</v>
      </c>
      <c r="BA139" s="64">
        <v>0</v>
      </c>
      <c r="BB139" s="64">
        <v>0</v>
      </c>
      <c r="BC139" s="64"/>
      <c r="BD139" s="64"/>
      <c r="BE139" s="64"/>
      <c r="BF139" s="64"/>
      <c r="BG139" s="64"/>
      <c r="BH139" s="64"/>
      <c r="BI139" s="64"/>
      <c r="BJ139" s="64"/>
      <c r="BK139" s="63" t="str">
        <f>REPLACE(INDEX(GroupVertices[Group],MATCH(Edges[[#This Row],[Vertex 1]],GroupVertices[Vertex],0)),1,1,"")</f>
        <v>2</v>
      </c>
      <c r="BL139" s="63" t="str">
        <f>REPLACE(INDEX(GroupVertices[Group],MATCH(Edges[[#This Row],[Vertex 2]],GroupVertices[Vertex],0)),1,1,"")</f>
        <v>1</v>
      </c>
      <c r="BM139" s="137">
        <v>43725</v>
      </c>
      <c r="BN139" s="70" t="s">
        <v>958</v>
      </c>
    </row>
    <row r="140" spans="1:66" ht="15">
      <c r="A140" s="62" t="s">
        <v>770</v>
      </c>
      <c r="B140" s="62" t="s">
        <v>422</v>
      </c>
      <c r="C140" s="87" t="s">
        <v>1699</v>
      </c>
      <c r="D140" s="94">
        <v>6.666666666666667</v>
      </c>
      <c r="E140" s="95" t="s">
        <v>136</v>
      </c>
      <c r="F140" s="96">
        <v>14.75</v>
      </c>
      <c r="G140" s="87"/>
      <c r="H140" s="77"/>
      <c r="I140" s="97"/>
      <c r="J140" s="97"/>
      <c r="K140" s="34" t="s">
        <v>66</v>
      </c>
      <c r="L140" s="100">
        <v>140</v>
      </c>
      <c r="M140" s="100"/>
      <c r="N140" s="99"/>
      <c r="O140" s="64" t="s">
        <v>195</v>
      </c>
      <c r="P140" s="66">
        <v>43725.74854166667</v>
      </c>
      <c r="Q140" s="64" t="s">
        <v>824</v>
      </c>
      <c r="R140" s="67" t="s">
        <v>852</v>
      </c>
      <c r="S140" s="64" t="s">
        <v>865</v>
      </c>
      <c r="T140" s="64" t="s">
        <v>884</v>
      </c>
      <c r="U140" s="66">
        <v>43725.74854166667</v>
      </c>
      <c r="V140" s="67" t="s">
        <v>1003</v>
      </c>
      <c r="W140" s="64"/>
      <c r="X140" s="64"/>
      <c r="Y140" s="70" t="s">
        <v>1064</v>
      </c>
      <c r="Z140" s="64"/>
      <c r="AA140" s="110">
        <v>2</v>
      </c>
      <c r="AB140" s="48"/>
      <c r="AC140" s="49"/>
      <c r="AD140" s="48"/>
      <c r="AE140" s="49"/>
      <c r="AF140" s="48"/>
      <c r="AG140" s="49"/>
      <c r="AH140" s="48"/>
      <c r="AI140" s="49"/>
      <c r="AJ140" s="48"/>
      <c r="AK140" s="117"/>
      <c r="AL140" s="67" t="s">
        <v>911</v>
      </c>
      <c r="AM140" s="64" t="b">
        <v>0</v>
      </c>
      <c r="AN140" s="64">
        <v>9</v>
      </c>
      <c r="AO140" s="70" t="s">
        <v>287</v>
      </c>
      <c r="AP140" s="64" t="b">
        <v>0</v>
      </c>
      <c r="AQ140" s="64" t="s">
        <v>288</v>
      </c>
      <c r="AR140" s="64"/>
      <c r="AS140" s="70" t="s">
        <v>287</v>
      </c>
      <c r="AT140" s="64" t="b">
        <v>0</v>
      </c>
      <c r="AU140" s="64">
        <v>0</v>
      </c>
      <c r="AV140" s="70" t="s">
        <v>287</v>
      </c>
      <c r="AW140" s="64" t="s">
        <v>341</v>
      </c>
      <c r="AX140" s="64" t="b">
        <v>0</v>
      </c>
      <c r="AY140" s="70" t="s">
        <v>1064</v>
      </c>
      <c r="AZ140" s="64" t="s">
        <v>185</v>
      </c>
      <c r="BA140" s="64">
        <v>0</v>
      </c>
      <c r="BB140" s="64">
        <v>0</v>
      </c>
      <c r="BC140" s="64"/>
      <c r="BD140" s="64"/>
      <c r="BE140" s="64"/>
      <c r="BF140" s="64"/>
      <c r="BG140" s="64"/>
      <c r="BH140" s="64"/>
      <c r="BI140" s="64"/>
      <c r="BJ140" s="64"/>
      <c r="BK140" s="63" t="str">
        <f>REPLACE(INDEX(GroupVertices[Group],MATCH(Edges[[#This Row],[Vertex 1]],GroupVertices[Vertex],0)),1,1,"")</f>
        <v>2</v>
      </c>
      <c r="BL140" s="63" t="str">
        <f>REPLACE(INDEX(GroupVertices[Group],MATCH(Edges[[#This Row],[Vertex 2]],GroupVertices[Vertex],0)),1,1,"")</f>
        <v>1</v>
      </c>
      <c r="BM140" s="137">
        <v>43725</v>
      </c>
      <c r="BN140" s="70" t="s">
        <v>941</v>
      </c>
    </row>
    <row r="141" spans="1:66" ht="15">
      <c r="A141" s="62" t="s">
        <v>770</v>
      </c>
      <c r="B141" s="62" t="s">
        <v>422</v>
      </c>
      <c r="C141" s="87" t="s">
        <v>285</v>
      </c>
      <c r="D141" s="94">
        <v>10</v>
      </c>
      <c r="E141" s="95" t="s">
        <v>136</v>
      </c>
      <c r="F141" s="96">
        <v>6</v>
      </c>
      <c r="G141" s="87"/>
      <c r="H141" s="77"/>
      <c r="I141" s="97"/>
      <c r="J141" s="97"/>
      <c r="K141" s="34" t="s">
        <v>66</v>
      </c>
      <c r="L141" s="100">
        <v>141</v>
      </c>
      <c r="M141" s="100"/>
      <c r="N141" s="99"/>
      <c r="O141" s="64" t="s">
        <v>353</v>
      </c>
      <c r="P141" s="66">
        <v>43726.53888888889</v>
      </c>
      <c r="Q141" s="64" t="s">
        <v>835</v>
      </c>
      <c r="R141" s="64"/>
      <c r="S141" s="64"/>
      <c r="T141" s="64" t="s">
        <v>875</v>
      </c>
      <c r="U141" s="66">
        <v>43726.53888888889</v>
      </c>
      <c r="V141" s="67" t="s">
        <v>1021</v>
      </c>
      <c r="W141" s="64"/>
      <c r="X141" s="64"/>
      <c r="Y141" s="70" t="s">
        <v>1082</v>
      </c>
      <c r="Z141" s="64"/>
      <c r="AA141" s="110">
        <v>9</v>
      </c>
      <c r="AB141" s="48"/>
      <c r="AC141" s="49"/>
      <c r="AD141" s="48"/>
      <c r="AE141" s="49"/>
      <c r="AF141" s="48"/>
      <c r="AG141" s="49"/>
      <c r="AH141" s="48"/>
      <c r="AI141" s="49"/>
      <c r="AJ141" s="48"/>
      <c r="AK141" s="117"/>
      <c r="AL141" s="67" t="s">
        <v>911</v>
      </c>
      <c r="AM141" s="64" t="b">
        <v>0</v>
      </c>
      <c r="AN141" s="64">
        <v>0</v>
      </c>
      <c r="AO141" s="70" t="s">
        <v>287</v>
      </c>
      <c r="AP141" s="64" t="b">
        <v>0</v>
      </c>
      <c r="AQ141" s="64" t="s">
        <v>288</v>
      </c>
      <c r="AR141" s="64"/>
      <c r="AS141" s="70" t="s">
        <v>287</v>
      </c>
      <c r="AT141" s="64" t="b">
        <v>0</v>
      </c>
      <c r="AU141" s="64">
        <v>6</v>
      </c>
      <c r="AV141" s="70" t="s">
        <v>1088</v>
      </c>
      <c r="AW141" s="64" t="s">
        <v>342</v>
      </c>
      <c r="AX141" s="64" t="b">
        <v>0</v>
      </c>
      <c r="AY141" s="70" t="s">
        <v>1088</v>
      </c>
      <c r="AZ141" s="64" t="s">
        <v>185</v>
      </c>
      <c r="BA141" s="64">
        <v>0</v>
      </c>
      <c r="BB141" s="64">
        <v>0</v>
      </c>
      <c r="BC141" s="64"/>
      <c r="BD141" s="64"/>
      <c r="BE141" s="64"/>
      <c r="BF141" s="64"/>
      <c r="BG141" s="64"/>
      <c r="BH141" s="64"/>
      <c r="BI141" s="64"/>
      <c r="BJ141" s="64"/>
      <c r="BK141" s="63" t="str">
        <f>REPLACE(INDEX(GroupVertices[Group],MATCH(Edges[[#This Row],[Vertex 1]],GroupVertices[Vertex],0)),1,1,"")</f>
        <v>2</v>
      </c>
      <c r="BL141" s="63" t="str">
        <f>REPLACE(INDEX(GroupVertices[Group],MATCH(Edges[[#This Row],[Vertex 2]],GroupVertices[Vertex],0)),1,1,"")</f>
        <v>1</v>
      </c>
      <c r="BM141" s="137">
        <v>43726</v>
      </c>
      <c r="BN141" s="70" t="s">
        <v>959</v>
      </c>
    </row>
    <row r="142" spans="1:66" ht="15">
      <c r="A142" s="62" t="s">
        <v>770</v>
      </c>
      <c r="B142" s="62" t="s">
        <v>422</v>
      </c>
      <c r="C142" s="87" t="s">
        <v>285</v>
      </c>
      <c r="D142" s="94">
        <v>10</v>
      </c>
      <c r="E142" s="95" t="s">
        <v>136</v>
      </c>
      <c r="F142" s="96">
        <v>6</v>
      </c>
      <c r="G142" s="87"/>
      <c r="H142" s="77"/>
      <c r="I142" s="97"/>
      <c r="J142" s="97"/>
      <c r="K142" s="34" t="s">
        <v>66</v>
      </c>
      <c r="L142" s="100">
        <v>142</v>
      </c>
      <c r="M142" s="100"/>
      <c r="N142" s="99"/>
      <c r="O142" s="64" t="s">
        <v>353</v>
      </c>
      <c r="P142" s="66">
        <v>43726.823958333334</v>
      </c>
      <c r="Q142" s="64" t="s">
        <v>810</v>
      </c>
      <c r="R142" s="64"/>
      <c r="S142" s="64"/>
      <c r="T142" s="64" t="s">
        <v>875</v>
      </c>
      <c r="U142" s="66">
        <v>43726.823958333334</v>
      </c>
      <c r="V142" s="67" t="s">
        <v>1022</v>
      </c>
      <c r="W142" s="64"/>
      <c r="X142" s="64"/>
      <c r="Y142" s="70" t="s">
        <v>1083</v>
      </c>
      <c r="Z142" s="64"/>
      <c r="AA142" s="110">
        <v>9</v>
      </c>
      <c r="AB142" s="48"/>
      <c r="AC142" s="49"/>
      <c r="AD142" s="48"/>
      <c r="AE142" s="49"/>
      <c r="AF142" s="48"/>
      <c r="AG142" s="49"/>
      <c r="AH142" s="48"/>
      <c r="AI142" s="49"/>
      <c r="AJ142" s="48"/>
      <c r="AK142" s="135" t="s">
        <v>892</v>
      </c>
      <c r="AL142" s="67" t="s">
        <v>892</v>
      </c>
      <c r="AM142" s="64" t="b">
        <v>0</v>
      </c>
      <c r="AN142" s="64">
        <v>0</v>
      </c>
      <c r="AO142" s="70" t="s">
        <v>287</v>
      </c>
      <c r="AP142" s="64" t="b">
        <v>0</v>
      </c>
      <c r="AQ142" s="64" t="s">
        <v>288</v>
      </c>
      <c r="AR142" s="64"/>
      <c r="AS142" s="70" t="s">
        <v>287</v>
      </c>
      <c r="AT142" s="64" t="b">
        <v>0</v>
      </c>
      <c r="AU142" s="64">
        <v>5</v>
      </c>
      <c r="AV142" s="70" t="s">
        <v>1091</v>
      </c>
      <c r="AW142" s="64" t="s">
        <v>342</v>
      </c>
      <c r="AX142" s="64" t="b">
        <v>0</v>
      </c>
      <c r="AY142" s="70" t="s">
        <v>1091</v>
      </c>
      <c r="AZ142" s="64" t="s">
        <v>185</v>
      </c>
      <c r="BA142" s="64">
        <v>0</v>
      </c>
      <c r="BB142" s="64">
        <v>0</v>
      </c>
      <c r="BC142" s="64"/>
      <c r="BD142" s="64"/>
      <c r="BE142" s="64"/>
      <c r="BF142" s="64"/>
      <c r="BG142" s="64"/>
      <c r="BH142" s="64"/>
      <c r="BI142" s="64"/>
      <c r="BJ142" s="64"/>
      <c r="BK142" s="63" t="str">
        <f>REPLACE(INDEX(GroupVertices[Group],MATCH(Edges[[#This Row],[Vertex 1]],GroupVertices[Vertex],0)),1,1,"")</f>
        <v>2</v>
      </c>
      <c r="BL142" s="63" t="str">
        <f>REPLACE(INDEX(GroupVertices[Group],MATCH(Edges[[#This Row],[Vertex 2]],GroupVertices[Vertex],0)),1,1,"")</f>
        <v>1</v>
      </c>
      <c r="BM142" s="137">
        <v>43726</v>
      </c>
      <c r="BN142" s="70" t="s">
        <v>960</v>
      </c>
    </row>
    <row r="143" spans="1:66" ht="15">
      <c r="A143" s="62" t="s">
        <v>770</v>
      </c>
      <c r="B143" s="62" t="s">
        <v>422</v>
      </c>
      <c r="C143" s="87" t="s">
        <v>285</v>
      </c>
      <c r="D143" s="94">
        <v>10</v>
      </c>
      <c r="E143" s="95" t="s">
        <v>136</v>
      </c>
      <c r="F143" s="96">
        <v>6</v>
      </c>
      <c r="G143" s="87"/>
      <c r="H143" s="77"/>
      <c r="I143" s="97"/>
      <c r="J143" s="97"/>
      <c r="K143" s="34" t="s">
        <v>66</v>
      </c>
      <c r="L143" s="100">
        <v>143</v>
      </c>
      <c r="M143" s="100"/>
      <c r="N143" s="99"/>
      <c r="O143" s="64" t="s">
        <v>353</v>
      </c>
      <c r="P143" s="66">
        <v>43727.92888888889</v>
      </c>
      <c r="Q143" s="64" t="s">
        <v>817</v>
      </c>
      <c r="R143" s="64"/>
      <c r="S143" s="64"/>
      <c r="T143" s="64" t="s">
        <v>875</v>
      </c>
      <c r="U143" s="66">
        <v>43727.92888888889</v>
      </c>
      <c r="V143" s="67" t="s">
        <v>1023</v>
      </c>
      <c r="W143" s="64"/>
      <c r="X143" s="64"/>
      <c r="Y143" s="70" t="s">
        <v>1084</v>
      </c>
      <c r="Z143" s="64"/>
      <c r="AA143" s="110">
        <v>9</v>
      </c>
      <c r="AB143" s="48"/>
      <c r="AC143" s="49"/>
      <c r="AD143" s="48"/>
      <c r="AE143" s="49"/>
      <c r="AF143" s="48"/>
      <c r="AG143" s="49"/>
      <c r="AH143" s="48"/>
      <c r="AI143" s="49"/>
      <c r="AJ143" s="48"/>
      <c r="AK143" s="117"/>
      <c r="AL143" s="67" t="s">
        <v>911</v>
      </c>
      <c r="AM143" s="64" t="b">
        <v>0</v>
      </c>
      <c r="AN143" s="64">
        <v>0</v>
      </c>
      <c r="AO143" s="70" t="s">
        <v>287</v>
      </c>
      <c r="AP143" s="64" t="b">
        <v>0</v>
      </c>
      <c r="AQ143" s="64" t="s">
        <v>288</v>
      </c>
      <c r="AR143" s="64"/>
      <c r="AS143" s="70" t="s">
        <v>287</v>
      </c>
      <c r="AT143" s="64" t="b">
        <v>0</v>
      </c>
      <c r="AU143" s="64">
        <v>4</v>
      </c>
      <c r="AV143" s="70" t="s">
        <v>1094</v>
      </c>
      <c r="AW143" s="64" t="s">
        <v>342</v>
      </c>
      <c r="AX143" s="64" t="b">
        <v>0</v>
      </c>
      <c r="AY143" s="70" t="s">
        <v>1094</v>
      </c>
      <c r="AZ143" s="64" t="s">
        <v>185</v>
      </c>
      <c r="BA143" s="64">
        <v>0</v>
      </c>
      <c r="BB143" s="64">
        <v>0</v>
      </c>
      <c r="BC143" s="64"/>
      <c r="BD143" s="64"/>
      <c r="BE143" s="64"/>
      <c r="BF143" s="64"/>
      <c r="BG143" s="64"/>
      <c r="BH143" s="64"/>
      <c r="BI143" s="64"/>
      <c r="BJ143" s="64"/>
      <c r="BK143" s="63" t="str">
        <f>REPLACE(INDEX(GroupVertices[Group],MATCH(Edges[[#This Row],[Vertex 1]],GroupVertices[Vertex],0)),1,1,"")</f>
        <v>2</v>
      </c>
      <c r="BL143" s="63" t="str">
        <f>REPLACE(INDEX(GroupVertices[Group],MATCH(Edges[[#This Row],[Vertex 2]],GroupVertices[Vertex],0)),1,1,"")</f>
        <v>1</v>
      </c>
      <c r="BM143" s="137">
        <v>43727</v>
      </c>
      <c r="BN143" s="70" t="s">
        <v>961</v>
      </c>
    </row>
    <row r="144" spans="1:66" ht="15">
      <c r="A144" s="62" t="s">
        <v>770</v>
      </c>
      <c r="B144" s="62" t="s">
        <v>422</v>
      </c>
      <c r="C144" s="87" t="s">
        <v>285</v>
      </c>
      <c r="D144" s="94">
        <v>10</v>
      </c>
      <c r="E144" s="95" t="s">
        <v>136</v>
      </c>
      <c r="F144" s="96">
        <v>6</v>
      </c>
      <c r="G144" s="87"/>
      <c r="H144" s="77"/>
      <c r="I144" s="97"/>
      <c r="J144" s="97"/>
      <c r="K144" s="34" t="s">
        <v>66</v>
      </c>
      <c r="L144" s="100">
        <v>144</v>
      </c>
      <c r="M144" s="100"/>
      <c r="N144" s="99"/>
      <c r="O144" s="64" t="s">
        <v>353</v>
      </c>
      <c r="P144" s="66">
        <v>43729.71724537037</v>
      </c>
      <c r="Q144" s="64" t="s">
        <v>829</v>
      </c>
      <c r="R144" s="67" t="s">
        <v>855</v>
      </c>
      <c r="S144" s="64" t="s">
        <v>867</v>
      </c>
      <c r="T144" s="64" t="s">
        <v>886</v>
      </c>
      <c r="U144" s="66">
        <v>43729.71724537037</v>
      </c>
      <c r="V144" s="67" t="s">
        <v>1024</v>
      </c>
      <c r="W144" s="64"/>
      <c r="X144" s="64"/>
      <c r="Y144" s="70" t="s">
        <v>1085</v>
      </c>
      <c r="Z144" s="64"/>
      <c r="AA144" s="110">
        <v>9</v>
      </c>
      <c r="AB144" s="48">
        <v>0</v>
      </c>
      <c r="AC144" s="49">
        <v>0</v>
      </c>
      <c r="AD144" s="48">
        <v>0</v>
      </c>
      <c r="AE144" s="49">
        <v>0</v>
      </c>
      <c r="AF144" s="48">
        <v>0</v>
      </c>
      <c r="AG144" s="49">
        <v>0</v>
      </c>
      <c r="AH144" s="48">
        <v>10</v>
      </c>
      <c r="AI144" s="49">
        <v>100</v>
      </c>
      <c r="AJ144" s="48">
        <v>10</v>
      </c>
      <c r="AK144" s="117"/>
      <c r="AL144" s="67" t="s">
        <v>911</v>
      </c>
      <c r="AM144" s="64" t="b">
        <v>0</v>
      </c>
      <c r="AN144" s="64">
        <v>0</v>
      </c>
      <c r="AO144" s="70" t="s">
        <v>287</v>
      </c>
      <c r="AP144" s="64" t="b">
        <v>0</v>
      </c>
      <c r="AQ144" s="64" t="s">
        <v>288</v>
      </c>
      <c r="AR144" s="64"/>
      <c r="AS144" s="70" t="s">
        <v>287</v>
      </c>
      <c r="AT144" s="64" t="b">
        <v>0</v>
      </c>
      <c r="AU144" s="64">
        <v>3</v>
      </c>
      <c r="AV144" s="70" t="s">
        <v>1095</v>
      </c>
      <c r="AW144" s="64" t="s">
        <v>342</v>
      </c>
      <c r="AX144" s="64" t="b">
        <v>0</v>
      </c>
      <c r="AY144" s="70" t="s">
        <v>1095</v>
      </c>
      <c r="AZ144" s="64" t="s">
        <v>185</v>
      </c>
      <c r="BA144" s="64">
        <v>0</v>
      </c>
      <c r="BB144" s="64">
        <v>0</v>
      </c>
      <c r="BC144" s="64"/>
      <c r="BD144" s="64"/>
      <c r="BE144" s="64"/>
      <c r="BF144" s="64"/>
      <c r="BG144" s="64"/>
      <c r="BH144" s="64"/>
      <c r="BI144" s="64"/>
      <c r="BJ144" s="64"/>
      <c r="BK144" s="63" t="str">
        <f>REPLACE(INDEX(GroupVertices[Group],MATCH(Edges[[#This Row],[Vertex 1]],GroupVertices[Vertex],0)),1,1,"")</f>
        <v>2</v>
      </c>
      <c r="BL144" s="63" t="str">
        <f>REPLACE(INDEX(GroupVertices[Group],MATCH(Edges[[#This Row],[Vertex 2]],GroupVertices[Vertex],0)),1,1,"")</f>
        <v>1</v>
      </c>
      <c r="BM144" s="137">
        <v>43729</v>
      </c>
      <c r="BN144" s="70" t="s">
        <v>962</v>
      </c>
    </row>
    <row r="145" spans="1:66" ht="15">
      <c r="A145" s="62" t="s">
        <v>770</v>
      </c>
      <c r="B145" s="62" t="s">
        <v>422</v>
      </c>
      <c r="C145" s="87" t="s">
        <v>285</v>
      </c>
      <c r="D145" s="94">
        <v>10</v>
      </c>
      <c r="E145" s="95" t="s">
        <v>136</v>
      </c>
      <c r="F145" s="96">
        <v>6</v>
      </c>
      <c r="G145" s="87"/>
      <c r="H145" s="77"/>
      <c r="I145" s="97"/>
      <c r="J145" s="97"/>
      <c r="K145" s="34" t="s">
        <v>66</v>
      </c>
      <c r="L145" s="100">
        <v>145</v>
      </c>
      <c r="M145" s="100"/>
      <c r="N145" s="99"/>
      <c r="O145" s="64" t="s">
        <v>353</v>
      </c>
      <c r="P145" s="66">
        <v>43731.5915625</v>
      </c>
      <c r="Q145" s="64" t="s">
        <v>836</v>
      </c>
      <c r="R145" s="67" t="s">
        <v>859</v>
      </c>
      <c r="S145" s="64" t="s">
        <v>871</v>
      </c>
      <c r="T145" s="64" t="s">
        <v>888</v>
      </c>
      <c r="U145" s="66">
        <v>43731.5915625</v>
      </c>
      <c r="V145" s="67" t="s">
        <v>1025</v>
      </c>
      <c r="W145" s="64"/>
      <c r="X145" s="64"/>
      <c r="Y145" s="70" t="s">
        <v>1086</v>
      </c>
      <c r="Z145" s="64"/>
      <c r="AA145" s="110">
        <v>9</v>
      </c>
      <c r="AB145" s="48">
        <v>0</v>
      </c>
      <c r="AC145" s="49">
        <v>0</v>
      </c>
      <c r="AD145" s="48">
        <v>0</v>
      </c>
      <c r="AE145" s="49">
        <v>0</v>
      </c>
      <c r="AF145" s="48">
        <v>0</v>
      </c>
      <c r="AG145" s="49">
        <v>0</v>
      </c>
      <c r="AH145" s="48">
        <v>6</v>
      </c>
      <c r="AI145" s="49">
        <v>100</v>
      </c>
      <c r="AJ145" s="48">
        <v>6</v>
      </c>
      <c r="AK145" s="117"/>
      <c r="AL145" s="67" t="s">
        <v>911</v>
      </c>
      <c r="AM145" s="64" t="b">
        <v>0</v>
      </c>
      <c r="AN145" s="64">
        <v>0</v>
      </c>
      <c r="AO145" s="70" t="s">
        <v>287</v>
      </c>
      <c r="AP145" s="64" t="b">
        <v>0</v>
      </c>
      <c r="AQ145" s="64" t="s">
        <v>288</v>
      </c>
      <c r="AR145" s="64"/>
      <c r="AS145" s="70" t="s">
        <v>287</v>
      </c>
      <c r="AT145" s="64" t="b">
        <v>0</v>
      </c>
      <c r="AU145" s="64">
        <v>2</v>
      </c>
      <c r="AV145" s="70" t="s">
        <v>1089</v>
      </c>
      <c r="AW145" s="64" t="s">
        <v>342</v>
      </c>
      <c r="AX145" s="64" t="b">
        <v>0</v>
      </c>
      <c r="AY145" s="70" t="s">
        <v>1089</v>
      </c>
      <c r="AZ145" s="64" t="s">
        <v>185</v>
      </c>
      <c r="BA145" s="64">
        <v>0</v>
      </c>
      <c r="BB145" s="64">
        <v>0</v>
      </c>
      <c r="BC145" s="64"/>
      <c r="BD145" s="64"/>
      <c r="BE145" s="64"/>
      <c r="BF145" s="64"/>
      <c r="BG145" s="64"/>
      <c r="BH145" s="64"/>
      <c r="BI145" s="64"/>
      <c r="BJ145" s="64"/>
      <c r="BK145" s="63" t="str">
        <f>REPLACE(INDEX(GroupVertices[Group],MATCH(Edges[[#This Row],[Vertex 1]],GroupVertices[Vertex],0)),1,1,"")</f>
        <v>2</v>
      </c>
      <c r="BL145" s="63" t="str">
        <f>REPLACE(INDEX(GroupVertices[Group],MATCH(Edges[[#This Row],[Vertex 2]],GroupVertices[Vertex],0)),1,1,"")</f>
        <v>1</v>
      </c>
      <c r="BM145" s="137">
        <v>43731</v>
      </c>
      <c r="BN145" s="70" t="s">
        <v>963</v>
      </c>
    </row>
    <row r="146" spans="1:66" ht="15">
      <c r="A146" s="62" t="s">
        <v>770</v>
      </c>
      <c r="B146" s="62" t="s">
        <v>422</v>
      </c>
      <c r="C146" s="87" t="s">
        <v>285</v>
      </c>
      <c r="D146" s="94">
        <v>10</v>
      </c>
      <c r="E146" s="95" t="s">
        <v>136</v>
      </c>
      <c r="F146" s="96">
        <v>6</v>
      </c>
      <c r="G146" s="87"/>
      <c r="H146" s="77"/>
      <c r="I146" s="97"/>
      <c r="J146" s="97"/>
      <c r="K146" s="34" t="s">
        <v>66</v>
      </c>
      <c r="L146" s="100">
        <v>146</v>
      </c>
      <c r="M146" s="100"/>
      <c r="N146" s="99"/>
      <c r="O146" s="64" t="s">
        <v>353</v>
      </c>
      <c r="P146" s="66">
        <v>43733.54666666667</v>
      </c>
      <c r="Q146" s="64" t="s">
        <v>831</v>
      </c>
      <c r="R146" s="67" t="s">
        <v>857</v>
      </c>
      <c r="S146" s="64" t="s">
        <v>870</v>
      </c>
      <c r="T146" s="64" t="s">
        <v>886</v>
      </c>
      <c r="U146" s="66">
        <v>43733.54666666667</v>
      </c>
      <c r="V146" s="67" t="s">
        <v>1016</v>
      </c>
      <c r="W146" s="64"/>
      <c r="X146" s="64"/>
      <c r="Y146" s="70" t="s">
        <v>1077</v>
      </c>
      <c r="Z146" s="64"/>
      <c r="AA146" s="110">
        <v>9</v>
      </c>
      <c r="AB146" s="48"/>
      <c r="AC146" s="49"/>
      <c r="AD146" s="48"/>
      <c r="AE146" s="49"/>
      <c r="AF146" s="48"/>
      <c r="AG146" s="49"/>
      <c r="AH146" s="48"/>
      <c r="AI146" s="49"/>
      <c r="AJ146" s="48"/>
      <c r="AK146" s="117"/>
      <c r="AL146" s="67" t="s">
        <v>911</v>
      </c>
      <c r="AM146" s="64" t="b">
        <v>0</v>
      </c>
      <c r="AN146" s="64">
        <v>0</v>
      </c>
      <c r="AO146" s="70" t="s">
        <v>287</v>
      </c>
      <c r="AP146" s="64" t="b">
        <v>0</v>
      </c>
      <c r="AQ146" s="64" t="s">
        <v>288</v>
      </c>
      <c r="AR146" s="64"/>
      <c r="AS146" s="70" t="s">
        <v>287</v>
      </c>
      <c r="AT146" s="64" t="b">
        <v>0</v>
      </c>
      <c r="AU146" s="64">
        <v>2</v>
      </c>
      <c r="AV146" s="70" t="s">
        <v>1078</v>
      </c>
      <c r="AW146" s="64" t="s">
        <v>342</v>
      </c>
      <c r="AX146" s="64" t="b">
        <v>0</v>
      </c>
      <c r="AY146" s="70" t="s">
        <v>1078</v>
      </c>
      <c r="AZ146" s="64" t="s">
        <v>185</v>
      </c>
      <c r="BA146" s="64">
        <v>0</v>
      </c>
      <c r="BB146" s="64">
        <v>0</v>
      </c>
      <c r="BC146" s="64"/>
      <c r="BD146" s="64"/>
      <c r="BE146" s="64"/>
      <c r="BF146" s="64"/>
      <c r="BG146" s="64"/>
      <c r="BH146" s="64"/>
      <c r="BI146" s="64"/>
      <c r="BJ146" s="64"/>
      <c r="BK146" s="63" t="str">
        <f>REPLACE(INDEX(GroupVertices[Group],MATCH(Edges[[#This Row],[Vertex 1]],GroupVertices[Vertex],0)),1,1,"")</f>
        <v>2</v>
      </c>
      <c r="BL146" s="63" t="str">
        <f>REPLACE(INDEX(GroupVertices[Group],MATCH(Edges[[#This Row],[Vertex 2]],GroupVertices[Vertex],0)),1,1,"")</f>
        <v>1</v>
      </c>
      <c r="BM146" s="137">
        <v>43733</v>
      </c>
      <c r="BN146" s="70" t="s">
        <v>954</v>
      </c>
    </row>
    <row r="147" spans="1:66" ht="15">
      <c r="A147" s="62" t="s">
        <v>770</v>
      </c>
      <c r="B147" s="62" t="s">
        <v>422</v>
      </c>
      <c r="C147" s="87" t="s">
        <v>1699</v>
      </c>
      <c r="D147" s="94">
        <v>6.666666666666667</v>
      </c>
      <c r="E147" s="95" t="s">
        <v>136</v>
      </c>
      <c r="F147" s="96">
        <v>14.75</v>
      </c>
      <c r="G147" s="87"/>
      <c r="H147" s="77"/>
      <c r="I147" s="97"/>
      <c r="J147" s="97"/>
      <c r="K147" s="34" t="s">
        <v>66</v>
      </c>
      <c r="L147" s="100">
        <v>147</v>
      </c>
      <c r="M147" s="100"/>
      <c r="N147" s="99"/>
      <c r="O147" s="64" t="s">
        <v>195</v>
      </c>
      <c r="P147" s="66">
        <v>43733.652662037035</v>
      </c>
      <c r="Q147" s="64" t="s">
        <v>821</v>
      </c>
      <c r="R147" s="67" t="s">
        <v>850</v>
      </c>
      <c r="S147" s="64" t="s">
        <v>865</v>
      </c>
      <c r="T147" s="64" t="s">
        <v>882</v>
      </c>
      <c r="U147" s="66">
        <v>43733.652662037035</v>
      </c>
      <c r="V147" s="67" t="s">
        <v>861</v>
      </c>
      <c r="W147" s="64"/>
      <c r="X147" s="64"/>
      <c r="Y147" s="70" t="s">
        <v>1059</v>
      </c>
      <c r="Z147" s="64"/>
      <c r="AA147" s="110">
        <v>2</v>
      </c>
      <c r="AB147" s="48"/>
      <c r="AC147" s="49"/>
      <c r="AD147" s="48"/>
      <c r="AE147" s="49"/>
      <c r="AF147" s="48"/>
      <c r="AG147" s="49"/>
      <c r="AH147" s="48"/>
      <c r="AI147" s="49"/>
      <c r="AJ147" s="48"/>
      <c r="AK147" s="117"/>
      <c r="AL147" s="67" t="s">
        <v>911</v>
      </c>
      <c r="AM147" s="64" t="b">
        <v>0</v>
      </c>
      <c r="AN147" s="64">
        <v>3</v>
      </c>
      <c r="AO147" s="70" t="s">
        <v>287</v>
      </c>
      <c r="AP147" s="64" t="b">
        <v>0</v>
      </c>
      <c r="AQ147" s="64" t="s">
        <v>288</v>
      </c>
      <c r="AR147" s="64"/>
      <c r="AS147" s="70" t="s">
        <v>287</v>
      </c>
      <c r="AT147" s="64" t="b">
        <v>0</v>
      </c>
      <c r="AU147" s="64">
        <v>0</v>
      </c>
      <c r="AV147" s="70" t="s">
        <v>287</v>
      </c>
      <c r="AW147" s="64" t="s">
        <v>341</v>
      </c>
      <c r="AX147" s="64" t="b">
        <v>0</v>
      </c>
      <c r="AY147" s="70" t="s">
        <v>1059</v>
      </c>
      <c r="AZ147" s="64" t="s">
        <v>185</v>
      </c>
      <c r="BA147" s="64">
        <v>0</v>
      </c>
      <c r="BB147" s="64">
        <v>0</v>
      </c>
      <c r="BC147" s="64"/>
      <c r="BD147" s="64"/>
      <c r="BE147" s="64"/>
      <c r="BF147" s="64"/>
      <c r="BG147" s="64"/>
      <c r="BH147" s="64"/>
      <c r="BI147" s="64"/>
      <c r="BJ147" s="64"/>
      <c r="BK147" s="63" t="str">
        <f>REPLACE(INDEX(GroupVertices[Group],MATCH(Edges[[#This Row],[Vertex 1]],GroupVertices[Vertex],0)),1,1,"")</f>
        <v>2</v>
      </c>
      <c r="BL147" s="63" t="str">
        <f>REPLACE(INDEX(GroupVertices[Group],MATCH(Edges[[#This Row],[Vertex 2]],GroupVertices[Vertex],0)),1,1,"")</f>
        <v>1</v>
      </c>
      <c r="BM147" s="137">
        <v>43733</v>
      </c>
      <c r="BN147" s="70" t="s">
        <v>936</v>
      </c>
    </row>
    <row r="148" spans="1:66" ht="15">
      <c r="A148" s="62" t="s">
        <v>422</v>
      </c>
      <c r="B148" s="62" t="s">
        <v>422</v>
      </c>
      <c r="C148" s="87" t="s">
        <v>1699</v>
      </c>
      <c r="D148" s="94">
        <v>6.666666666666667</v>
      </c>
      <c r="E148" s="95" t="s">
        <v>136</v>
      </c>
      <c r="F148" s="96">
        <v>14.75</v>
      </c>
      <c r="G148" s="87"/>
      <c r="H148" s="77"/>
      <c r="I148" s="97"/>
      <c r="J148" s="97"/>
      <c r="K148" s="34" t="s">
        <v>65</v>
      </c>
      <c r="L148" s="100">
        <v>148</v>
      </c>
      <c r="M148" s="100"/>
      <c r="N148" s="99"/>
      <c r="O148" s="64" t="s">
        <v>185</v>
      </c>
      <c r="P148" s="66">
        <v>43724.71706018518</v>
      </c>
      <c r="Q148" s="64" t="s">
        <v>833</v>
      </c>
      <c r="R148" s="67" t="s">
        <v>860</v>
      </c>
      <c r="S148" s="64" t="s">
        <v>872</v>
      </c>
      <c r="T148" s="64" t="s">
        <v>875</v>
      </c>
      <c r="U148" s="66">
        <v>43724.71706018518</v>
      </c>
      <c r="V148" s="67" t="s">
        <v>1026</v>
      </c>
      <c r="W148" s="64"/>
      <c r="X148" s="64"/>
      <c r="Y148" s="70" t="s">
        <v>1087</v>
      </c>
      <c r="Z148" s="64"/>
      <c r="AA148" s="110">
        <v>2</v>
      </c>
      <c r="AB148" s="48">
        <v>0</v>
      </c>
      <c r="AC148" s="49">
        <v>0</v>
      </c>
      <c r="AD148" s="48">
        <v>0</v>
      </c>
      <c r="AE148" s="49">
        <v>0</v>
      </c>
      <c r="AF148" s="48">
        <v>0</v>
      </c>
      <c r="AG148" s="49">
        <v>0</v>
      </c>
      <c r="AH148" s="48">
        <v>14</v>
      </c>
      <c r="AI148" s="49">
        <v>100</v>
      </c>
      <c r="AJ148" s="48">
        <v>14</v>
      </c>
      <c r="AK148" s="117"/>
      <c r="AL148" s="67" t="s">
        <v>455</v>
      </c>
      <c r="AM148" s="64" t="b">
        <v>0</v>
      </c>
      <c r="AN148" s="64">
        <v>2</v>
      </c>
      <c r="AO148" s="70" t="s">
        <v>287</v>
      </c>
      <c r="AP148" s="64" t="b">
        <v>0</v>
      </c>
      <c r="AQ148" s="64" t="s">
        <v>288</v>
      </c>
      <c r="AR148" s="64"/>
      <c r="AS148" s="70" t="s">
        <v>287</v>
      </c>
      <c r="AT148" s="64" t="b">
        <v>0</v>
      </c>
      <c r="AU148" s="64">
        <v>1</v>
      </c>
      <c r="AV148" s="70" t="s">
        <v>287</v>
      </c>
      <c r="AW148" s="64" t="s">
        <v>342</v>
      </c>
      <c r="AX148" s="64" t="b">
        <v>0</v>
      </c>
      <c r="AY148" s="70" t="s">
        <v>1087</v>
      </c>
      <c r="AZ148" s="64" t="s">
        <v>353</v>
      </c>
      <c r="BA148" s="64">
        <v>0</v>
      </c>
      <c r="BB148" s="64">
        <v>0</v>
      </c>
      <c r="BC148" s="64"/>
      <c r="BD148" s="64"/>
      <c r="BE148" s="64"/>
      <c r="BF148" s="64"/>
      <c r="BG148" s="64"/>
      <c r="BH148" s="64"/>
      <c r="BI148" s="64"/>
      <c r="BJ148" s="64"/>
      <c r="BK148" s="63" t="str">
        <f>REPLACE(INDEX(GroupVertices[Group],MATCH(Edges[[#This Row],[Vertex 1]],GroupVertices[Vertex],0)),1,1,"")</f>
        <v>1</v>
      </c>
      <c r="BL148" s="63" t="str">
        <f>REPLACE(INDEX(GroupVertices[Group],MATCH(Edges[[#This Row],[Vertex 2]],GroupVertices[Vertex],0)),1,1,"")</f>
        <v>1</v>
      </c>
      <c r="BM148" s="137">
        <v>43724</v>
      </c>
      <c r="BN148" s="70" t="s">
        <v>964</v>
      </c>
    </row>
    <row r="149" spans="1:66" ht="15">
      <c r="A149" s="62" t="s">
        <v>422</v>
      </c>
      <c r="B149" s="62" t="s">
        <v>776</v>
      </c>
      <c r="C149" s="87" t="s">
        <v>1702</v>
      </c>
      <c r="D149" s="94">
        <v>10</v>
      </c>
      <c r="E149" s="95" t="s">
        <v>136</v>
      </c>
      <c r="F149" s="96">
        <v>7.25</v>
      </c>
      <c r="G149" s="87"/>
      <c r="H149" s="77"/>
      <c r="I149" s="97"/>
      <c r="J149" s="97"/>
      <c r="K149" s="34" t="s">
        <v>65</v>
      </c>
      <c r="L149" s="100">
        <v>149</v>
      </c>
      <c r="M149" s="100"/>
      <c r="N149" s="99"/>
      <c r="O149" s="64" t="s">
        <v>195</v>
      </c>
      <c r="P149" s="66">
        <v>43726.538449074076</v>
      </c>
      <c r="Q149" s="64" t="s">
        <v>835</v>
      </c>
      <c r="R149" s="64"/>
      <c r="S149" s="64"/>
      <c r="T149" s="64" t="s">
        <v>875</v>
      </c>
      <c r="U149" s="66">
        <v>43726.538449074076</v>
      </c>
      <c r="V149" s="67" t="s">
        <v>1027</v>
      </c>
      <c r="W149" s="64"/>
      <c r="X149" s="64"/>
      <c r="Y149" s="70" t="s">
        <v>1088</v>
      </c>
      <c r="Z149" s="64"/>
      <c r="AA149" s="110">
        <v>8</v>
      </c>
      <c r="AB149" s="48">
        <v>0</v>
      </c>
      <c r="AC149" s="49">
        <v>0</v>
      </c>
      <c r="AD149" s="48">
        <v>0</v>
      </c>
      <c r="AE149" s="49">
        <v>0</v>
      </c>
      <c r="AF149" s="48">
        <v>0</v>
      </c>
      <c r="AG149" s="49">
        <v>0</v>
      </c>
      <c r="AH149" s="48">
        <v>18</v>
      </c>
      <c r="AI149" s="49">
        <v>100</v>
      </c>
      <c r="AJ149" s="48">
        <v>18</v>
      </c>
      <c r="AK149" s="135" t="s">
        <v>896</v>
      </c>
      <c r="AL149" s="67" t="s">
        <v>896</v>
      </c>
      <c r="AM149" s="64" t="b">
        <v>0</v>
      </c>
      <c r="AN149" s="64">
        <v>6</v>
      </c>
      <c r="AO149" s="70" t="s">
        <v>287</v>
      </c>
      <c r="AP149" s="64" t="b">
        <v>0</v>
      </c>
      <c r="AQ149" s="64" t="s">
        <v>288</v>
      </c>
      <c r="AR149" s="64"/>
      <c r="AS149" s="70" t="s">
        <v>287</v>
      </c>
      <c r="AT149" s="64" t="b">
        <v>0</v>
      </c>
      <c r="AU149" s="64">
        <v>6</v>
      </c>
      <c r="AV149" s="70" t="s">
        <v>287</v>
      </c>
      <c r="AW149" s="64" t="s">
        <v>342</v>
      </c>
      <c r="AX149" s="64" t="b">
        <v>0</v>
      </c>
      <c r="AY149" s="70" t="s">
        <v>1088</v>
      </c>
      <c r="AZ149" s="64" t="s">
        <v>353</v>
      </c>
      <c r="BA149" s="64">
        <v>0</v>
      </c>
      <c r="BB149" s="64">
        <v>0</v>
      </c>
      <c r="BC149" s="64"/>
      <c r="BD149" s="64"/>
      <c r="BE149" s="64"/>
      <c r="BF149" s="64"/>
      <c r="BG149" s="64"/>
      <c r="BH149" s="64"/>
      <c r="BI149" s="64"/>
      <c r="BJ149" s="64"/>
      <c r="BK149" s="63" t="str">
        <f>REPLACE(INDEX(GroupVertices[Group],MATCH(Edges[[#This Row],[Vertex 1]],GroupVertices[Vertex],0)),1,1,"")</f>
        <v>1</v>
      </c>
      <c r="BL149" s="63" t="str">
        <f>REPLACE(INDEX(GroupVertices[Group],MATCH(Edges[[#This Row],[Vertex 2]],GroupVertices[Vertex],0)),1,1,"")</f>
        <v>1</v>
      </c>
      <c r="BM149" s="137">
        <v>43726</v>
      </c>
      <c r="BN149" s="70" t="s">
        <v>965</v>
      </c>
    </row>
    <row r="150" spans="1:66" ht="15">
      <c r="A150" s="62" t="s">
        <v>422</v>
      </c>
      <c r="B150" s="62" t="s">
        <v>770</v>
      </c>
      <c r="C150" s="87" t="s">
        <v>285</v>
      </c>
      <c r="D150" s="94">
        <v>10</v>
      </c>
      <c r="E150" s="95" t="s">
        <v>136</v>
      </c>
      <c r="F150" s="96">
        <v>6</v>
      </c>
      <c r="G150" s="87"/>
      <c r="H150" s="77"/>
      <c r="I150" s="97"/>
      <c r="J150" s="97"/>
      <c r="K150" s="34" t="s">
        <v>66</v>
      </c>
      <c r="L150" s="100">
        <v>150</v>
      </c>
      <c r="M150" s="100"/>
      <c r="N150" s="99"/>
      <c r="O150" s="64" t="s">
        <v>195</v>
      </c>
      <c r="P150" s="66">
        <v>43731.59119212963</v>
      </c>
      <c r="Q150" s="64" t="s">
        <v>836</v>
      </c>
      <c r="R150" s="67" t="s">
        <v>859</v>
      </c>
      <c r="S150" s="64" t="s">
        <v>871</v>
      </c>
      <c r="T150" s="64" t="s">
        <v>888</v>
      </c>
      <c r="U150" s="66">
        <v>43731.59119212963</v>
      </c>
      <c r="V150" s="67" t="s">
        <v>1028</v>
      </c>
      <c r="W150" s="64"/>
      <c r="X150" s="64"/>
      <c r="Y150" s="70" t="s">
        <v>1089</v>
      </c>
      <c r="Z150" s="64"/>
      <c r="AA150" s="110">
        <v>9</v>
      </c>
      <c r="AB150" s="48">
        <v>0</v>
      </c>
      <c r="AC150" s="49">
        <v>0</v>
      </c>
      <c r="AD150" s="48">
        <v>0</v>
      </c>
      <c r="AE150" s="49">
        <v>0</v>
      </c>
      <c r="AF150" s="48">
        <v>0</v>
      </c>
      <c r="AG150" s="49">
        <v>0</v>
      </c>
      <c r="AH150" s="48">
        <v>6</v>
      </c>
      <c r="AI150" s="49">
        <v>100</v>
      </c>
      <c r="AJ150" s="48">
        <v>6</v>
      </c>
      <c r="AK150" s="117"/>
      <c r="AL150" s="67" t="s">
        <v>455</v>
      </c>
      <c r="AM150" s="64" t="b">
        <v>0</v>
      </c>
      <c r="AN150" s="64">
        <v>3</v>
      </c>
      <c r="AO150" s="70" t="s">
        <v>287</v>
      </c>
      <c r="AP150" s="64" t="b">
        <v>0</v>
      </c>
      <c r="AQ150" s="64" t="s">
        <v>288</v>
      </c>
      <c r="AR150" s="64"/>
      <c r="AS150" s="70" t="s">
        <v>287</v>
      </c>
      <c r="AT150" s="64" t="b">
        <v>0</v>
      </c>
      <c r="AU150" s="64">
        <v>2</v>
      </c>
      <c r="AV150" s="70" t="s">
        <v>287</v>
      </c>
      <c r="AW150" s="64" t="s">
        <v>342</v>
      </c>
      <c r="AX150" s="64" t="b">
        <v>0</v>
      </c>
      <c r="AY150" s="70" t="s">
        <v>1089</v>
      </c>
      <c r="AZ150" s="64" t="s">
        <v>353</v>
      </c>
      <c r="BA150" s="64">
        <v>0</v>
      </c>
      <c r="BB150" s="64">
        <v>0</v>
      </c>
      <c r="BC150" s="64"/>
      <c r="BD150" s="64"/>
      <c r="BE150" s="64"/>
      <c r="BF150" s="64"/>
      <c r="BG150" s="64"/>
      <c r="BH150" s="64"/>
      <c r="BI150" s="64"/>
      <c r="BJ150" s="64"/>
      <c r="BK150" s="63" t="str">
        <f>REPLACE(INDEX(GroupVertices[Group],MATCH(Edges[[#This Row],[Vertex 1]],GroupVertices[Vertex],0)),1,1,"")</f>
        <v>1</v>
      </c>
      <c r="BL150" s="63" t="str">
        <f>REPLACE(INDEX(GroupVertices[Group],MATCH(Edges[[#This Row],[Vertex 2]],GroupVertices[Vertex],0)),1,1,"")</f>
        <v>2</v>
      </c>
      <c r="BM150" s="137">
        <v>43731</v>
      </c>
      <c r="BN150" s="70" t="s">
        <v>966</v>
      </c>
    </row>
    <row r="151" spans="1:66" ht="15">
      <c r="A151" s="62" t="s">
        <v>422</v>
      </c>
      <c r="B151" s="62" t="s">
        <v>776</v>
      </c>
      <c r="C151" s="87" t="s">
        <v>1702</v>
      </c>
      <c r="D151" s="94">
        <v>10</v>
      </c>
      <c r="E151" s="95" t="s">
        <v>136</v>
      </c>
      <c r="F151" s="96">
        <v>7.25</v>
      </c>
      <c r="G151" s="87"/>
      <c r="H151" s="77"/>
      <c r="I151" s="97"/>
      <c r="J151" s="97"/>
      <c r="K151" s="34" t="s">
        <v>65</v>
      </c>
      <c r="L151" s="100">
        <v>151</v>
      </c>
      <c r="M151" s="100"/>
      <c r="N151" s="99"/>
      <c r="O151" s="64" t="s">
        <v>195</v>
      </c>
      <c r="P151" s="66">
        <v>43725.13795138889</v>
      </c>
      <c r="Q151" s="64" t="s">
        <v>834</v>
      </c>
      <c r="R151" s="64"/>
      <c r="S151" s="64"/>
      <c r="T151" s="64" t="s">
        <v>875</v>
      </c>
      <c r="U151" s="66">
        <v>43725.13795138889</v>
      </c>
      <c r="V151" s="67" t="s">
        <v>1029</v>
      </c>
      <c r="W151" s="64"/>
      <c r="X151" s="64"/>
      <c r="Y151" s="70" t="s">
        <v>1090</v>
      </c>
      <c r="Z151" s="64"/>
      <c r="AA151" s="110">
        <v>8</v>
      </c>
      <c r="AB151" s="48">
        <v>0</v>
      </c>
      <c r="AC151" s="49">
        <v>0</v>
      </c>
      <c r="AD151" s="48">
        <v>0</v>
      </c>
      <c r="AE151" s="49">
        <v>0</v>
      </c>
      <c r="AF151" s="48">
        <v>0</v>
      </c>
      <c r="AG151" s="49">
        <v>0</v>
      </c>
      <c r="AH151" s="48">
        <v>11</v>
      </c>
      <c r="AI151" s="49">
        <v>100</v>
      </c>
      <c r="AJ151" s="48">
        <v>11</v>
      </c>
      <c r="AK151" s="135" t="s">
        <v>895</v>
      </c>
      <c r="AL151" s="67" t="s">
        <v>895</v>
      </c>
      <c r="AM151" s="64" t="b">
        <v>0</v>
      </c>
      <c r="AN151" s="64">
        <v>3</v>
      </c>
      <c r="AO151" s="70" t="s">
        <v>287</v>
      </c>
      <c r="AP151" s="64" t="b">
        <v>0</v>
      </c>
      <c r="AQ151" s="64" t="s">
        <v>288</v>
      </c>
      <c r="AR151" s="64"/>
      <c r="AS151" s="70" t="s">
        <v>287</v>
      </c>
      <c r="AT151" s="64" t="b">
        <v>0</v>
      </c>
      <c r="AU151" s="64">
        <v>1</v>
      </c>
      <c r="AV151" s="70" t="s">
        <v>287</v>
      </c>
      <c r="AW151" s="64" t="s">
        <v>342</v>
      </c>
      <c r="AX151" s="64" t="b">
        <v>0</v>
      </c>
      <c r="AY151" s="70" t="s">
        <v>1090</v>
      </c>
      <c r="AZ151" s="64" t="s">
        <v>185</v>
      </c>
      <c r="BA151" s="64">
        <v>0</v>
      </c>
      <c r="BB151" s="64">
        <v>0</v>
      </c>
      <c r="BC151" s="64"/>
      <c r="BD151" s="64"/>
      <c r="BE151" s="64"/>
      <c r="BF151" s="64"/>
      <c r="BG151" s="64"/>
      <c r="BH151" s="64"/>
      <c r="BI151" s="64"/>
      <c r="BJ151" s="64"/>
      <c r="BK151" s="63" t="str">
        <f>REPLACE(INDEX(GroupVertices[Group],MATCH(Edges[[#This Row],[Vertex 1]],GroupVertices[Vertex],0)),1,1,"")</f>
        <v>1</v>
      </c>
      <c r="BL151" s="63" t="str">
        <f>REPLACE(INDEX(GroupVertices[Group],MATCH(Edges[[#This Row],[Vertex 2]],GroupVertices[Vertex],0)),1,1,"")</f>
        <v>1</v>
      </c>
      <c r="BM151" s="137">
        <v>43725</v>
      </c>
      <c r="BN151" s="70" t="s">
        <v>967</v>
      </c>
    </row>
    <row r="152" spans="1:66" ht="15">
      <c r="A152" s="62" t="s">
        <v>422</v>
      </c>
      <c r="B152" s="62" t="s">
        <v>770</v>
      </c>
      <c r="C152" s="87" t="s">
        <v>285</v>
      </c>
      <c r="D152" s="94">
        <v>10</v>
      </c>
      <c r="E152" s="95" t="s">
        <v>136</v>
      </c>
      <c r="F152" s="96">
        <v>6</v>
      </c>
      <c r="G152" s="87"/>
      <c r="H152" s="77"/>
      <c r="I152" s="97"/>
      <c r="J152" s="97"/>
      <c r="K152" s="34" t="s">
        <v>66</v>
      </c>
      <c r="L152" s="100">
        <v>152</v>
      </c>
      <c r="M152" s="100"/>
      <c r="N152" s="99"/>
      <c r="O152" s="64" t="s">
        <v>195</v>
      </c>
      <c r="P152" s="66">
        <v>43725.13795138889</v>
      </c>
      <c r="Q152" s="64" t="s">
        <v>834</v>
      </c>
      <c r="R152" s="64"/>
      <c r="S152" s="64"/>
      <c r="T152" s="64" t="s">
        <v>875</v>
      </c>
      <c r="U152" s="66">
        <v>43725.13795138889</v>
      </c>
      <c r="V152" s="67" t="s">
        <v>1029</v>
      </c>
      <c r="W152" s="64"/>
      <c r="X152" s="64"/>
      <c r="Y152" s="70" t="s">
        <v>1090</v>
      </c>
      <c r="Z152" s="64"/>
      <c r="AA152" s="110">
        <v>9</v>
      </c>
      <c r="AB152" s="48"/>
      <c r="AC152" s="49"/>
      <c r="AD152" s="48"/>
      <c r="AE152" s="49"/>
      <c r="AF152" s="48"/>
      <c r="AG152" s="49"/>
      <c r="AH152" s="48"/>
      <c r="AI152" s="49"/>
      <c r="AJ152" s="48"/>
      <c r="AK152" s="135" t="s">
        <v>895</v>
      </c>
      <c r="AL152" s="67" t="s">
        <v>895</v>
      </c>
      <c r="AM152" s="64" t="b">
        <v>0</v>
      </c>
      <c r="AN152" s="64">
        <v>3</v>
      </c>
      <c r="AO152" s="70" t="s">
        <v>287</v>
      </c>
      <c r="AP152" s="64" t="b">
        <v>0</v>
      </c>
      <c r="AQ152" s="64" t="s">
        <v>288</v>
      </c>
      <c r="AR152" s="64"/>
      <c r="AS152" s="70" t="s">
        <v>287</v>
      </c>
      <c r="AT152" s="64" t="b">
        <v>0</v>
      </c>
      <c r="AU152" s="64">
        <v>1</v>
      </c>
      <c r="AV152" s="70" t="s">
        <v>287</v>
      </c>
      <c r="AW152" s="64" t="s">
        <v>342</v>
      </c>
      <c r="AX152" s="64" t="b">
        <v>0</v>
      </c>
      <c r="AY152" s="70" t="s">
        <v>1090</v>
      </c>
      <c r="AZ152" s="64" t="s">
        <v>185</v>
      </c>
      <c r="BA152" s="64">
        <v>0</v>
      </c>
      <c r="BB152" s="64">
        <v>0</v>
      </c>
      <c r="BC152" s="64"/>
      <c r="BD152" s="64"/>
      <c r="BE152" s="64"/>
      <c r="BF152" s="64"/>
      <c r="BG152" s="64"/>
      <c r="BH152" s="64"/>
      <c r="BI152" s="64"/>
      <c r="BJ152" s="64"/>
      <c r="BK152" s="63" t="str">
        <f>REPLACE(INDEX(GroupVertices[Group],MATCH(Edges[[#This Row],[Vertex 1]],GroupVertices[Vertex],0)),1,1,"")</f>
        <v>1</v>
      </c>
      <c r="BL152" s="63" t="str">
        <f>REPLACE(INDEX(GroupVertices[Group],MATCH(Edges[[#This Row],[Vertex 2]],GroupVertices[Vertex],0)),1,1,"")</f>
        <v>2</v>
      </c>
      <c r="BM152" s="137">
        <v>43725</v>
      </c>
      <c r="BN152" s="70" t="s">
        <v>967</v>
      </c>
    </row>
    <row r="153" spans="1:66" ht="15">
      <c r="A153" s="62" t="s">
        <v>422</v>
      </c>
      <c r="B153" s="62" t="s">
        <v>776</v>
      </c>
      <c r="C153" s="87" t="s">
        <v>1702</v>
      </c>
      <c r="D153" s="94">
        <v>10</v>
      </c>
      <c r="E153" s="95" t="s">
        <v>136</v>
      </c>
      <c r="F153" s="96">
        <v>7.25</v>
      </c>
      <c r="G153" s="87"/>
      <c r="H153" s="77"/>
      <c r="I153" s="97"/>
      <c r="J153" s="97"/>
      <c r="K153" s="34" t="s">
        <v>65</v>
      </c>
      <c r="L153" s="100">
        <v>153</v>
      </c>
      <c r="M153" s="100"/>
      <c r="N153" s="99"/>
      <c r="O153" s="64" t="s">
        <v>195</v>
      </c>
      <c r="P153" s="66">
        <v>43725.75001157408</v>
      </c>
      <c r="Q153" s="64" t="s">
        <v>825</v>
      </c>
      <c r="R153" s="67" t="s">
        <v>852</v>
      </c>
      <c r="S153" s="64" t="s">
        <v>865</v>
      </c>
      <c r="T153" s="64" t="s">
        <v>885</v>
      </c>
      <c r="U153" s="66">
        <v>43725.75001157408</v>
      </c>
      <c r="V153" s="67" t="s">
        <v>1004</v>
      </c>
      <c r="W153" s="64"/>
      <c r="X153" s="64"/>
      <c r="Y153" s="70" t="s">
        <v>1065</v>
      </c>
      <c r="Z153" s="64"/>
      <c r="AA153" s="110">
        <v>8</v>
      </c>
      <c r="AB153" s="48"/>
      <c r="AC153" s="49"/>
      <c r="AD153" s="48"/>
      <c r="AE153" s="49"/>
      <c r="AF153" s="48"/>
      <c r="AG153" s="49"/>
      <c r="AH153" s="48"/>
      <c r="AI153" s="49"/>
      <c r="AJ153" s="48"/>
      <c r="AK153" s="117"/>
      <c r="AL153" s="67" t="s">
        <v>455</v>
      </c>
      <c r="AM153" s="64" t="b">
        <v>0</v>
      </c>
      <c r="AN153" s="64">
        <v>6</v>
      </c>
      <c r="AO153" s="70" t="s">
        <v>287</v>
      </c>
      <c r="AP153" s="64" t="b">
        <v>0</v>
      </c>
      <c r="AQ153" s="64" t="s">
        <v>288</v>
      </c>
      <c r="AR153" s="64"/>
      <c r="AS153" s="70" t="s">
        <v>287</v>
      </c>
      <c r="AT153" s="64" t="b">
        <v>0</v>
      </c>
      <c r="AU153" s="64">
        <v>0</v>
      </c>
      <c r="AV153" s="70" t="s">
        <v>287</v>
      </c>
      <c r="AW153" s="64" t="s">
        <v>342</v>
      </c>
      <c r="AX153" s="64" t="b">
        <v>0</v>
      </c>
      <c r="AY153" s="70" t="s">
        <v>1065</v>
      </c>
      <c r="AZ153" s="64" t="s">
        <v>185</v>
      </c>
      <c r="BA153" s="64">
        <v>0</v>
      </c>
      <c r="BB153" s="64">
        <v>0</v>
      </c>
      <c r="BC153" s="64"/>
      <c r="BD153" s="64"/>
      <c r="BE153" s="64"/>
      <c r="BF153" s="64"/>
      <c r="BG153" s="64"/>
      <c r="BH153" s="64"/>
      <c r="BI153" s="64"/>
      <c r="BJ153" s="64"/>
      <c r="BK153" s="63" t="str">
        <f>REPLACE(INDEX(GroupVertices[Group],MATCH(Edges[[#This Row],[Vertex 1]],GroupVertices[Vertex],0)),1,1,"")</f>
        <v>1</v>
      </c>
      <c r="BL153" s="63" t="str">
        <f>REPLACE(INDEX(GroupVertices[Group],MATCH(Edges[[#This Row],[Vertex 2]],GroupVertices[Vertex],0)),1,1,"")</f>
        <v>1</v>
      </c>
      <c r="BM153" s="137">
        <v>43725</v>
      </c>
      <c r="BN153" s="70" t="s">
        <v>942</v>
      </c>
    </row>
    <row r="154" spans="1:66" ht="15">
      <c r="A154" s="62" t="s">
        <v>422</v>
      </c>
      <c r="B154" s="62" t="s">
        <v>770</v>
      </c>
      <c r="C154" s="87" t="s">
        <v>285</v>
      </c>
      <c r="D154" s="94">
        <v>10</v>
      </c>
      <c r="E154" s="95" t="s">
        <v>136</v>
      </c>
      <c r="F154" s="96">
        <v>6</v>
      </c>
      <c r="G154" s="87"/>
      <c r="H154" s="77"/>
      <c r="I154" s="97"/>
      <c r="J154" s="97"/>
      <c r="K154" s="34" t="s">
        <v>66</v>
      </c>
      <c r="L154" s="100">
        <v>154</v>
      </c>
      <c r="M154" s="100"/>
      <c r="N154" s="99"/>
      <c r="O154" s="64" t="s">
        <v>195</v>
      </c>
      <c r="P154" s="66">
        <v>43725.75001157408</v>
      </c>
      <c r="Q154" s="64" t="s">
        <v>825</v>
      </c>
      <c r="R154" s="67" t="s">
        <v>852</v>
      </c>
      <c r="S154" s="64" t="s">
        <v>865</v>
      </c>
      <c r="T154" s="64" t="s">
        <v>885</v>
      </c>
      <c r="U154" s="66">
        <v>43725.75001157408</v>
      </c>
      <c r="V154" s="67" t="s">
        <v>1004</v>
      </c>
      <c r="W154" s="64"/>
      <c r="X154" s="64"/>
      <c r="Y154" s="70" t="s">
        <v>1065</v>
      </c>
      <c r="Z154" s="64"/>
      <c r="AA154" s="110">
        <v>9</v>
      </c>
      <c r="AB154" s="48"/>
      <c r="AC154" s="49"/>
      <c r="AD154" s="48"/>
      <c r="AE154" s="49"/>
      <c r="AF154" s="48"/>
      <c r="AG154" s="49"/>
      <c r="AH154" s="48"/>
      <c r="AI154" s="49"/>
      <c r="AJ154" s="48"/>
      <c r="AK154" s="117"/>
      <c r="AL154" s="67" t="s">
        <v>455</v>
      </c>
      <c r="AM154" s="64" t="b">
        <v>0</v>
      </c>
      <c r="AN154" s="64">
        <v>6</v>
      </c>
      <c r="AO154" s="70" t="s">
        <v>287</v>
      </c>
      <c r="AP154" s="64" t="b">
        <v>0</v>
      </c>
      <c r="AQ154" s="64" t="s">
        <v>288</v>
      </c>
      <c r="AR154" s="64"/>
      <c r="AS154" s="70" t="s">
        <v>287</v>
      </c>
      <c r="AT154" s="64" t="b">
        <v>0</v>
      </c>
      <c r="AU154" s="64">
        <v>0</v>
      </c>
      <c r="AV154" s="70" t="s">
        <v>287</v>
      </c>
      <c r="AW154" s="64" t="s">
        <v>342</v>
      </c>
      <c r="AX154" s="64" t="b">
        <v>0</v>
      </c>
      <c r="AY154" s="70" t="s">
        <v>1065</v>
      </c>
      <c r="AZ154" s="64" t="s">
        <v>185</v>
      </c>
      <c r="BA154" s="64">
        <v>0</v>
      </c>
      <c r="BB154" s="64">
        <v>0</v>
      </c>
      <c r="BC154" s="64"/>
      <c r="BD154" s="64"/>
      <c r="BE154" s="64"/>
      <c r="BF154" s="64"/>
      <c r="BG154" s="64"/>
      <c r="BH154" s="64"/>
      <c r="BI154" s="64"/>
      <c r="BJ154" s="64"/>
      <c r="BK154" s="63" t="str">
        <f>REPLACE(INDEX(GroupVertices[Group],MATCH(Edges[[#This Row],[Vertex 1]],GroupVertices[Vertex],0)),1,1,"")</f>
        <v>1</v>
      </c>
      <c r="BL154" s="63" t="str">
        <f>REPLACE(INDEX(GroupVertices[Group],MATCH(Edges[[#This Row],[Vertex 2]],GroupVertices[Vertex],0)),1,1,"")</f>
        <v>2</v>
      </c>
      <c r="BM154" s="137">
        <v>43725</v>
      </c>
      <c r="BN154" s="70" t="s">
        <v>942</v>
      </c>
    </row>
    <row r="155" spans="1:66" ht="15">
      <c r="A155" s="62" t="s">
        <v>422</v>
      </c>
      <c r="B155" s="62" t="s">
        <v>776</v>
      </c>
      <c r="C155" s="87" t="s">
        <v>1702</v>
      </c>
      <c r="D155" s="94">
        <v>10</v>
      </c>
      <c r="E155" s="95" t="s">
        <v>136</v>
      </c>
      <c r="F155" s="96">
        <v>7.25</v>
      </c>
      <c r="G155" s="87"/>
      <c r="H155" s="77"/>
      <c r="I155" s="97"/>
      <c r="J155" s="97"/>
      <c r="K155" s="34" t="s">
        <v>65</v>
      </c>
      <c r="L155" s="100">
        <v>155</v>
      </c>
      <c r="M155" s="100"/>
      <c r="N155" s="99"/>
      <c r="O155" s="64" t="s">
        <v>195</v>
      </c>
      <c r="P155" s="66">
        <v>43726.823333333334</v>
      </c>
      <c r="Q155" s="64" t="s">
        <v>810</v>
      </c>
      <c r="R155" s="64"/>
      <c r="S155" s="64"/>
      <c r="T155" s="64" t="s">
        <v>875</v>
      </c>
      <c r="U155" s="66">
        <v>43726.823333333334</v>
      </c>
      <c r="V155" s="67" t="s">
        <v>1030</v>
      </c>
      <c r="W155" s="64"/>
      <c r="X155" s="64"/>
      <c r="Y155" s="70" t="s">
        <v>1091</v>
      </c>
      <c r="Z155" s="64"/>
      <c r="AA155" s="110">
        <v>8</v>
      </c>
      <c r="AB155" s="48">
        <v>0</v>
      </c>
      <c r="AC155" s="49">
        <v>0</v>
      </c>
      <c r="AD155" s="48">
        <v>0</v>
      </c>
      <c r="AE155" s="49">
        <v>0</v>
      </c>
      <c r="AF155" s="48">
        <v>0</v>
      </c>
      <c r="AG155" s="49">
        <v>0</v>
      </c>
      <c r="AH155" s="48">
        <v>14</v>
      </c>
      <c r="AI155" s="49">
        <v>100</v>
      </c>
      <c r="AJ155" s="48">
        <v>14</v>
      </c>
      <c r="AK155" s="135" t="s">
        <v>892</v>
      </c>
      <c r="AL155" s="67" t="s">
        <v>892</v>
      </c>
      <c r="AM155" s="64" t="b">
        <v>0</v>
      </c>
      <c r="AN155" s="64">
        <v>10</v>
      </c>
      <c r="AO155" s="70" t="s">
        <v>287</v>
      </c>
      <c r="AP155" s="64" t="b">
        <v>0</v>
      </c>
      <c r="AQ155" s="64" t="s">
        <v>288</v>
      </c>
      <c r="AR155" s="64"/>
      <c r="AS155" s="70" t="s">
        <v>287</v>
      </c>
      <c r="AT155" s="64" t="b">
        <v>0</v>
      </c>
      <c r="AU155" s="64">
        <v>5</v>
      </c>
      <c r="AV155" s="70" t="s">
        <v>287</v>
      </c>
      <c r="AW155" s="64" t="s">
        <v>342</v>
      </c>
      <c r="AX155" s="64" t="b">
        <v>0</v>
      </c>
      <c r="AY155" s="70" t="s">
        <v>1091</v>
      </c>
      <c r="AZ155" s="64" t="s">
        <v>185</v>
      </c>
      <c r="BA155" s="64">
        <v>0</v>
      </c>
      <c r="BB155" s="64">
        <v>0</v>
      </c>
      <c r="BC155" s="64"/>
      <c r="BD155" s="64"/>
      <c r="BE155" s="64"/>
      <c r="BF155" s="64"/>
      <c r="BG155" s="64"/>
      <c r="BH155" s="64"/>
      <c r="BI155" s="64"/>
      <c r="BJ155" s="64"/>
      <c r="BK155" s="63" t="str">
        <f>REPLACE(INDEX(GroupVertices[Group],MATCH(Edges[[#This Row],[Vertex 1]],GroupVertices[Vertex],0)),1,1,"")</f>
        <v>1</v>
      </c>
      <c r="BL155" s="63" t="str">
        <f>REPLACE(INDEX(GroupVertices[Group],MATCH(Edges[[#This Row],[Vertex 2]],GroupVertices[Vertex],0)),1,1,"")</f>
        <v>1</v>
      </c>
      <c r="BM155" s="137">
        <v>43726</v>
      </c>
      <c r="BN155" s="70" t="s">
        <v>968</v>
      </c>
    </row>
    <row r="156" spans="1:66" ht="15">
      <c r="A156" s="62" t="s">
        <v>422</v>
      </c>
      <c r="B156" s="62" t="s">
        <v>770</v>
      </c>
      <c r="C156" s="87" t="s">
        <v>285</v>
      </c>
      <c r="D156" s="94">
        <v>10</v>
      </c>
      <c r="E156" s="95" t="s">
        <v>136</v>
      </c>
      <c r="F156" s="96">
        <v>6</v>
      </c>
      <c r="G156" s="87"/>
      <c r="H156" s="77"/>
      <c r="I156" s="97"/>
      <c r="J156" s="97"/>
      <c r="K156" s="34" t="s">
        <v>66</v>
      </c>
      <c r="L156" s="100">
        <v>156</v>
      </c>
      <c r="M156" s="100"/>
      <c r="N156" s="99"/>
      <c r="O156" s="64" t="s">
        <v>195</v>
      </c>
      <c r="P156" s="66">
        <v>43726.823333333334</v>
      </c>
      <c r="Q156" s="64" t="s">
        <v>810</v>
      </c>
      <c r="R156" s="64"/>
      <c r="S156" s="64"/>
      <c r="T156" s="64" t="s">
        <v>875</v>
      </c>
      <c r="U156" s="66">
        <v>43726.823333333334</v>
      </c>
      <c r="V156" s="67" t="s">
        <v>1030</v>
      </c>
      <c r="W156" s="64"/>
      <c r="X156" s="64"/>
      <c r="Y156" s="70" t="s">
        <v>1091</v>
      </c>
      <c r="Z156" s="64"/>
      <c r="AA156" s="110">
        <v>9</v>
      </c>
      <c r="AB156" s="48"/>
      <c r="AC156" s="49"/>
      <c r="AD156" s="48"/>
      <c r="AE156" s="49"/>
      <c r="AF156" s="48"/>
      <c r="AG156" s="49"/>
      <c r="AH156" s="48"/>
      <c r="AI156" s="49"/>
      <c r="AJ156" s="48"/>
      <c r="AK156" s="135" t="s">
        <v>892</v>
      </c>
      <c r="AL156" s="67" t="s">
        <v>892</v>
      </c>
      <c r="AM156" s="64" t="b">
        <v>0</v>
      </c>
      <c r="AN156" s="64">
        <v>10</v>
      </c>
      <c r="AO156" s="70" t="s">
        <v>287</v>
      </c>
      <c r="AP156" s="64" t="b">
        <v>0</v>
      </c>
      <c r="AQ156" s="64" t="s">
        <v>288</v>
      </c>
      <c r="AR156" s="64"/>
      <c r="AS156" s="70" t="s">
        <v>287</v>
      </c>
      <c r="AT156" s="64" t="b">
        <v>0</v>
      </c>
      <c r="AU156" s="64">
        <v>5</v>
      </c>
      <c r="AV156" s="70" t="s">
        <v>287</v>
      </c>
      <c r="AW156" s="64" t="s">
        <v>342</v>
      </c>
      <c r="AX156" s="64" t="b">
        <v>0</v>
      </c>
      <c r="AY156" s="70" t="s">
        <v>1091</v>
      </c>
      <c r="AZ156" s="64" t="s">
        <v>185</v>
      </c>
      <c r="BA156" s="64">
        <v>0</v>
      </c>
      <c r="BB156" s="64">
        <v>0</v>
      </c>
      <c r="BC156" s="64"/>
      <c r="BD156" s="64"/>
      <c r="BE156" s="64"/>
      <c r="BF156" s="64"/>
      <c r="BG156" s="64"/>
      <c r="BH156" s="64"/>
      <c r="BI156" s="64"/>
      <c r="BJ156" s="64"/>
      <c r="BK156" s="63" t="str">
        <f>REPLACE(INDEX(GroupVertices[Group],MATCH(Edges[[#This Row],[Vertex 1]],GroupVertices[Vertex],0)),1,1,"")</f>
        <v>1</v>
      </c>
      <c r="BL156" s="63" t="str">
        <f>REPLACE(INDEX(GroupVertices[Group],MATCH(Edges[[#This Row],[Vertex 2]],GroupVertices[Vertex],0)),1,1,"")</f>
        <v>2</v>
      </c>
      <c r="BM156" s="137">
        <v>43726</v>
      </c>
      <c r="BN156" s="70" t="s">
        <v>968</v>
      </c>
    </row>
    <row r="157" spans="1:66" ht="15">
      <c r="A157" s="62" t="s">
        <v>422</v>
      </c>
      <c r="B157" s="62" t="s">
        <v>770</v>
      </c>
      <c r="C157" s="87" t="s">
        <v>285</v>
      </c>
      <c r="D157" s="94">
        <v>10</v>
      </c>
      <c r="E157" s="95" t="s">
        <v>136</v>
      </c>
      <c r="F157" s="96">
        <v>6</v>
      </c>
      <c r="G157" s="87"/>
      <c r="H157" s="77"/>
      <c r="I157" s="97"/>
      <c r="J157" s="97"/>
      <c r="K157" s="34" t="s">
        <v>66</v>
      </c>
      <c r="L157" s="100">
        <v>157</v>
      </c>
      <c r="M157" s="100"/>
      <c r="N157" s="99"/>
      <c r="O157" s="64" t="s">
        <v>195</v>
      </c>
      <c r="P157" s="66">
        <v>43727.60434027778</v>
      </c>
      <c r="Q157" s="64" t="s">
        <v>811</v>
      </c>
      <c r="R157" s="64"/>
      <c r="S157" s="64"/>
      <c r="T157" s="64" t="s">
        <v>876</v>
      </c>
      <c r="U157" s="66">
        <v>43727.60434027778</v>
      </c>
      <c r="V157" s="67" t="s">
        <v>1031</v>
      </c>
      <c r="W157" s="64"/>
      <c r="X157" s="64"/>
      <c r="Y157" s="70" t="s">
        <v>1092</v>
      </c>
      <c r="Z157" s="64"/>
      <c r="AA157" s="110">
        <v>9</v>
      </c>
      <c r="AB157" s="48"/>
      <c r="AC157" s="49"/>
      <c r="AD157" s="48"/>
      <c r="AE157" s="49"/>
      <c r="AF157" s="48"/>
      <c r="AG157" s="49"/>
      <c r="AH157" s="48"/>
      <c r="AI157" s="49"/>
      <c r="AJ157" s="48"/>
      <c r="AK157" s="135" t="s">
        <v>897</v>
      </c>
      <c r="AL157" s="67" t="s">
        <v>897</v>
      </c>
      <c r="AM157" s="64" t="b">
        <v>0</v>
      </c>
      <c r="AN157" s="64">
        <v>5</v>
      </c>
      <c r="AO157" s="70" t="s">
        <v>287</v>
      </c>
      <c r="AP157" s="64" t="b">
        <v>0</v>
      </c>
      <c r="AQ157" s="64" t="s">
        <v>288</v>
      </c>
      <c r="AR157" s="64"/>
      <c r="AS157" s="70" t="s">
        <v>287</v>
      </c>
      <c r="AT157" s="64" t="b">
        <v>0</v>
      </c>
      <c r="AU157" s="64">
        <v>3</v>
      </c>
      <c r="AV157" s="70" t="s">
        <v>287</v>
      </c>
      <c r="AW157" s="64" t="s">
        <v>342</v>
      </c>
      <c r="AX157" s="64" t="b">
        <v>0</v>
      </c>
      <c r="AY157" s="70" t="s">
        <v>1092</v>
      </c>
      <c r="AZ157" s="64" t="s">
        <v>185</v>
      </c>
      <c r="BA157" s="64">
        <v>0</v>
      </c>
      <c r="BB157" s="64">
        <v>0</v>
      </c>
      <c r="BC157" s="64"/>
      <c r="BD157" s="64"/>
      <c r="BE157" s="64"/>
      <c r="BF157" s="64"/>
      <c r="BG157" s="64"/>
      <c r="BH157" s="64"/>
      <c r="BI157" s="64"/>
      <c r="BJ157" s="64"/>
      <c r="BK157" s="63" t="str">
        <f>REPLACE(INDEX(GroupVertices[Group],MATCH(Edges[[#This Row],[Vertex 1]],GroupVertices[Vertex],0)),1,1,"")</f>
        <v>1</v>
      </c>
      <c r="BL157" s="63" t="str">
        <f>REPLACE(INDEX(GroupVertices[Group],MATCH(Edges[[#This Row],[Vertex 2]],GroupVertices[Vertex],0)),1,1,"")</f>
        <v>2</v>
      </c>
      <c r="BM157" s="137">
        <v>43727</v>
      </c>
      <c r="BN157" s="70" t="s">
        <v>969</v>
      </c>
    </row>
    <row r="158" spans="1:66" ht="15">
      <c r="A158" s="62" t="s">
        <v>422</v>
      </c>
      <c r="B158" s="62" t="s">
        <v>776</v>
      </c>
      <c r="C158" s="87" t="s">
        <v>1702</v>
      </c>
      <c r="D158" s="94">
        <v>10</v>
      </c>
      <c r="E158" s="95" t="s">
        <v>136</v>
      </c>
      <c r="F158" s="96">
        <v>7.25</v>
      </c>
      <c r="G158" s="87"/>
      <c r="H158" s="77"/>
      <c r="I158" s="97"/>
      <c r="J158" s="97"/>
      <c r="K158" s="34" t="s">
        <v>65</v>
      </c>
      <c r="L158" s="100">
        <v>158</v>
      </c>
      <c r="M158" s="100"/>
      <c r="N158" s="99"/>
      <c r="O158" s="64" t="s">
        <v>195</v>
      </c>
      <c r="P158" s="66">
        <v>43727.60434027778</v>
      </c>
      <c r="Q158" s="64" t="s">
        <v>811</v>
      </c>
      <c r="R158" s="64"/>
      <c r="S158" s="64"/>
      <c r="T158" s="64" t="s">
        <v>876</v>
      </c>
      <c r="U158" s="66">
        <v>43727.60434027778</v>
      </c>
      <c r="V158" s="67" t="s">
        <v>1031</v>
      </c>
      <c r="W158" s="64"/>
      <c r="X158" s="64"/>
      <c r="Y158" s="70" t="s">
        <v>1092</v>
      </c>
      <c r="Z158" s="64"/>
      <c r="AA158" s="110">
        <v>8</v>
      </c>
      <c r="AB158" s="48">
        <v>0</v>
      </c>
      <c r="AC158" s="49">
        <v>0</v>
      </c>
      <c r="AD158" s="48">
        <v>0</v>
      </c>
      <c r="AE158" s="49">
        <v>0</v>
      </c>
      <c r="AF158" s="48">
        <v>0</v>
      </c>
      <c r="AG158" s="49">
        <v>0</v>
      </c>
      <c r="AH158" s="48">
        <v>21</v>
      </c>
      <c r="AI158" s="49">
        <v>100</v>
      </c>
      <c r="AJ158" s="48">
        <v>21</v>
      </c>
      <c r="AK158" s="135" t="s">
        <v>897</v>
      </c>
      <c r="AL158" s="67" t="s">
        <v>897</v>
      </c>
      <c r="AM158" s="64" t="b">
        <v>0</v>
      </c>
      <c r="AN158" s="64">
        <v>5</v>
      </c>
      <c r="AO158" s="70" t="s">
        <v>287</v>
      </c>
      <c r="AP158" s="64" t="b">
        <v>0</v>
      </c>
      <c r="AQ158" s="64" t="s">
        <v>288</v>
      </c>
      <c r="AR158" s="64"/>
      <c r="AS158" s="70" t="s">
        <v>287</v>
      </c>
      <c r="AT158" s="64" t="b">
        <v>0</v>
      </c>
      <c r="AU158" s="64">
        <v>3</v>
      </c>
      <c r="AV158" s="70" t="s">
        <v>287</v>
      </c>
      <c r="AW158" s="64" t="s">
        <v>342</v>
      </c>
      <c r="AX158" s="64" t="b">
        <v>0</v>
      </c>
      <c r="AY158" s="70" t="s">
        <v>1092</v>
      </c>
      <c r="AZ158" s="64" t="s">
        <v>185</v>
      </c>
      <c r="BA158" s="64">
        <v>0</v>
      </c>
      <c r="BB158" s="64">
        <v>0</v>
      </c>
      <c r="BC158" s="64"/>
      <c r="BD158" s="64"/>
      <c r="BE158" s="64"/>
      <c r="BF158" s="64"/>
      <c r="BG158" s="64"/>
      <c r="BH158" s="64"/>
      <c r="BI158" s="64"/>
      <c r="BJ158" s="64"/>
      <c r="BK158" s="63" t="str">
        <f>REPLACE(INDEX(GroupVertices[Group],MATCH(Edges[[#This Row],[Vertex 1]],GroupVertices[Vertex],0)),1,1,"")</f>
        <v>1</v>
      </c>
      <c r="BL158" s="63" t="str">
        <f>REPLACE(INDEX(GroupVertices[Group],MATCH(Edges[[#This Row],[Vertex 2]],GroupVertices[Vertex],0)),1,1,"")</f>
        <v>1</v>
      </c>
      <c r="BM158" s="137">
        <v>43727</v>
      </c>
      <c r="BN158" s="70" t="s">
        <v>969</v>
      </c>
    </row>
    <row r="159" spans="1:66" ht="15">
      <c r="A159" s="62" t="s">
        <v>422</v>
      </c>
      <c r="B159" s="62" t="s">
        <v>770</v>
      </c>
      <c r="C159" s="87" t="s">
        <v>285</v>
      </c>
      <c r="D159" s="94">
        <v>10</v>
      </c>
      <c r="E159" s="95" t="s">
        <v>136</v>
      </c>
      <c r="F159" s="96">
        <v>6</v>
      </c>
      <c r="G159" s="87"/>
      <c r="H159" s="77"/>
      <c r="I159" s="97"/>
      <c r="J159" s="97"/>
      <c r="K159" s="34" t="s">
        <v>66</v>
      </c>
      <c r="L159" s="100">
        <v>159</v>
      </c>
      <c r="M159" s="100"/>
      <c r="N159" s="99"/>
      <c r="O159" s="64" t="s">
        <v>195</v>
      </c>
      <c r="P159" s="66">
        <v>43727.76936342593</v>
      </c>
      <c r="Q159" s="64" t="s">
        <v>814</v>
      </c>
      <c r="R159" s="67" t="s">
        <v>846</v>
      </c>
      <c r="S159" s="64" t="s">
        <v>867</v>
      </c>
      <c r="T159" s="64" t="s">
        <v>875</v>
      </c>
      <c r="U159" s="66">
        <v>43727.76936342593</v>
      </c>
      <c r="V159" s="67" t="s">
        <v>1032</v>
      </c>
      <c r="W159" s="64"/>
      <c r="X159" s="64"/>
      <c r="Y159" s="70" t="s">
        <v>1093</v>
      </c>
      <c r="Z159" s="64"/>
      <c r="AA159" s="110">
        <v>9</v>
      </c>
      <c r="AB159" s="48"/>
      <c r="AC159" s="49"/>
      <c r="AD159" s="48"/>
      <c r="AE159" s="49"/>
      <c r="AF159" s="48"/>
      <c r="AG159" s="49"/>
      <c r="AH159" s="48"/>
      <c r="AI159" s="49"/>
      <c r="AJ159" s="48"/>
      <c r="AK159" s="135" t="s">
        <v>893</v>
      </c>
      <c r="AL159" s="67" t="s">
        <v>893</v>
      </c>
      <c r="AM159" s="64" t="b">
        <v>0</v>
      </c>
      <c r="AN159" s="64">
        <v>6</v>
      </c>
      <c r="AO159" s="70" t="s">
        <v>287</v>
      </c>
      <c r="AP159" s="64" t="b">
        <v>0</v>
      </c>
      <c r="AQ159" s="64" t="s">
        <v>288</v>
      </c>
      <c r="AR159" s="64"/>
      <c r="AS159" s="70" t="s">
        <v>287</v>
      </c>
      <c r="AT159" s="64" t="b">
        <v>0</v>
      </c>
      <c r="AU159" s="64">
        <v>1</v>
      </c>
      <c r="AV159" s="70" t="s">
        <v>287</v>
      </c>
      <c r="AW159" s="64" t="s">
        <v>342</v>
      </c>
      <c r="AX159" s="64" t="b">
        <v>0</v>
      </c>
      <c r="AY159" s="70" t="s">
        <v>1093</v>
      </c>
      <c r="AZ159" s="64" t="s">
        <v>185</v>
      </c>
      <c r="BA159" s="64">
        <v>0</v>
      </c>
      <c r="BB159" s="64">
        <v>0</v>
      </c>
      <c r="BC159" s="64"/>
      <c r="BD159" s="64"/>
      <c r="BE159" s="64"/>
      <c r="BF159" s="64"/>
      <c r="BG159" s="64"/>
      <c r="BH159" s="64"/>
      <c r="BI159" s="64"/>
      <c r="BJ159" s="64"/>
      <c r="BK159" s="63" t="str">
        <f>REPLACE(INDEX(GroupVertices[Group],MATCH(Edges[[#This Row],[Vertex 1]],GroupVertices[Vertex],0)),1,1,"")</f>
        <v>1</v>
      </c>
      <c r="BL159" s="63" t="str">
        <f>REPLACE(INDEX(GroupVertices[Group],MATCH(Edges[[#This Row],[Vertex 2]],GroupVertices[Vertex],0)),1,1,"")</f>
        <v>2</v>
      </c>
      <c r="BM159" s="137">
        <v>43727</v>
      </c>
      <c r="BN159" s="70" t="s">
        <v>970</v>
      </c>
    </row>
    <row r="160" spans="1:66" ht="15">
      <c r="A160" s="62" t="s">
        <v>422</v>
      </c>
      <c r="B160" s="62" t="s">
        <v>776</v>
      </c>
      <c r="C160" s="87" t="s">
        <v>1702</v>
      </c>
      <c r="D160" s="94">
        <v>10</v>
      </c>
      <c r="E160" s="95" t="s">
        <v>136</v>
      </c>
      <c r="F160" s="96">
        <v>7.25</v>
      </c>
      <c r="G160" s="87"/>
      <c r="H160" s="77"/>
      <c r="I160" s="97"/>
      <c r="J160" s="97"/>
      <c r="K160" s="34" t="s">
        <v>65</v>
      </c>
      <c r="L160" s="100">
        <v>160</v>
      </c>
      <c r="M160" s="100"/>
      <c r="N160" s="99"/>
      <c r="O160" s="64" t="s">
        <v>195</v>
      </c>
      <c r="P160" s="66">
        <v>43727.76936342593</v>
      </c>
      <c r="Q160" s="64" t="s">
        <v>814</v>
      </c>
      <c r="R160" s="67" t="s">
        <v>846</v>
      </c>
      <c r="S160" s="64" t="s">
        <v>867</v>
      </c>
      <c r="T160" s="64" t="s">
        <v>875</v>
      </c>
      <c r="U160" s="66">
        <v>43727.76936342593</v>
      </c>
      <c r="V160" s="67" t="s">
        <v>1032</v>
      </c>
      <c r="W160" s="64"/>
      <c r="X160" s="64"/>
      <c r="Y160" s="70" t="s">
        <v>1093</v>
      </c>
      <c r="Z160" s="64"/>
      <c r="AA160" s="110">
        <v>8</v>
      </c>
      <c r="AB160" s="48">
        <v>0</v>
      </c>
      <c r="AC160" s="49">
        <v>0</v>
      </c>
      <c r="AD160" s="48">
        <v>0</v>
      </c>
      <c r="AE160" s="49">
        <v>0</v>
      </c>
      <c r="AF160" s="48">
        <v>0</v>
      </c>
      <c r="AG160" s="49">
        <v>0</v>
      </c>
      <c r="AH160" s="48">
        <v>8</v>
      </c>
      <c r="AI160" s="49">
        <v>100</v>
      </c>
      <c r="AJ160" s="48">
        <v>8</v>
      </c>
      <c r="AK160" s="135" t="s">
        <v>893</v>
      </c>
      <c r="AL160" s="67" t="s">
        <v>893</v>
      </c>
      <c r="AM160" s="64" t="b">
        <v>0</v>
      </c>
      <c r="AN160" s="64">
        <v>6</v>
      </c>
      <c r="AO160" s="70" t="s">
        <v>287</v>
      </c>
      <c r="AP160" s="64" t="b">
        <v>0</v>
      </c>
      <c r="AQ160" s="64" t="s">
        <v>288</v>
      </c>
      <c r="AR160" s="64"/>
      <c r="AS160" s="70" t="s">
        <v>287</v>
      </c>
      <c r="AT160" s="64" t="b">
        <v>0</v>
      </c>
      <c r="AU160" s="64">
        <v>1</v>
      </c>
      <c r="AV160" s="70" t="s">
        <v>287</v>
      </c>
      <c r="AW160" s="64" t="s">
        <v>342</v>
      </c>
      <c r="AX160" s="64" t="b">
        <v>0</v>
      </c>
      <c r="AY160" s="70" t="s">
        <v>1093</v>
      </c>
      <c r="AZ160" s="64" t="s">
        <v>185</v>
      </c>
      <c r="BA160" s="64">
        <v>0</v>
      </c>
      <c r="BB160" s="64">
        <v>0</v>
      </c>
      <c r="BC160" s="64"/>
      <c r="BD160" s="64"/>
      <c r="BE160" s="64"/>
      <c r="BF160" s="64"/>
      <c r="BG160" s="64"/>
      <c r="BH160" s="64"/>
      <c r="BI160" s="64"/>
      <c r="BJ160" s="64"/>
      <c r="BK160" s="63" t="str">
        <f>REPLACE(INDEX(GroupVertices[Group],MATCH(Edges[[#This Row],[Vertex 1]],GroupVertices[Vertex],0)),1,1,"")</f>
        <v>1</v>
      </c>
      <c r="BL160" s="63" t="str">
        <f>REPLACE(INDEX(GroupVertices[Group],MATCH(Edges[[#This Row],[Vertex 2]],GroupVertices[Vertex],0)),1,1,"")</f>
        <v>1</v>
      </c>
      <c r="BM160" s="137">
        <v>43727</v>
      </c>
      <c r="BN160" s="70" t="s">
        <v>970</v>
      </c>
    </row>
    <row r="161" spans="1:66" ht="15">
      <c r="A161" s="62" t="s">
        <v>422</v>
      </c>
      <c r="B161" s="62" t="s">
        <v>776</v>
      </c>
      <c r="C161" s="87" t="s">
        <v>1702</v>
      </c>
      <c r="D161" s="94">
        <v>10</v>
      </c>
      <c r="E161" s="95" t="s">
        <v>136</v>
      </c>
      <c r="F161" s="96">
        <v>7.25</v>
      </c>
      <c r="G161" s="87"/>
      <c r="H161" s="77"/>
      <c r="I161" s="97"/>
      <c r="J161" s="97"/>
      <c r="K161" s="34" t="s">
        <v>65</v>
      </c>
      <c r="L161" s="100">
        <v>161</v>
      </c>
      <c r="M161" s="100"/>
      <c r="N161" s="99"/>
      <c r="O161" s="64" t="s">
        <v>195</v>
      </c>
      <c r="P161" s="66">
        <v>43727.92805555555</v>
      </c>
      <c r="Q161" s="64" t="s">
        <v>817</v>
      </c>
      <c r="R161" s="64"/>
      <c r="S161" s="64"/>
      <c r="T161" s="64" t="s">
        <v>875</v>
      </c>
      <c r="U161" s="66">
        <v>43727.92805555555</v>
      </c>
      <c r="V161" s="67" t="s">
        <v>1033</v>
      </c>
      <c r="W161" s="64"/>
      <c r="X161" s="64"/>
      <c r="Y161" s="70" t="s">
        <v>1094</v>
      </c>
      <c r="Z161" s="64"/>
      <c r="AA161" s="110">
        <v>8</v>
      </c>
      <c r="AB161" s="48">
        <v>0</v>
      </c>
      <c r="AC161" s="49">
        <v>0</v>
      </c>
      <c r="AD161" s="48">
        <v>0</v>
      </c>
      <c r="AE161" s="49">
        <v>0</v>
      </c>
      <c r="AF161" s="48">
        <v>0</v>
      </c>
      <c r="AG161" s="49">
        <v>0</v>
      </c>
      <c r="AH161" s="48">
        <v>19</v>
      </c>
      <c r="AI161" s="49">
        <v>100</v>
      </c>
      <c r="AJ161" s="48">
        <v>19</v>
      </c>
      <c r="AK161" s="135" t="s">
        <v>898</v>
      </c>
      <c r="AL161" s="67" t="s">
        <v>898</v>
      </c>
      <c r="AM161" s="64" t="b">
        <v>0</v>
      </c>
      <c r="AN161" s="64">
        <v>15</v>
      </c>
      <c r="AO161" s="70" t="s">
        <v>287</v>
      </c>
      <c r="AP161" s="64" t="b">
        <v>0</v>
      </c>
      <c r="AQ161" s="64" t="s">
        <v>288</v>
      </c>
      <c r="AR161" s="64"/>
      <c r="AS161" s="70" t="s">
        <v>287</v>
      </c>
      <c r="AT161" s="64" t="b">
        <v>0</v>
      </c>
      <c r="AU161" s="64">
        <v>4</v>
      </c>
      <c r="AV161" s="70" t="s">
        <v>287</v>
      </c>
      <c r="AW161" s="64" t="s">
        <v>342</v>
      </c>
      <c r="AX161" s="64" t="b">
        <v>0</v>
      </c>
      <c r="AY161" s="70" t="s">
        <v>1094</v>
      </c>
      <c r="AZ161" s="64" t="s">
        <v>185</v>
      </c>
      <c r="BA161" s="64">
        <v>0</v>
      </c>
      <c r="BB161" s="64">
        <v>0</v>
      </c>
      <c r="BC161" s="64"/>
      <c r="BD161" s="64"/>
      <c r="BE161" s="64"/>
      <c r="BF161" s="64"/>
      <c r="BG161" s="64"/>
      <c r="BH161" s="64"/>
      <c r="BI161" s="64"/>
      <c r="BJ161" s="64"/>
      <c r="BK161" s="63" t="str">
        <f>REPLACE(INDEX(GroupVertices[Group],MATCH(Edges[[#This Row],[Vertex 1]],GroupVertices[Vertex],0)),1,1,"")</f>
        <v>1</v>
      </c>
      <c r="BL161" s="63" t="str">
        <f>REPLACE(INDEX(GroupVertices[Group],MATCH(Edges[[#This Row],[Vertex 2]],GroupVertices[Vertex],0)),1,1,"")</f>
        <v>1</v>
      </c>
      <c r="BM161" s="137">
        <v>43727</v>
      </c>
      <c r="BN161" s="70" t="s">
        <v>971</v>
      </c>
    </row>
    <row r="162" spans="1:66" ht="15">
      <c r="A162" s="62" t="s">
        <v>422</v>
      </c>
      <c r="B162" s="62" t="s">
        <v>770</v>
      </c>
      <c r="C162" s="87" t="s">
        <v>285</v>
      </c>
      <c r="D162" s="94">
        <v>10</v>
      </c>
      <c r="E162" s="95" t="s">
        <v>136</v>
      </c>
      <c r="F162" s="96">
        <v>6</v>
      </c>
      <c r="G162" s="87"/>
      <c r="H162" s="77"/>
      <c r="I162" s="97"/>
      <c r="J162" s="97"/>
      <c r="K162" s="34" t="s">
        <v>66</v>
      </c>
      <c r="L162" s="100">
        <v>162</v>
      </c>
      <c r="M162" s="100"/>
      <c r="N162" s="99"/>
      <c r="O162" s="64" t="s">
        <v>195</v>
      </c>
      <c r="P162" s="66">
        <v>43727.92805555555</v>
      </c>
      <c r="Q162" s="64" t="s">
        <v>817</v>
      </c>
      <c r="R162" s="64"/>
      <c r="S162" s="64"/>
      <c r="T162" s="64" t="s">
        <v>875</v>
      </c>
      <c r="U162" s="66">
        <v>43727.92805555555</v>
      </c>
      <c r="V162" s="67" t="s">
        <v>1033</v>
      </c>
      <c r="W162" s="64"/>
      <c r="X162" s="64"/>
      <c r="Y162" s="70" t="s">
        <v>1094</v>
      </c>
      <c r="Z162" s="64"/>
      <c r="AA162" s="110">
        <v>9</v>
      </c>
      <c r="AB162" s="48"/>
      <c r="AC162" s="49"/>
      <c r="AD162" s="48"/>
      <c r="AE162" s="49"/>
      <c r="AF162" s="48"/>
      <c r="AG162" s="49"/>
      <c r="AH162" s="48"/>
      <c r="AI162" s="49"/>
      <c r="AJ162" s="48"/>
      <c r="AK162" s="135" t="s">
        <v>898</v>
      </c>
      <c r="AL162" s="67" t="s">
        <v>898</v>
      </c>
      <c r="AM162" s="64" t="b">
        <v>0</v>
      </c>
      <c r="AN162" s="64">
        <v>15</v>
      </c>
      <c r="AO162" s="70" t="s">
        <v>287</v>
      </c>
      <c r="AP162" s="64" t="b">
        <v>0</v>
      </c>
      <c r="AQ162" s="64" t="s">
        <v>288</v>
      </c>
      <c r="AR162" s="64"/>
      <c r="AS162" s="70" t="s">
        <v>287</v>
      </c>
      <c r="AT162" s="64" t="b">
        <v>0</v>
      </c>
      <c r="AU162" s="64">
        <v>4</v>
      </c>
      <c r="AV162" s="70" t="s">
        <v>287</v>
      </c>
      <c r="AW162" s="64" t="s">
        <v>342</v>
      </c>
      <c r="AX162" s="64" t="b">
        <v>0</v>
      </c>
      <c r="AY162" s="70" t="s">
        <v>1094</v>
      </c>
      <c r="AZ162" s="64" t="s">
        <v>185</v>
      </c>
      <c r="BA162" s="64">
        <v>0</v>
      </c>
      <c r="BB162" s="64">
        <v>0</v>
      </c>
      <c r="BC162" s="64"/>
      <c r="BD162" s="64"/>
      <c r="BE162" s="64"/>
      <c r="BF162" s="64"/>
      <c r="BG162" s="64"/>
      <c r="BH162" s="64"/>
      <c r="BI162" s="64"/>
      <c r="BJ162" s="64"/>
      <c r="BK162" s="63" t="str">
        <f>REPLACE(INDEX(GroupVertices[Group],MATCH(Edges[[#This Row],[Vertex 1]],GroupVertices[Vertex],0)),1,1,"")</f>
        <v>1</v>
      </c>
      <c r="BL162" s="63" t="str">
        <f>REPLACE(INDEX(GroupVertices[Group],MATCH(Edges[[#This Row],[Vertex 2]],GroupVertices[Vertex],0)),1,1,"")</f>
        <v>2</v>
      </c>
      <c r="BM162" s="137">
        <v>43727</v>
      </c>
      <c r="BN162" s="70" t="s">
        <v>971</v>
      </c>
    </row>
    <row r="163" spans="1:66" ht="15">
      <c r="A163" s="62" t="s">
        <v>422</v>
      </c>
      <c r="B163" s="62" t="s">
        <v>770</v>
      </c>
      <c r="C163" s="87" t="s">
        <v>285</v>
      </c>
      <c r="D163" s="94">
        <v>10</v>
      </c>
      <c r="E163" s="95" t="s">
        <v>136</v>
      </c>
      <c r="F163" s="96">
        <v>6</v>
      </c>
      <c r="G163" s="87"/>
      <c r="H163" s="77"/>
      <c r="I163" s="97"/>
      <c r="J163" s="97"/>
      <c r="K163" s="34" t="s">
        <v>66</v>
      </c>
      <c r="L163" s="100">
        <v>163</v>
      </c>
      <c r="M163" s="100"/>
      <c r="N163" s="99"/>
      <c r="O163" s="64" t="s">
        <v>195</v>
      </c>
      <c r="P163" s="66">
        <v>43729.71108796296</v>
      </c>
      <c r="Q163" s="64" t="s">
        <v>829</v>
      </c>
      <c r="R163" s="67" t="s">
        <v>855</v>
      </c>
      <c r="S163" s="64" t="s">
        <v>867</v>
      </c>
      <c r="T163" s="64" t="s">
        <v>886</v>
      </c>
      <c r="U163" s="66">
        <v>43729.71108796296</v>
      </c>
      <c r="V163" s="67" t="s">
        <v>1034</v>
      </c>
      <c r="W163" s="64"/>
      <c r="X163" s="64"/>
      <c r="Y163" s="70" t="s">
        <v>1095</v>
      </c>
      <c r="Z163" s="64"/>
      <c r="AA163" s="110">
        <v>9</v>
      </c>
      <c r="AB163" s="48">
        <v>0</v>
      </c>
      <c r="AC163" s="49">
        <v>0</v>
      </c>
      <c r="AD163" s="48">
        <v>0</v>
      </c>
      <c r="AE163" s="49">
        <v>0</v>
      </c>
      <c r="AF163" s="48">
        <v>0</v>
      </c>
      <c r="AG163" s="49">
        <v>0</v>
      </c>
      <c r="AH163" s="48">
        <v>10</v>
      </c>
      <c r="AI163" s="49">
        <v>100</v>
      </c>
      <c r="AJ163" s="48">
        <v>10</v>
      </c>
      <c r="AK163" s="117"/>
      <c r="AL163" s="67" t="s">
        <v>455</v>
      </c>
      <c r="AM163" s="64" t="b">
        <v>0</v>
      </c>
      <c r="AN163" s="64">
        <v>5</v>
      </c>
      <c r="AO163" s="70" t="s">
        <v>287</v>
      </c>
      <c r="AP163" s="64" t="b">
        <v>0</v>
      </c>
      <c r="AQ163" s="64" t="s">
        <v>288</v>
      </c>
      <c r="AR163" s="64"/>
      <c r="AS163" s="70" t="s">
        <v>287</v>
      </c>
      <c r="AT163" s="64" t="b">
        <v>0</v>
      </c>
      <c r="AU163" s="64">
        <v>3</v>
      </c>
      <c r="AV163" s="70" t="s">
        <v>287</v>
      </c>
      <c r="AW163" s="64" t="s">
        <v>342</v>
      </c>
      <c r="AX163" s="64" t="b">
        <v>0</v>
      </c>
      <c r="AY163" s="70" t="s">
        <v>1095</v>
      </c>
      <c r="AZ163" s="64" t="s">
        <v>185</v>
      </c>
      <c r="BA163" s="64">
        <v>0</v>
      </c>
      <c r="BB163" s="64">
        <v>0</v>
      </c>
      <c r="BC163" s="64"/>
      <c r="BD163" s="64"/>
      <c r="BE163" s="64"/>
      <c r="BF163" s="64"/>
      <c r="BG163" s="64"/>
      <c r="BH163" s="64"/>
      <c r="BI163" s="64"/>
      <c r="BJ163" s="64"/>
      <c r="BK163" s="63" t="str">
        <f>REPLACE(INDEX(GroupVertices[Group],MATCH(Edges[[#This Row],[Vertex 1]],GroupVertices[Vertex],0)),1,1,"")</f>
        <v>1</v>
      </c>
      <c r="BL163" s="63" t="str">
        <f>REPLACE(INDEX(GroupVertices[Group],MATCH(Edges[[#This Row],[Vertex 2]],GroupVertices[Vertex],0)),1,1,"")</f>
        <v>2</v>
      </c>
      <c r="BM163" s="137">
        <v>43729</v>
      </c>
      <c r="BN163" s="70" t="s">
        <v>972</v>
      </c>
    </row>
    <row r="164" spans="1:66" ht="15">
      <c r="A164" s="62" t="s">
        <v>422</v>
      </c>
      <c r="B164" s="62" t="s">
        <v>422</v>
      </c>
      <c r="C164" s="87" t="s">
        <v>1699</v>
      </c>
      <c r="D164" s="94">
        <v>6.666666666666667</v>
      </c>
      <c r="E164" s="95" t="s">
        <v>136</v>
      </c>
      <c r="F164" s="96">
        <v>14.75</v>
      </c>
      <c r="G164" s="87"/>
      <c r="H164" s="77"/>
      <c r="I164" s="97"/>
      <c r="J164" s="97"/>
      <c r="K164" s="34" t="s">
        <v>65</v>
      </c>
      <c r="L164" s="100">
        <v>164</v>
      </c>
      <c r="M164" s="100"/>
      <c r="N164" s="99"/>
      <c r="O164" s="64" t="s">
        <v>185</v>
      </c>
      <c r="P164" s="66">
        <v>43733.654861111114</v>
      </c>
      <c r="Q164" s="64" t="s">
        <v>837</v>
      </c>
      <c r="R164" s="67" t="s">
        <v>861</v>
      </c>
      <c r="S164" s="64" t="s">
        <v>866</v>
      </c>
      <c r="T164" s="64" t="s">
        <v>889</v>
      </c>
      <c r="U164" s="66">
        <v>43733.654861111114</v>
      </c>
      <c r="V164" s="67" t="s">
        <v>1035</v>
      </c>
      <c r="W164" s="64"/>
      <c r="X164" s="64"/>
      <c r="Y164" s="70" t="s">
        <v>1096</v>
      </c>
      <c r="Z164" s="64"/>
      <c r="AA164" s="110">
        <v>2</v>
      </c>
      <c r="AB164" s="48">
        <v>0</v>
      </c>
      <c r="AC164" s="49">
        <v>0</v>
      </c>
      <c r="AD164" s="48">
        <v>0</v>
      </c>
      <c r="AE164" s="49">
        <v>0</v>
      </c>
      <c r="AF164" s="48">
        <v>0</v>
      </c>
      <c r="AG164" s="49">
        <v>0</v>
      </c>
      <c r="AH164" s="48">
        <v>7</v>
      </c>
      <c r="AI164" s="49">
        <v>100</v>
      </c>
      <c r="AJ164" s="48">
        <v>7</v>
      </c>
      <c r="AK164" s="117"/>
      <c r="AL164" s="67" t="s">
        <v>455</v>
      </c>
      <c r="AM164" s="64" t="b">
        <v>0</v>
      </c>
      <c r="AN164" s="64">
        <v>0</v>
      </c>
      <c r="AO164" s="70" t="s">
        <v>287</v>
      </c>
      <c r="AP164" s="64" t="b">
        <v>1</v>
      </c>
      <c r="AQ164" s="64" t="s">
        <v>288</v>
      </c>
      <c r="AR164" s="64"/>
      <c r="AS164" s="70" t="s">
        <v>1059</v>
      </c>
      <c r="AT164" s="64" t="b">
        <v>0</v>
      </c>
      <c r="AU164" s="64">
        <v>0</v>
      </c>
      <c r="AV164" s="70" t="s">
        <v>287</v>
      </c>
      <c r="AW164" s="64" t="s">
        <v>342</v>
      </c>
      <c r="AX164" s="64" t="b">
        <v>0</v>
      </c>
      <c r="AY164" s="70" t="s">
        <v>1096</v>
      </c>
      <c r="AZ164" s="64" t="s">
        <v>185</v>
      </c>
      <c r="BA164" s="64">
        <v>0</v>
      </c>
      <c r="BB164" s="64">
        <v>0</v>
      </c>
      <c r="BC164" s="64"/>
      <c r="BD164" s="64"/>
      <c r="BE164" s="64"/>
      <c r="BF164" s="64"/>
      <c r="BG164" s="64"/>
      <c r="BH164" s="64"/>
      <c r="BI164" s="64"/>
      <c r="BJ164" s="64"/>
      <c r="BK164" s="63" t="str">
        <f>REPLACE(INDEX(GroupVertices[Group],MATCH(Edges[[#This Row],[Vertex 1]],GroupVertices[Vertex],0)),1,1,"")</f>
        <v>1</v>
      </c>
      <c r="BL164" s="63" t="str">
        <f>REPLACE(INDEX(GroupVertices[Group],MATCH(Edges[[#This Row],[Vertex 2]],GroupVertices[Vertex],0)),1,1,"")</f>
        <v>1</v>
      </c>
      <c r="BM164" s="137">
        <v>43733</v>
      </c>
      <c r="BN164" s="70" t="s">
        <v>973</v>
      </c>
    </row>
    <row r="165" spans="1:66" ht="15">
      <c r="A165" s="62" t="s">
        <v>422</v>
      </c>
      <c r="B165" s="62" t="s">
        <v>770</v>
      </c>
      <c r="C165" s="87" t="s">
        <v>285</v>
      </c>
      <c r="D165" s="94">
        <v>10</v>
      </c>
      <c r="E165" s="95" t="s">
        <v>136</v>
      </c>
      <c r="F165" s="96">
        <v>6</v>
      </c>
      <c r="G165" s="87"/>
      <c r="H165" s="77"/>
      <c r="I165" s="97"/>
      <c r="J165" s="97"/>
      <c r="K165" s="34" t="s">
        <v>66</v>
      </c>
      <c r="L165" s="100">
        <v>165</v>
      </c>
      <c r="M165" s="100"/>
      <c r="N165" s="99"/>
      <c r="O165" s="64" t="s">
        <v>195</v>
      </c>
      <c r="P165" s="66">
        <v>43733.66239583334</v>
      </c>
      <c r="Q165" s="64" t="s">
        <v>832</v>
      </c>
      <c r="R165" s="67" t="s">
        <v>858</v>
      </c>
      <c r="S165" s="64" t="s">
        <v>866</v>
      </c>
      <c r="T165" s="64" t="s">
        <v>887</v>
      </c>
      <c r="U165" s="66">
        <v>43733.66239583334</v>
      </c>
      <c r="V165" s="67" t="s">
        <v>1018</v>
      </c>
      <c r="W165" s="64"/>
      <c r="X165" s="64"/>
      <c r="Y165" s="70" t="s">
        <v>1079</v>
      </c>
      <c r="Z165" s="64"/>
      <c r="AA165" s="110">
        <v>9</v>
      </c>
      <c r="AB165" s="48"/>
      <c r="AC165" s="49"/>
      <c r="AD165" s="48"/>
      <c r="AE165" s="49"/>
      <c r="AF165" s="48"/>
      <c r="AG165" s="49"/>
      <c r="AH165" s="48"/>
      <c r="AI165" s="49"/>
      <c r="AJ165" s="48"/>
      <c r="AK165" s="117"/>
      <c r="AL165" s="67" t="s">
        <v>455</v>
      </c>
      <c r="AM165" s="64" t="b">
        <v>0</v>
      </c>
      <c r="AN165" s="64">
        <v>0</v>
      </c>
      <c r="AO165" s="70" t="s">
        <v>287</v>
      </c>
      <c r="AP165" s="64" t="b">
        <v>1</v>
      </c>
      <c r="AQ165" s="64" t="s">
        <v>288</v>
      </c>
      <c r="AR165" s="64"/>
      <c r="AS165" s="70" t="s">
        <v>1097</v>
      </c>
      <c r="AT165" s="64" t="b">
        <v>0</v>
      </c>
      <c r="AU165" s="64">
        <v>0</v>
      </c>
      <c r="AV165" s="70" t="s">
        <v>287</v>
      </c>
      <c r="AW165" s="64" t="s">
        <v>342</v>
      </c>
      <c r="AX165" s="64" t="b">
        <v>0</v>
      </c>
      <c r="AY165" s="70" t="s">
        <v>1079</v>
      </c>
      <c r="AZ165" s="64" t="s">
        <v>185</v>
      </c>
      <c r="BA165" s="64">
        <v>0</v>
      </c>
      <c r="BB165" s="64">
        <v>0</v>
      </c>
      <c r="BC165" s="64"/>
      <c r="BD165" s="64"/>
      <c r="BE165" s="64"/>
      <c r="BF165" s="64"/>
      <c r="BG165" s="64"/>
      <c r="BH165" s="64"/>
      <c r="BI165" s="64"/>
      <c r="BJ165" s="64"/>
      <c r="BK165" s="63" t="str">
        <f>REPLACE(INDEX(GroupVertices[Group],MATCH(Edges[[#This Row],[Vertex 1]],GroupVertices[Vertex],0)),1,1,"")</f>
        <v>1</v>
      </c>
      <c r="BL165" s="63" t="str">
        <f>REPLACE(INDEX(GroupVertices[Group],MATCH(Edges[[#This Row],[Vertex 2]],GroupVertices[Vertex],0)),1,1,"")</f>
        <v>2</v>
      </c>
      <c r="BM165" s="137">
        <v>43733</v>
      </c>
      <c r="BN165" s="70" t="s">
        <v>956</v>
      </c>
    </row>
    <row r="166" spans="1:66" ht="15">
      <c r="A166" s="62" t="s">
        <v>422</v>
      </c>
      <c r="B166" s="62" t="s">
        <v>776</v>
      </c>
      <c r="C166" s="87" t="s">
        <v>1702</v>
      </c>
      <c r="D166" s="94">
        <v>10</v>
      </c>
      <c r="E166" s="95" t="s">
        <v>136</v>
      </c>
      <c r="F166" s="96">
        <v>7.25</v>
      </c>
      <c r="G166" s="87"/>
      <c r="H166" s="77"/>
      <c r="I166" s="97"/>
      <c r="J166" s="97"/>
      <c r="K166" s="34" t="s">
        <v>65</v>
      </c>
      <c r="L166" s="100">
        <v>166</v>
      </c>
      <c r="M166" s="100"/>
      <c r="N166" s="99"/>
      <c r="O166" s="64" t="s">
        <v>195</v>
      </c>
      <c r="P166" s="66">
        <v>43733.66239583334</v>
      </c>
      <c r="Q166" s="64" t="s">
        <v>832</v>
      </c>
      <c r="R166" s="67" t="s">
        <v>858</v>
      </c>
      <c r="S166" s="64" t="s">
        <v>866</v>
      </c>
      <c r="T166" s="64" t="s">
        <v>887</v>
      </c>
      <c r="U166" s="66">
        <v>43733.66239583334</v>
      </c>
      <c r="V166" s="67" t="s">
        <v>1018</v>
      </c>
      <c r="W166" s="64"/>
      <c r="X166" s="64"/>
      <c r="Y166" s="70" t="s">
        <v>1079</v>
      </c>
      <c r="Z166" s="64"/>
      <c r="AA166" s="110">
        <v>8</v>
      </c>
      <c r="AB166" s="48"/>
      <c r="AC166" s="49"/>
      <c r="AD166" s="48"/>
      <c r="AE166" s="49"/>
      <c r="AF166" s="48"/>
      <c r="AG166" s="49"/>
      <c r="AH166" s="48"/>
      <c r="AI166" s="49"/>
      <c r="AJ166" s="48"/>
      <c r="AK166" s="117"/>
      <c r="AL166" s="67" t="s">
        <v>455</v>
      </c>
      <c r="AM166" s="64" t="b">
        <v>0</v>
      </c>
      <c r="AN166" s="64">
        <v>0</v>
      </c>
      <c r="AO166" s="70" t="s">
        <v>287</v>
      </c>
      <c r="AP166" s="64" t="b">
        <v>1</v>
      </c>
      <c r="AQ166" s="64" t="s">
        <v>288</v>
      </c>
      <c r="AR166" s="64"/>
      <c r="AS166" s="70" t="s">
        <v>1097</v>
      </c>
      <c r="AT166" s="64" t="b">
        <v>0</v>
      </c>
      <c r="AU166" s="64">
        <v>0</v>
      </c>
      <c r="AV166" s="70" t="s">
        <v>287</v>
      </c>
      <c r="AW166" s="64" t="s">
        <v>342</v>
      </c>
      <c r="AX166" s="64" t="b">
        <v>0</v>
      </c>
      <c r="AY166" s="70" t="s">
        <v>1079</v>
      </c>
      <c r="AZ166" s="64" t="s">
        <v>185</v>
      </c>
      <c r="BA166" s="64">
        <v>0</v>
      </c>
      <c r="BB166" s="64">
        <v>0</v>
      </c>
      <c r="BC166" s="64"/>
      <c r="BD166" s="64"/>
      <c r="BE166" s="64"/>
      <c r="BF166" s="64"/>
      <c r="BG166" s="64"/>
      <c r="BH166" s="64"/>
      <c r="BI166" s="64"/>
      <c r="BJ166" s="64"/>
      <c r="BK166" s="63" t="str">
        <f>REPLACE(INDEX(GroupVertices[Group],MATCH(Edges[[#This Row],[Vertex 1]],GroupVertices[Vertex],0)),1,1,"")</f>
        <v>1</v>
      </c>
      <c r="BL166" s="63" t="str">
        <f>REPLACE(INDEX(GroupVertices[Group],MATCH(Edges[[#This Row],[Vertex 2]],GroupVertices[Vertex],0)),1,1,"")</f>
        <v>1</v>
      </c>
      <c r="BM166" s="137">
        <v>43733</v>
      </c>
      <c r="BN166" s="70" t="s">
        <v>956</v>
      </c>
    </row>
    <row r="167" spans="1:66" ht="15">
      <c r="A167" s="62" t="s">
        <v>770</v>
      </c>
      <c r="B167" s="62" t="s">
        <v>800</v>
      </c>
      <c r="C167" s="87" t="s">
        <v>284</v>
      </c>
      <c r="D167" s="94">
        <v>5</v>
      </c>
      <c r="E167" s="95" t="s">
        <v>132</v>
      </c>
      <c r="F167" s="96">
        <v>16</v>
      </c>
      <c r="G167" s="87"/>
      <c r="H167" s="77"/>
      <c r="I167" s="97"/>
      <c r="J167" s="97"/>
      <c r="K167" s="34" t="s">
        <v>65</v>
      </c>
      <c r="L167" s="100">
        <v>167</v>
      </c>
      <c r="M167" s="100"/>
      <c r="N167" s="99"/>
      <c r="O167" s="64" t="s">
        <v>195</v>
      </c>
      <c r="P167" s="66">
        <v>43733.65980324074</v>
      </c>
      <c r="Q167" s="64" t="s">
        <v>838</v>
      </c>
      <c r="R167" s="67" t="s">
        <v>862</v>
      </c>
      <c r="S167" s="64" t="s">
        <v>865</v>
      </c>
      <c r="T167" s="64" t="s">
        <v>890</v>
      </c>
      <c r="U167" s="66">
        <v>43733.65980324074</v>
      </c>
      <c r="V167" s="67" t="s">
        <v>858</v>
      </c>
      <c r="W167" s="64"/>
      <c r="X167" s="64"/>
      <c r="Y167" s="70" t="s">
        <v>1097</v>
      </c>
      <c r="Z167" s="64"/>
      <c r="AA167" s="110">
        <v>1</v>
      </c>
      <c r="AB167" s="48"/>
      <c r="AC167" s="49"/>
      <c r="AD167" s="48"/>
      <c r="AE167" s="49"/>
      <c r="AF167" s="48"/>
      <c r="AG167" s="49"/>
      <c r="AH167" s="48"/>
      <c r="AI167" s="49"/>
      <c r="AJ167" s="48"/>
      <c r="AK167" s="117"/>
      <c r="AL167" s="67" t="s">
        <v>911</v>
      </c>
      <c r="AM167" s="64" t="b">
        <v>0</v>
      </c>
      <c r="AN167" s="64">
        <v>1</v>
      </c>
      <c r="AO167" s="70" t="s">
        <v>287</v>
      </c>
      <c r="AP167" s="64" t="b">
        <v>0</v>
      </c>
      <c r="AQ167" s="64" t="s">
        <v>288</v>
      </c>
      <c r="AR167" s="64"/>
      <c r="AS167" s="70" t="s">
        <v>287</v>
      </c>
      <c r="AT167" s="64" t="b">
        <v>0</v>
      </c>
      <c r="AU167" s="64">
        <v>0</v>
      </c>
      <c r="AV167" s="70" t="s">
        <v>287</v>
      </c>
      <c r="AW167" s="64" t="s">
        <v>341</v>
      </c>
      <c r="AX167" s="64" t="b">
        <v>0</v>
      </c>
      <c r="AY167" s="70" t="s">
        <v>1097</v>
      </c>
      <c r="AZ167" s="64" t="s">
        <v>185</v>
      </c>
      <c r="BA167" s="64">
        <v>0</v>
      </c>
      <c r="BB167" s="64">
        <v>0</v>
      </c>
      <c r="BC167" s="64"/>
      <c r="BD167" s="64"/>
      <c r="BE167" s="64"/>
      <c r="BF167" s="64"/>
      <c r="BG167" s="64"/>
      <c r="BH167" s="64"/>
      <c r="BI167" s="64"/>
      <c r="BJ167" s="64"/>
      <c r="BK167" s="63" t="str">
        <f>REPLACE(INDEX(GroupVertices[Group],MATCH(Edges[[#This Row],[Vertex 1]],GroupVertices[Vertex],0)),1,1,"")</f>
        <v>2</v>
      </c>
      <c r="BL167" s="63" t="str">
        <f>REPLACE(INDEX(GroupVertices[Group],MATCH(Edges[[#This Row],[Vertex 2]],GroupVertices[Vertex],0)),1,1,"")</f>
        <v>2</v>
      </c>
      <c r="BM167" s="137">
        <v>43733</v>
      </c>
      <c r="BN167" s="70" t="s">
        <v>974</v>
      </c>
    </row>
    <row r="168" spans="1:66" ht="15">
      <c r="A168" s="62" t="s">
        <v>775</v>
      </c>
      <c r="B168" s="62" t="s">
        <v>800</v>
      </c>
      <c r="C168" s="87" t="s">
        <v>284</v>
      </c>
      <c r="D168" s="94">
        <v>5</v>
      </c>
      <c r="E168" s="95" t="s">
        <v>132</v>
      </c>
      <c r="F168" s="96">
        <v>16</v>
      </c>
      <c r="G168" s="87"/>
      <c r="H168" s="77"/>
      <c r="I168" s="97"/>
      <c r="J168" s="97"/>
      <c r="K168" s="34" t="s">
        <v>65</v>
      </c>
      <c r="L168" s="100">
        <v>168</v>
      </c>
      <c r="M168" s="100"/>
      <c r="N168" s="99"/>
      <c r="O168" s="64" t="s">
        <v>195</v>
      </c>
      <c r="P168" s="66">
        <v>43733.66327546296</v>
      </c>
      <c r="Q168" s="64" t="s">
        <v>839</v>
      </c>
      <c r="R168" s="64"/>
      <c r="S168" s="64"/>
      <c r="T168" s="64"/>
      <c r="U168" s="66">
        <v>43733.66327546296</v>
      </c>
      <c r="V168" s="67" t="s">
        <v>1036</v>
      </c>
      <c r="W168" s="64"/>
      <c r="X168" s="64"/>
      <c r="Y168" s="70" t="s">
        <v>1098</v>
      </c>
      <c r="Z168" s="70" t="s">
        <v>1097</v>
      </c>
      <c r="AA168" s="110">
        <v>1</v>
      </c>
      <c r="AB168" s="48"/>
      <c r="AC168" s="49"/>
      <c r="AD168" s="48"/>
      <c r="AE168" s="49"/>
      <c r="AF168" s="48"/>
      <c r="AG168" s="49"/>
      <c r="AH168" s="48"/>
      <c r="AI168" s="49"/>
      <c r="AJ168" s="48"/>
      <c r="AK168" s="117"/>
      <c r="AL168" s="67" t="s">
        <v>916</v>
      </c>
      <c r="AM168" s="64" t="b">
        <v>0</v>
      </c>
      <c r="AN168" s="64">
        <v>0</v>
      </c>
      <c r="AO168" s="70" t="s">
        <v>1106</v>
      </c>
      <c r="AP168" s="64" t="b">
        <v>0</v>
      </c>
      <c r="AQ168" s="64" t="s">
        <v>288</v>
      </c>
      <c r="AR168" s="64"/>
      <c r="AS168" s="70" t="s">
        <v>287</v>
      </c>
      <c r="AT168" s="64" t="b">
        <v>0</v>
      </c>
      <c r="AU168" s="64">
        <v>0</v>
      </c>
      <c r="AV168" s="70" t="s">
        <v>287</v>
      </c>
      <c r="AW168" s="64" t="s">
        <v>352</v>
      </c>
      <c r="AX168" s="64" t="b">
        <v>0</v>
      </c>
      <c r="AY168" s="70" t="s">
        <v>1097</v>
      </c>
      <c r="AZ168" s="64" t="s">
        <v>185</v>
      </c>
      <c r="BA168" s="64">
        <v>0</v>
      </c>
      <c r="BB168" s="64">
        <v>0</v>
      </c>
      <c r="BC168" s="64" t="s">
        <v>1109</v>
      </c>
      <c r="BD168" s="64" t="s">
        <v>1110</v>
      </c>
      <c r="BE168" s="64" t="s">
        <v>1111</v>
      </c>
      <c r="BF168" s="64" t="s">
        <v>1112</v>
      </c>
      <c r="BG168" s="64" t="s">
        <v>1113</v>
      </c>
      <c r="BH168" s="64" t="s">
        <v>1114</v>
      </c>
      <c r="BI168" s="64" t="s">
        <v>1115</v>
      </c>
      <c r="BJ168" s="67" t="s">
        <v>1116</v>
      </c>
      <c r="BK168" s="63" t="str">
        <f>REPLACE(INDEX(GroupVertices[Group],MATCH(Edges[[#This Row],[Vertex 1]],GroupVertices[Vertex],0)),1,1,"")</f>
        <v>2</v>
      </c>
      <c r="BL168" s="63" t="str">
        <f>REPLACE(INDEX(GroupVertices[Group],MATCH(Edges[[#This Row],[Vertex 2]],GroupVertices[Vertex],0)),1,1,"")</f>
        <v>2</v>
      </c>
      <c r="BM168" s="137">
        <v>43733</v>
      </c>
      <c r="BN168" s="70" t="s">
        <v>975</v>
      </c>
    </row>
    <row r="169" spans="1:66" ht="15">
      <c r="A169" s="62" t="s">
        <v>770</v>
      </c>
      <c r="B169" s="62" t="s">
        <v>801</v>
      </c>
      <c r="C169" s="87" t="s">
        <v>284</v>
      </c>
      <c r="D169" s="94">
        <v>5</v>
      </c>
      <c r="E169" s="95" t="s">
        <v>132</v>
      </c>
      <c r="F169" s="96">
        <v>16</v>
      </c>
      <c r="G169" s="87"/>
      <c r="H169" s="77"/>
      <c r="I169" s="97"/>
      <c r="J169" s="97"/>
      <c r="K169" s="34" t="s">
        <v>65</v>
      </c>
      <c r="L169" s="100">
        <v>169</v>
      </c>
      <c r="M169" s="100"/>
      <c r="N169" s="99"/>
      <c r="O169" s="64" t="s">
        <v>195</v>
      </c>
      <c r="P169" s="66">
        <v>43733.65980324074</v>
      </c>
      <c r="Q169" s="64" t="s">
        <v>838</v>
      </c>
      <c r="R169" s="67" t="s">
        <v>862</v>
      </c>
      <c r="S169" s="64" t="s">
        <v>865</v>
      </c>
      <c r="T169" s="64" t="s">
        <v>890</v>
      </c>
      <c r="U169" s="66">
        <v>43733.65980324074</v>
      </c>
      <c r="V169" s="67" t="s">
        <v>858</v>
      </c>
      <c r="W169" s="64"/>
      <c r="X169" s="64"/>
      <c r="Y169" s="70" t="s">
        <v>1097</v>
      </c>
      <c r="Z169" s="64"/>
      <c r="AA169" s="110">
        <v>1</v>
      </c>
      <c r="AB169" s="48"/>
      <c r="AC169" s="49"/>
      <c r="AD169" s="48"/>
      <c r="AE169" s="49"/>
      <c r="AF169" s="48"/>
      <c r="AG169" s="49"/>
      <c r="AH169" s="48"/>
      <c r="AI169" s="49"/>
      <c r="AJ169" s="48"/>
      <c r="AK169" s="117"/>
      <c r="AL169" s="67" t="s">
        <v>911</v>
      </c>
      <c r="AM169" s="64" t="b">
        <v>0</v>
      </c>
      <c r="AN169" s="64">
        <v>1</v>
      </c>
      <c r="AO169" s="70" t="s">
        <v>287</v>
      </c>
      <c r="AP169" s="64" t="b">
        <v>0</v>
      </c>
      <c r="AQ169" s="64" t="s">
        <v>288</v>
      </c>
      <c r="AR169" s="64"/>
      <c r="AS169" s="70" t="s">
        <v>287</v>
      </c>
      <c r="AT169" s="64" t="b">
        <v>0</v>
      </c>
      <c r="AU169" s="64">
        <v>0</v>
      </c>
      <c r="AV169" s="70" t="s">
        <v>287</v>
      </c>
      <c r="AW169" s="64" t="s">
        <v>341</v>
      </c>
      <c r="AX169" s="64" t="b">
        <v>0</v>
      </c>
      <c r="AY169" s="70" t="s">
        <v>1097</v>
      </c>
      <c r="AZ169" s="64" t="s">
        <v>185</v>
      </c>
      <c r="BA169" s="64">
        <v>0</v>
      </c>
      <c r="BB169" s="64">
        <v>0</v>
      </c>
      <c r="BC169" s="64"/>
      <c r="BD169" s="64"/>
      <c r="BE169" s="64"/>
      <c r="BF169" s="64"/>
      <c r="BG169" s="64"/>
      <c r="BH169" s="64"/>
      <c r="BI169" s="64"/>
      <c r="BJ169" s="64"/>
      <c r="BK169" s="63" t="str">
        <f>REPLACE(INDEX(GroupVertices[Group],MATCH(Edges[[#This Row],[Vertex 1]],GroupVertices[Vertex],0)),1,1,"")</f>
        <v>2</v>
      </c>
      <c r="BL169" s="63" t="str">
        <f>REPLACE(INDEX(GroupVertices[Group],MATCH(Edges[[#This Row],[Vertex 2]],GroupVertices[Vertex],0)),1,1,"")</f>
        <v>2</v>
      </c>
      <c r="BM169" s="137">
        <v>43733</v>
      </c>
      <c r="BN169" s="70" t="s">
        <v>974</v>
      </c>
    </row>
    <row r="170" spans="1:66" ht="15">
      <c r="A170" s="62" t="s">
        <v>775</v>
      </c>
      <c r="B170" s="62" t="s">
        <v>801</v>
      </c>
      <c r="C170" s="87" t="s">
        <v>284</v>
      </c>
      <c r="D170" s="94">
        <v>5</v>
      </c>
      <c r="E170" s="95" t="s">
        <v>132</v>
      </c>
      <c r="F170" s="96">
        <v>16</v>
      </c>
      <c r="G170" s="87"/>
      <c r="H170" s="77"/>
      <c r="I170" s="97"/>
      <c r="J170" s="97"/>
      <c r="K170" s="34" t="s">
        <v>65</v>
      </c>
      <c r="L170" s="100">
        <v>170</v>
      </c>
      <c r="M170" s="100"/>
      <c r="N170" s="99"/>
      <c r="O170" s="64" t="s">
        <v>195</v>
      </c>
      <c r="P170" s="66">
        <v>43733.66327546296</v>
      </c>
      <c r="Q170" s="64" t="s">
        <v>839</v>
      </c>
      <c r="R170" s="64"/>
      <c r="S170" s="64"/>
      <c r="T170" s="64"/>
      <c r="U170" s="66">
        <v>43733.66327546296</v>
      </c>
      <c r="V170" s="67" t="s">
        <v>1036</v>
      </c>
      <c r="W170" s="64"/>
      <c r="X170" s="64"/>
      <c r="Y170" s="70" t="s">
        <v>1098</v>
      </c>
      <c r="Z170" s="70" t="s">
        <v>1097</v>
      </c>
      <c r="AA170" s="110">
        <v>1</v>
      </c>
      <c r="AB170" s="48"/>
      <c r="AC170" s="49"/>
      <c r="AD170" s="48"/>
      <c r="AE170" s="49"/>
      <c r="AF170" s="48"/>
      <c r="AG170" s="49"/>
      <c r="AH170" s="48"/>
      <c r="AI170" s="49"/>
      <c r="AJ170" s="48"/>
      <c r="AK170" s="117"/>
      <c r="AL170" s="67" t="s">
        <v>916</v>
      </c>
      <c r="AM170" s="64" t="b">
        <v>0</v>
      </c>
      <c r="AN170" s="64">
        <v>0</v>
      </c>
      <c r="AO170" s="70" t="s">
        <v>1106</v>
      </c>
      <c r="AP170" s="64" t="b">
        <v>0</v>
      </c>
      <c r="AQ170" s="64" t="s">
        <v>288</v>
      </c>
      <c r="AR170" s="64"/>
      <c r="AS170" s="70" t="s">
        <v>287</v>
      </c>
      <c r="AT170" s="64" t="b">
        <v>0</v>
      </c>
      <c r="AU170" s="64">
        <v>0</v>
      </c>
      <c r="AV170" s="70" t="s">
        <v>287</v>
      </c>
      <c r="AW170" s="64" t="s">
        <v>352</v>
      </c>
      <c r="AX170" s="64" t="b">
        <v>0</v>
      </c>
      <c r="AY170" s="70" t="s">
        <v>1097</v>
      </c>
      <c r="AZ170" s="64" t="s">
        <v>185</v>
      </c>
      <c r="BA170" s="64">
        <v>0</v>
      </c>
      <c r="BB170" s="64">
        <v>0</v>
      </c>
      <c r="BC170" s="64" t="s">
        <v>1109</v>
      </c>
      <c r="BD170" s="64" t="s">
        <v>1110</v>
      </c>
      <c r="BE170" s="64" t="s">
        <v>1111</v>
      </c>
      <c r="BF170" s="64" t="s">
        <v>1112</v>
      </c>
      <c r="BG170" s="64" t="s">
        <v>1113</v>
      </c>
      <c r="BH170" s="64" t="s">
        <v>1114</v>
      </c>
      <c r="BI170" s="64" t="s">
        <v>1115</v>
      </c>
      <c r="BJ170" s="67" t="s">
        <v>1116</v>
      </c>
      <c r="BK170" s="63" t="str">
        <f>REPLACE(INDEX(GroupVertices[Group],MATCH(Edges[[#This Row],[Vertex 1]],GroupVertices[Vertex],0)),1,1,"")</f>
        <v>2</v>
      </c>
      <c r="BL170" s="63" t="str">
        <f>REPLACE(INDEX(GroupVertices[Group],MATCH(Edges[[#This Row],[Vertex 2]],GroupVertices[Vertex],0)),1,1,"")</f>
        <v>2</v>
      </c>
      <c r="BM170" s="137">
        <v>43733</v>
      </c>
      <c r="BN170" s="70" t="s">
        <v>975</v>
      </c>
    </row>
    <row r="171" spans="1:66" ht="15">
      <c r="A171" s="62" t="s">
        <v>770</v>
      </c>
      <c r="B171" s="62" t="s">
        <v>802</v>
      </c>
      <c r="C171" s="87" t="s">
        <v>284</v>
      </c>
      <c r="D171" s="94">
        <v>5</v>
      </c>
      <c r="E171" s="95" t="s">
        <v>132</v>
      </c>
      <c r="F171" s="96">
        <v>16</v>
      </c>
      <c r="G171" s="87"/>
      <c r="H171" s="77"/>
      <c r="I171" s="97"/>
      <c r="J171" s="97"/>
      <c r="K171" s="34" t="s">
        <v>65</v>
      </c>
      <c r="L171" s="100">
        <v>171</v>
      </c>
      <c r="M171" s="100"/>
      <c r="N171" s="99"/>
      <c r="O171" s="64" t="s">
        <v>195</v>
      </c>
      <c r="P171" s="66">
        <v>43733.65980324074</v>
      </c>
      <c r="Q171" s="64" t="s">
        <v>838</v>
      </c>
      <c r="R171" s="67" t="s">
        <v>862</v>
      </c>
      <c r="S171" s="64" t="s">
        <v>865</v>
      </c>
      <c r="T171" s="64" t="s">
        <v>890</v>
      </c>
      <c r="U171" s="66">
        <v>43733.65980324074</v>
      </c>
      <c r="V171" s="67" t="s">
        <v>858</v>
      </c>
      <c r="W171" s="64"/>
      <c r="X171" s="64"/>
      <c r="Y171" s="70" t="s">
        <v>1097</v>
      </c>
      <c r="Z171" s="64"/>
      <c r="AA171" s="110">
        <v>1</v>
      </c>
      <c r="AB171" s="48"/>
      <c r="AC171" s="49"/>
      <c r="AD171" s="48"/>
      <c r="AE171" s="49"/>
      <c r="AF171" s="48"/>
      <c r="AG171" s="49"/>
      <c r="AH171" s="48"/>
      <c r="AI171" s="49"/>
      <c r="AJ171" s="48"/>
      <c r="AK171" s="117"/>
      <c r="AL171" s="67" t="s">
        <v>911</v>
      </c>
      <c r="AM171" s="64" t="b">
        <v>0</v>
      </c>
      <c r="AN171" s="64">
        <v>1</v>
      </c>
      <c r="AO171" s="70" t="s">
        <v>287</v>
      </c>
      <c r="AP171" s="64" t="b">
        <v>0</v>
      </c>
      <c r="AQ171" s="64" t="s">
        <v>288</v>
      </c>
      <c r="AR171" s="64"/>
      <c r="AS171" s="70" t="s">
        <v>287</v>
      </c>
      <c r="AT171" s="64" t="b">
        <v>0</v>
      </c>
      <c r="AU171" s="64">
        <v>0</v>
      </c>
      <c r="AV171" s="70" t="s">
        <v>287</v>
      </c>
      <c r="AW171" s="64" t="s">
        <v>341</v>
      </c>
      <c r="AX171" s="64" t="b">
        <v>0</v>
      </c>
      <c r="AY171" s="70" t="s">
        <v>1097</v>
      </c>
      <c r="AZ171" s="64" t="s">
        <v>185</v>
      </c>
      <c r="BA171" s="64">
        <v>0</v>
      </c>
      <c r="BB171" s="64">
        <v>0</v>
      </c>
      <c r="BC171" s="64"/>
      <c r="BD171" s="64"/>
      <c r="BE171" s="64"/>
      <c r="BF171" s="64"/>
      <c r="BG171" s="64"/>
      <c r="BH171" s="64"/>
      <c r="BI171" s="64"/>
      <c r="BJ171" s="64"/>
      <c r="BK171" s="63" t="str">
        <f>REPLACE(INDEX(GroupVertices[Group],MATCH(Edges[[#This Row],[Vertex 1]],GroupVertices[Vertex],0)),1,1,"")</f>
        <v>2</v>
      </c>
      <c r="BL171" s="63" t="str">
        <f>REPLACE(INDEX(GroupVertices[Group],MATCH(Edges[[#This Row],[Vertex 2]],GroupVertices[Vertex],0)),1,1,"")</f>
        <v>2</v>
      </c>
      <c r="BM171" s="137">
        <v>43733</v>
      </c>
      <c r="BN171" s="70" t="s">
        <v>974</v>
      </c>
    </row>
    <row r="172" spans="1:66" ht="15">
      <c r="A172" s="62" t="s">
        <v>775</v>
      </c>
      <c r="B172" s="62" t="s">
        <v>802</v>
      </c>
      <c r="C172" s="87" t="s">
        <v>284</v>
      </c>
      <c r="D172" s="94">
        <v>5</v>
      </c>
      <c r="E172" s="95" t="s">
        <v>132</v>
      </c>
      <c r="F172" s="96">
        <v>16</v>
      </c>
      <c r="G172" s="87"/>
      <c r="H172" s="77"/>
      <c r="I172" s="97"/>
      <c r="J172" s="97"/>
      <c r="K172" s="34" t="s">
        <v>65</v>
      </c>
      <c r="L172" s="100">
        <v>172</v>
      </c>
      <c r="M172" s="100"/>
      <c r="N172" s="99"/>
      <c r="O172" s="64" t="s">
        <v>195</v>
      </c>
      <c r="P172" s="66">
        <v>43733.66327546296</v>
      </c>
      <c r="Q172" s="64" t="s">
        <v>839</v>
      </c>
      <c r="R172" s="64"/>
      <c r="S172" s="64"/>
      <c r="T172" s="64"/>
      <c r="U172" s="66">
        <v>43733.66327546296</v>
      </c>
      <c r="V172" s="67" t="s">
        <v>1036</v>
      </c>
      <c r="W172" s="64"/>
      <c r="X172" s="64"/>
      <c r="Y172" s="70" t="s">
        <v>1098</v>
      </c>
      <c r="Z172" s="70" t="s">
        <v>1097</v>
      </c>
      <c r="AA172" s="110">
        <v>1</v>
      </c>
      <c r="AB172" s="48"/>
      <c r="AC172" s="49"/>
      <c r="AD172" s="48"/>
      <c r="AE172" s="49"/>
      <c r="AF172" s="48"/>
      <c r="AG172" s="49"/>
      <c r="AH172" s="48"/>
      <c r="AI172" s="49"/>
      <c r="AJ172" s="48"/>
      <c r="AK172" s="117"/>
      <c r="AL172" s="67" t="s">
        <v>916</v>
      </c>
      <c r="AM172" s="64" t="b">
        <v>0</v>
      </c>
      <c r="AN172" s="64">
        <v>0</v>
      </c>
      <c r="AO172" s="70" t="s">
        <v>1106</v>
      </c>
      <c r="AP172" s="64" t="b">
        <v>0</v>
      </c>
      <c r="AQ172" s="64" t="s">
        <v>288</v>
      </c>
      <c r="AR172" s="64"/>
      <c r="AS172" s="70" t="s">
        <v>287</v>
      </c>
      <c r="AT172" s="64" t="b">
        <v>0</v>
      </c>
      <c r="AU172" s="64">
        <v>0</v>
      </c>
      <c r="AV172" s="70" t="s">
        <v>287</v>
      </c>
      <c r="AW172" s="64" t="s">
        <v>352</v>
      </c>
      <c r="AX172" s="64" t="b">
        <v>0</v>
      </c>
      <c r="AY172" s="70" t="s">
        <v>1097</v>
      </c>
      <c r="AZ172" s="64" t="s">
        <v>185</v>
      </c>
      <c r="BA172" s="64">
        <v>0</v>
      </c>
      <c r="BB172" s="64">
        <v>0</v>
      </c>
      <c r="BC172" s="64" t="s">
        <v>1109</v>
      </c>
      <c r="BD172" s="64" t="s">
        <v>1110</v>
      </c>
      <c r="BE172" s="64" t="s">
        <v>1111</v>
      </c>
      <c r="BF172" s="64" t="s">
        <v>1112</v>
      </c>
      <c r="BG172" s="64" t="s">
        <v>1113</v>
      </c>
      <c r="BH172" s="64" t="s">
        <v>1114</v>
      </c>
      <c r="BI172" s="64" t="s">
        <v>1115</v>
      </c>
      <c r="BJ172" s="67" t="s">
        <v>1116</v>
      </c>
      <c r="BK172" s="63" t="str">
        <f>REPLACE(INDEX(GroupVertices[Group],MATCH(Edges[[#This Row],[Vertex 1]],GroupVertices[Vertex],0)),1,1,"")</f>
        <v>2</v>
      </c>
      <c r="BL172" s="63" t="str">
        <f>REPLACE(INDEX(GroupVertices[Group],MATCH(Edges[[#This Row],[Vertex 2]],GroupVertices[Vertex],0)),1,1,"")</f>
        <v>2</v>
      </c>
      <c r="BM172" s="137">
        <v>43733</v>
      </c>
      <c r="BN172" s="70" t="s">
        <v>975</v>
      </c>
    </row>
    <row r="173" spans="1:66" ht="15">
      <c r="A173" s="62" t="s">
        <v>770</v>
      </c>
      <c r="B173" s="62" t="s">
        <v>803</v>
      </c>
      <c r="C173" s="87" t="s">
        <v>284</v>
      </c>
      <c r="D173" s="94">
        <v>5</v>
      </c>
      <c r="E173" s="95" t="s">
        <v>132</v>
      </c>
      <c r="F173" s="96">
        <v>16</v>
      </c>
      <c r="G173" s="87"/>
      <c r="H173" s="77"/>
      <c r="I173" s="97"/>
      <c r="J173" s="97"/>
      <c r="K173" s="34" t="s">
        <v>65</v>
      </c>
      <c r="L173" s="100">
        <v>173</v>
      </c>
      <c r="M173" s="100"/>
      <c r="N173" s="99"/>
      <c r="O173" s="64" t="s">
        <v>195</v>
      </c>
      <c r="P173" s="66">
        <v>43733.65980324074</v>
      </c>
      <c r="Q173" s="64" t="s">
        <v>838</v>
      </c>
      <c r="R173" s="67" t="s">
        <v>862</v>
      </c>
      <c r="S173" s="64" t="s">
        <v>865</v>
      </c>
      <c r="T173" s="64" t="s">
        <v>890</v>
      </c>
      <c r="U173" s="66">
        <v>43733.65980324074</v>
      </c>
      <c r="V173" s="67" t="s">
        <v>858</v>
      </c>
      <c r="W173" s="64"/>
      <c r="X173" s="64"/>
      <c r="Y173" s="70" t="s">
        <v>1097</v>
      </c>
      <c r="Z173" s="64"/>
      <c r="AA173" s="110">
        <v>1</v>
      </c>
      <c r="AB173" s="48"/>
      <c r="AC173" s="49"/>
      <c r="AD173" s="48"/>
      <c r="AE173" s="49"/>
      <c r="AF173" s="48"/>
      <c r="AG173" s="49"/>
      <c r="AH173" s="48"/>
      <c r="AI173" s="49"/>
      <c r="AJ173" s="48"/>
      <c r="AK173" s="117"/>
      <c r="AL173" s="67" t="s">
        <v>911</v>
      </c>
      <c r="AM173" s="64" t="b">
        <v>0</v>
      </c>
      <c r="AN173" s="64">
        <v>1</v>
      </c>
      <c r="AO173" s="70" t="s">
        <v>287</v>
      </c>
      <c r="AP173" s="64" t="b">
        <v>0</v>
      </c>
      <c r="AQ173" s="64" t="s">
        <v>288</v>
      </c>
      <c r="AR173" s="64"/>
      <c r="AS173" s="70" t="s">
        <v>287</v>
      </c>
      <c r="AT173" s="64" t="b">
        <v>0</v>
      </c>
      <c r="AU173" s="64">
        <v>0</v>
      </c>
      <c r="AV173" s="70" t="s">
        <v>287</v>
      </c>
      <c r="AW173" s="64" t="s">
        <v>341</v>
      </c>
      <c r="AX173" s="64" t="b">
        <v>0</v>
      </c>
      <c r="AY173" s="70" t="s">
        <v>1097</v>
      </c>
      <c r="AZ173" s="64" t="s">
        <v>185</v>
      </c>
      <c r="BA173" s="64">
        <v>0</v>
      </c>
      <c r="BB173" s="64">
        <v>0</v>
      </c>
      <c r="BC173" s="64"/>
      <c r="BD173" s="64"/>
      <c r="BE173" s="64"/>
      <c r="BF173" s="64"/>
      <c r="BG173" s="64"/>
      <c r="BH173" s="64"/>
      <c r="BI173" s="64"/>
      <c r="BJ173" s="64"/>
      <c r="BK173" s="63" t="str">
        <f>REPLACE(INDEX(GroupVertices[Group],MATCH(Edges[[#This Row],[Vertex 1]],GroupVertices[Vertex],0)),1,1,"")</f>
        <v>2</v>
      </c>
      <c r="BL173" s="63" t="str">
        <f>REPLACE(INDEX(GroupVertices[Group],MATCH(Edges[[#This Row],[Vertex 2]],GroupVertices[Vertex],0)),1,1,"")</f>
        <v>2</v>
      </c>
      <c r="BM173" s="137">
        <v>43733</v>
      </c>
      <c r="BN173" s="70" t="s">
        <v>974</v>
      </c>
    </row>
    <row r="174" spans="1:66" ht="15">
      <c r="A174" s="62" t="s">
        <v>775</v>
      </c>
      <c r="B174" s="62" t="s">
        <v>803</v>
      </c>
      <c r="C174" s="87" t="s">
        <v>284</v>
      </c>
      <c r="D174" s="94">
        <v>5</v>
      </c>
      <c r="E174" s="95" t="s">
        <v>132</v>
      </c>
      <c r="F174" s="96">
        <v>16</v>
      </c>
      <c r="G174" s="87"/>
      <c r="H174" s="77"/>
      <c r="I174" s="97"/>
      <c r="J174" s="97"/>
      <c r="K174" s="34" t="s">
        <v>65</v>
      </c>
      <c r="L174" s="100">
        <v>174</v>
      </c>
      <c r="M174" s="100"/>
      <c r="N174" s="99"/>
      <c r="O174" s="64" t="s">
        <v>195</v>
      </c>
      <c r="P174" s="66">
        <v>43733.66327546296</v>
      </c>
      <c r="Q174" s="64" t="s">
        <v>839</v>
      </c>
      <c r="R174" s="64"/>
      <c r="S174" s="64"/>
      <c r="T174" s="64"/>
      <c r="U174" s="66">
        <v>43733.66327546296</v>
      </c>
      <c r="V174" s="67" t="s">
        <v>1036</v>
      </c>
      <c r="W174" s="64"/>
      <c r="X174" s="64"/>
      <c r="Y174" s="70" t="s">
        <v>1098</v>
      </c>
      <c r="Z174" s="70" t="s">
        <v>1097</v>
      </c>
      <c r="AA174" s="110">
        <v>1</v>
      </c>
      <c r="AB174" s="48"/>
      <c r="AC174" s="49"/>
      <c r="AD174" s="48"/>
      <c r="AE174" s="49"/>
      <c r="AF174" s="48"/>
      <c r="AG174" s="49"/>
      <c r="AH174" s="48"/>
      <c r="AI174" s="49"/>
      <c r="AJ174" s="48"/>
      <c r="AK174" s="117"/>
      <c r="AL174" s="67" t="s">
        <v>916</v>
      </c>
      <c r="AM174" s="64" t="b">
        <v>0</v>
      </c>
      <c r="AN174" s="64">
        <v>0</v>
      </c>
      <c r="AO174" s="70" t="s">
        <v>1106</v>
      </c>
      <c r="AP174" s="64" t="b">
        <v>0</v>
      </c>
      <c r="AQ174" s="64" t="s">
        <v>288</v>
      </c>
      <c r="AR174" s="64"/>
      <c r="AS174" s="70" t="s">
        <v>287</v>
      </c>
      <c r="AT174" s="64" t="b">
        <v>0</v>
      </c>
      <c r="AU174" s="64">
        <v>0</v>
      </c>
      <c r="AV174" s="70" t="s">
        <v>287</v>
      </c>
      <c r="AW174" s="64" t="s">
        <v>352</v>
      </c>
      <c r="AX174" s="64" t="b">
        <v>0</v>
      </c>
      <c r="AY174" s="70" t="s">
        <v>1097</v>
      </c>
      <c r="AZ174" s="64" t="s">
        <v>185</v>
      </c>
      <c r="BA174" s="64">
        <v>0</v>
      </c>
      <c r="BB174" s="64">
        <v>0</v>
      </c>
      <c r="BC174" s="64" t="s">
        <v>1109</v>
      </c>
      <c r="BD174" s="64" t="s">
        <v>1110</v>
      </c>
      <c r="BE174" s="64" t="s">
        <v>1111</v>
      </c>
      <c r="BF174" s="64" t="s">
        <v>1112</v>
      </c>
      <c r="BG174" s="64" t="s">
        <v>1113</v>
      </c>
      <c r="BH174" s="64" t="s">
        <v>1114</v>
      </c>
      <c r="BI174" s="64" t="s">
        <v>1115</v>
      </c>
      <c r="BJ174" s="67" t="s">
        <v>1116</v>
      </c>
      <c r="BK174" s="63" t="str">
        <f>REPLACE(INDEX(GroupVertices[Group],MATCH(Edges[[#This Row],[Vertex 1]],GroupVertices[Vertex],0)),1,1,"")</f>
        <v>2</v>
      </c>
      <c r="BL174" s="63" t="str">
        <f>REPLACE(INDEX(GroupVertices[Group],MATCH(Edges[[#This Row],[Vertex 2]],GroupVertices[Vertex],0)),1,1,"")</f>
        <v>2</v>
      </c>
      <c r="BM174" s="137">
        <v>43733</v>
      </c>
      <c r="BN174" s="70" t="s">
        <v>975</v>
      </c>
    </row>
    <row r="175" spans="1:66" ht="15">
      <c r="A175" s="62" t="s">
        <v>770</v>
      </c>
      <c r="B175" s="62" t="s">
        <v>804</v>
      </c>
      <c r="C175" s="87" t="s">
        <v>284</v>
      </c>
      <c r="D175" s="94">
        <v>5</v>
      </c>
      <c r="E175" s="95" t="s">
        <v>132</v>
      </c>
      <c r="F175" s="96">
        <v>16</v>
      </c>
      <c r="G175" s="87"/>
      <c r="H175" s="77"/>
      <c r="I175" s="97"/>
      <c r="J175" s="97"/>
      <c r="K175" s="34" t="s">
        <v>65</v>
      </c>
      <c r="L175" s="100">
        <v>175</v>
      </c>
      <c r="M175" s="100"/>
      <c r="N175" s="99"/>
      <c r="O175" s="64" t="s">
        <v>195</v>
      </c>
      <c r="P175" s="66">
        <v>43733.65980324074</v>
      </c>
      <c r="Q175" s="64" t="s">
        <v>838</v>
      </c>
      <c r="R175" s="67" t="s">
        <v>862</v>
      </c>
      <c r="S175" s="64" t="s">
        <v>865</v>
      </c>
      <c r="T175" s="64" t="s">
        <v>890</v>
      </c>
      <c r="U175" s="66">
        <v>43733.65980324074</v>
      </c>
      <c r="V175" s="67" t="s">
        <v>858</v>
      </c>
      <c r="W175" s="64"/>
      <c r="X175" s="64"/>
      <c r="Y175" s="70" t="s">
        <v>1097</v>
      </c>
      <c r="Z175" s="64"/>
      <c r="AA175" s="110">
        <v>1</v>
      </c>
      <c r="AB175" s="48"/>
      <c r="AC175" s="49"/>
      <c r="AD175" s="48"/>
      <c r="AE175" s="49"/>
      <c r="AF175" s="48"/>
      <c r="AG175" s="49"/>
      <c r="AH175" s="48"/>
      <c r="AI175" s="49"/>
      <c r="AJ175" s="48"/>
      <c r="AK175" s="117"/>
      <c r="AL175" s="67" t="s">
        <v>911</v>
      </c>
      <c r="AM175" s="64" t="b">
        <v>0</v>
      </c>
      <c r="AN175" s="64">
        <v>1</v>
      </c>
      <c r="AO175" s="70" t="s">
        <v>287</v>
      </c>
      <c r="AP175" s="64" t="b">
        <v>0</v>
      </c>
      <c r="AQ175" s="64" t="s">
        <v>288</v>
      </c>
      <c r="AR175" s="64"/>
      <c r="AS175" s="70" t="s">
        <v>287</v>
      </c>
      <c r="AT175" s="64" t="b">
        <v>0</v>
      </c>
      <c r="AU175" s="64">
        <v>0</v>
      </c>
      <c r="AV175" s="70" t="s">
        <v>287</v>
      </c>
      <c r="AW175" s="64" t="s">
        <v>341</v>
      </c>
      <c r="AX175" s="64" t="b">
        <v>0</v>
      </c>
      <c r="AY175" s="70" t="s">
        <v>1097</v>
      </c>
      <c r="AZ175" s="64" t="s">
        <v>185</v>
      </c>
      <c r="BA175" s="64">
        <v>0</v>
      </c>
      <c r="BB175" s="64">
        <v>0</v>
      </c>
      <c r="BC175" s="64"/>
      <c r="BD175" s="64"/>
      <c r="BE175" s="64"/>
      <c r="BF175" s="64"/>
      <c r="BG175" s="64"/>
      <c r="BH175" s="64"/>
      <c r="BI175" s="64"/>
      <c r="BJ175" s="64"/>
      <c r="BK175" s="63" t="str">
        <f>REPLACE(INDEX(GroupVertices[Group],MATCH(Edges[[#This Row],[Vertex 1]],GroupVertices[Vertex],0)),1,1,"")</f>
        <v>2</v>
      </c>
      <c r="BL175" s="63" t="str">
        <f>REPLACE(INDEX(GroupVertices[Group],MATCH(Edges[[#This Row],[Vertex 2]],GroupVertices[Vertex],0)),1,1,"")</f>
        <v>2</v>
      </c>
      <c r="BM175" s="137">
        <v>43733</v>
      </c>
      <c r="BN175" s="70" t="s">
        <v>974</v>
      </c>
    </row>
    <row r="176" spans="1:66" ht="15">
      <c r="A176" s="62" t="s">
        <v>775</v>
      </c>
      <c r="B176" s="62" t="s">
        <v>804</v>
      </c>
      <c r="C176" s="87" t="s">
        <v>284</v>
      </c>
      <c r="D176" s="94">
        <v>5</v>
      </c>
      <c r="E176" s="95" t="s">
        <v>132</v>
      </c>
      <c r="F176" s="96">
        <v>16</v>
      </c>
      <c r="G176" s="87"/>
      <c r="H176" s="77"/>
      <c r="I176" s="97"/>
      <c r="J176" s="97"/>
      <c r="K176" s="34" t="s">
        <v>65</v>
      </c>
      <c r="L176" s="100">
        <v>176</v>
      </c>
      <c r="M176" s="100"/>
      <c r="N176" s="99"/>
      <c r="O176" s="64" t="s">
        <v>195</v>
      </c>
      <c r="P176" s="66">
        <v>43733.66327546296</v>
      </c>
      <c r="Q176" s="64" t="s">
        <v>839</v>
      </c>
      <c r="R176" s="64"/>
      <c r="S176" s="64"/>
      <c r="T176" s="64"/>
      <c r="U176" s="66">
        <v>43733.66327546296</v>
      </c>
      <c r="V176" s="67" t="s">
        <v>1036</v>
      </c>
      <c r="W176" s="64"/>
      <c r="X176" s="64"/>
      <c r="Y176" s="70" t="s">
        <v>1098</v>
      </c>
      <c r="Z176" s="70" t="s">
        <v>1097</v>
      </c>
      <c r="AA176" s="110">
        <v>1</v>
      </c>
      <c r="AB176" s="48"/>
      <c r="AC176" s="49"/>
      <c r="AD176" s="48"/>
      <c r="AE176" s="49"/>
      <c r="AF176" s="48"/>
      <c r="AG176" s="49"/>
      <c r="AH176" s="48"/>
      <c r="AI176" s="49"/>
      <c r="AJ176" s="48"/>
      <c r="AK176" s="117"/>
      <c r="AL176" s="67" t="s">
        <v>916</v>
      </c>
      <c r="AM176" s="64" t="b">
        <v>0</v>
      </c>
      <c r="AN176" s="64">
        <v>0</v>
      </c>
      <c r="AO176" s="70" t="s">
        <v>1106</v>
      </c>
      <c r="AP176" s="64" t="b">
        <v>0</v>
      </c>
      <c r="AQ176" s="64" t="s">
        <v>288</v>
      </c>
      <c r="AR176" s="64"/>
      <c r="AS176" s="70" t="s">
        <v>287</v>
      </c>
      <c r="AT176" s="64" t="b">
        <v>0</v>
      </c>
      <c r="AU176" s="64">
        <v>0</v>
      </c>
      <c r="AV176" s="70" t="s">
        <v>287</v>
      </c>
      <c r="AW176" s="64" t="s">
        <v>352</v>
      </c>
      <c r="AX176" s="64" t="b">
        <v>0</v>
      </c>
      <c r="AY176" s="70" t="s">
        <v>1097</v>
      </c>
      <c r="AZ176" s="64" t="s">
        <v>185</v>
      </c>
      <c r="BA176" s="64">
        <v>0</v>
      </c>
      <c r="BB176" s="64">
        <v>0</v>
      </c>
      <c r="BC176" s="64" t="s">
        <v>1109</v>
      </c>
      <c r="BD176" s="64" t="s">
        <v>1110</v>
      </c>
      <c r="BE176" s="64" t="s">
        <v>1111</v>
      </c>
      <c r="BF176" s="64" t="s">
        <v>1112</v>
      </c>
      <c r="BG176" s="64" t="s">
        <v>1113</v>
      </c>
      <c r="BH176" s="64" t="s">
        <v>1114</v>
      </c>
      <c r="BI176" s="64" t="s">
        <v>1115</v>
      </c>
      <c r="BJ176" s="67" t="s">
        <v>1116</v>
      </c>
      <c r="BK176" s="63" t="str">
        <f>REPLACE(INDEX(GroupVertices[Group],MATCH(Edges[[#This Row],[Vertex 1]],GroupVertices[Vertex],0)),1,1,"")</f>
        <v>2</v>
      </c>
      <c r="BL176" s="63" t="str">
        <f>REPLACE(INDEX(GroupVertices[Group],MATCH(Edges[[#This Row],[Vertex 2]],GroupVertices[Vertex],0)),1,1,"")</f>
        <v>2</v>
      </c>
      <c r="BM176" s="137">
        <v>43733</v>
      </c>
      <c r="BN176" s="70" t="s">
        <v>975</v>
      </c>
    </row>
    <row r="177" spans="1:66" ht="15">
      <c r="A177" s="62" t="s">
        <v>770</v>
      </c>
      <c r="B177" s="62" t="s">
        <v>805</v>
      </c>
      <c r="C177" s="87" t="s">
        <v>284</v>
      </c>
      <c r="D177" s="94">
        <v>5</v>
      </c>
      <c r="E177" s="95" t="s">
        <v>132</v>
      </c>
      <c r="F177" s="96">
        <v>16</v>
      </c>
      <c r="G177" s="87"/>
      <c r="H177" s="77"/>
      <c r="I177" s="97"/>
      <c r="J177" s="97"/>
      <c r="K177" s="34" t="s">
        <v>65</v>
      </c>
      <c r="L177" s="100">
        <v>177</v>
      </c>
      <c r="M177" s="100"/>
      <c r="N177" s="99"/>
      <c r="O177" s="64" t="s">
        <v>195</v>
      </c>
      <c r="P177" s="66">
        <v>43733.65980324074</v>
      </c>
      <c r="Q177" s="64" t="s">
        <v>838</v>
      </c>
      <c r="R177" s="67" t="s">
        <v>862</v>
      </c>
      <c r="S177" s="64" t="s">
        <v>865</v>
      </c>
      <c r="T177" s="64" t="s">
        <v>890</v>
      </c>
      <c r="U177" s="66">
        <v>43733.65980324074</v>
      </c>
      <c r="V177" s="67" t="s">
        <v>858</v>
      </c>
      <c r="W177" s="64"/>
      <c r="X177" s="64"/>
      <c r="Y177" s="70" t="s">
        <v>1097</v>
      </c>
      <c r="Z177" s="64"/>
      <c r="AA177" s="110">
        <v>1</v>
      </c>
      <c r="AB177" s="48"/>
      <c r="AC177" s="49"/>
      <c r="AD177" s="48"/>
      <c r="AE177" s="49"/>
      <c r="AF177" s="48"/>
      <c r="AG177" s="49"/>
      <c r="AH177" s="48"/>
      <c r="AI177" s="49"/>
      <c r="AJ177" s="48"/>
      <c r="AK177" s="117"/>
      <c r="AL177" s="67" t="s">
        <v>911</v>
      </c>
      <c r="AM177" s="64" t="b">
        <v>0</v>
      </c>
      <c r="AN177" s="64">
        <v>1</v>
      </c>
      <c r="AO177" s="70" t="s">
        <v>287</v>
      </c>
      <c r="AP177" s="64" t="b">
        <v>0</v>
      </c>
      <c r="AQ177" s="64" t="s">
        <v>288</v>
      </c>
      <c r="AR177" s="64"/>
      <c r="AS177" s="70" t="s">
        <v>287</v>
      </c>
      <c r="AT177" s="64" t="b">
        <v>0</v>
      </c>
      <c r="AU177" s="64">
        <v>0</v>
      </c>
      <c r="AV177" s="70" t="s">
        <v>287</v>
      </c>
      <c r="AW177" s="64" t="s">
        <v>341</v>
      </c>
      <c r="AX177" s="64" t="b">
        <v>0</v>
      </c>
      <c r="AY177" s="70" t="s">
        <v>1097</v>
      </c>
      <c r="AZ177" s="64" t="s">
        <v>185</v>
      </c>
      <c r="BA177" s="64">
        <v>0</v>
      </c>
      <c r="BB177" s="64">
        <v>0</v>
      </c>
      <c r="BC177" s="64"/>
      <c r="BD177" s="64"/>
      <c r="BE177" s="64"/>
      <c r="BF177" s="64"/>
      <c r="BG177" s="64"/>
      <c r="BH177" s="64"/>
      <c r="BI177" s="64"/>
      <c r="BJ177" s="64"/>
      <c r="BK177" s="63" t="str">
        <f>REPLACE(INDEX(GroupVertices[Group],MATCH(Edges[[#This Row],[Vertex 1]],GroupVertices[Vertex],0)),1,1,"")</f>
        <v>2</v>
      </c>
      <c r="BL177" s="63" t="str">
        <f>REPLACE(INDEX(GroupVertices[Group],MATCH(Edges[[#This Row],[Vertex 2]],GroupVertices[Vertex],0)),1,1,"")</f>
        <v>2</v>
      </c>
      <c r="BM177" s="137">
        <v>43733</v>
      </c>
      <c r="BN177" s="70" t="s">
        <v>974</v>
      </c>
    </row>
    <row r="178" spans="1:66" ht="15">
      <c r="A178" s="62" t="s">
        <v>775</v>
      </c>
      <c r="B178" s="62" t="s">
        <v>805</v>
      </c>
      <c r="C178" s="87" t="s">
        <v>284</v>
      </c>
      <c r="D178" s="94">
        <v>5</v>
      </c>
      <c r="E178" s="95" t="s">
        <v>132</v>
      </c>
      <c r="F178" s="96">
        <v>16</v>
      </c>
      <c r="G178" s="87"/>
      <c r="H178" s="77"/>
      <c r="I178" s="97"/>
      <c r="J178" s="97"/>
      <c r="K178" s="34" t="s">
        <v>65</v>
      </c>
      <c r="L178" s="100">
        <v>178</v>
      </c>
      <c r="M178" s="100"/>
      <c r="N178" s="99"/>
      <c r="O178" s="64" t="s">
        <v>195</v>
      </c>
      <c r="P178" s="66">
        <v>43733.66327546296</v>
      </c>
      <c r="Q178" s="64" t="s">
        <v>839</v>
      </c>
      <c r="R178" s="64"/>
      <c r="S178" s="64"/>
      <c r="T178" s="64"/>
      <c r="U178" s="66">
        <v>43733.66327546296</v>
      </c>
      <c r="V178" s="67" t="s">
        <v>1036</v>
      </c>
      <c r="W178" s="64"/>
      <c r="X178" s="64"/>
      <c r="Y178" s="70" t="s">
        <v>1098</v>
      </c>
      <c r="Z178" s="70" t="s">
        <v>1097</v>
      </c>
      <c r="AA178" s="110">
        <v>1</v>
      </c>
      <c r="AB178" s="48"/>
      <c r="AC178" s="49"/>
      <c r="AD178" s="48"/>
      <c r="AE178" s="49"/>
      <c r="AF178" s="48"/>
      <c r="AG178" s="49"/>
      <c r="AH178" s="48"/>
      <c r="AI178" s="49"/>
      <c r="AJ178" s="48"/>
      <c r="AK178" s="117"/>
      <c r="AL178" s="67" t="s">
        <v>916</v>
      </c>
      <c r="AM178" s="64" t="b">
        <v>0</v>
      </c>
      <c r="AN178" s="64">
        <v>0</v>
      </c>
      <c r="AO178" s="70" t="s">
        <v>1106</v>
      </c>
      <c r="AP178" s="64" t="b">
        <v>0</v>
      </c>
      <c r="AQ178" s="64" t="s">
        <v>288</v>
      </c>
      <c r="AR178" s="64"/>
      <c r="AS178" s="70" t="s">
        <v>287</v>
      </c>
      <c r="AT178" s="64" t="b">
        <v>0</v>
      </c>
      <c r="AU178" s="64">
        <v>0</v>
      </c>
      <c r="AV178" s="70" t="s">
        <v>287</v>
      </c>
      <c r="AW178" s="64" t="s">
        <v>352</v>
      </c>
      <c r="AX178" s="64" t="b">
        <v>0</v>
      </c>
      <c r="AY178" s="70" t="s">
        <v>1097</v>
      </c>
      <c r="AZ178" s="64" t="s">
        <v>185</v>
      </c>
      <c r="BA178" s="64">
        <v>0</v>
      </c>
      <c r="BB178" s="64">
        <v>0</v>
      </c>
      <c r="BC178" s="64" t="s">
        <v>1109</v>
      </c>
      <c r="BD178" s="64" t="s">
        <v>1110</v>
      </c>
      <c r="BE178" s="64" t="s">
        <v>1111</v>
      </c>
      <c r="BF178" s="64" t="s">
        <v>1112</v>
      </c>
      <c r="BG178" s="64" t="s">
        <v>1113</v>
      </c>
      <c r="BH178" s="64" t="s">
        <v>1114</v>
      </c>
      <c r="BI178" s="64" t="s">
        <v>1115</v>
      </c>
      <c r="BJ178" s="67" t="s">
        <v>1116</v>
      </c>
      <c r="BK178" s="63" t="str">
        <f>REPLACE(INDEX(GroupVertices[Group],MATCH(Edges[[#This Row],[Vertex 1]],GroupVertices[Vertex],0)),1,1,"")</f>
        <v>2</v>
      </c>
      <c r="BL178" s="63" t="str">
        <f>REPLACE(INDEX(GroupVertices[Group],MATCH(Edges[[#This Row],[Vertex 2]],GroupVertices[Vertex],0)),1,1,"")</f>
        <v>2</v>
      </c>
      <c r="BM178" s="137">
        <v>43733</v>
      </c>
      <c r="BN178" s="70" t="s">
        <v>975</v>
      </c>
    </row>
    <row r="179" spans="1:66" ht="15">
      <c r="A179" s="62" t="s">
        <v>770</v>
      </c>
      <c r="B179" s="62" t="s">
        <v>806</v>
      </c>
      <c r="C179" s="87" t="s">
        <v>284</v>
      </c>
      <c r="D179" s="94">
        <v>5</v>
      </c>
      <c r="E179" s="95" t="s">
        <v>132</v>
      </c>
      <c r="F179" s="96">
        <v>16</v>
      </c>
      <c r="G179" s="87"/>
      <c r="H179" s="77"/>
      <c r="I179" s="97"/>
      <c r="J179" s="97"/>
      <c r="K179" s="34" t="s">
        <v>65</v>
      </c>
      <c r="L179" s="100">
        <v>179</v>
      </c>
      <c r="M179" s="100"/>
      <c r="N179" s="99"/>
      <c r="O179" s="64" t="s">
        <v>195</v>
      </c>
      <c r="P179" s="66">
        <v>43733.65980324074</v>
      </c>
      <c r="Q179" s="64" t="s">
        <v>838</v>
      </c>
      <c r="R179" s="67" t="s">
        <v>862</v>
      </c>
      <c r="S179" s="64" t="s">
        <v>865</v>
      </c>
      <c r="T179" s="64" t="s">
        <v>890</v>
      </c>
      <c r="U179" s="66">
        <v>43733.65980324074</v>
      </c>
      <c r="V179" s="67" t="s">
        <v>858</v>
      </c>
      <c r="W179" s="64"/>
      <c r="X179" s="64"/>
      <c r="Y179" s="70" t="s">
        <v>1097</v>
      </c>
      <c r="Z179" s="64"/>
      <c r="AA179" s="110">
        <v>1</v>
      </c>
      <c r="AB179" s="48"/>
      <c r="AC179" s="49"/>
      <c r="AD179" s="48"/>
      <c r="AE179" s="49"/>
      <c r="AF179" s="48"/>
      <c r="AG179" s="49"/>
      <c r="AH179" s="48"/>
      <c r="AI179" s="49"/>
      <c r="AJ179" s="48"/>
      <c r="AK179" s="117"/>
      <c r="AL179" s="67" t="s">
        <v>911</v>
      </c>
      <c r="AM179" s="64" t="b">
        <v>0</v>
      </c>
      <c r="AN179" s="64">
        <v>1</v>
      </c>
      <c r="AO179" s="70" t="s">
        <v>287</v>
      </c>
      <c r="AP179" s="64" t="b">
        <v>0</v>
      </c>
      <c r="AQ179" s="64" t="s">
        <v>288</v>
      </c>
      <c r="AR179" s="64"/>
      <c r="AS179" s="70" t="s">
        <v>287</v>
      </c>
      <c r="AT179" s="64" t="b">
        <v>0</v>
      </c>
      <c r="AU179" s="64">
        <v>0</v>
      </c>
      <c r="AV179" s="70" t="s">
        <v>287</v>
      </c>
      <c r="AW179" s="64" t="s">
        <v>341</v>
      </c>
      <c r="AX179" s="64" t="b">
        <v>0</v>
      </c>
      <c r="AY179" s="70" t="s">
        <v>1097</v>
      </c>
      <c r="AZ179" s="64" t="s">
        <v>185</v>
      </c>
      <c r="BA179" s="64">
        <v>0</v>
      </c>
      <c r="BB179" s="64">
        <v>0</v>
      </c>
      <c r="BC179" s="64"/>
      <c r="BD179" s="64"/>
      <c r="BE179" s="64"/>
      <c r="BF179" s="64"/>
      <c r="BG179" s="64"/>
      <c r="BH179" s="64"/>
      <c r="BI179" s="64"/>
      <c r="BJ179" s="64"/>
      <c r="BK179" s="63" t="str">
        <f>REPLACE(INDEX(GroupVertices[Group],MATCH(Edges[[#This Row],[Vertex 1]],GroupVertices[Vertex],0)),1,1,"")</f>
        <v>2</v>
      </c>
      <c r="BL179" s="63" t="str">
        <f>REPLACE(INDEX(GroupVertices[Group],MATCH(Edges[[#This Row],[Vertex 2]],GroupVertices[Vertex],0)),1,1,"")</f>
        <v>2</v>
      </c>
      <c r="BM179" s="137">
        <v>43733</v>
      </c>
      <c r="BN179" s="70" t="s">
        <v>974</v>
      </c>
    </row>
    <row r="180" spans="1:66" ht="15">
      <c r="A180" s="62" t="s">
        <v>775</v>
      </c>
      <c r="B180" s="62" t="s">
        <v>806</v>
      </c>
      <c r="C180" s="87" t="s">
        <v>284</v>
      </c>
      <c r="D180" s="94">
        <v>5</v>
      </c>
      <c r="E180" s="95" t="s">
        <v>132</v>
      </c>
      <c r="F180" s="96">
        <v>16</v>
      </c>
      <c r="G180" s="87"/>
      <c r="H180" s="77"/>
      <c r="I180" s="97"/>
      <c r="J180" s="97"/>
      <c r="K180" s="34" t="s">
        <v>65</v>
      </c>
      <c r="L180" s="100">
        <v>180</v>
      </c>
      <c r="M180" s="100"/>
      <c r="N180" s="99"/>
      <c r="O180" s="64" t="s">
        <v>195</v>
      </c>
      <c r="P180" s="66">
        <v>43733.66327546296</v>
      </c>
      <c r="Q180" s="64" t="s">
        <v>839</v>
      </c>
      <c r="R180" s="64"/>
      <c r="S180" s="64"/>
      <c r="T180" s="64"/>
      <c r="U180" s="66">
        <v>43733.66327546296</v>
      </c>
      <c r="V180" s="67" t="s">
        <v>1036</v>
      </c>
      <c r="W180" s="64"/>
      <c r="X180" s="64"/>
      <c r="Y180" s="70" t="s">
        <v>1098</v>
      </c>
      <c r="Z180" s="70" t="s">
        <v>1097</v>
      </c>
      <c r="AA180" s="110">
        <v>1</v>
      </c>
      <c r="AB180" s="48"/>
      <c r="AC180" s="49"/>
      <c r="AD180" s="48"/>
      <c r="AE180" s="49"/>
      <c r="AF180" s="48"/>
      <c r="AG180" s="49"/>
      <c r="AH180" s="48"/>
      <c r="AI180" s="49"/>
      <c r="AJ180" s="48"/>
      <c r="AK180" s="117"/>
      <c r="AL180" s="67" t="s">
        <v>916</v>
      </c>
      <c r="AM180" s="64" t="b">
        <v>0</v>
      </c>
      <c r="AN180" s="64">
        <v>0</v>
      </c>
      <c r="AO180" s="70" t="s">
        <v>1106</v>
      </c>
      <c r="AP180" s="64" t="b">
        <v>0</v>
      </c>
      <c r="AQ180" s="64" t="s">
        <v>288</v>
      </c>
      <c r="AR180" s="64"/>
      <c r="AS180" s="70" t="s">
        <v>287</v>
      </c>
      <c r="AT180" s="64" t="b">
        <v>0</v>
      </c>
      <c r="AU180" s="64">
        <v>0</v>
      </c>
      <c r="AV180" s="70" t="s">
        <v>287</v>
      </c>
      <c r="AW180" s="64" t="s">
        <v>352</v>
      </c>
      <c r="AX180" s="64" t="b">
        <v>0</v>
      </c>
      <c r="AY180" s="70" t="s">
        <v>1097</v>
      </c>
      <c r="AZ180" s="64" t="s">
        <v>185</v>
      </c>
      <c r="BA180" s="64">
        <v>0</v>
      </c>
      <c r="BB180" s="64">
        <v>0</v>
      </c>
      <c r="BC180" s="64" t="s">
        <v>1109</v>
      </c>
      <c r="BD180" s="64" t="s">
        <v>1110</v>
      </c>
      <c r="BE180" s="64" t="s">
        <v>1111</v>
      </c>
      <c r="BF180" s="64" t="s">
        <v>1112</v>
      </c>
      <c r="BG180" s="64" t="s">
        <v>1113</v>
      </c>
      <c r="BH180" s="64" t="s">
        <v>1114</v>
      </c>
      <c r="BI180" s="64" t="s">
        <v>1115</v>
      </c>
      <c r="BJ180" s="67" t="s">
        <v>1116</v>
      </c>
      <c r="BK180" s="63" t="str">
        <f>REPLACE(INDEX(GroupVertices[Group],MATCH(Edges[[#This Row],[Vertex 1]],GroupVertices[Vertex],0)),1,1,"")</f>
        <v>2</v>
      </c>
      <c r="BL180" s="63" t="str">
        <f>REPLACE(INDEX(GroupVertices[Group],MATCH(Edges[[#This Row],[Vertex 2]],GroupVertices[Vertex],0)),1,1,"")</f>
        <v>2</v>
      </c>
      <c r="BM180" s="137">
        <v>43733</v>
      </c>
      <c r="BN180" s="70" t="s">
        <v>975</v>
      </c>
    </row>
    <row r="181" spans="1:66" ht="15">
      <c r="A181" s="62" t="s">
        <v>770</v>
      </c>
      <c r="B181" s="62" t="s">
        <v>807</v>
      </c>
      <c r="C181" s="87" t="s">
        <v>284</v>
      </c>
      <c r="D181" s="94">
        <v>5</v>
      </c>
      <c r="E181" s="95" t="s">
        <v>132</v>
      </c>
      <c r="F181" s="96">
        <v>16</v>
      </c>
      <c r="G181" s="87"/>
      <c r="H181" s="77"/>
      <c r="I181" s="97"/>
      <c r="J181" s="97"/>
      <c r="K181" s="34" t="s">
        <v>65</v>
      </c>
      <c r="L181" s="100">
        <v>181</v>
      </c>
      <c r="M181" s="100"/>
      <c r="N181" s="99"/>
      <c r="O181" s="64" t="s">
        <v>195</v>
      </c>
      <c r="P181" s="66">
        <v>43733.65980324074</v>
      </c>
      <c r="Q181" s="64" t="s">
        <v>838</v>
      </c>
      <c r="R181" s="67" t="s">
        <v>862</v>
      </c>
      <c r="S181" s="64" t="s">
        <v>865</v>
      </c>
      <c r="T181" s="64" t="s">
        <v>890</v>
      </c>
      <c r="U181" s="66">
        <v>43733.65980324074</v>
      </c>
      <c r="V181" s="67" t="s">
        <v>858</v>
      </c>
      <c r="W181" s="64"/>
      <c r="X181" s="64"/>
      <c r="Y181" s="70" t="s">
        <v>1097</v>
      </c>
      <c r="Z181" s="64"/>
      <c r="AA181" s="110">
        <v>1</v>
      </c>
      <c r="AB181" s="48">
        <v>0</v>
      </c>
      <c r="AC181" s="49">
        <v>0</v>
      </c>
      <c r="AD181" s="48">
        <v>0</v>
      </c>
      <c r="AE181" s="49">
        <v>0</v>
      </c>
      <c r="AF181" s="48">
        <v>0</v>
      </c>
      <c r="AG181" s="49">
        <v>0</v>
      </c>
      <c r="AH181" s="48">
        <v>23</v>
      </c>
      <c r="AI181" s="49">
        <v>100</v>
      </c>
      <c r="AJ181" s="48">
        <v>23</v>
      </c>
      <c r="AK181" s="117"/>
      <c r="AL181" s="67" t="s">
        <v>911</v>
      </c>
      <c r="AM181" s="64" t="b">
        <v>0</v>
      </c>
      <c r="AN181" s="64">
        <v>1</v>
      </c>
      <c r="AO181" s="70" t="s">
        <v>287</v>
      </c>
      <c r="AP181" s="64" t="b">
        <v>0</v>
      </c>
      <c r="AQ181" s="64" t="s">
        <v>288</v>
      </c>
      <c r="AR181" s="64"/>
      <c r="AS181" s="70" t="s">
        <v>287</v>
      </c>
      <c r="AT181" s="64" t="b">
        <v>0</v>
      </c>
      <c r="AU181" s="64">
        <v>0</v>
      </c>
      <c r="AV181" s="70" t="s">
        <v>287</v>
      </c>
      <c r="AW181" s="64" t="s">
        <v>341</v>
      </c>
      <c r="AX181" s="64" t="b">
        <v>0</v>
      </c>
      <c r="AY181" s="70" t="s">
        <v>1097</v>
      </c>
      <c r="AZ181" s="64" t="s">
        <v>185</v>
      </c>
      <c r="BA181" s="64">
        <v>0</v>
      </c>
      <c r="BB181" s="64">
        <v>0</v>
      </c>
      <c r="BC181" s="64"/>
      <c r="BD181" s="64"/>
      <c r="BE181" s="64"/>
      <c r="BF181" s="64"/>
      <c r="BG181" s="64"/>
      <c r="BH181" s="64"/>
      <c r="BI181" s="64"/>
      <c r="BJ181" s="64"/>
      <c r="BK181" s="63" t="str">
        <f>REPLACE(INDEX(GroupVertices[Group],MATCH(Edges[[#This Row],[Vertex 1]],GroupVertices[Vertex],0)),1,1,"")</f>
        <v>2</v>
      </c>
      <c r="BL181" s="63" t="str">
        <f>REPLACE(INDEX(GroupVertices[Group],MATCH(Edges[[#This Row],[Vertex 2]],GroupVertices[Vertex],0)),1,1,"")</f>
        <v>2</v>
      </c>
      <c r="BM181" s="137">
        <v>43733</v>
      </c>
      <c r="BN181" s="70" t="s">
        <v>974</v>
      </c>
    </row>
    <row r="182" spans="1:66" ht="15">
      <c r="A182" s="62" t="s">
        <v>775</v>
      </c>
      <c r="B182" s="62" t="s">
        <v>807</v>
      </c>
      <c r="C182" s="87" t="s">
        <v>284</v>
      </c>
      <c r="D182" s="94">
        <v>5</v>
      </c>
      <c r="E182" s="95" t="s">
        <v>132</v>
      </c>
      <c r="F182" s="96">
        <v>16</v>
      </c>
      <c r="G182" s="87"/>
      <c r="H182" s="77"/>
      <c r="I182" s="97"/>
      <c r="J182" s="97"/>
      <c r="K182" s="34" t="s">
        <v>65</v>
      </c>
      <c r="L182" s="100">
        <v>182</v>
      </c>
      <c r="M182" s="100"/>
      <c r="N182" s="99"/>
      <c r="O182" s="64" t="s">
        <v>195</v>
      </c>
      <c r="P182" s="66">
        <v>43733.66327546296</v>
      </c>
      <c r="Q182" s="64" t="s">
        <v>839</v>
      </c>
      <c r="R182" s="64"/>
      <c r="S182" s="64"/>
      <c r="T182" s="64"/>
      <c r="U182" s="66">
        <v>43733.66327546296</v>
      </c>
      <c r="V182" s="67" t="s">
        <v>1036</v>
      </c>
      <c r="W182" s="64"/>
      <c r="X182" s="64"/>
      <c r="Y182" s="70" t="s">
        <v>1098</v>
      </c>
      <c r="Z182" s="70" t="s">
        <v>1097</v>
      </c>
      <c r="AA182" s="110">
        <v>1</v>
      </c>
      <c r="AB182" s="48">
        <v>0</v>
      </c>
      <c r="AC182" s="49">
        <v>0</v>
      </c>
      <c r="AD182" s="48">
        <v>0</v>
      </c>
      <c r="AE182" s="49">
        <v>0</v>
      </c>
      <c r="AF182" s="48">
        <v>0</v>
      </c>
      <c r="AG182" s="49">
        <v>0</v>
      </c>
      <c r="AH182" s="48">
        <v>11</v>
      </c>
      <c r="AI182" s="49">
        <v>100</v>
      </c>
      <c r="AJ182" s="48">
        <v>11</v>
      </c>
      <c r="AK182" s="117"/>
      <c r="AL182" s="67" t="s">
        <v>916</v>
      </c>
      <c r="AM182" s="64" t="b">
        <v>0</v>
      </c>
      <c r="AN182" s="64">
        <v>0</v>
      </c>
      <c r="AO182" s="70" t="s">
        <v>1106</v>
      </c>
      <c r="AP182" s="64" t="b">
        <v>0</v>
      </c>
      <c r="AQ182" s="64" t="s">
        <v>288</v>
      </c>
      <c r="AR182" s="64"/>
      <c r="AS182" s="70" t="s">
        <v>287</v>
      </c>
      <c r="AT182" s="64" t="b">
        <v>0</v>
      </c>
      <c r="AU182" s="64">
        <v>0</v>
      </c>
      <c r="AV182" s="70" t="s">
        <v>287</v>
      </c>
      <c r="AW182" s="64" t="s">
        <v>352</v>
      </c>
      <c r="AX182" s="64" t="b">
        <v>0</v>
      </c>
      <c r="AY182" s="70" t="s">
        <v>1097</v>
      </c>
      <c r="AZ182" s="64" t="s">
        <v>185</v>
      </c>
      <c r="BA182" s="64">
        <v>0</v>
      </c>
      <c r="BB182" s="64">
        <v>0</v>
      </c>
      <c r="BC182" s="64" t="s">
        <v>1109</v>
      </c>
      <c r="BD182" s="64" t="s">
        <v>1110</v>
      </c>
      <c r="BE182" s="64" t="s">
        <v>1111</v>
      </c>
      <c r="BF182" s="64" t="s">
        <v>1112</v>
      </c>
      <c r="BG182" s="64" t="s">
        <v>1113</v>
      </c>
      <c r="BH182" s="64" t="s">
        <v>1114</v>
      </c>
      <c r="BI182" s="64" t="s">
        <v>1115</v>
      </c>
      <c r="BJ182" s="67" t="s">
        <v>1116</v>
      </c>
      <c r="BK182" s="63" t="str">
        <f>REPLACE(INDEX(GroupVertices[Group],MATCH(Edges[[#This Row],[Vertex 1]],GroupVertices[Vertex],0)),1,1,"")</f>
        <v>2</v>
      </c>
      <c r="BL182" s="63" t="str">
        <f>REPLACE(INDEX(GroupVertices[Group],MATCH(Edges[[#This Row],[Vertex 2]],GroupVertices[Vertex],0)),1,1,"")</f>
        <v>2</v>
      </c>
      <c r="BM182" s="137">
        <v>43733</v>
      </c>
      <c r="BN182" s="70" t="s">
        <v>975</v>
      </c>
    </row>
    <row r="183" spans="1:66" ht="15">
      <c r="A183" s="62" t="s">
        <v>776</v>
      </c>
      <c r="B183" s="62" t="s">
        <v>776</v>
      </c>
      <c r="C183" s="87" t="s">
        <v>284</v>
      </c>
      <c r="D183" s="94">
        <v>5</v>
      </c>
      <c r="E183" s="95" t="s">
        <v>132</v>
      </c>
      <c r="F183" s="96">
        <v>16</v>
      </c>
      <c r="G183" s="87"/>
      <c r="H183" s="77"/>
      <c r="I183" s="97"/>
      <c r="J183" s="97"/>
      <c r="K183" s="34" t="s">
        <v>65</v>
      </c>
      <c r="L183" s="100">
        <v>183</v>
      </c>
      <c r="M183" s="100"/>
      <c r="N183" s="99"/>
      <c r="O183" s="64" t="s">
        <v>185</v>
      </c>
      <c r="P183" s="66">
        <v>43727.70905092593</v>
      </c>
      <c r="Q183" s="67" t="s">
        <v>840</v>
      </c>
      <c r="R183" s="67" t="s">
        <v>863</v>
      </c>
      <c r="S183" s="64" t="s">
        <v>866</v>
      </c>
      <c r="T183" s="64"/>
      <c r="U183" s="66">
        <v>43727.70905092593</v>
      </c>
      <c r="V183" s="67" t="s">
        <v>1037</v>
      </c>
      <c r="W183" s="64"/>
      <c r="X183" s="64"/>
      <c r="Y183" s="70" t="s">
        <v>1099</v>
      </c>
      <c r="Z183" s="64"/>
      <c r="AA183" s="110">
        <v>1</v>
      </c>
      <c r="AB183" s="48">
        <v>0</v>
      </c>
      <c r="AC183" s="49">
        <v>0</v>
      </c>
      <c r="AD183" s="48">
        <v>0</v>
      </c>
      <c r="AE183" s="49">
        <v>0</v>
      </c>
      <c r="AF183" s="48">
        <v>0</v>
      </c>
      <c r="AG183" s="49">
        <v>0</v>
      </c>
      <c r="AH183" s="48">
        <v>0</v>
      </c>
      <c r="AI183" s="49">
        <v>0</v>
      </c>
      <c r="AJ183" s="48">
        <v>0</v>
      </c>
      <c r="AK183" s="117"/>
      <c r="AL183" s="67" t="s">
        <v>917</v>
      </c>
      <c r="AM183" s="64" t="b">
        <v>0</v>
      </c>
      <c r="AN183" s="64">
        <v>3</v>
      </c>
      <c r="AO183" s="70" t="s">
        <v>287</v>
      </c>
      <c r="AP183" s="64" t="b">
        <v>1</v>
      </c>
      <c r="AQ183" s="64" t="s">
        <v>367</v>
      </c>
      <c r="AR183" s="64"/>
      <c r="AS183" s="70" t="s">
        <v>1100</v>
      </c>
      <c r="AT183" s="64" t="b">
        <v>0</v>
      </c>
      <c r="AU183" s="64">
        <v>0</v>
      </c>
      <c r="AV183" s="70" t="s">
        <v>287</v>
      </c>
      <c r="AW183" s="64" t="s">
        <v>1108</v>
      </c>
      <c r="AX183" s="64" t="b">
        <v>0</v>
      </c>
      <c r="AY183" s="70" t="s">
        <v>1099</v>
      </c>
      <c r="AZ183" s="64" t="s">
        <v>185</v>
      </c>
      <c r="BA183" s="64">
        <v>0</v>
      </c>
      <c r="BB183" s="64">
        <v>0</v>
      </c>
      <c r="BC183" s="64"/>
      <c r="BD183" s="64"/>
      <c r="BE183" s="64"/>
      <c r="BF183" s="64"/>
      <c r="BG183" s="64"/>
      <c r="BH183" s="64"/>
      <c r="BI183" s="64"/>
      <c r="BJ183" s="64"/>
      <c r="BK183" s="63" t="str">
        <f>REPLACE(INDEX(GroupVertices[Group],MATCH(Edges[[#This Row],[Vertex 1]],GroupVertices[Vertex],0)),1,1,"")</f>
        <v>1</v>
      </c>
      <c r="BL183" s="63" t="str">
        <f>REPLACE(INDEX(GroupVertices[Group],MATCH(Edges[[#This Row],[Vertex 2]],GroupVertices[Vertex],0)),1,1,"")</f>
        <v>1</v>
      </c>
      <c r="BM183" s="137">
        <v>43727</v>
      </c>
      <c r="BN183" s="70" t="s">
        <v>976</v>
      </c>
    </row>
    <row r="184" spans="1:66" ht="15">
      <c r="A184" s="62" t="s">
        <v>770</v>
      </c>
      <c r="B184" s="62" t="s">
        <v>776</v>
      </c>
      <c r="C184" s="87" t="s">
        <v>285</v>
      </c>
      <c r="D184" s="94">
        <v>10</v>
      </c>
      <c r="E184" s="95" t="s">
        <v>136</v>
      </c>
      <c r="F184" s="96">
        <v>6</v>
      </c>
      <c r="G184" s="87"/>
      <c r="H184" s="77"/>
      <c r="I184" s="97"/>
      <c r="J184" s="97"/>
      <c r="K184" s="34" t="s">
        <v>65</v>
      </c>
      <c r="L184" s="100">
        <v>184</v>
      </c>
      <c r="M184" s="100"/>
      <c r="N184" s="99"/>
      <c r="O184" s="64" t="s">
        <v>195</v>
      </c>
      <c r="P184" s="66">
        <v>43724.72318287037</v>
      </c>
      <c r="Q184" s="64" t="s">
        <v>830</v>
      </c>
      <c r="R184" s="64"/>
      <c r="S184" s="64"/>
      <c r="T184" s="64" t="s">
        <v>875</v>
      </c>
      <c r="U184" s="66">
        <v>43724.72318287037</v>
      </c>
      <c r="V184" s="67" t="s">
        <v>1015</v>
      </c>
      <c r="W184" s="64"/>
      <c r="X184" s="64"/>
      <c r="Y184" s="70" t="s">
        <v>1076</v>
      </c>
      <c r="Z184" s="64"/>
      <c r="AA184" s="110">
        <v>9</v>
      </c>
      <c r="AB184" s="48"/>
      <c r="AC184" s="49"/>
      <c r="AD184" s="48"/>
      <c r="AE184" s="49"/>
      <c r="AF184" s="48"/>
      <c r="AG184" s="49"/>
      <c r="AH184" s="48"/>
      <c r="AI184" s="49"/>
      <c r="AJ184" s="48"/>
      <c r="AK184" s="117"/>
      <c r="AL184" s="67" t="s">
        <v>911</v>
      </c>
      <c r="AM184" s="64" t="b">
        <v>0</v>
      </c>
      <c r="AN184" s="64">
        <v>0</v>
      </c>
      <c r="AO184" s="70" t="s">
        <v>287</v>
      </c>
      <c r="AP184" s="64" t="b">
        <v>0</v>
      </c>
      <c r="AQ184" s="64" t="s">
        <v>288</v>
      </c>
      <c r="AR184" s="64"/>
      <c r="AS184" s="70" t="s">
        <v>287</v>
      </c>
      <c r="AT184" s="64" t="b">
        <v>0</v>
      </c>
      <c r="AU184" s="64">
        <v>2</v>
      </c>
      <c r="AV184" s="70" t="s">
        <v>1071</v>
      </c>
      <c r="AW184" s="64" t="s">
        <v>342</v>
      </c>
      <c r="AX184" s="64" t="b">
        <v>0</v>
      </c>
      <c r="AY184" s="70" t="s">
        <v>1071</v>
      </c>
      <c r="AZ184" s="64" t="s">
        <v>185</v>
      </c>
      <c r="BA184" s="64">
        <v>0</v>
      </c>
      <c r="BB184" s="64">
        <v>0</v>
      </c>
      <c r="BC184" s="64"/>
      <c r="BD184" s="64"/>
      <c r="BE184" s="64"/>
      <c r="BF184" s="64"/>
      <c r="BG184" s="64"/>
      <c r="BH184" s="64"/>
      <c r="BI184" s="64"/>
      <c r="BJ184" s="64"/>
      <c r="BK184" s="63" t="str">
        <f>REPLACE(INDEX(GroupVertices[Group],MATCH(Edges[[#This Row],[Vertex 1]],GroupVertices[Vertex],0)),1,1,"")</f>
        <v>2</v>
      </c>
      <c r="BL184" s="63" t="str">
        <f>REPLACE(INDEX(GroupVertices[Group],MATCH(Edges[[#This Row],[Vertex 2]],GroupVertices[Vertex],0)),1,1,"")</f>
        <v>1</v>
      </c>
      <c r="BM184" s="137">
        <v>43724</v>
      </c>
      <c r="BN184" s="70" t="s">
        <v>953</v>
      </c>
    </row>
    <row r="185" spans="1:66" ht="15">
      <c r="A185" s="62" t="s">
        <v>770</v>
      </c>
      <c r="B185" s="62" t="s">
        <v>776</v>
      </c>
      <c r="C185" s="87" t="s">
        <v>285</v>
      </c>
      <c r="D185" s="94">
        <v>10</v>
      </c>
      <c r="E185" s="95" t="s">
        <v>136</v>
      </c>
      <c r="F185" s="96">
        <v>6</v>
      </c>
      <c r="G185" s="87"/>
      <c r="H185" s="77"/>
      <c r="I185" s="97"/>
      <c r="J185" s="97"/>
      <c r="K185" s="34" t="s">
        <v>65</v>
      </c>
      <c r="L185" s="100">
        <v>185</v>
      </c>
      <c r="M185" s="100"/>
      <c r="N185" s="99"/>
      <c r="O185" s="64" t="s">
        <v>195</v>
      </c>
      <c r="P185" s="66">
        <v>43725.16780092593</v>
      </c>
      <c r="Q185" s="64" t="s">
        <v>834</v>
      </c>
      <c r="R185" s="64"/>
      <c r="S185" s="64"/>
      <c r="T185" s="64" t="s">
        <v>875</v>
      </c>
      <c r="U185" s="66">
        <v>43725.16780092593</v>
      </c>
      <c r="V185" s="67" t="s">
        <v>1020</v>
      </c>
      <c r="W185" s="64"/>
      <c r="X185" s="64"/>
      <c r="Y185" s="70" t="s">
        <v>1081</v>
      </c>
      <c r="Z185" s="64"/>
      <c r="AA185" s="110">
        <v>9</v>
      </c>
      <c r="AB185" s="48">
        <v>0</v>
      </c>
      <c r="AC185" s="49">
        <v>0</v>
      </c>
      <c r="AD185" s="48">
        <v>0</v>
      </c>
      <c r="AE185" s="49">
        <v>0</v>
      </c>
      <c r="AF185" s="48">
        <v>0</v>
      </c>
      <c r="AG185" s="49">
        <v>0</v>
      </c>
      <c r="AH185" s="48">
        <v>11</v>
      </c>
      <c r="AI185" s="49">
        <v>100</v>
      </c>
      <c r="AJ185" s="48">
        <v>11</v>
      </c>
      <c r="AK185" s="135" t="s">
        <v>895</v>
      </c>
      <c r="AL185" s="67" t="s">
        <v>895</v>
      </c>
      <c r="AM185" s="64" t="b">
        <v>0</v>
      </c>
      <c r="AN185" s="64">
        <v>0</v>
      </c>
      <c r="AO185" s="70" t="s">
        <v>287</v>
      </c>
      <c r="AP185" s="64" t="b">
        <v>0</v>
      </c>
      <c r="AQ185" s="64" t="s">
        <v>288</v>
      </c>
      <c r="AR185" s="64"/>
      <c r="AS185" s="70" t="s">
        <v>287</v>
      </c>
      <c r="AT185" s="64" t="b">
        <v>0</v>
      </c>
      <c r="AU185" s="64">
        <v>1</v>
      </c>
      <c r="AV185" s="70" t="s">
        <v>1090</v>
      </c>
      <c r="AW185" s="64" t="s">
        <v>342</v>
      </c>
      <c r="AX185" s="64" t="b">
        <v>0</v>
      </c>
      <c r="AY185" s="70" t="s">
        <v>1090</v>
      </c>
      <c r="AZ185" s="64" t="s">
        <v>185</v>
      </c>
      <c r="BA185" s="64">
        <v>0</v>
      </c>
      <c r="BB185" s="64">
        <v>0</v>
      </c>
      <c r="BC185" s="64"/>
      <c r="BD185" s="64"/>
      <c r="BE185" s="64"/>
      <c r="BF185" s="64"/>
      <c r="BG185" s="64"/>
      <c r="BH185" s="64"/>
      <c r="BI185" s="64"/>
      <c r="BJ185" s="64"/>
      <c r="BK185" s="63" t="str">
        <f>REPLACE(INDEX(GroupVertices[Group],MATCH(Edges[[#This Row],[Vertex 1]],GroupVertices[Vertex],0)),1,1,"")</f>
        <v>2</v>
      </c>
      <c r="BL185" s="63" t="str">
        <f>REPLACE(INDEX(GroupVertices[Group],MATCH(Edges[[#This Row],[Vertex 2]],GroupVertices[Vertex],0)),1,1,"")</f>
        <v>1</v>
      </c>
      <c r="BM185" s="137">
        <v>43725</v>
      </c>
      <c r="BN185" s="70" t="s">
        <v>958</v>
      </c>
    </row>
    <row r="186" spans="1:66" ht="15">
      <c r="A186" s="62" t="s">
        <v>770</v>
      </c>
      <c r="B186" s="62" t="s">
        <v>776</v>
      </c>
      <c r="C186" s="87" t="s">
        <v>285</v>
      </c>
      <c r="D186" s="94">
        <v>10</v>
      </c>
      <c r="E186" s="95" t="s">
        <v>136</v>
      </c>
      <c r="F186" s="96">
        <v>6</v>
      </c>
      <c r="G186" s="87"/>
      <c r="H186" s="77"/>
      <c r="I186" s="97"/>
      <c r="J186" s="97"/>
      <c r="K186" s="34" t="s">
        <v>65</v>
      </c>
      <c r="L186" s="100">
        <v>186</v>
      </c>
      <c r="M186" s="100"/>
      <c r="N186" s="99"/>
      <c r="O186" s="64" t="s">
        <v>195</v>
      </c>
      <c r="P186" s="66">
        <v>43725.74854166667</v>
      </c>
      <c r="Q186" s="64" t="s">
        <v>824</v>
      </c>
      <c r="R186" s="67" t="s">
        <v>852</v>
      </c>
      <c r="S186" s="64" t="s">
        <v>865</v>
      </c>
      <c r="T186" s="64" t="s">
        <v>884</v>
      </c>
      <c r="U186" s="66">
        <v>43725.74854166667</v>
      </c>
      <c r="V186" s="67" t="s">
        <v>1003</v>
      </c>
      <c r="W186" s="64"/>
      <c r="X186" s="64"/>
      <c r="Y186" s="70" t="s">
        <v>1064</v>
      </c>
      <c r="Z186" s="64"/>
      <c r="AA186" s="110">
        <v>9</v>
      </c>
      <c r="AB186" s="48"/>
      <c r="AC186" s="49"/>
      <c r="AD186" s="48"/>
      <c r="AE186" s="49"/>
      <c r="AF186" s="48"/>
      <c r="AG186" s="49"/>
      <c r="AH186" s="48"/>
      <c r="AI186" s="49"/>
      <c r="AJ186" s="48"/>
      <c r="AK186" s="117"/>
      <c r="AL186" s="67" t="s">
        <v>911</v>
      </c>
      <c r="AM186" s="64" t="b">
        <v>0</v>
      </c>
      <c r="AN186" s="64">
        <v>9</v>
      </c>
      <c r="AO186" s="70" t="s">
        <v>287</v>
      </c>
      <c r="AP186" s="64" t="b">
        <v>0</v>
      </c>
      <c r="AQ186" s="64" t="s">
        <v>288</v>
      </c>
      <c r="AR186" s="64"/>
      <c r="AS186" s="70" t="s">
        <v>287</v>
      </c>
      <c r="AT186" s="64" t="b">
        <v>0</v>
      </c>
      <c r="AU186" s="64">
        <v>0</v>
      </c>
      <c r="AV186" s="70" t="s">
        <v>287</v>
      </c>
      <c r="AW186" s="64" t="s">
        <v>341</v>
      </c>
      <c r="AX186" s="64" t="b">
        <v>0</v>
      </c>
      <c r="AY186" s="70" t="s">
        <v>1064</v>
      </c>
      <c r="AZ186" s="64" t="s">
        <v>185</v>
      </c>
      <c r="BA186" s="64">
        <v>0</v>
      </c>
      <c r="BB186" s="64">
        <v>0</v>
      </c>
      <c r="BC186" s="64"/>
      <c r="BD186" s="64"/>
      <c r="BE186" s="64"/>
      <c r="BF186" s="64"/>
      <c r="BG186" s="64"/>
      <c r="BH186" s="64"/>
      <c r="BI186" s="64"/>
      <c r="BJ186" s="64"/>
      <c r="BK186" s="63" t="str">
        <f>REPLACE(INDEX(GroupVertices[Group],MATCH(Edges[[#This Row],[Vertex 1]],GroupVertices[Vertex],0)),1,1,"")</f>
        <v>2</v>
      </c>
      <c r="BL186" s="63" t="str">
        <f>REPLACE(INDEX(GroupVertices[Group],MATCH(Edges[[#This Row],[Vertex 2]],GroupVertices[Vertex],0)),1,1,"")</f>
        <v>1</v>
      </c>
      <c r="BM186" s="137">
        <v>43725</v>
      </c>
      <c r="BN186" s="70" t="s">
        <v>941</v>
      </c>
    </row>
    <row r="187" spans="1:66" ht="15">
      <c r="A187" s="62" t="s">
        <v>770</v>
      </c>
      <c r="B187" s="62" t="s">
        <v>776</v>
      </c>
      <c r="C187" s="87" t="s">
        <v>285</v>
      </c>
      <c r="D187" s="94">
        <v>10</v>
      </c>
      <c r="E187" s="95" t="s">
        <v>136</v>
      </c>
      <c r="F187" s="96">
        <v>6</v>
      </c>
      <c r="G187" s="87"/>
      <c r="H187" s="77"/>
      <c r="I187" s="97"/>
      <c r="J187" s="97"/>
      <c r="K187" s="34" t="s">
        <v>65</v>
      </c>
      <c r="L187" s="100">
        <v>187</v>
      </c>
      <c r="M187" s="100"/>
      <c r="N187" s="99"/>
      <c r="O187" s="64" t="s">
        <v>195</v>
      </c>
      <c r="P187" s="66">
        <v>43726.53888888889</v>
      </c>
      <c r="Q187" s="64" t="s">
        <v>835</v>
      </c>
      <c r="R187" s="64"/>
      <c r="S187" s="64"/>
      <c r="T187" s="64" t="s">
        <v>875</v>
      </c>
      <c r="U187" s="66">
        <v>43726.53888888889</v>
      </c>
      <c r="V187" s="67" t="s">
        <v>1021</v>
      </c>
      <c r="W187" s="64"/>
      <c r="X187" s="64"/>
      <c r="Y187" s="70" t="s">
        <v>1082</v>
      </c>
      <c r="Z187" s="64"/>
      <c r="AA187" s="110">
        <v>9</v>
      </c>
      <c r="AB187" s="48">
        <v>0</v>
      </c>
      <c r="AC187" s="49">
        <v>0</v>
      </c>
      <c r="AD187" s="48">
        <v>0</v>
      </c>
      <c r="AE187" s="49">
        <v>0</v>
      </c>
      <c r="AF187" s="48">
        <v>0</v>
      </c>
      <c r="AG187" s="49">
        <v>0</v>
      </c>
      <c r="AH187" s="48">
        <v>18</v>
      </c>
      <c r="AI187" s="49">
        <v>100</v>
      </c>
      <c r="AJ187" s="48">
        <v>18</v>
      </c>
      <c r="AK187" s="117"/>
      <c r="AL187" s="67" t="s">
        <v>911</v>
      </c>
      <c r="AM187" s="64" t="b">
        <v>0</v>
      </c>
      <c r="AN187" s="64">
        <v>0</v>
      </c>
      <c r="AO187" s="70" t="s">
        <v>287</v>
      </c>
      <c r="AP187" s="64" t="b">
        <v>0</v>
      </c>
      <c r="AQ187" s="64" t="s">
        <v>288</v>
      </c>
      <c r="AR187" s="64"/>
      <c r="AS187" s="70" t="s">
        <v>287</v>
      </c>
      <c r="AT187" s="64" t="b">
        <v>0</v>
      </c>
      <c r="AU187" s="64">
        <v>6</v>
      </c>
      <c r="AV187" s="70" t="s">
        <v>1088</v>
      </c>
      <c r="AW187" s="64" t="s">
        <v>342</v>
      </c>
      <c r="AX187" s="64" t="b">
        <v>0</v>
      </c>
      <c r="AY187" s="70" t="s">
        <v>1088</v>
      </c>
      <c r="AZ187" s="64" t="s">
        <v>185</v>
      </c>
      <c r="BA187" s="64">
        <v>0</v>
      </c>
      <c r="BB187" s="64">
        <v>0</v>
      </c>
      <c r="BC187" s="64"/>
      <c r="BD187" s="64"/>
      <c r="BE187" s="64"/>
      <c r="BF187" s="64"/>
      <c r="BG187" s="64"/>
      <c r="BH187" s="64"/>
      <c r="BI187" s="64"/>
      <c r="BJ187" s="64"/>
      <c r="BK187" s="63" t="str">
        <f>REPLACE(INDEX(GroupVertices[Group],MATCH(Edges[[#This Row],[Vertex 1]],GroupVertices[Vertex],0)),1,1,"")</f>
        <v>2</v>
      </c>
      <c r="BL187" s="63" t="str">
        <f>REPLACE(INDEX(GroupVertices[Group],MATCH(Edges[[#This Row],[Vertex 2]],GroupVertices[Vertex],0)),1,1,"")</f>
        <v>1</v>
      </c>
      <c r="BM187" s="137">
        <v>43726</v>
      </c>
      <c r="BN187" s="70" t="s">
        <v>959</v>
      </c>
    </row>
    <row r="188" spans="1:66" ht="15">
      <c r="A188" s="62" t="s">
        <v>770</v>
      </c>
      <c r="B188" s="62" t="s">
        <v>776</v>
      </c>
      <c r="C188" s="87" t="s">
        <v>285</v>
      </c>
      <c r="D188" s="94">
        <v>10</v>
      </c>
      <c r="E188" s="95" t="s">
        <v>136</v>
      </c>
      <c r="F188" s="96">
        <v>6</v>
      </c>
      <c r="G188" s="87"/>
      <c r="H188" s="77"/>
      <c r="I188" s="97"/>
      <c r="J188" s="97"/>
      <c r="K188" s="34" t="s">
        <v>65</v>
      </c>
      <c r="L188" s="100">
        <v>188</v>
      </c>
      <c r="M188" s="100"/>
      <c r="N188" s="99"/>
      <c r="O188" s="64" t="s">
        <v>195</v>
      </c>
      <c r="P188" s="66">
        <v>43726.823958333334</v>
      </c>
      <c r="Q188" s="64" t="s">
        <v>810</v>
      </c>
      <c r="R188" s="64"/>
      <c r="S188" s="64"/>
      <c r="T188" s="64" t="s">
        <v>875</v>
      </c>
      <c r="U188" s="66">
        <v>43726.823958333334</v>
      </c>
      <c r="V188" s="67" t="s">
        <v>1022</v>
      </c>
      <c r="W188" s="64"/>
      <c r="X188" s="64"/>
      <c r="Y188" s="70" t="s">
        <v>1083</v>
      </c>
      <c r="Z188" s="64"/>
      <c r="AA188" s="110">
        <v>9</v>
      </c>
      <c r="AB188" s="48">
        <v>0</v>
      </c>
      <c r="AC188" s="49">
        <v>0</v>
      </c>
      <c r="AD188" s="48">
        <v>0</v>
      </c>
      <c r="AE188" s="49">
        <v>0</v>
      </c>
      <c r="AF188" s="48">
        <v>0</v>
      </c>
      <c r="AG188" s="49">
        <v>0</v>
      </c>
      <c r="AH188" s="48">
        <v>14</v>
      </c>
      <c r="AI188" s="49">
        <v>100</v>
      </c>
      <c r="AJ188" s="48">
        <v>14</v>
      </c>
      <c r="AK188" s="135" t="s">
        <v>892</v>
      </c>
      <c r="AL188" s="67" t="s">
        <v>892</v>
      </c>
      <c r="AM188" s="64" t="b">
        <v>0</v>
      </c>
      <c r="AN188" s="64">
        <v>0</v>
      </c>
      <c r="AO188" s="70" t="s">
        <v>287</v>
      </c>
      <c r="AP188" s="64" t="b">
        <v>0</v>
      </c>
      <c r="AQ188" s="64" t="s">
        <v>288</v>
      </c>
      <c r="AR188" s="64"/>
      <c r="AS188" s="70" t="s">
        <v>287</v>
      </c>
      <c r="AT188" s="64" t="b">
        <v>0</v>
      </c>
      <c r="AU188" s="64">
        <v>5</v>
      </c>
      <c r="AV188" s="70" t="s">
        <v>1091</v>
      </c>
      <c r="AW188" s="64" t="s">
        <v>342</v>
      </c>
      <c r="AX188" s="64" t="b">
        <v>0</v>
      </c>
      <c r="AY188" s="70" t="s">
        <v>1091</v>
      </c>
      <c r="AZ188" s="64" t="s">
        <v>185</v>
      </c>
      <c r="BA188" s="64">
        <v>0</v>
      </c>
      <c r="BB188" s="64">
        <v>0</v>
      </c>
      <c r="BC188" s="64"/>
      <c r="BD188" s="64"/>
      <c r="BE188" s="64"/>
      <c r="BF188" s="64"/>
      <c r="BG188" s="64"/>
      <c r="BH188" s="64"/>
      <c r="BI188" s="64"/>
      <c r="BJ188" s="64"/>
      <c r="BK188" s="63" t="str">
        <f>REPLACE(INDEX(GroupVertices[Group],MATCH(Edges[[#This Row],[Vertex 1]],GroupVertices[Vertex],0)),1,1,"")</f>
        <v>2</v>
      </c>
      <c r="BL188" s="63" t="str">
        <f>REPLACE(INDEX(GroupVertices[Group],MATCH(Edges[[#This Row],[Vertex 2]],GroupVertices[Vertex],0)),1,1,"")</f>
        <v>1</v>
      </c>
      <c r="BM188" s="137">
        <v>43726</v>
      </c>
      <c r="BN188" s="70" t="s">
        <v>960</v>
      </c>
    </row>
    <row r="189" spans="1:66" ht="15">
      <c r="A189" s="62" t="s">
        <v>770</v>
      </c>
      <c r="B189" s="62" t="s">
        <v>776</v>
      </c>
      <c r="C189" s="87" t="s">
        <v>285</v>
      </c>
      <c r="D189" s="94">
        <v>10</v>
      </c>
      <c r="E189" s="95" t="s">
        <v>136</v>
      </c>
      <c r="F189" s="96">
        <v>6</v>
      </c>
      <c r="G189" s="87"/>
      <c r="H189" s="77"/>
      <c r="I189" s="97"/>
      <c r="J189" s="97"/>
      <c r="K189" s="34" t="s">
        <v>65</v>
      </c>
      <c r="L189" s="100">
        <v>189</v>
      </c>
      <c r="M189" s="100"/>
      <c r="N189" s="99"/>
      <c r="O189" s="64" t="s">
        <v>195</v>
      </c>
      <c r="P189" s="66">
        <v>43727.60681712963</v>
      </c>
      <c r="Q189" s="64" t="s">
        <v>812</v>
      </c>
      <c r="R189" s="64"/>
      <c r="S189" s="64"/>
      <c r="T189" s="64" t="s">
        <v>877</v>
      </c>
      <c r="U189" s="66">
        <v>43727.60681712963</v>
      </c>
      <c r="V189" s="67" t="s">
        <v>1038</v>
      </c>
      <c r="W189" s="64"/>
      <c r="X189" s="64"/>
      <c r="Y189" s="70" t="s">
        <v>1100</v>
      </c>
      <c r="Z189" s="64"/>
      <c r="AA189" s="110">
        <v>9</v>
      </c>
      <c r="AB189" s="48">
        <v>0</v>
      </c>
      <c r="AC189" s="49">
        <v>0</v>
      </c>
      <c r="AD189" s="48">
        <v>0</v>
      </c>
      <c r="AE189" s="49">
        <v>0</v>
      </c>
      <c r="AF189" s="48">
        <v>0</v>
      </c>
      <c r="AG189" s="49">
        <v>0</v>
      </c>
      <c r="AH189" s="48">
        <v>27</v>
      </c>
      <c r="AI189" s="49">
        <v>100</v>
      </c>
      <c r="AJ189" s="48">
        <v>27</v>
      </c>
      <c r="AK189" s="135" t="s">
        <v>899</v>
      </c>
      <c r="AL189" s="67" t="s">
        <v>899</v>
      </c>
      <c r="AM189" s="64" t="b">
        <v>0</v>
      </c>
      <c r="AN189" s="64">
        <v>4</v>
      </c>
      <c r="AO189" s="70" t="s">
        <v>287</v>
      </c>
      <c r="AP189" s="64" t="b">
        <v>0</v>
      </c>
      <c r="AQ189" s="64" t="s">
        <v>288</v>
      </c>
      <c r="AR189" s="64"/>
      <c r="AS189" s="70" t="s">
        <v>287</v>
      </c>
      <c r="AT189" s="64" t="b">
        <v>0</v>
      </c>
      <c r="AU189" s="64">
        <v>1</v>
      </c>
      <c r="AV189" s="70" t="s">
        <v>287</v>
      </c>
      <c r="AW189" s="64" t="s">
        <v>342</v>
      </c>
      <c r="AX189" s="64" t="b">
        <v>0</v>
      </c>
      <c r="AY189" s="70" t="s">
        <v>1100</v>
      </c>
      <c r="AZ189" s="64" t="s">
        <v>185</v>
      </c>
      <c r="BA189" s="64">
        <v>0</v>
      </c>
      <c r="BB189" s="64">
        <v>0</v>
      </c>
      <c r="BC189" s="64"/>
      <c r="BD189" s="64"/>
      <c r="BE189" s="64"/>
      <c r="BF189" s="64"/>
      <c r="BG189" s="64"/>
      <c r="BH189" s="64"/>
      <c r="BI189" s="64"/>
      <c r="BJ189" s="64"/>
      <c r="BK189" s="63" t="str">
        <f>REPLACE(INDEX(GroupVertices[Group],MATCH(Edges[[#This Row],[Vertex 1]],GroupVertices[Vertex],0)),1,1,"")</f>
        <v>2</v>
      </c>
      <c r="BL189" s="63" t="str">
        <f>REPLACE(INDEX(GroupVertices[Group],MATCH(Edges[[#This Row],[Vertex 2]],GroupVertices[Vertex],0)),1,1,"")</f>
        <v>1</v>
      </c>
      <c r="BM189" s="137">
        <v>43727</v>
      </c>
      <c r="BN189" s="70" t="s">
        <v>977</v>
      </c>
    </row>
    <row r="190" spans="1:66" ht="15">
      <c r="A190" s="62" t="s">
        <v>770</v>
      </c>
      <c r="B190" s="62" t="s">
        <v>776</v>
      </c>
      <c r="C190" s="87" t="s">
        <v>285</v>
      </c>
      <c r="D190" s="94">
        <v>10</v>
      </c>
      <c r="E190" s="95" t="s">
        <v>136</v>
      </c>
      <c r="F190" s="96">
        <v>6</v>
      </c>
      <c r="G190" s="87"/>
      <c r="H190" s="77"/>
      <c r="I190" s="97"/>
      <c r="J190" s="97"/>
      <c r="K190" s="34" t="s">
        <v>65</v>
      </c>
      <c r="L190" s="100">
        <v>190</v>
      </c>
      <c r="M190" s="100"/>
      <c r="N190" s="99"/>
      <c r="O190" s="64" t="s">
        <v>195</v>
      </c>
      <c r="P190" s="66">
        <v>43727.92888888889</v>
      </c>
      <c r="Q190" s="64" t="s">
        <v>817</v>
      </c>
      <c r="R190" s="64"/>
      <c r="S190" s="64"/>
      <c r="T190" s="64" t="s">
        <v>875</v>
      </c>
      <c r="U190" s="66">
        <v>43727.92888888889</v>
      </c>
      <c r="V190" s="67" t="s">
        <v>1023</v>
      </c>
      <c r="W190" s="64"/>
      <c r="X190" s="64"/>
      <c r="Y190" s="70" t="s">
        <v>1084</v>
      </c>
      <c r="Z190" s="64"/>
      <c r="AA190" s="110">
        <v>9</v>
      </c>
      <c r="AB190" s="48">
        <v>0</v>
      </c>
      <c r="AC190" s="49">
        <v>0</v>
      </c>
      <c r="AD190" s="48">
        <v>0</v>
      </c>
      <c r="AE190" s="49">
        <v>0</v>
      </c>
      <c r="AF190" s="48">
        <v>0</v>
      </c>
      <c r="AG190" s="49">
        <v>0</v>
      </c>
      <c r="AH190" s="48">
        <v>19</v>
      </c>
      <c r="AI190" s="49">
        <v>100</v>
      </c>
      <c r="AJ190" s="48">
        <v>19</v>
      </c>
      <c r="AK190" s="117"/>
      <c r="AL190" s="67" t="s">
        <v>911</v>
      </c>
      <c r="AM190" s="64" t="b">
        <v>0</v>
      </c>
      <c r="AN190" s="64">
        <v>0</v>
      </c>
      <c r="AO190" s="70" t="s">
        <v>287</v>
      </c>
      <c r="AP190" s="64" t="b">
        <v>0</v>
      </c>
      <c r="AQ190" s="64" t="s">
        <v>288</v>
      </c>
      <c r="AR190" s="64"/>
      <c r="AS190" s="70" t="s">
        <v>287</v>
      </c>
      <c r="AT190" s="64" t="b">
        <v>0</v>
      </c>
      <c r="AU190" s="64">
        <v>4</v>
      </c>
      <c r="AV190" s="70" t="s">
        <v>1094</v>
      </c>
      <c r="AW190" s="64" t="s">
        <v>342</v>
      </c>
      <c r="AX190" s="64" t="b">
        <v>0</v>
      </c>
      <c r="AY190" s="70" t="s">
        <v>1094</v>
      </c>
      <c r="AZ190" s="64" t="s">
        <v>185</v>
      </c>
      <c r="BA190" s="64">
        <v>0</v>
      </c>
      <c r="BB190" s="64">
        <v>0</v>
      </c>
      <c r="BC190" s="64"/>
      <c r="BD190" s="64"/>
      <c r="BE190" s="64"/>
      <c r="BF190" s="64"/>
      <c r="BG190" s="64"/>
      <c r="BH190" s="64"/>
      <c r="BI190" s="64"/>
      <c r="BJ190" s="64"/>
      <c r="BK190" s="63" t="str">
        <f>REPLACE(INDEX(GroupVertices[Group],MATCH(Edges[[#This Row],[Vertex 1]],GroupVertices[Vertex],0)),1,1,"")</f>
        <v>2</v>
      </c>
      <c r="BL190" s="63" t="str">
        <f>REPLACE(INDEX(GroupVertices[Group],MATCH(Edges[[#This Row],[Vertex 2]],GroupVertices[Vertex],0)),1,1,"")</f>
        <v>1</v>
      </c>
      <c r="BM190" s="137">
        <v>43727</v>
      </c>
      <c r="BN190" s="70" t="s">
        <v>961</v>
      </c>
    </row>
    <row r="191" spans="1:66" ht="15">
      <c r="A191" s="62" t="s">
        <v>770</v>
      </c>
      <c r="B191" s="62" t="s">
        <v>776</v>
      </c>
      <c r="C191" s="87" t="s">
        <v>285</v>
      </c>
      <c r="D191" s="94">
        <v>10</v>
      </c>
      <c r="E191" s="95" t="s">
        <v>136</v>
      </c>
      <c r="F191" s="96">
        <v>6</v>
      </c>
      <c r="G191" s="87"/>
      <c r="H191" s="77"/>
      <c r="I191" s="97"/>
      <c r="J191" s="97"/>
      <c r="K191" s="34" t="s">
        <v>65</v>
      </c>
      <c r="L191" s="100">
        <v>191</v>
      </c>
      <c r="M191" s="100"/>
      <c r="N191" s="99"/>
      <c r="O191" s="64" t="s">
        <v>195</v>
      </c>
      <c r="P191" s="66">
        <v>43733.652662037035</v>
      </c>
      <c r="Q191" s="64" t="s">
        <v>821</v>
      </c>
      <c r="R191" s="67" t="s">
        <v>850</v>
      </c>
      <c r="S191" s="64" t="s">
        <v>865</v>
      </c>
      <c r="T191" s="64" t="s">
        <v>882</v>
      </c>
      <c r="U191" s="66">
        <v>43733.652662037035</v>
      </c>
      <c r="V191" s="67" t="s">
        <v>861</v>
      </c>
      <c r="W191" s="64"/>
      <c r="X191" s="64"/>
      <c r="Y191" s="70" t="s">
        <v>1059</v>
      </c>
      <c r="Z191" s="64"/>
      <c r="AA191" s="110">
        <v>9</v>
      </c>
      <c r="AB191" s="48"/>
      <c r="AC191" s="49"/>
      <c r="AD191" s="48"/>
      <c r="AE191" s="49"/>
      <c r="AF191" s="48"/>
      <c r="AG191" s="49"/>
      <c r="AH191" s="48"/>
      <c r="AI191" s="49"/>
      <c r="AJ191" s="48"/>
      <c r="AK191" s="117"/>
      <c r="AL191" s="67" t="s">
        <v>911</v>
      </c>
      <c r="AM191" s="64" t="b">
        <v>0</v>
      </c>
      <c r="AN191" s="64">
        <v>3</v>
      </c>
      <c r="AO191" s="70" t="s">
        <v>287</v>
      </c>
      <c r="AP191" s="64" t="b">
        <v>0</v>
      </c>
      <c r="AQ191" s="64" t="s">
        <v>288</v>
      </c>
      <c r="AR191" s="64"/>
      <c r="AS191" s="70" t="s">
        <v>287</v>
      </c>
      <c r="AT191" s="64" t="b">
        <v>0</v>
      </c>
      <c r="AU191" s="64">
        <v>0</v>
      </c>
      <c r="AV191" s="70" t="s">
        <v>287</v>
      </c>
      <c r="AW191" s="64" t="s">
        <v>341</v>
      </c>
      <c r="AX191" s="64" t="b">
        <v>0</v>
      </c>
      <c r="AY191" s="70" t="s">
        <v>1059</v>
      </c>
      <c r="AZ191" s="64" t="s">
        <v>185</v>
      </c>
      <c r="BA191" s="64">
        <v>0</v>
      </c>
      <c r="BB191" s="64">
        <v>0</v>
      </c>
      <c r="BC191" s="64"/>
      <c r="BD191" s="64"/>
      <c r="BE191" s="64"/>
      <c r="BF191" s="64"/>
      <c r="BG191" s="64"/>
      <c r="BH191" s="64"/>
      <c r="BI191" s="64"/>
      <c r="BJ191" s="64"/>
      <c r="BK191" s="63" t="str">
        <f>REPLACE(INDEX(GroupVertices[Group],MATCH(Edges[[#This Row],[Vertex 1]],GroupVertices[Vertex],0)),1,1,"")</f>
        <v>2</v>
      </c>
      <c r="BL191" s="63" t="str">
        <f>REPLACE(INDEX(GroupVertices[Group],MATCH(Edges[[#This Row],[Vertex 2]],GroupVertices[Vertex],0)),1,1,"")</f>
        <v>1</v>
      </c>
      <c r="BM191" s="137">
        <v>43733</v>
      </c>
      <c r="BN191" s="70" t="s">
        <v>936</v>
      </c>
    </row>
    <row r="192" spans="1:66" ht="15">
      <c r="A192" s="62" t="s">
        <v>770</v>
      </c>
      <c r="B192" s="62" t="s">
        <v>776</v>
      </c>
      <c r="C192" s="87" t="s">
        <v>285</v>
      </c>
      <c r="D192" s="94">
        <v>10</v>
      </c>
      <c r="E192" s="95" t="s">
        <v>136</v>
      </c>
      <c r="F192" s="96">
        <v>6</v>
      </c>
      <c r="G192" s="87"/>
      <c r="H192" s="77"/>
      <c r="I192" s="97"/>
      <c r="J192" s="97"/>
      <c r="K192" s="34" t="s">
        <v>65</v>
      </c>
      <c r="L192" s="100">
        <v>192</v>
      </c>
      <c r="M192" s="100"/>
      <c r="N192" s="99"/>
      <c r="O192" s="64" t="s">
        <v>195</v>
      </c>
      <c r="P192" s="66">
        <v>43733.65980324074</v>
      </c>
      <c r="Q192" s="64" t="s">
        <v>838</v>
      </c>
      <c r="R192" s="67" t="s">
        <v>862</v>
      </c>
      <c r="S192" s="64" t="s">
        <v>865</v>
      </c>
      <c r="T192" s="64" t="s">
        <v>890</v>
      </c>
      <c r="U192" s="66">
        <v>43733.65980324074</v>
      </c>
      <c r="V192" s="67" t="s">
        <v>858</v>
      </c>
      <c r="W192" s="64"/>
      <c r="X192" s="64"/>
      <c r="Y192" s="70" t="s">
        <v>1097</v>
      </c>
      <c r="Z192" s="64"/>
      <c r="AA192" s="110">
        <v>9</v>
      </c>
      <c r="AB192" s="48"/>
      <c r="AC192" s="49"/>
      <c r="AD192" s="48"/>
      <c r="AE192" s="49"/>
      <c r="AF192" s="48"/>
      <c r="AG192" s="49"/>
      <c r="AH192" s="48"/>
      <c r="AI192" s="49"/>
      <c r="AJ192" s="48"/>
      <c r="AK192" s="117"/>
      <c r="AL192" s="67" t="s">
        <v>911</v>
      </c>
      <c r="AM192" s="64" t="b">
        <v>0</v>
      </c>
      <c r="AN192" s="64">
        <v>1</v>
      </c>
      <c r="AO192" s="70" t="s">
        <v>287</v>
      </c>
      <c r="AP192" s="64" t="b">
        <v>0</v>
      </c>
      <c r="AQ192" s="64" t="s">
        <v>288</v>
      </c>
      <c r="AR192" s="64"/>
      <c r="AS192" s="70" t="s">
        <v>287</v>
      </c>
      <c r="AT192" s="64" t="b">
        <v>0</v>
      </c>
      <c r="AU192" s="64">
        <v>0</v>
      </c>
      <c r="AV192" s="70" t="s">
        <v>287</v>
      </c>
      <c r="AW192" s="64" t="s">
        <v>341</v>
      </c>
      <c r="AX192" s="64" t="b">
        <v>0</v>
      </c>
      <c r="AY192" s="70" t="s">
        <v>1097</v>
      </c>
      <c r="AZ192" s="64" t="s">
        <v>185</v>
      </c>
      <c r="BA192" s="64">
        <v>0</v>
      </c>
      <c r="BB192" s="64">
        <v>0</v>
      </c>
      <c r="BC192" s="64"/>
      <c r="BD192" s="64"/>
      <c r="BE192" s="64"/>
      <c r="BF192" s="64"/>
      <c r="BG192" s="64"/>
      <c r="BH192" s="64"/>
      <c r="BI192" s="64"/>
      <c r="BJ192" s="64"/>
      <c r="BK192" s="63" t="str">
        <f>REPLACE(INDEX(GroupVertices[Group],MATCH(Edges[[#This Row],[Vertex 1]],GroupVertices[Vertex],0)),1,1,"")</f>
        <v>2</v>
      </c>
      <c r="BL192" s="63" t="str">
        <f>REPLACE(INDEX(GroupVertices[Group],MATCH(Edges[[#This Row],[Vertex 2]],GroupVertices[Vertex],0)),1,1,"")</f>
        <v>1</v>
      </c>
      <c r="BM192" s="137">
        <v>43733</v>
      </c>
      <c r="BN192" s="70" t="s">
        <v>974</v>
      </c>
    </row>
    <row r="193" spans="1:66" ht="15">
      <c r="A193" s="62" t="s">
        <v>775</v>
      </c>
      <c r="B193" s="62" t="s">
        <v>776</v>
      </c>
      <c r="C193" s="87" t="s">
        <v>284</v>
      </c>
      <c r="D193" s="94">
        <v>5</v>
      </c>
      <c r="E193" s="95" t="s">
        <v>132</v>
      </c>
      <c r="F193" s="96">
        <v>16</v>
      </c>
      <c r="G193" s="87"/>
      <c r="H193" s="77"/>
      <c r="I193" s="97"/>
      <c r="J193" s="97"/>
      <c r="K193" s="34" t="s">
        <v>65</v>
      </c>
      <c r="L193" s="100">
        <v>193</v>
      </c>
      <c r="M193" s="100"/>
      <c r="N193" s="99"/>
      <c r="O193" s="64" t="s">
        <v>195</v>
      </c>
      <c r="P193" s="66">
        <v>43733.66327546296</v>
      </c>
      <c r="Q193" s="64" t="s">
        <v>839</v>
      </c>
      <c r="R193" s="64"/>
      <c r="S193" s="64"/>
      <c r="T193" s="64"/>
      <c r="U193" s="66">
        <v>43733.66327546296</v>
      </c>
      <c r="V193" s="67" t="s">
        <v>1036</v>
      </c>
      <c r="W193" s="64"/>
      <c r="X193" s="64"/>
      <c r="Y193" s="70" t="s">
        <v>1098</v>
      </c>
      <c r="Z193" s="70" t="s">
        <v>1097</v>
      </c>
      <c r="AA193" s="110">
        <v>1</v>
      </c>
      <c r="AB193" s="48"/>
      <c r="AC193" s="49"/>
      <c r="AD193" s="48"/>
      <c r="AE193" s="49"/>
      <c r="AF193" s="48"/>
      <c r="AG193" s="49"/>
      <c r="AH193" s="48"/>
      <c r="AI193" s="49"/>
      <c r="AJ193" s="48"/>
      <c r="AK193" s="117"/>
      <c r="AL193" s="67" t="s">
        <v>916</v>
      </c>
      <c r="AM193" s="64" t="b">
        <v>0</v>
      </c>
      <c r="AN193" s="64">
        <v>0</v>
      </c>
      <c r="AO193" s="70" t="s">
        <v>1106</v>
      </c>
      <c r="AP193" s="64" t="b">
        <v>0</v>
      </c>
      <c r="AQ193" s="64" t="s">
        <v>288</v>
      </c>
      <c r="AR193" s="64"/>
      <c r="AS193" s="70" t="s">
        <v>287</v>
      </c>
      <c r="AT193" s="64" t="b">
        <v>0</v>
      </c>
      <c r="AU193" s="64">
        <v>0</v>
      </c>
      <c r="AV193" s="70" t="s">
        <v>287</v>
      </c>
      <c r="AW193" s="64" t="s">
        <v>352</v>
      </c>
      <c r="AX193" s="64" t="b">
        <v>0</v>
      </c>
      <c r="AY193" s="70" t="s">
        <v>1097</v>
      </c>
      <c r="AZ193" s="64" t="s">
        <v>185</v>
      </c>
      <c r="BA193" s="64">
        <v>0</v>
      </c>
      <c r="BB193" s="64">
        <v>0</v>
      </c>
      <c r="BC193" s="64" t="s">
        <v>1109</v>
      </c>
      <c r="BD193" s="64" t="s">
        <v>1110</v>
      </c>
      <c r="BE193" s="64" t="s">
        <v>1111</v>
      </c>
      <c r="BF193" s="64" t="s">
        <v>1112</v>
      </c>
      <c r="BG193" s="64" t="s">
        <v>1113</v>
      </c>
      <c r="BH193" s="64" t="s">
        <v>1114</v>
      </c>
      <c r="BI193" s="64" t="s">
        <v>1115</v>
      </c>
      <c r="BJ193" s="67" t="s">
        <v>1116</v>
      </c>
      <c r="BK193" s="63" t="str">
        <f>REPLACE(INDEX(GroupVertices[Group],MATCH(Edges[[#This Row],[Vertex 1]],GroupVertices[Vertex],0)),1,1,"")</f>
        <v>2</v>
      </c>
      <c r="BL193" s="63" t="str">
        <f>REPLACE(INDEX(GroupVertices[Group],MATCH(Edges[[#This Row],[Vertex 2]],GroupVertices[Vertex],0)),1,1,"")</f>
        <v>1</v>
      </c>
      <c r="BM193" s="137">
        <v>43733</v>
      </c>
      <c r="BN193" s="70" t="s">
        <v>975</v>
      </c>
    </row>
    <row r="194" spans="1:66" ht="15">
      <c r="A194" s="62" t="s">
        <v>770</v>
      </c>
      <c r="B194" s="62" t="s">
        <v>770</v>
      </c>
      <c r="C194" s="87" t="s">
        <v>1700</v>
      </c>
      <c r="D194" s="94">
        <v>8.333333333333334</v>
      </c>
      <c r="E194" s="95" t="s">
        <v>136</v>
      </c>
      <c r="F194" s="96">
        <v>13.5</v>
      </c>
      <c r="G194" s="87"/>
      <c r="H194" s="77"/>
      <c r="I194" s="97"/>
      <c r="J194" s="97"/>
      <c r="K194" s="34" t="s">
        <v>65</v>
      </c>
      <c r="L194" s="100">
        <v>194</v>
      </c>
      <c r="M194" s="100"/>
      <c r="N194" s="99"/>
      <c r="O194" s="64" t="s">
        <v>185</v>
      </c>
      <c r="P194" s="66">
        <v>43727.76572916667</v>
      </c>
      <c r="Q194" s="64" t="s">
        <v>841</v>
      </c>
      <c r="R194" s="67" t="s">
        <v>846</v>
      </c>
      <c r="S194" s="64" t="s">
        <v>867</v>
      </c>
      <c r="T194" s="64" t="s">
        <v>875</v>
      </c>
      <c r="U194" s="66">
        <v>43727.76572916667</v>
      </c>
      <c r="V194" s="67" t="s">
        <v>847</v>
      </c>
      <c r="W194" s="64"/>
      <c r="X194" s="64"/>
      <c r="Y194" s="70" t="s">
        <v>1101</v>
      </c>
      <c r="Z194" s="64"/>
      <c r="AA194" s="110">
        <v>3</v>
      </c>
      <c r="AB194" s="48">
        <v>0</v>
      </c>
      <c r="AC194" s="49">
        <v>0</v>
      </c>
      <c r="AD194" s="48">
        <v>0</v>
      </c>
      <c r="AE194" s="49">
        <v>0</v>
      </c>
      <c r="AF194" s="48">
        <v>0</v>
      </c>
      <c r="AG194" s="49">
        <v>0</v>
      </c>
      <c r="AH194" s="48">
        <v>11</v>
      </c>
      <c r="AI194" s="49">
        <v>100</v>
      </c>
      <c r="AJ194" s="48">
        <v>11</v>
      </c>
      <c r="AK194" s="117"/>
      <c r="AL194" s="67" t="s">
        <v>911</v>
      </c>
      <c r="AM194" s="64" t="b">
        <v>0</v>
      </c>
      <c r="AN194" s="64">
        <v>7</v>
      </c>
      <c r="AO194" s="70" t="s">
        <v>287</v>
      </c>
      <c r="AP194" s="64" t="b">
        <v>0</v>
      </c>
      <c r="AQ194" s="64" t="s">
        <v>288</v>
      </c>
      <c r="AR194" s="64"/>
      <c r="AS194" s="70" t="s">
        <v>287</v>
      </c>
      <c r="AT194" s="64" t="b">
        <v>0</v>
      </c>
      <c r="AU194" s="64">
        <v>3</v>
      </c>
      <c r="AV194" s="70" t="s">
        <v>287</v>
      </c>
      <c r="AW194" s="64" t="s">
        <v>368</v>
      </c>
      <c r="AX194" s="64" t="b">
        <v>0</v>
      </c>
      <c r="AY194" s="70" t="s">
        <v>1101</v>
      </c>
      <c r="AZ194" s="64" t="s">
        <v>185</v>
      </c>
      <c r="BA194" s="64">
        <v>0</v>
      </c>
      <c r="BB194" s="64">
        <v>0</v>
      </c>
      <c r="BC194" s="64"/>
      <c r="BD194" s="64"/>
      <c r="BE194" s="64"/>
      <c r="BF194" s="64"/>
      <c r="BG194" s="64"/>
      <c r="BH194" s="64"/>
      <c r="BI194" s="64"/>
      <c r="BJ194" s="64"/>
      <c r="BK194" s="63" t="str">
        <f>REPLACE(INDEX(GroupVertices[Group],MATCH(Edges[[#This Row],[Vertex 1]],GroupVertices[Vertex],0)),1,1,"")</f>
        <v>2</v>
      </c>
      <c r="BL194" s="63" t="str">
        <f>REPLACE(INDEX(GroupVertices[Group],MATCH(Edges[[#This Row],[Vertex 2]],GroupVertices[Vertex],0)),1,1,"")</f>
        <v>2</v>
      </c>
      <c r="BM194" s="137">
        <v>43727</v>
      </c>
      <c r="BN194" s="70" t="s">
        <v>978</v>
      </c>
    </row>
    <row r="195" spans="1:66" ht="15">
      <c r="A195" s="62" t="s">
        <v>770</v>
      </c>
      <c r="B195" s="62" t="s">
        <v>770</v>
      </c>
      <c r="C195" s="87" t="s">
        <v>1700</v>
      </c>
      <c r="D195" s="94">
        <v>8.333333333333334</v>
      </c>
      <c r="E195" s="95" t="s">
        <v>136</v>
      </c>
      <c r="F195" s="96">
        <v>13.5</v>
      </c>
      <c r="G195" s="87"/>
      <c r="H195" s="77"/>
      <c r="I195" s="97"/>
      <c r="J195" s="97"/>
      <c r="K195" s="34" t="s">
        <v>65</v>
      </c>
      <c r="L195" s="100">
        <v>195</v>
      </c>
      <c r="M195" s="100"/>
      <c r="N195" s="99"/>
      <c r="O195" s="64" t="s">
        <v>185</v>
      </c>
      <c r="P195" s="66">
        <v>43728.003587962965</v>
      </c>
      <c r="Q195" s="64" t="s">
        <v>842</v>
      </c>
      <c r="R195" s="67" t="s">
        <v>854</v>
      </c>
      <c r="S195" s="64" t="s">
        <v>867</v>
      </c>
      <c r="T195" s="64" t="s">
        <v>875</v>
      </c>
      <c r="U195" s="66">
        <v>43728.003587962965</v>
      </c>
      <c r="V195" s="67" t="s">
        <v>1039</v>
      </c>
      <c r="W195" s="64"/>
      <c r="X195" s="64"/>
      <c r="Y195" s="70" t="s">
        <v>1102</v>
      </c>
      <c r="Z195" s="64"/>
      <c r="AA195" s="110">
        <v>3</v>
      </c>
      <c r="AB195" s="48">
        <v>0</v>
      </c>
      <c r="AC195" s="49">
        <v>0</v>
      </c>
      <c r="AD195" s="48">
        <v>0</v>
      </c>
      <c r="AE195" s="49">
        <v>0</v>
      </c>
      <c r="AF195" s="48">
        <v>0</v>
      </c>
      <c r="AG195" s="49">
        <v>0</v>
      </c>
      <c r="AH195" s="48">
        <v>6</v>
      </c>
      <c r="AI195" s="49">
        <v>100</v>
      </c>
      <c r="AJ195" s="48">
        <v>6</v>
      </c>
      <c r="AK195" s="117"/>
      <c r="AL195" s="67" t="s">
        <v>911</v>
      </c>
      <c r="AM195" s="64" t="b">
        <v>0</v>
      </c>
      <c r="AN195" s="64">
        <v>3</v>
      </c>
      <c r="AO195" s="70" t="s">
        <v>287</v>
      </c>
      <c r="AP195" s="64" t="b">
        <v>0</v>
      </c>
      <c r="AQ195" s="64" t="s">
        <v>288</v>
      </c>
      <c r="AR195" s="64"/>
      <c r="AS195" s="70" t="s">
        <v>287</v>
      </c>
      <c r="AT195" s="64" t="b">
        <v>0</v>
      </c>
      <c r="AU195" s="64">
        <v>0</v>
      </c>
      <c r="AV195" s="70" t="s">
        <v>287</v>
      </c>
      <c r="AW195" s="64" t="s">
        <v>368</v>
      </c>
      <c r="AX195" s="64" t="b">
        <v>0</v>
      </c>
      <c r="AY195" s="70" t="s">
        <v>1102</v>
      </c>
      <c r="AZ195" s="64" t="s">
        <v>185</v>
      </c>
      <c r="BA195" s="64">
        <v>0</v>
      </c>
      <c r="BB195" s="64">
        <v>0</v>
      </c>
      <c r="BC195" s="64"/>
      <c r="BD195" s="64"/>
      <c r="BE195" s="64"/>
      <c r="BF195" s="64"/>
      <c r="BG195" s="64"/>
      <c r="BH195" s="64"/>
      <c r="BI195" s="64"/>
      <c r="BJ195" s="64"/>
      <c r="BK195" s="63" t="str">
        <f>REPLACE(INDEX(GroupVertices[Group],MATCH(Edges[[#This Row],[Vertex 1]],GroupVertices[Vertex],0)),1,1,"")</f>
        <v>2</v>
      </c>
      <c r="BL195" s="63" t="str">
        <f>REPLACE(INDEX(GroupVertices[Group],MATCH(Edges[[#This Row],[Vertex 2]],GroupVertices[Vertex],0)),1,1,"")</f>
        <v>2</v>
      </c>
      <c r="BM195" s="137">
        <v>43728</v>
      </c>
      <c r="BN195" s="70" t="s">
        <v>979</v>
      </c>
    </row>
    <row r="196" spans="1:66" ht="15">
      <c r="A196" s="62" t="s">
        <v>770</v>
      </c>
      <c r="B196" s="62" t="s">
        <v>770</v>
      </c>
      <c r="C196" s="87" t="s">
        <v>1700</v>
      </c>
      <c r="D196" s="94">
        <v>8.333333333333334</v>
      </c>
      <c r="E196" s="95" t="s">
        <v>136</v>
      </c>
      <c r="F196" s="96">
        <v>13.5</v>
      </c>
      <c r="G196" s="87"/>
      <c r="H196" s="77"/>
      <c r="I196" s="97"/>
      <c r="J196" s="97"/>
      <c r="K196" s="34" t="s">
        <v>65</v>
      </c>
      <c r="L196" s="100">
        <v>196</v>
      </c>
      <c r="M196" s="100"/>
      <c r="N196" s="99"/>
      <c r="O196" s="64" t="s">
        <v>185</v>
      </c>
      <c r="P196" s="66">
        <v>43728.01861111111</v>
      </c>
      <c r="Q196" s="64" t="s">
        <v>843</v>
      </c>
      <c r="R196" s="67" t="s">
        <v>864</v>
      </c>
      <c r="S196" s="64" t="s">
        <v>866</v>
      </c>
      <c r="T196" s="64" t="s">
        <v>891</v>
      </c>
      <c r="U196" s="66">
        <v>43728.01861111111</v>
      </c>
      <c r="V196" s="67" t="s">
        <v>1040</v>
      </c>
      <c r="W196" s="64"/>
      <c r="X196" s="64"/>
      <c r="Y196" s="70" t="s">
        <v>1103</v>
      </c>
      <c r="Z196" s="64"/>
      <c r="AA196" s="110">
        <v>3</v>
      </c>
      <c r="AB196" s="48">
        <v>0</v>
      </c>
      <c r="AC196" s="49">
        <v>0</v>
      </c>
      <c r="AD196" s="48">
        <v>0</v>
      </c>
      <c r="AE196" s="49">
        <v>0</v>
      </c>
      <c r="AF196" s="48">
        <v>0</v>
      </c>
      <c r="AG196" s="49">
        <v>0</v>
      </c>
      <c r="AH196" s="48">
        <v>5</v>
      </c>
      <c r="AI196" s="49">
        <v>100</v>
      </c>
      <c r="AJ196" s="48">
        <v>5</v>
      </c>
      <c r="AK196" s="117"/>
      <c r="AL196" s="67" t="s">
        <v>911</v>
      </c>
      <c r="AM196" s="64" t="b">
        <v>0</v>
      </c>
      <c r="AN196" s="64">
        <v>3</v>
      </c>
      <c r="AO196" s="70" t="s">
        <v>287</v>
      </c>
      <c r="AP196" s="64" t="b">
        <v>1</v>
      </c>
      <c r="AQ196" s="64" t="s">
        <v>288</v>
      </c>
      <c r="AR196" s="64"/>
      <c r="AS196" s="70" t="s">
        <v>1107</v>
      </c>
      <c r="AT196" s="64" t="b">
        <v>0</v>
      </c>
      <c r="AU196" s="64">
        <v>0</v>
      </c>
      <c r="AV196" s="70" t="s">
        <v>287</v>
      </c>
      <c r="AW196" s="64" t="s">
        <v>368</v>
      </c>
      <c r="AX196" s="64" t="b">
        <v>0</v>
      </c>
      <c r="AY196" s="70" t="s">
        <v>1103</v>
      </c>
      <c r="AZ196" s="64" t="s">
        <v>185</v>
      </c>
      <c r="BA196" s="64">
        <v>0</v>
      </c>
      <c r="BB196" s="64">
        <v>0</v>
      </c>
      <c r="BC196" s="64"/>
      <c r="BD196" s="64"/>
      <c r="BE196" s="64"/>
      <c r="BF196" s="64"/>
      <c r="BG196" s="64"/>
      <c r="BH196" s="64"/>
      <c r="BI196" s="64"/>
      <c r="BJ196" s="64"/>
      <c r="BK196" s="63" t="str">
        <f>REPLACE(INDEX(GroupVertices[Group],MATCH(Edges[[#This Row],[Vertex 1]],GroupVertices[Vertex],0)),1,1,"")</f>
        <v>2</v>
      </c>
      <c r="BL196" s="63" t="str">
        <f>REPLACE(INDEX(GroupVertices[Group],MATCH(Edges[[#This Row],[Vertex 2]],GroupVertices[Vertex],0)),1,1,"")</f>
        <v>2</v>
      </c>
      <c r="BM196" s="137">
        <v>43728</v>
      </c>
      <c r="BN196" s="70" t="s">
        <v>980</v>
      </c>
    </row>
    <row r="197" spans="1:66" ht="15">
      <c r="A197" s="62" t="s">
        <v>770</v>
      </c>
      <c r="B197" s="62" t="s">
        <v>775</v>
      </c>
      <c r="C197" s="87" t="s">
        <v>284</v>
      </c>
      <c r="D197" s="94">
        <v>5</v>
      </c>
      <c r="E197" s="95" t="s">
        <v>132</v>
      </c>
      <c r="F197" s="96">
        <v>16</v>
      </c>
      <c r="G197" s="87"/>
      <c r="H197" s="77"/>
      <c r="I197" s="97"/>
      <c r="J197" s="97"/>
      <c r="K197" s="34" t="s">
        <v>66</v>
      </c>
      <c r="L197" s="100">
        <v>197</v>
      </c>
      <c r="M197" s="100"/>
      <c r="N197" s="99"/>
      <c r="O197" s="64" t="s">
        <v>195</v>
      </c>
      <c r="P197" s="66">
        <v>43733.65980324074</v>
      </c>
      <c r="Q197" s="64" t="s">
        <v>838</v>
      </c>
      <c r="R197" s="67" t="s">
        <v>862</v>
      </c>
      <c r="S197" s="64" t="s">
        <v>865</v>
      </c>
      <c r="T197" s="64" t="s">
        <v>890</v>
      </c>
      <c r="U197" s="66">
        <v>43733.65980324074</v>
      </c>
      <c r="V197" s="67" t="s">
        <v>858</v>
      </c>
      <c r="W197" s="64"/>
      <c r="X197" s="64"/>
      <c r="Y197" s="70" t="s">
        <v>1097</v>
      </c>
      <c r="Z197" s="64"/>
      <c r="AA197" s="110">
        <v>1</v>
      </c>
      <c r="AB197" s="48"/>
      <c r="AC197" s="49"/>
      <c r="AD197" s="48"/>
      <c r="AE197" s="49"/>
      <c r="AF197" s="48"/>
      <c r="AG197" s="49"/>
      <c r="AH197" s="48"/>
      <c r="AI197" s="49"/>
      <c r="AJ197" s="48"/>
      <c r="AK197" s="117"/>
      <c r="AL197" s="67" t="s">
        <v>911</v>
      </c>
      <c r="AM197" s="64" t="b">
        <v>0</v>
      </c>
      <c r="AN197" s="64">
        <v>1</v>
      </c>
      <c r="AO197" s="70" t="s">
        <v>287</v>
      </c>
      <c r="AP197" s="64" t="b">
        <v>0</v>
      </c>
      <c r="AQ197" s="64" t="s">
        <v>288</v>
      </c>
      <c r="AR197" s="64"/>
      <c r="AS197" s="70" t="s">
        <v>287</v>
      </c>
      <c r="AT197" s="64" t="b">
        <v>0</v>
      </c>
      <c r="AU197" s="64">
        <v>0</v>
      </c>
      <c r="AV197" s="70" t="s">
        <v>287</v>
      </c>
      <c r="AW197" s="64" t="s">
        <v>341</v>
      </c>
      <c r="AX197" s="64" t="b">
        <v>0</v>
      </c>
      <c r="AY197" s="70" t="s">
        <v>1097</v>
      </c>
      <c r="AZ197" s="64" t="s">
        <v>185</v>
      </c>
      <c r="BA197" s="64">
        <v>0</v>
      </c>
      <c r="BB197" s="64">
        <v>0</v>
      </c>
      <c r="BC197" s="64"/>
      <c r="BD197" s="64"/>
      <c r="BE197" s="64"/>
      <c r="BF197" s="64"/>
      <c r="BG197" s="64"/>
      <c r="BH197" s="64"/>
      <c r="BI197" s="64"/>
      <c r="BJ197" s="64"/>
      <c r="BK197" s="63" t="str">
        <f>REPLACE(INDEX(GroupVertices[Group],MATCH(Edges[[#This Row],[Vertex 1]],GroupVertices[Vertex],0)),1,1,"")</f>
        <v>2</v>
      </c>
      <c r="BL197" s="63" t="str">
        <f>REPLACE(INDEX(GroupVertices[Group],MATCH(Edges[[#This Row],[Vertex 2]],GroupVertices[Vertex],0)),1,1,"")</f>
        <v>2</v>
      </c>
      <c r="BM197" s="137">
        <v>43733</v>
      </c>
      <c r="BN197" s="70" t="s">
        <v>974</v>
      </c>
    </row>
    <row r="198" spans="1:66" ht="15">
      <c r="A198" s="62" t="s">
        <v>775</v>
      </c>
      <c r="B198" s="62" t="s">
        <v>770</v>
      </c>
      <c r="C198" s="87" t="s">
        <v>284</v>
      </c>
      <c r="D198" s="94">
        <v>5</v>
      </c>
      <c r="E198" s="95" t="s">
        <v>132</v>
      </c>
      <c r="F198" s="96">
        <v>16</v>
      </c>
      <c r="G198" s="87"/>
      <c r="H198" s="77"/>
      <c r="I198" s="97"/>
      <c r="J198" s="97"/>
      <c r="K198" s="34" t="s">
        <v>66</v>
      </c>
      <c r="L198" s="100">
        <v>198</v>
      </c>
      <c r="M198" s="100"/>
      <c r="N198" s="99"/>
      <c r="O198" s="64" t="s">
        <v>196</v>
      </c>
      <c r="P198" s="66">
        <v>43733.66327546296</v>
      </c>
      <c r="Q198" s="64" t="s">
        <v>839</v>
      </c>
      <c r="R198" s="64"/>
      <c r="S198" s="64"/>
      <c r="T198" s="64"/>
      <c r="U198" s="66">
        <v>43733.66327546296</v>
      </c>
      <c r="V198" s="67" t="s">
        <v>1036</v>
      </c>
      <c r="W198" s="64"/>
      <c r="X198" s="64"/>
      <c r="Y198" s="70" t="s">
        <v>1098</v>
      </c>
      <c r="Z198" s="70" t="s">
        <v>1097</v>
      </c>
      <c r="AA198" s="110">
        <v>1</v>
      </c>
      <c r="AB198" s="48"/>
      <c r="AC198" s="49"/>
      <c r="AD198" s="48"/>
      <c r="AE198" s="49"/>
      <c r="AF198" s="48"/>
      <c r="AG198" s="49"/>
      <c r="AH198" s="48"/>
      <c r="AI198" s="49"/>
      <c r="AJ198" s="48"/>
      <c r="AK198" s="117"/>
      <c r="AL198" s="67" t="s">
        <v>916</v>
      </c>
      <c r="AM198" s="64" t="b">
        <v>0</v>
      </c>
      <c r="AN198" s="64">
        <v>0</v>
      </c>
      <c r="AO198" s="70" t="s">
        <v>1106</v>
      </c>
      <c r="AP198" s="64" t="b">
        <v>0</v>
      </c>
      <c r="AQ198" s="64" t="s">
        <v>288</v>
      </c>
      <c r="AR198" s="64"/>
      <c r="AS198" s="70" t="s">
        <v>287</v>
      </c>
      <c r="AT198" s="64" t="b">
        <v>0</v>
      </c>
      <c r="AU198" s="64">
        <v>0</v>
      </c>
      <c r="AV198" s="70" t="s">
        <v>287</v>
      </c>
      <c r="AW198" s="64" t="s">
        <v>352</v>
      </c>
      <c r="AX198" s="64" t="b">
        <v>0</v>
      </c>
      <c r="AY198" s="70" t="s">
        <v>1097</v>
      </c>
      <c r="AZ198" s="64" t="s">
        <v>185</v>
      </c>
      <c r="BA198" s="64">
        <v>0</v>
      </c>
      <c r="BB198" s="64">
        <v>0</v>
      </c>
      <c r="BC198" s="64" t="s">
        <v>1109</v>
      </c>
      <c r="BD198" s="64" t="s">
        <v>1110</v>
      </c>
      <c r="BE198" s="64" t="s">
        <v>1111</v>
      </c>
      <c r="BF198" s="64" t="s">
        <v>1112</v>
      </c>
      <c r="BG198" s="64" t="s">
        <v>1113</v>
      </c>
      <c r="BH198" s="64" t="s">
        <v>1114</v>
      </c>
      <c r="BI198" s="64" t="s">
        <v>1115</v>
      </c>
      <c r="BJ198" s="67" t="s">
        <v>1116</v>
      </c>
      <c r="BK198" s="63" t="str">
        <f>REPLACE(INDEX(GroupVertices[Group],MATCH(Edges[[#This Row],[Vertex 1]],GroupVertices[Vertex],0)),1,1,"")</f>
        <v>2</v>
      </c>
      <c r="BL198" s="63" t="str">
        <f>REPLACE(INDEX(GroupVertices[Group],MATCH(Edges[[#This Row],[Vertex 2]],GroupVertices[Vertex],0)),1,1,"")</f>
        <v>2</v>
      </c>
      <c r="BM198" s="137">
        <v>43733</v>
      </c>
      <c r="BN198" s="70" t="s">
        <v>975</v>
      </c>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8"/>
    <dataValidation allowBlank="1" showErrorMessage="1" sqref="N2:N1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8"/>
    <dataValidation allowBlank="1" showInputMessage="1" promptTitle="Edge Color" prompt="To select an optional edge color, right-click and select Select Color on the right-click menu." sqref="C3:C198"/>
    <dataValidation allowBlank="1" showInputMessage="1" promptTitle="Edge Width" prompt="Enter an optional edge width between 1 and 10." errorTitle="Invalid Edge Width" error="The optional edge width must be a whole number between 1 and 10." sqref="D3:D198"/>
    <dataValidation allowBlank="1" showInputMessage="1" promptTitle="Edge Opacity" prompt="Enter an optional edge opacity between 0 (transparent) and 100 (opaque)." errorTitle="Invalid Edge Opacity" error="The optional edge opacity must be a whole number between 0 and 10." sqref="F3:F1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8">
      <formula1>ValidEdgeVisibilities</formula1>
    </dataValidation>
    <dataValidation allowBlank="1" showInputMessage="1" showErrorMessage="1" promptTitle="Vertex 1 Name" prompt="Enter the name of the edge's first vertex." sqref="A3:A198"/>
    <dataValidation allowBlank="1" showInputMessage="1" showErrorMessage="1" promptTitle="Vertex 2 Name" prompt="Enter the name of the edge's second vertex." sqref="B3:B198"/>
    <dataValidation allowBlank="1" showInputMessage="1" showErrorMessage="1" promptTitle="Edge Label" prompt="Enter an optional edge label." errorTitle="Invalid Edge Visibility" error="You have entered an unrecognized edge visibility.  Try selecting from the drop-down list instead." sqref="H3:H1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8"/>
  </dataValidations>
  <hyperlinks>
    <hyperlink ref="Q183" r:id="rId1" display="https://t.co/NdsBi4HwcV"/>
    <hyperlink ref="R15" r:id="rId2" display="https://nodexlgraphgallery.org/Pages/Graph.aspx?graphID=209537"/>
    <hyperlink ref="R16" r:id="rId3" display="https://nodexlgraphgallery.org/Pages/Graph.aspx?graphID=209537"/>
    <hyperlink ref="R17" r:id="rId4" display="https://nodexlgraphgallery.org/Pages/Graph.aspx?graphID=209537"/>
    <hyperlink ref="R18" r:id="rId5" display="https://nodexlgraphgallery.org/Pages/Graph.aspx?graphID=209537"/>
    <hyperlink ref="R19" r:id="rId6" display="https://nodexlgraphgallery.org/Pages/Graph.aspx?graphID=209537"/>
    <hyperlink ref="R20" r:id="rId7" display="https://nodexlgraphgallery.org/Pages/Graph.aspx?graphID=209537"/>
    <hyperlink ref="R21" r:id="rId8" display="https://nodexlgraphgallery.org/Pages/Graph.aspx?graphID=209537"/>
    <hyperlink ref="R22" r:id="rId9" display="https://nodexlgraphgallery.org/Pages/Graph.aspx?graphID=209537"/>
    <hyperlink ref="R23" r:id="rId10" display="https://nodexlgraphgallery.org/Pages/Graph.aspx?graphID=209537"/>
    <hyperlink ref="R24" r:id="rId11" display="https://nodexlgraphgallery.org/Pages/Graph.aspx?graphID=209537"/>
    <hyperlink ref="R25" r:id="rId12" display="https://nodexlgraphgallery.org/Pages/Graph.aspx?graphID=209537"/>
    <hyperlink ref="R26" r:id="rId13" display="https://nodexlgraphgallery.org/Pages/Graph.aspx?graphID=209537"/>
    <hyperlink ref="R27" r:id="rId14" display="https://nodexlgraphgallery.org/Pages/Graph.aspx?graphID=209537"/>
    <hyperlink ref="R28" r:id="rId15" display="https://nodexlgraphgallery.org/Pages/Graph.aspx?graphID=209537"/>
    <hyperlink ref="R29" r:id="rId16" display="https://nodexlgraphgallery.org/Pages/Graph.aspx?graphID=209537"/>
    <hyperlink ref="R30" r:id="rId17" display="https://nodexlgraphgallery.org/Pages/Graph.aspx?graphID=209537"/>
    <hyperlink ref="R31" r:id="rId18" display="https://nodexlgraphgallery.org/Pages/Graph.aspx?graphID=209537"/>
    <hyperlink ref="R32" r:id="rId19" display="https://nodexlgraphgallery.org/Pages/Graph.aspx?graphID=209537"/>
    <hyperlink ref="R33" r:id="rId20" display="https://nodexlgraphgallery.org/Pages/Graph.aspx?graphID=209537"/>
    <hyperlink ref="R34" r:id="rId21" display="https://nodexlgraphgallery.org/Pages/Graph.aspx?graphID=209537"/>
    <hyperlink ref="R35" r:id="rId22" display="https://nodexlgraphgallery.org/Pages/Graph.aspx?graphID=209537"/>
    <hyperlink ref="R36" r:id="rId23" display="https://nodexlgraphgallery.org/Pages/Graph.aspx?graphID=209537"/>
    <hyperlink ref="R45" r:id="rId24" display="https://twitter.com/UNOSML/status/1174750667862355970"/>
    <hyperlink ref="R46" r:id="rId25" display="https://unomaha.zoom.us/signin"/>
    <hyperlink ref="R47" r:id="rId26" display="https://unomaha.zoom.us/signin"/>
    <hyperlink ref="R48" r:id="rId27" display="https://unomaha.zoom.us/signin"/>
    <hyperlink ref="R49" r:id="rId28" display="https://twitter.com/unosml/status/1174750667862355970"/>
    <hyperlink ref="R50" r:id="rId29" display="https://twitter.com/UNOSML/status/1174750667862355970"/>
    <hyperlink ref="R79" r:id="rId30" display="https://twitter.com/UNOSML/status/1174836862600585217"/>
    <hyperlink ref="R80" r:id="rId31" display="https://sproutsocial.com/insights/hashtag-analytics/"/>
    <hyperlink ref="R81" r:id="rId32" display="https://nodexlgraphgallery.org/Pages/Graph.aspx?graphID=210963"/>
    <hyperlink ref="R85" r:id="rId33" display="https://nodexlgraphgallery.org/Pages/Graph.aspx?graphID=210963"/>
    <hyperlink ref="R86" r:id="rId34" display="https://nodexlgraphgallery.org/Pages/Graph.aspx?graphID=210963"/>
    <hyperlink ref="R87" r:id="rId35" display="https://nodexlgraphgallery.org/Pages/Graph.aspx?graphID=210963"/>
    <hyperlink ref="R90" r:id="rId36" display="https://nodexlgraphgallery.org/Pages/Graph.aspx?graphID=210963"/>
    <hyperlink ref="R91" r:id="rId37" display="https://nealschaffer.com/strategically-build-influencer-marketing-program/"/>
    <hyperlink ref="R92" r:id="rId38" display="https://nealschaffer.com/strategically-build-influencer-marketing-program/"/>
    <hyperlink ref="R93" r:id="rId39" display="https://nodexlgraphgallery.org/Pages/Graph.aspx?graphID=210062"/>
    <hyperlink ref="R94" r:id="rId40" display="https://nodexlgraphgallery.org/Pages/Graph.aspx?graphID=210062"/>
    <hyperlink ref="R95" r:id="rId41" display="https://nodexlgraphgallery.org/Pages/Graph.aspx?graphID=210062"/>
    <hyperlink ref="R96" r:id="rId42" display="https://nodexlgraphgallery.org/Pages/Graph.aspx?graphID=210062"/>
    <hyperlink ref="R97" r:id="rId43" display="https://twitter.com/JeremyHL/status/1174751982453587968"/>
    <hyperlink ref="R98" r:id="rId44" display="https://twitter.com/JeremyHL/status/1174751982453587968"/>
    <hyperlink ref="R99" r:id="rId45" display="https://twitter.com/UNOSML/status/1174750667862355970"/>
    <hyperlink ref="R103" r:id="rId46" display="https://unomaha.zoom.us/recording/play/D2a4rMBNzyplGPVOyXfzo3IspL3kGdIqsl3Z-hlICvbQMuL1kj_OTbrawA0drv6O?continueMode=true"/>
    <hyperlink ref="R104" r:id="rId47" display="https://zoom.us/recording/play/D2a4rMBNzyplGPVOyXfzo3IspL3kGdIqsl3Z-hlICvbQMuL1kj_OTbrawA0drv6O"/>
    <hyperlink ref="R105" r:id="rId48" display="https://zoom.us/recording/play/D2a4rMBNzyplGPVOyXfzo3IspL3kGdIqsl3Z-hlICvbQMuL1kj_OTbrawA0drv6O"/>
    <hyperlink ref="R106" r:id="rId49" display="https://nodexlgraphgallery.org/Pages/Graph.aspx?graphID=210062"/>
    <hyperlink ref="R107" r:id="rId50" display="https://nodexlgraphgallery.org/Pages/Graph.aspx?graphID=210963"/>
    <hyperlink ref="R108" r:id="rId51" display="https://nodexlgraphgallery.org/Pages/Graph.aspx?graphID=210062"/>
    <hyperlink ref="R109" r:id="rId52" display="https://www.unomaha.edu/news/events/constitution-week.php"/>
    <hyperlink ref="R119" r:id="rId53" display="https://zoom.us/recording/play/D2a4rMBNzyplGPVOyXfzo3IspL3kGdIqsl3Z-hlICvbQMuL1kj_OTbrawA0drv6O"/>
    <hyperlink ref="R120" r:id="rId54" display="https://zoom.us/recording/play/D2a4rMBNzyplGPVOyXfzo3IspL3kGdIqsl3Z-hlICvbQMuL1kj_OTbrawA0drv6O"/>
    <hyperlink ref="R122" r:id="rId55" display="https://nodexlgraphgallery.org/Pages/Graph.aspx?graphID=210062"/>
    <hyperlink ref="R123" r:id="rId56" display="https://nodexlgraphgallery.org/Pages/Graph.aspx?graphID=210062"/>
    <hyperlink ref="R124" r:id="rId57" display="https://nodexlgraphgallery.org/Pages/Graph.aspx?graphID=210062"/>
    <hyperlink ref="R125" r:id="rId58" display="https://nodexlgraphgallery.org/Pages/Graph.aspx?graphID=210062"/>
    <hyperlink ref="R126" r:id="rId59" display="https://nodexlgraphgallery.org/Pages/Graph.aspx?graphID=210062"/>
    <hyperlink ref="R127" r:id="rId60" display="https://nodexlgraphgallery.org/Pages/Graph.aspx?graphID=210062"/>
    <hyperlink ref="R128" r:id="rId61" display="https://nodexlgraphgallery.org/Pages/Graph.aspx?graphID=210062"/>
    <hyperlink ref="R129" r:id="rId62" display="https://nodexlgraphgallery.org/Pages/Graph.aspx?graphID=210062"/>
    <hyperlink ref="R130" r:id="rId63" display="http://unothegateway.com/uno-celebrates-constitution-week-including-first-amendment-panel/"/>
    <hyperlink ref="R131" r:id="rId64" display="https://nodexlgraphgallery.org/Pages/Graph.aspx?graphID=210963"/>
    <hyperlink ref="R132" r:id="rId65" display="http://unothegateway.com/uno-celebrates-constitution-week-including-first-amendment-panel/"/>
    <hyperlink ref="R133" r:id="rId66" display="https://twitter.com/unosml/status/1176886608844345344"/>
    <hyperlink ref="R134" r:id="rId67" display="https://nodexlgraphgallery.org/Pages/Graph.aspx?graphID=210062"/>
    <hyperlink ref="R135" r:id="rId68" display="https://nodexlgraphgallery.org/Pages/Graph.aspx?graphID=210062"/>
    <hyperlink ref="R136" r:id="rId69" display="https://twitter.com/unosml/status/1176886608844345344"/>
    <hyperlink ref="R137" r:id="rId70" display="https://nealschaffer.com/strategically-build-influencer-marketing-program/"/>
    <hyperlink ref="R140" r:id="rId71" display="https://nodexlgraphgallery.org/Pages/Graph.aspx?graphID=210062"/>
    <hyperlink ref="R144" r:id="rId72" display="https://zoom.us/recording/play/D2a4rMBNzyplGPVOyXfzo3IspL3kGdIqsl3Z-hlICvbQMuL1kj_OTbrawA0drv6O"/>
    <hyperlink ref="R145" r:id="rId73" display="https://nationalvoterregistrationday.org/partner-tools/"/>
    <hyperlink ref="R146" r:id="rId74" display="http://unothegateway.com/uno-celebrates-constitution-week-including-first-amendment-panel/"/>
    <hyperlink ref="R147" r:id="rId75" display="https://nodexlgraphgallery.org/Pages/Graph.aspx?graphID=210963"/>
    <hyperlink ref="R148" r:id="rId76" display="https://investigativereportingworkshop.org/news/growing-hostility-between-student-media-and-administrators/"/>
    <hyperlink ref="R150" r:id="rId77" display="https://nationalvoterregistrationday.org/partner-tools/"/>
    <hyperlink ref="R153" r:id="rId78" display="https://nodexlgraphgallery.org/Pages/Graph.aspx?graphID=210062"/>
    <hyperlink ref="R154" r:id="rId79" display="https://nodexlgraphgallery.org/Pages/Graph.aspx?graphID=210062"/>
    <hyperlink ref="R159" r:id="rId80" display="https://unomaha.zoom.us/signin"/>
    <hyperlink ref="R160" r:id="rId81" display="https://unomaha.zoom.us/signin"/>
    <hyperlink ref="R163" r:id="rId82" display="https://zoom.us/recording/play/D2a4rMBNzyplGPVOyXfzo3IspL3kGdIqsl3Z-hlICvbQMuL1kj_OTbrawA0drv6O"/>
    <hyperlink ref="R164" r:id="rId83" display="https://twitter.com/unosml/status/1176884019683713024"/>
    <hyperlink ref="R165" r:id="rId84" display="https://twitter.com/unosml/status/1176886608844345344"/>
    <hyperlink ref="R166" r:id="rId85" display="https://twitter.com/unosml/status/1176886608844345344"/>
    <hyperlink ref="R167" r:id="rId86" display="https://nodexlgraphgallery.org/Pages/Graph.aspx?graphID=210965"/>
    <hyperlink ref="R169" r:id="rId87" display="https://nodexlgraphgallery.org/Pages/Graph.aspx?graphID=210965"/>
    <hyperlink ref="R171" r:id="rId88" display="https://nodexlgraphgallery.org/Pages/Graph.aspx?graphID=210965"/>
    <hyperlink ref="R173" r:id="rId89" display="https://nodexlgraphgallery.org/Pages/Graph.aspx?graphID=210965"/>
    <hyperlink ref="R175" r:id="rId90" display="https://nodexlgraphgallery.org/Pages/Graph.aspx?graphID=210965"/>
    <hyperlink ref="R177" r:id="rId91" display="https://nodexlgraphgallery.org/Pages/Graph.aspx?graphID=210965"/>
    <hyperlink ref="R179" r:id="rId92" display="https://nodexlgraphgallery.org/Pages/Graph.aspx?graphID=210965"/>
    <hyperlink ref="R181" r:id="rId93" display="https://nodexlgraphgallery.org/Pages/Graph.aspx?graphID=210965"/>
    <hyperlink ref="R183" r:id="rId94" display="https://twitter.com/UNOSML/status/1174693077790986241"/>
    <hyperlink ref="R186" r:id="rId95" display="https://nodexlgraphgallery.org/Pages/Graph.aspx?graphID=210062"/>
    <hyperlink ref="R191" r:id="rId96" display="https://nodexlgraphgallery.org/Pages/Graph.aspx?graphID=210963"/>
    <hyperlink ref="R192" r:id="rId97" display="https://nodexlgraphgallery.org/Pages/Graph.aspx?graphID=210965"/>
    <hyperlink ref="R194" r:id="rId98" display="https://unomaha.zoom.us/signin"/>
    <hyperlink ref="R195" r:id="rId99" display="https://unomaha.zoom.us/recording/play/D2a4rMBNzyplGPVOyXfzo3IspL3kGdIqsl3Z-hlICvbQMuL1kj_OTbrawA0drv6O?continueMode=true"/>
    <hyperlink ref="R196" r:id="rId100" display="https://twitter.com/LarissaGrace/status/1174791759785652224"/>
    <hyperlink ref="R197" r:id="rId101" display="https://nodexlgraphgallery.org/Pages/Graph.aspx?graphID=210965"/>
    <hyperlink ref="AK37" r:id="rId102" display="https://pbs.twimg.com/media/EExW5iSW4AEwDhr.jpg"/>
    <hyperlink ref="AK38" r:id="rId103" display="https://pbs.twimg.com/media/EExW5iSW4AEwDhr.jpg"/>
    <hyperlink ref="AK39" r:id="rId104" display="https://pbs.twimg.com/media/EExW5iSW4AEwDhr.jpg"/>
    <hyperlink ref="AK46" r:id="rId105" display="https://pbs.twimg.com/media/EE2Or9IVUAA0fWk.jpg"/>
    <hyperlink ref="AK47" r:id="rId106" display="https://pbs.twimg.com/media/EE2Or9IVUAA0fWk.jpg"/>
    <hyperlink ref="AK48" r:id="rId107" display="https://pbs.twimg.com/media/EE2Or9IVUAA0fWk.jpg"/>
    <hyperlink ref="AK51" r:id="rId108" display="https://pbs.twimg.com/media/EExW5iSW4AEwDhr.jpg"/>
    <hyperlink ref="AK52" r:id="rId109" display="https://pbs.twimg.com/media/EExW5iSW4AEwDhr.jpg"/>
    <hyperlink ref="AK53" r:id="rId110" display="https://pbs.twimg.com/media/EExW5iSW4AEwDhr.jpg"/>
    <hyperlink ref="AK60" r:id="rId111" display="https://pbs.twimg.com/media/EExW5iSW4AEwDhr.jpg"/>
    <hyperlink ref="AK61" r:id="rId112" display="https://pbs.twimg.com/media/EExW5iSW4AEwDhr.jpg"/>
    <hyperlink ref="AK62" r:id="rId113" display="https://pbs.twimg.com/media/EExW5iSW4AEwDhr.jpg"/>
    <hyperlink ref="AK80" r:id="rId114" display="https://pbs.twimg.com/tweet_video_thumb/EFQTSSFWwAEaU8l.jpg"/>
    <hyperlink ref="AK110" r:id="rId115" display="https://pbs.twimg.com/media/EExW5iSW4AEwDhr.jpg"/>
    <hyperlink ref="AK111" r:id="rId116" display="https://pbs.twimg.com/media/EExW5iSW4AEwDhr.jpg"/>
    <hyperlink ref="AK112" r:id="rId117" display="https://pbs.twimg.com/media/EExW5iSW4AEwDhr.jpg"/>
    <hyperlink ref="AK139" r:id="rId118" display="https://pbs.twimg.com/media/EEoraZ3WkAE_JJU.jpg"/>
    <hyperlink ref="AK142" r:id="rId119" display="https://pbs.twimg.com/media/EExW5iSW4AEwDhr.jpg"/>
    <hyperlink ref="AK149" r:id="rId120" display="https://pbs.twimg.com/media/EEv5AUCX4AAknO2.jpg"/>
    <hyperlink ref="AK151" r:id="rId121" display="https://pbs.twimg.com/media/EEoraZ3WkAE_JJU.jpg"/>
    <hyperlink ref="AK152" r:id="rId122" display="https://pbs.twimg.com/media/EEoraZ3WkAE_JJU.jpg"/>
    <hyperlink ref="AK155" r:id="rId123" display="https://pbs.twimg.com/media/EExW5iSW4AEwDhr.jpg"/>
    <hyperlink ref="AK156" r:id="rId124" display="https://pbs.twimg.com/media/EExW5iSW4AEwDhr.jpg"/>
    <hyperlink ref="AK157" r:id="rId125" display="https://pbs.twimg.com/media/EE1YUA4XsAAe2U1.jpg"/>
    <hyperlink ref="AK158" r:id="rId126" display="https://pbs.twimg.com/media/EE1YUA4XsAAe2U1.jpg"/>
    <hyperlink ref="AK159" r:id="rId127" display="https://pbs.twimg.com/media/EE2Or9IVUAA0fWk.jpg"/>
    <hyperlink ref="AK160" r:id="rId128" display="https://pbs.twimg.com/media/EE2Or9IVUAA0fWk.jpg"/>
    <hyperlink ref="AK161" r:id="rId129" display="https://pbs.twimg.com/media/EE3DAQPW4AAIW-c.jpg"/>
    <hyperlink ref="AK162" r:id="rId130" display="https://pbs.twimg.com/media/EE3DAQPW4AAIW-c.jpg"/>
    <hyperlink ref="AK185" r:id="rId131" display="https://pbs.twimg.com/media/EEoraZ3WkAE_JJU.jpg"/>
    <hyperlink ref="AK188" r:id="rId132" display="https://pbs.twimg.com/media/EExW5iSW4AEwDhr.jpg"/>
    <hyperlink ref="AK189" r:id="rId133" display="https://pbs.twimg.com/media/EE1ZIAdXsAEIguv.jpg"/>
    <hyperlink ref="AL3" r:id="rId134" display="http://pbs.twimg.com/profile_images/1163543066311049218/Q-3uuSBf_normal.jpg"/>
    <hyperlink ref="AL4" r:id="rId135" display="http://pbs.twimg.com/profile_images/1163543066311049218/Q-3uuSBf_normal.jpg"/>
    <hyperlink ref="AL5" r:id="rId136" display="http://pbs.twimg.com/profile_images/1163543066311049218/Q-3uuSBf_normal.jpg"/>
    <hyperlink ref="AL6" r:id="rId137" display="http://pbs.twimg.com/profile_images/1163543066311049218/Q-3uuSBf_normal.jpg"/>
    <hyperlink ref="AL7" r:id="rId138" display="http://pbs.twimg.com/profile_images/1163543066311049218/Q-3uuSBf_normal.jpg"/>
    <hyperlink ref="AL8" r:id="rId139" display="http://pbs.twimg.com/profile_images/1163543066311049218/Q-3uuSBf_normal.jpg"/>
    <hyperlink ref="AL9" r:id="rId140" display="http://pbs.twimg.com/profile_images/1163543066311049218/Q-3uuSBf_normal.jpg"/>
    <hyperlink ref="AL10" r:id="rId141" display="http://pbs.twimg.com/profile_images/1163543066311049218/Q-3uuSBf_normal.jpg"/>
    <hyperlink ref="AL11" r:id="rId142" display="http://pbs.twimg.com/profile_images/1163543066311049218/Q-3uuSBf_normal.jpg"/>
    <hyperlink ref="AL12" r:id="rId143" display="http://pbs.twimg.com/profile_images/1163543066311049218/Q-3uuSBf_normal.jpg"/>
    <hyperlink ref="AL13" r:id="rId144" display="http://pbs.twimg.com/profile_images/1163543066311049218/Q-3uuSBf_normal.jpg"/>
    <hyperlink ref="AL14" r:id="rId145" display="http://pbs.twimg.com/profile_images/1163543066311049218/Q-3uuSBf_normal.jpg"/>
    <hyperlink ref="AL15" r:id="rId146" display="http://pbs.twimg.com/profile_images/993645134372798469/pAZy1Q6j_normal.jpg"/>
    <hyperlink ref="AL16" r:id="rId147" display="http://pbs.twimg.com/profile_images/993645134372798469/pAZy1Q6j_normal.jpg"/>
    <hyperlink ref="AL17" r:id="rId148" display="http://pbs.twimg.com/profile_images/993645134372798469/pAZy1Q6j_normal.jpg"/>
    <hyperlink ref="AL18" r:id="rId149" display="http://pbs.twimg.com/profile_images/993645134372798469/pAZy1Q6j_normal.jpg"/>
    <hyperlink ref="AL19" r:id="rId150" display="http://pbs.twimg.com/profile_images/993645134372798469/pAZy1Q6j_normal.jpg"/>
    <hyperlink ref="AL20" r:id="rId151" display="http://pbs.twimg.com/profile_images/993645134372798469/pAZy1Q6j_normal.jpg"/>
    <hyperlink ref="AL21" r:id="rId152" display="http://pbs.twimg.com/profile_images/993645134372798469/pAZy1Q6j_normal.jpg"/>
    <hyperlink ref="AL22" r:id="rId153" display="http://pbs.twimg.com/profile_images/993645134372798469/pAZy1Q6j_normal.jpg"/>
    <hyperlink ref="AL23" r:id="rId154" display="http://pbs.twimg.com/profile_images/993645134372798469/pAZy1Q6j_normal.jpg"/>
    <hyperlink ref="AL24" r:id="rId155" display="http://pbs.twimg.com/profile_images/993645134372798469/pAZy1Q6j_normal.jpg"/>
    <hyperlink ref="AL25" r:id="rId156" display="http://pbs.twimg.com/profile_images/993645134372798469/pAZy1Q6j_normal.jpg"/>
    <hyperlink ref="AL26" r:id="rId157" display="http://pbs.twimg.com/profile_images/1404245782/igeek_normal.jpg"/>
    <hyperlink ref="AL27" r:id="rId158" display="http://pbs.twimg.com/profile_images/1404245782/igeek_normal.jpg"/>
    <hyperlink ref="AL28" r:id="rId159" display="http://pbs.twimg.com/profile_images/1404245782/igeek_normal.jpg"/>
    <hyperlink ref="AL29" r:id="rId160" display="http://pbs.twimg.com/profile_images/1404245782/igeek_normal.jpg"/>
    <hyperlink ref="AL30" r:id="rId161" display="http://pbs.twimg.com/profile_images/1404245782/igeek_normal.jpg"/>
    <hyperlink ref="AL31" r:id="rId162" display="http://pbs.twimg.com/profile_images/1404245782/igeek_normal.jpg"/>
    <hyperlink ref="AL32" r:id="rId163" display="http://pbs.twimg.com/profile_images/1404245782/igeek_normal.jpg"/>
    <hyperlink ref="AL33" r:id="rId164" display="http://pbs.twimg.com/profile_images/1404245782/igeek_normal.jpg"/>
    <hyperlink ref="AL34" r:id="rId165" display="http://pbs.twimg.com/profile_images/1404245782/igeek_normal.jpg"/>
    <hyperlink ref="AL35" r:id="rId166" display="http://pbs.twimg.com/profile_images/1404245782/igeek_normal.jpg"/>
    <hyperlink ref="AL36" r:id="rId167" display="http://pbs.twimg.com/profile_images/1404245782/igeek_normal.jpg"/>
    <hyperlink ref="AL37" r:id="rId168" display="https://pbs.twimg.com/media/EExW5iSW4AEwDhr.jpg"/>
    <hyperlink ref="AL38" r:id="rId169" display="https://pbs.twimg.com/media/EExW5iSW4AEwDhr.jpg"/>
    <hyperlink ref="AL39" r:id="rId170" display="https://pbs.twimg.com/media/EExW5iSW4AEwDhr.jpg"/>
    <hyperlink ref="AL40" r:id="rId171" display="http://pbs.twimg.com/profile_images/1168368989866737664/Smh6qiOc_normal.jpg"/>
    <hyperlink ref="AL41" r:id="rId172" display="http://pbs.twimg.com/profile_images/1168368989866737664/Smh6qiOc_normal.jpg"/>
    <hyperlink ref="AL42" r:id="rId173" display="http://pbs.twimg.com/profile_images/1168368989866737664/Smh6qiOc_normal.jpg"/>
    <hyperlink ref="AL43" r:id="rId174" display="http://pbs.twimg.com/profile_images/651505277326331904/FhPZNUyV_normal.jpg"/>
    <hyperlink ref="AL44" r:id="rId175" display="http://pbs.twimg.com/profile_images/651505277326331904/FhPZNUyV_normal.jpg"/>
    <hyperlink ref="AL45" r:id="rId176" display="http://pbs.twimg.com/profile_images/651505277326331904/FhPZNUyV_normal.jpg"/>
    <hyperlink ref="AL46" r:id="rId177" display="https://pbs.twimg.com/media/EE2Or9IVUAA0fWk.jpg"/>
    <hyperlink ref="AL47" r:id="rId178" display="https://pbs.twimg.com/media/EE2Or9IVUAA0fWk.jpg"/>
    <hyperlink ref="AL48" r:id="rId179" display="https://pbs.twimg.com/media/EE2Or9IVUAA0fWk.jpg"/>
    <hyperlink ref="AL49" r:id="rId180" display="http://pbs.twimg.com/profile_images/1175906909473452033/0V8qYmG2_normal.jpg"/>
    <hyperlink ref="AL50" r:id="rId181" display="http://pbs.twimg.com/profile_images/1174767693976616960/Sk9xAS_U_normal.jpg"/>
    <hyperlink ref="AL51" r:id="rId182" display="https://pbs.twimg.com/media/EExW5iSW4AEwDhr.jpg"/>
    <hyperlink ref="AL52" r:id="rId183" display="https://pbs.twimg.com/media/EExW5iSW4AEwDhr.jpg"/>
    <hyperlink ref="AL53" r:id="rId184" display="https://pbs.twimg.com/media/EExW5iSW4AEwDhr.jpg"/>
    <hyperlink ref="AL54" r:id="rId185" display="http://pbs.twimg.com/profile_images/718763676312973312/I28w82mR_normal.jpg"/>
    <hyperlink ref="AL55" r:id="rId186" display="http://pbs.twimg.com/profile_images/718763676312973312/I28w82mR_normal.jpg"/>
    <hyperlink ref="AL56" r:id="rId187" display="http://pbs.twimg.com/profile_images/718763676312973312/I28w82mR_normal.jpg"/>
    <hyperlink ref="AL57" r:id="rId188" display="http://pbs.twimg.com/profile_images/718763676312973312/I28w82mR_normal.jpg"/>
    <hyperlink ref="AL58" r:id="rId189" display="http://pbs.twimg.com/profile_images/718763676312973312/I28w82mR_normal.jpg"/>
    <hyperlink ref="AL59" r:id="rId190" display="http://pbs.twimg.com/profile_images/718763676312973312/I28w82mR_normal.jpg"/>
    <hyperlink ref="AL60" r:id="rId191" display="https://pbs.twimg.com/media/EExW5iSW4AEwDhr.jpg"/>
    <hyperlink ref="AL61" r:id="rId192" display="https://pbs.twimg.com/media/EExW5iSW4AEwDhr.jpg"/>
    <hyperlink ref="AL62" r:id="rId193" display="https://pbs.twimg.com/media/EExW5iSW4AEwDhr.jpg"/>
    <hyperlink ref="AL63" r:id="rId194" display="http://pbs.twimg.com/profile_images/1085776914285903873/D2BnQ3vv_normal.jpg"/>
    <hyperlink ref="AL64" r:id="rId195" display="http://pbs.twimg.com/profile_images/1085776914285903873/D2BnQ3vv_normal.jpg"/>
    <hyperlink ref="AL65" r:id="rId196" display="http://pbs.twimg.com/profile_images/1085776914285903873/D2BnQ3vv_normal.jpg"/>
    <hyperlink ref="AL66" r:id="rId197" display="http://pbs.twimg.com/profile_images/1085776914285903873/D2BnQ3vv_normal.jpg"/>
    <hyperlink ref="AL67" r:id="rId198" display="http://pbs.twimg.com/profile_images/1085776914285903873/D2BnQ3vv_normal.jpg"/>
    <hyperlink ref="AL68" r:id="rId199" display="http://pbs.twimg.com/profile_images/1085776914285903873/D2BnQ3vv_normal.jpg"/>
    <hyperlink ref="AL69" r:id="rId200" display="http://pbs.twimg.com/profile_images/1085776914285903873/D2BnQ3vv_normal.jpg"/>
    <hyperlink ref="AL70" r:id="rId201" display="http://pbs.twimg.com/profile_images/1085776914285903873/D2BnQ3vv_normal.jpg"/>
    <hyperlink ref="AL71" r:id="rId202" display="http://pbs.twimg.com/profile_images/992053872322629634/3QBCD-OO_normal.jpg"/>
    <hyperlink ref="AL72" r:id="rId203" display="http://pbs.twimg.com/profile_images/992053872322629634/3QBCD-OO_normal.jpg"/>
    <hyperlink ref="AL73" r:id="rId204" display="http://pbs.twimg.com/profile_images/992053872322629634/3QBCD-OO_normal.jpg"/>
    <hyperlink ref="AL74" r:id="rId205" display="http://pbs.twimg.com/profile_images/992053872322629634/3QBCD-OO_normal.jpg"/>
    <hyperlink ref="AL75" r:id="rId206" display="http://pbs.twimg.com/profile_images/992053872322629634/3QBCD-OO_normal.jpg"/>
    <hyperlink ref="AL76" r:id="rId207" display="http://pbs.twimg.com/profile_images/992053872322629634/3QBCD-OO_normal.jpg"/>
    <hyperlink ref="AL77" r:id="rId208" display="http://pbs.twimg.com/profile_images/992053872322629634/3QBCD-OO_normal.jpg"/>
    <hyperlink ref="AL78" r:id="rId209" display="http://pbs.twimg.com/profile_images/992053872322629634/3QBCD-OO_normal.jpg"/>
    <hyperlink ref="AL79" r:id="rId210" display="http://pbs.twimg.com/profile_images/643080831544762368/sfrt4w5H_normal.jpg"/>
    <hyperlink ref="AL80" r:id="rId211" display="https://pbs.twimg.com/tweet_video_thumb/EFQTSSFWwAEaU8l.jpg"/>
    <hyperlink ref="AL81" r:id="rId212" display="http://pbs.twimg.com/profile_images/1061744570344517633/fKDfFqhQ_normal.jpg"/>
    <hyperlink ref="AL82" r:id="rId213" display="http://pbs.twimg.com/profile_images/559972208538161152/ZBaP6rVl_normal.jpeg"/>
    <hyperlink ref="AL83" r:id="rId214" display="http://pbs.twimg.com/profile_images/559972208538161152/ZBaP6rVl_normal.jpeg"/>
    <hyperlink ref="AL84" r:id="rId215" display="http://pbs.twimg.com/profile_images/677951382775709696/azMKWnDc_normal.jpg"/>
    <hyperlink ref="AL85" r:id="rId216" display="http://pbs.twimg.com/profile_images/1061744570344517633/fKDfFqhQ_normal.jpg"/>
    <hyperlink ref="AL86" r:id="rId217" display="http://pbs.twimg.com/profile_images/1061744570344517633/fKDfFqhQ_normal.jpg"/>
    <hyperlink ref="AL87" r:id="rId218" display="http://pbs.twimg.com/profile_images/1061744570344517633/fKDfFqhQ_normal.jpg"/>
    <hyperlink ref="AL88" r:id="rId219" display="http://pbs.twimg.com/profile_images/677951382775709696/azMKWnDc_normal.jpg"/>
    <hyperlink ref="AL89" r:id="rId220" display="http://pbs.twimg.com/profile_images/677951382775709696/azMKWnDc_normal.jpg"/>
    <hyperlink ref="AL90" r:id="rId221" display="http://pbs.twimg.com/profile_images/1061744570344517633/fKDfFqhQ_normal.jpg"/>
    <hyperlink ref="AL91" r:id="rId222" display="http://pbs.twimg.com/profile_images/1061744570344517633/fKDfFqhQ_normal.jpg"/>
    <hyperlink ref="AL92" r:id="rId223" display="http://pbs.twimg.com/profile_images/912667889395798022/pMoB2qc8_normal.jpg"/>
    <hyperlink ref="AL93" r:id="rId224" display="http://pbs.twimg.com/profile_images/1061744570344517633/fKDfFqhQ_normal.jpg"/>
    <hyperlink ref="AL94" r:id="rId225" display="http://pbs.twimg.com/profile_images/912667889395798022/pMoB2qc8_normal.jpg"/>
    <hyperlink ref="AL95" r:id="rId226" display="http://pbs.twimg.com/profile_images/1061744570344517633/fKDfFqhQ_normal.jpg"/>
    <hyperlink ref="AL96" r:id="rId227" display="http://pbs.twimg.com/profile_images/912667889395798022/pMoB2qc8_normal.jpg"/>
    <hyperlink ref="AL97" r:id="rId228" display="http://pbs.twimg.com/profile_images/2761713408/6329c1d5a241ca23457c0db374bee56b_normal.jpeg"/>
    <hyperlink ref="AL98" r:id="rId229" display="http://pbs.twimg.com/profile_images/2761713408/6329c1d5a241ca23457c0db374bee56b_normal.jpeg"/>
    <hyperlink ref="AL99" r:id="rId230" display="http://pbs.twimg.com/profile_images/2761713408/6329c1d5a241ca23457c0db374bee56b_normal.jpeg"/>
    <hyperlink ref="AL100" r:id="rId231" display="http://pbs.twimg.com/profile_images/2761713408/6329c1d5a241ca23457c0db374bee56b_normal.jpeg"/>
    <hyperlink ref="AL101" r:id="rId232" display="http://pbs.twimg.com/profile_images/2761713408/6329c1d5a241ca23457c0db374bee56b_normal.jpeg"/>
    <hyperlink ref="AL102" r:id="rId233" display="http://pbs.twimg.com/profile_images/2761713408/6329c1d5a241ca23457c0db374bee56b_normal.jpeg"/>
    <hyperlink ref="AL103" r:id="rId234" display="http://pbs.twimg.com/profile_images/2761713408/6329c1d5a241ca23457c0db374bee56b_normal.jpeg"/>
    <hyperlink ref="AL104" r:id="rId235" display="http://pbs.twimg.com/profile_images/2761713408/6329c1d5a241ca23457c0db374bee56b_normal.jpeg"/>
    <hyperlink ref="AL105" r:id="rId236" display="http://pbs.twimg.com/profile_images/2761713408/6329c1d5a241ca23457c0db374bee56b_normal.jpeg"/>
    <hyperlink ref="AL106" r:id="rId237" display="http://pbs.twimg.com/profile_images/1061744570344517633/fKDfFqhQ_normal.jpg"/>
    <hyperlink ref="AL107" r:id="rId238" display="http://pbs.twimg.com/profile_images/1061744570344517633/fKDfFqhQ_normal.jpg"/>
    <hyperlink ref="AL108" r:id="rId239" display="http://pbs.twimg.com/profile_images/912667889395798022/pMoB2qc8_normal.jpg"/>
    <hyperlink ref="AL109" r:id="rId240" display="http://pbs.twimg.com/profile_images/923243414425976832/GWZwBnhE_normal.jpg"/>
    <hyperlink ref="AL110" r:id="rId241" display="https://pbs.twimg.com/media/EExW5iSW4AEwDhr.jpg"/>
    <hyperlink ref="AL111" r:id="rId242" display="https://pbs.twimg.com/media/EExW5iSW4AEwDhr.jpg"/>
    <hyperlink ref="AL112" r:id="rId243" display="https://pbs.twimg.com/media/EExW5iSW4AEwDhr.jpg"/>
    <hyperlink ref="AL113" r:id="rId244" display="http://pbs.twimg.com/profile_images/923243414425976832/GWZwBnhE_normal.jpg"/>
    <hyperlink ref="AL114" r:id="rId245" display="http://pbs.twimg.com/profile_images/923243414425976832/GWZwBnhE_normal.jpg"/>
    <hyperlink ref="AL115" r:id="rId246" display="http://pbs.twimg.com/profile_images/923243414425976832/GWZwBnhE_normal.jpg"/>
    <hyperlink ref="AL116" r:id="rId247" display="http://pbs.twimg.com/profile_images/923243414425976832/GWZwBnhE_normal.jpg"/>
    <hyperlink ref="AL117" r:id="rId248" display="http://pbs.twimg.com/profile_images/923243414425976832/GWZwBnhE_normal.jpg"/>
    <hyperlink ref="AL118" r:id="rId249" display="http://pbs.twimg.com/profile_images/923243414425976832/GWZwBnhE_normal.jpg"/>
    <hyperlink ref="AL119" r:id="rId250" display="http://pbs.twimg.com/profile_images/923243414425976832/GWZwBnhE_normal.jpg"/>
    <hyperlink ref="AL120" r:id="rId251" display="http://pbs.twimg.com/profile_images/923243414425976832/GWZwBnhE_normal.jpg"/>
    <hyperlink ref="AL121" r:id="rId252" display="http://pbs.twimg.com/profile_images/1061744570344517633/fKDfFqhQ_normal.jpg"/>
    <hyperlink ref="AL122" r:id="rId253" display="http://pbs.twimg.com/profile_images/1061744570344517633/fKDfFqhQ_normal.jpg"/>
    <hyperlink ref="AL123" r:id="rId254" display="http://pbs.twimg.com/profile_images/912667889395798022/pMoB2qc8_normal.jpg"/>
    <hyperlink ref="AL124" r:id="rId255" display="http://pbs.twimg.com/profile_images/1061744570344517633/fKDfFqhQ_normal.jpg"/>
    <hyperlink ref="AL125" r:id="rId256" display="http://pbs.twimg.com/profile_images/912667889395798022/pMoB2qc8_normal.jpg"/>
    <hyperlink ref="AL126" r:id="rId257" display="http://pbs.twimg.com/profile_images/1061744570344517633/fKDfFqhQ_normal.jpg"/>
    <hyperlink ref="AL127" r:id="rId258" display="http://pbs.twimg.com/profile_images/912667889395798022/pMoB2qc8_normal.jpg"/>
    <hyperlink ref="AL128" r:id="rId259" display="http://pbs.twimg.com/profile_images/1061744570344517633/fKDfFqhQ_normal.jpg"/>
    <hyperlink ref="AL129" r:id="rId260" display="http://pbs.twimg.com/profile_images/912667889395798022/pMoB2qc8_normal.jpg"/>
    <hyperlink ref="AL130" r:id="rId261" display="http://pbs.twimg.com/profile_images/1061744570344517633/fKDfFqhQ_normal.jpg"/>
    <hyperlink ref="AL131" r:id="rId262" display="http://pbs.twimg.com/profile_images/1061744570344517633/fKDfFqhQ_normal.jpg"/>
    <hyperlink ref="AL132" r:id="rId263" display="http://pbs.twimg.com/profile_images/912667889395798022/pMoB2qc8_normal.jpg"/>
    <hyperlink ref="AL133" r:id="rId264" display="http://pbs.twimg.com/profile_images/912667889395798022/pMoB2qc8_normal.jpg"/>
    <hyperlink ref="AL134" r:id="rId265" display="http://pbs.twimg.com/profile_images/1061744570344517633/fKDfFqhQ_normal.jpg"/>
    <hyperlink ref="AL135" r:id="rId266" display="http://pbs.twimg.com/profile_images/912667889395798022/pMoB2qc8_normal.jpg"/>
    <hyperlink ref="AL136" r:id="rId267" display="http://pbs.twimg.com/profile_images/912667889395798022/pMoB2qc8_normal.jpg"/>
    <hyperlink ref="AL137" r:id="rId268" display="http://pbs.twimg.com/profile_images/1061744570344517633/fKDfFqhQ_normal.jpg"/>
    <hyperlink ref="AL138" r:id="rId269" display="http://pbs.twimg.com/profile_images/1061744570344517633/fKDfFqhQ_normal.jpg"/>
    <hyperlink ref="AL139" r:id="rId270" display="https://pbs.twimg.com/media/EEoraZ3WkAE_JJU.jpg"/>
    <hyperlink ref="AL140" r:id="rId271" display="http://pbs.twimg.com/profile_images/1061744570344517633/fKDfFqhQ_normal.jpg"/>
    <hyperlink ref="AL141" r:id="rId272" display="http://pbs.twimg.com/profile_images/1061744570344517633/fKDfFqhQ_normal.jpg"/>
    <hyperlink ref="AL142" r:id="rId273" display="https://pbs.twimg.com/media/EExW5iSW4AEwDhr.jpg"/>
    <hyperlink ref="AL143" r:id="rId274" display="http://pbs.twimg.com/profile_images/1061744570344517633/fKDfFqhQ_normal.jpg"/>
    <hyperlink ref="AL144" r:id="rId275" display="http://pbs.twimg.com/profile_images/1061744570344517633/fKDfFqhQ_normal.jpg"/>
    <hyperlink ref="AL145" r:id="rId276" display="http://pbs.twimg.com/profile_images/1061744570344517633/fKDfFqhQ_normal.jpg"/>
    <hyperlink ref="AL146" r:id="rId277" display="http://pbs.twimg.com/profile_images/1061744570344517633/fKDfFqhQ_normal.jpg"/>
    <hyperlink ref="AL147" r:id="rId278" display="http://pbs.twimg.com/profile_images/1061744570344517633/fKDfFqhQ_normal.jpg"/>
    <hyperlink ref="AL148" r:id="rId279" display="http://pbs.twimg.com/profile_images/912667889395798022/pMoB2qc8_normal.jpg"/>
    <hyperlink ref="AL149" r:id="rId280" display="https://pbs.twimg.com/media/EEv5AUCX4AAknO2.jpg"/>
    <hyperlink ref="AL150" r:id="rId281" display="http://pbs.twimg.com/profile_images/912667889395798022/pMoB2qc8_normal.jpg"/>
    <hyperlink ref="AL151" r:id="rId282" display="https://pbs.twimg.com/media/EEoraZ3WkAE_JJU.jpg"/>
    <hyperlink ref="AL152" r:id="rId283" display="https://pbs.twimg.com/media/EEoraZ3WkAE_JJU.jpg"/>
    <hyperlink ref="AL153" r:id="rId284" display="http://pbs.twimg.com/profile_images/912667889395798022/pMoB2qc8_normal.jpg"/>
    <hyperlink ref="AL154" r:id="rId285" display="http://pbs.twimg.com/profile_images/912667889395798022/pMoB2qc8_normal.jpg"/>
    <hyperlink ref="AL155" r:id="rId286" display="https://pbs.twimg.com/media/EExW5iSW4AEwDhr.jpg"/>
    <hyperlink ref="AL156" r:id="rId287" display="https://pbs.twimg.com/media/EExW5iSW4AEwDhr.jpg"/>
    <hyperlink ref="AL157" r:id="rId288" display="https://pbs.twimg.com/media/EE1YUA4XsAAe2U1.jpg"/>
    <hyperlink ref="AL158" r:id="rId289" display="https://pbs.twimg.com/media/EE1YUA4XsAAe2U1.jpg"/>
    <hyperlink ref="AL159" r:id="rId290" display="https://pbs.twimg.com/media/EE2Or9IVUAA0fWk.jpg"/>
    <hyperlink ref="AL160" r:id="rId291" display="https://pbs.twimg.com/media/EE2Or9IVUAA0fWk.jpg"/>
    <hyperlink ref="AL161" r:id="rId292" display="https://pbs.twimg.com/media/EE3DAQPW4AAIW-c.jpg"/>
    <hyperlink ref="AL162" r:id="rId293" display="https://pbs.twimg.com/media/EE3DAQPW4AAIW-c.jpg"/>
    <hyperlink ref="AL163" r:id="rId294" display="http://pbs.twimg.com/profile_images/912667889395798022/pMoB2qc8_normal.jpg"/>
    <hyperlink ref="AL164" r:id="rId295" display="http://pbs.twimg.com/profile_images/912667889395798022/pMoB2qc8_normal.jpg"/>
    <hyperlink ref="AL165" r:id="rId296" display="http://pbs.twimg.com/profile_images/912667889395798022/pMoB2qc8_normal.jpg"/>
    <hyperlink ref="AL166" r:id="rId297" display="http://pbs.twimg.com/profile_images/912667889395798022/pMoB2qc8_normal.jpg"/>
    <hyperlink ref="AL167" r:id="rId298" display="http://pbs.twimg.com/profile_images/1061744570344517633/fKDfFqhQ_normal.jpg"/>
    <hyperlink ref="AL168" r:id="rId299" display="http://pbs.twimg.com/profile_images/1099443204666130432/OmC9fmkI_normal.jpg"/>
    <hyperlink ref="AL169" r:id="rId300" display="http://pbs.twimg.com/profile_images/1061744570344517633/fKDfFqhQ_normal.jpg"/>
    <hyperlink ref="AL170" r:id="rId301" display="http://pbs.twimg.com/profile_images/1099443204666130432/OmC9fmkI_normal.jpg"/>
    <hyperlink ref="AL171" r:id="rId302" display="http://pbs.twimg.com/profile_images/1061744570344517633/fKDfFqhQ_normal.jpg"/>
    <hyperlink ref="AL172" r:id="rId303" display="http://pbs.twimg.com/profile_images/1099443204666130432/OmC9fmkI_normal.jpg"/>
    <hyperlink ref="AL173" r:id="rId304" display="http://pbs.twimg.com/profile_images/1061744570344517633/fKDfFqhQ_normal.jpg"/>
    <hyperlink ref="AL174" r:id="rId305" display="http://pbs.twimg.com/profile_images/1099443204666130432/OmC9fmkI_normal.jpg"/>
    <hyperlink ref="AL175" r:id="rId306" display="http://pbs.twimg.com/profile_images/1061744570344517633/fKDfFqhQ_normal.jpg"/>
    <hyperlink ref="AL176" r:id="rId307" display="http://pbs.twimg.com/profile_images/1099443204666130432/OmC9fmkI_normal.jpg"/>
    <hyperlink ref="AL177" r:id="rId308" display="http://pbs.twimg.com/profile_images/1061744570344517633/fKDfFqhQ_normal.jpg"/>
    <hyperlink ref="AL178" r:id="rId309" display="http://pbs.twimg.com/profile_images/1099443204666130432/OmC9fmkI_normal.jpg"/>
    <hyperlink ref="AL179" r:id="rId310" display="http://pbs.twimg.com/profile_images/1061744570344517633/fKDfFqhQ_normal.jpg"/>
    <hyperlink ref="AL180" r:id="rId311" display="http://pbs.twimg.com/profile_images/1099443204666130432/OmC9fmkI_normal.jpg"/>
    <hyperlink ref="AL181" r:id="rId312" display="http://pbs.twimg.com/profile_images/1061744570344517633/fKDfFqhQ_normal.jpg"/>
    <hyperlink ref="AL182" r:id="rId313" display="http://pbs.twimg.com/profile_images/1099443204666130432/OmC9fmkI_normal.jpg"/>
    <hyperlink ref="AL183" r:id="rId314" display="http://pbs.twimg.com/profile_images/1087719846605979648/HRHFp3Nq_normal.jpg"/>
    <hyperlink ref="AL184" r:id="rId315" display="http://pbs.twimg.com/profile_images/1061744570344517633/fKDfFqhQ_normal.jpg"/>
    <hyperlink ref="AL185" r:id="rId316" display="https://pbs.twimg.com/media/EEoraZ3WkAE_JJU.jpg"/>
    <hyperlink ref="AL186" r:id="rId317" display="http://pbs.twimg.com/profile_images/1061744570344517633/fKDfFqhQ_normal.jpg"/>
    <hyperlink ref="AL187" r:id="rId318" display="http://pbs.twimg.com/profile_images/1061744570344517633/fKDfFqhQ_normal.jpg"/>
    <hyperlink ref="AL188" r:id="rId319" display="https://pbs.twimg.com/media/EExW5iSW4AEwDhr.jpg"/>
    <hyperlink ref="AL189" r:id="rId320" display="https://pbs.twimg.com/media/EE1ZIAdXsAEIguv.jpg"/>
    <hyperlink ref="AL190" r:id="rId321" display="http://pbs.twimg.com/profile_images/1061744570344517633/fKDfFqhQ_normal.jpg"/>
    <hyperlink ref="AL191" r:id="rId322" display="http://pbs.twimg.com/profile_images/1061744570344517633/fKDfFqhQ_normal.jpg"/>
    <hyperlink ref="AL192" r:id="rId323" display="http://pbs.twimg.com/profile_images/1061744570344517633/fKDfFqhQ_normal.jpg"/>
    <hyperlink ref="AL193" r:id="rId324" display="http://pbs.twimg.com/profile_images/1099443204666130432/OmC9fmkI_normal.jpg"/>
    <hyperlink ref="AL194" r:id="rId325" display="http://pbs.twimg.com/profile_images/1061744570344517633/fKDfFqhQ_normal.jpg"/>
    <hyperlink ref="AL195" r:id="rId326" display="http://pbs.twimg.com/profile_images/1061744570344517633/fKDfFqhQ_normal.jpg"/>
    <hyperlink ref="AL196" r:id="rId327" display="http://pbs.twimg.com/profile_images/1061744570344517633/fKDfFqhQ_normal.jpg"/>
    <hyperlink ref="AL197" r:id="rId328" display="http://pbs.twimg.com/profile_images/1061744570344517633/fKDfFqhQ_normal.jpg"/>
    <hyperlink ref="AL198" r:id="rId329" display="http://pbs.twimg.com/profile_images/1099443204666130432/OmC9fmkI_normal.jpg"/>
    <hyperlink ref="V3" r:id="rId330" display="https://twitter.com/socioviznet/status/1173524396008509440"/>
    <hyperlink ref="V4" r:id="rId331" display="https://twitter.com/socioviznet/status/1173524396008509440"/>
    <hyperlink ref="V5" r:id="rId332" display="https://twitter.com/socioviznet/status/1173524396008509440"/>
    <hyperlink ref="V6" r:id="rId333" display="https://twitter.com/socioviznet/status/1173524396008509440"/>
    <hyperlink ref="V7" r:id="rId334" display="https://twitter.com/socioviznet/status/1173524396008509440"/>
    <hyperlink ref="V8" r:id="rId335" display="https://twitter.com/socioviznet/status/1173524396008509440"/>
    <hyperlink ref="V9" r:id="rId336" display="https://twitter.com/socioviznet/status/1173524396008509440"/>
    <hyperlink ref="V10" r:id="rId337" display="https://twitter.com/socioviznet/status/1173524396008509440"/>
    <hyperlink ref="V11" r:id="rId338" display="https://twitter.com/socioviznet/status/1173524396008509440"/>
    <hyperlink ref="V12" r:id="rId339" display="https://twitter.com/socioviznet/status/1173524396008509440"/>
    <hyperlink ref="V13" r:id="rId340" display="https://twitter.com/socioviznet/status/1173524396008509440"/>
    <hyperlink ref="V14" r:id="rId341" display="https://twitter.com/socioviznet/status/1173524396008509440"/>
    <hyperlink ref="V15" r:id="rId342" display="https://twitter.com/docassar/status/1172479838948667394"/>
    <hyperlink ref="V16" r:id="rId343" display="https://twitter.com/docassar/status/1172479838948667394"/>
    <hyperlink ref="V17" r:id="rId344" display="https://twitter.com/docassar/status/1172479838948667394"/>
    <hyperlink ref="V18" r:id="rId345" display="https://twitter.com/docassar/status/1172479838948667394"/>
    <hyperlink ref="V19" r:id="rId346" display="https://twitter.com/docassar/status/1172479838948667394"/>
    <hyperlink ref="V20" r:id="rId347" display="https://twitter.com/docassar/status/1172479838948667394"/>
    <hyperlink ref="V21" r:id="rId348" display="https://twitter.com/docassar/status/1172479838948667394"/>
    <hyperlink ref="V22" r:id="rId349" display="https://twitter.com/docassar/status/1172479838948667394"/>
    <hyperlink ref="V23" r:id="rId350" display="https://twitter.com/docassar/status/1172479838948667394"/>
    <hyperlink ref="V24" r:id="rId351" display="https://twitter.com/docassar/status/1172479838948667394"/>
    <hyperlink ref="V25" r:id="rId352" display="https://twitter.com/docassar/status/1172479838948667394"/>
    <hyperlink ref="V26" r:id="rId353" display="https://twitter.com/gamergeeknews/status/1173526767178567681"/>
    <hyperlink ref="V27" r:id="rId354" display="https://twitter.com/gamergeeknews/status/1173526767178567681"/>
    <hyperlink ref="V28" r:id="rId355" display="https://twitter.com/gamergeeknews/status/1173526767178567681"/>
    <hyperlink ref="V29" r:id="rId356" display="https://twitter.com/gamergeeknews/status/1173526767178567681"/>
    <hyperlink ref="V30" r:id="rId357" display="https://twitter.com/gamergeeknews/status/1173526767178567681"/>
    <hyperlink ref="V31" r:id="rId358" display="https://twitter.com/gamergeeknews/status/1173526767178567681"/>
    <hyperlink ref="V32" r:id="rId359" display="https://twitter.com/gamergeeknews/status/1173526767178567681"/>
    <hyperlink ref="V33" r:id="rId360" display="https://twitter.com/gamergeeknews/status/1173526767178567681"/>
    <hyperlink ref="V34" r:id="rId361" display="https://twitter.com/gamergeeknews/status/1173526767178567681"/>
    <hyperlink ref="V35" r:id="rId362" display="https://twitter.com/gamergeeknews/status/1173526767178567681"/>
    <hyperlink ref="V36" r:id="rId363" display="https://twitter.com/gamergeeknews/status/1173526767178567681"/>
    <hyperlink ref="V37" r:id="rId364" display="https://twitter.com/brooke_wegner/status/1174438431985819648"/>
    <hyperlink ref="V38" r:id="rId365" display="https://twitter.com/brooke_wegner/status/1174438431985819648"/>
    <hyperlink ref="V39" r:id="rId366" display="https://twitter.com/brooke_wegner/status/1174438431985819648"/>
    <hyperlink ref="V40" r:id="rId367" display="https://twitter.com/brooke_wegner/status/1174714037348831239"/>
    <hyperlink ref="V41" r:id="rId368" display="https://twitter.com/brooke_wegner/status/1174714037348831239"/>
    <hyperlink ref="V42" r:id="rId369" display="https://twitter.com/brooke_wegner/status/1174714037348831239"/>
    <hyperlink ref="V43" r:id="rId370" display="https://twitter.com/simonrogerstow/status/1174705820933791744"/>
    <hyperlink ref="V44" r:id="rId371" display="https://twitter.com/simonrogerstow/status/1174705820933791744"/>
    <hyperlink ref="V45" r:id="rId372" display="https://twitter.com/simonrogerstow/status/1174753901808996352"/>
    <hyperlink ref="V46" r:id="rId373" display="https://twitter.com/kathyschwarz2/status/1174767115225706501"/>
    <hyperlink ref="V47" r:id="rId374" display="https://twitter.com/kathyschwarz2/status/1174767115225706501"/>
    <hyperlink ref="V48" r:id="rId375" display="https://twitter.com/kathyschwarz2/status/1174767115225706501"/>
    <hyperlink ref="V49" r:id="rId376" display="https://twitter.com/hannachristine_/status/1174771504388743168"/>
    <hyperlink ref="V50" r:id="rId377" display="https://twitter.com/marsnevada/status/1174773449278939136"/>
    <hyperlink ref="V51" r:id="rId378" display="https://twitter.com/yvescuster/status/1174429020768755712"/>
    <hyperlink ref="V52" r:id="rId379" display="https://twitter.com/yvescuster/status/1174429020768755712"/>
    <hyperlink ref="V53" r:id="rId380" display="https://twitter.com/yvescuster/status/1174429020768755712"/>
    <hyperlink ref="V54" r:id="rId381" display="https://twitter.com/yvescuster/status/1174763380072038401"/>
    <hyperlink ref="V55" r:id="rId382" display="https://twitter.com/yvescuster/status/1174763380072038401"/>
    <hyperlink ref="V56" r:id="rId383" display="https://twitter.com/yvescuster/status/1174763380072038401"/>
    <hyperlink ref="V57" r:id="rId384" display="https://twitter.com/yvescuster/status/1174821473577361408"/>
    <hyperlink ref="V58" r:id="rId385" display="https://twitter.com/yvescuster/status/1174821473577361408"/>
    <hyperlink ref="V59" r:id="rId386" display="https://twitter.com/yvescuster/status/1174821473577361408"/>
    <hyperlink ref="V60" r:id="rId387" display="https://twitter.com/dkruse89/status/1174886012910223360"/>
    <hyperlink ref="V61" r:id="rId388" display="https://twitter.com/dkruse89/status/1174886012910223360"/>
    <hyperlink ref="V62" r:id="rId389" display="https://twitter.com/dkruse89/status/1174886012910223360"/>
    <hyperlink ref="V63" r:id="rId390" display="https://twitter.com/ccooke6685/status/1175288458014838784"/>
    <hyperlink ref="V64" r:id="rId391" display="https://twitter.com/ccooke6685/status/1175288458014838784"/>
    <hyperlink ref="V65" r:id="rId392" display="https://twitter.com/ccooke6685/status/1175288458014838784"/>
    <hyperlink ref="V66" r:id="rId393" display="https://twitter.com/ccooke6685/status/1175288458014838784"/>
    <hyperlink ref="V67" r:id="rId394" display="https://twitter.com/ccooke6685/status/1175288458014838784"/>
    <hyperlink ref="V68" r:id="rId395" display="https://twitter.com/ccooke6685/status/1175288458014838784"/>
    <hyperlink ref="V69" r:id="rId396" display="https://twitter.com/ccooke6685/status/1175288458014838784"/>
    <hyperlink ref="V70" r:id="rId397" display="https://twitter.com/ccooke6685/status/1175288458014838784"/>
    <hyperlink ref="V71" r:id="rId398" display="https://twitter.com/stephen_lay/status/1175428608078372864"/>
    <hyperlink ref="V72" r:id="rId399" display="https://twitter.com/stephen_lay/status/1175428608078372864"/>
    <hyperlink ref="V73" r:id="rId400" display="https://twitter.com/stephen_lay/status/1175428608078372864"/>
    <hyperlink ref="V74" r:id="rId401" display="https://twitter.com/stephen_lay/status/1175428608078372864"/>
    <hyperlink ref="V75" r:id="rId402" display="https://twitter.com/stephen_lay/status/1175428608078372864"/>
    <hyperlink ref="V76" r:id="rId403" display="https://twitter.com/stephen_lay/status/1175428608078372864"/>
    <hyperlink ref="V77" r:id="rId404" display="https://twitter.com/stephen_lay/status/1175428608078372864"/>
    <hyperlink ref="V78" r:id="rId405" display="https://twitter.com/stephen_lay/status/1175428608078372864"/>
    <hyperlink ref="V79" r:id="rId406" display="https://twitter.com/jneatherycastro/status/1175982852204388352"/>
    <hyperlink ref="V80" r:id="rId407" display="https://twitter.com/unosml/status/1176586618389635076"/>
    <hyperlink ref="V81" r:id="rId408" display="https://twitter.com/unosml/status/1176884019683713024"/>
    <hyperlink ref="V82" r:id="rId409" display="https://twitter.com/derekesullivan/status/1174771398155177984"/>
    <hyperlink ref="V83" r:id="rId410" display="https://twitter.com/derekesullivan/status/1174771398155177984"/>
    <hyperlink ref="V84" r:id="rId411" display="https://twitter.com/crishm/status/1174772103129772032"/>
    <hyperlink ref="V85" r:id="rId412" display="https://twitter.com/unosml/status/1176884019683713024"/>
    <hyperlink ref="V86" r:id="rId413" display="https://twitter.com/unosml/status/1176884019683713024"/>
    <hyperlink ref="V87" r:id="rId414" display="https://twitter.com/unosml/status/1176884019683713024"/>
    <hyperlink ref="V88" r:id="rId415" display="https://twitter.com/crishm/status/1174772103129772032"/>
    <hyperlink ref="V89" r:id="rId416" display="https://twitter.com/crishm/status/1174772103129772032"/>
    <hyperlink ref="V90" r:id="rId417" display="https://twitter.com/unosml/status/1176884019683713024"/>
    <hyperlink ref="V91" r:id="rId418" display="https://twitter.com/unosml/status/1173647945197084672"/>
    <hyperlink ref="V92" r:id="rId419" display="https://twitter.com/jeremyhl/status/1173647641550278657"/>
    <hyperlink ref="V93" r:id="rId420" display="https://twitter.com/unosml/status/1174019662280941569"/>
    <hyperlink ref="V94" r:id="rId421" display="https://twitter.com/jeremyhl/status/1174020194135506944"/>
    <hyperlink ref="V95" r:id="rId422" display="https://twitter.com/unosml/status/1174019662280941569"/>
    <hyperlink ref="V96" r:id="rId423" display="https://twitter.com/jeremyhl/status/1174020194135506944"/>
    <hyperlink ref="V97" r:id="rId424" display="https://twitter.com/larissagrace/status/1174752925010149377"/>
    <hyperlink ref="V98" r:id="rId425" display="https://twitter.com/larissagrace/status/1174752925010149377"/>
    <hyperlink ref="V99" r:id="rId426" display="https://twitter.com/larissagrace/status/1174760311917666304"/>
    <hyperlink ref="V100" r:id="rId427" display="https://twitter.com/larissagrace/status/1174874995828363265"/>
    <hyperlink ref="V101" r:id="rId428" display="https://twitter.com/larissagrace/status/1174874995828363265"/>
    <hyperlink ref="V102" r:id="rId429" display="https://twitter.com/larissagrace/status/1174874995828363265"/>
    <hyperlink ref="V103" r:id="rId430" display="https://twitter.com/larissagrace/status/1174885226104938496"/>
    <hyperlink ref="V104" r:id="rId431" display="https://twitter.com/larissagrace/status/1175542266842275842"/>
    <hyperlink ref="V105" r:id="rId432" display="https://twitter.com/larissagrace/status/1175542266842275842"/>
    <hyperlink ref="V106" r:id="rId433" display="https://twitter.com/unosml/status/1174019662280941569"/>
    <hyperlink ref="V107" r:id="rId434" display="https://twitter.com/unosml/status/1176884019683713024"/>
    <hyperlink ref="V108" r:id="rId435" display="https://twitter.com/jeremyhl/status/1174020194135506944"/>
    <hyperlink ref="V109" r:id="rId436" display="https://twitter.com/communo/status/1169611579815579650"/>
    <hyperlink ref="V110" r:id="rId437" display="https://twitter.com/communo/status/1174409311621124097"/>
    <hyperlink ref="V111" r:id="rId438" display="https://twitter.com/communo/status/1174409311621124097"/>
    <hyperlink ref="V112" r:id="rId439" display="https://twitter.com/communo/status/1174409311621124097"/>
    <hyperlink ref="V113" r:id="rId440" display="https://twitter.com/communo/status/1174693429391101952"/>
    <hyperlink ref="V114" r:id="rId441" display="https://twitter.com/communo/status/1174693429391101952"/>
    <hyperlink ref="V115" r:id="rId442" display="https://twitter.com/communo/status/1174693429391101952"/>
    <hyperlink ref="V116" r:id="rId443" display="https://twitter.com/communo/status/1174809878357073920"/>
    <hyperlink ref="V117" r:id="rId444" display="https://twitter.com/communo/status/1174809878357073920"/>
    <hyperlink ref="V118" r:id="rId445" display="https://twitter.com/communo/status/1174809878357073920"/>
    <hyperlink ref="V119" r:id="rId446" display="https://twitter.com/communo/status/1175457707282665472"/>
    <hyperlink ref="V120" r:id="rId447" display="https://twitter.com/communo/status/1175457707282665472"/>
    <hyperlink ref="V121" r:id="rId448" display="https://twitter.com/unosml/status/1173648087048437760"/>
    <hyperlink ref="V122" r:id="rId449" display="https://twitter.com/unosml/status/1174019662280941569"/>
    <hyperlink ref="V123" r:id="rId450" display="https://twitter.com/jeremyhl/status/1174020194135506944"/>
    <hyperlink ref="V124" r:id="rId451" display="https://twitter.com/unosml/status/1174019662280941569"/>
    <hyperlink ref="V125" r:id="rId452" display="https://twitter.com/jeremyhl/status/1174020194135506944"/>
    <hyperlink ref="V126" r:id="rId453" display="https://twitter.com/unosml/status/1174019662280941569"/>
    <hyperlink ref="V127" r:id="rId454" display="https://twitter.com/jeremyhl/status/1174020194135506944"/>
    <hyperlink ref="V128" r:id="rId455" display="https://twitter.com/unosml/status/1174019662280941569"/>
    <hyperlink ref="V129" r:id="rId456" display="https://twitter.com/jeremyhl/status/1174020194135506944"/>
    <hyperlink ref="V130" r:id="rId457" display="https://twitter.com/unosml/status/1176845610651201536"/>
    <hyperlink ref="V131" r:id="rId458" display="https://twitter.com/unosml/status/1176884019683713024"/>
    <hyperlink ref="V132" r:id="rId459" display="https://twitter.com/jeremyhl/status/1176845005115318272"/>
    <hyperlink ref="V133" r:id="rId460" display="https://twitter.com/jeremyhl/status/1176887547290505216"/>
    <hyperlink ref="V134" r:id="rId461" display="https://twitter.com/unosml/status/1174019662280941569"/>
    <hyperlink ref="V135" r:id="rId462" display="https://twitter.com/jeremyhl/status/1174020194135506944"/>
    <hyperlink ref="V136" r:id="rId463" display="https://twitter.com/jeremyhl/status/1176887547290505216"/>
    <hyperlink ref="V137" r:id="rId464" display="https://twitter.com/unosml/status/1173647945197084672"/>
    <hyperlink ref="V138" r:id="rId465" display="https://twitter.com/unosml/status/1173648075501506567"/>
    <hyperlink ref="V139" r:id="rId466" display="https://twitter.com/unosml/status/1173809208363487232"/>
    <hyperlink ref="V140" r:id="rId467" display="https://twitter.com/unosml/status/1174019662280941569"/>
    <hyperlink ref="V141" r:id="rId468" display="https://twitter.com/unosml/status/1174306073743896577"/>
    <hyperlink ref="V142" r:id="rId469" display="https://twitter.com/unosml/status/1174409382760767488"/>
    <hyperlink ref="V143" r:id="rId470" display="https://twitter.com/unosml/status/1174809793913114624"/>
    <hyperlink ref="V144" r:id="rId471" display="https://twitter.com/unosml/status/1175457871141560320"/>
    <hyperlink ref="V145" r:id="rId472" display="https://twitter.com/unosml/status/1176137100778979329"/>
    <hyperlink ref="V146" r:id="rId473" display="https://twitter.com/unosml/status/1176845610651201536"/>
    <hyperlink ref="V147" r:id="rId474" display="https://twitter.com/unosml/status/1176884019683713024"/>
    <hyperlink ref="V148" r:id="rId475" display="https://twitter.com/jeremyhl/status/1173645865610878978"/>
    <hyperlink ref="V149" r:id="rId476" display="https://twitter.com/jeremyhl/status/1174305917229314048"/>
    <hyperlink ref="V150" r:id="rId477" display="https://twitter.com/jeremyhl/status/1176136968847208448"/>
    <hyperlink ref="V151" r:id="rId478" display="https://twitter.com/jeremyhl/status/1173798390817333249"/>
    <hyperlink ref="V152" r:id="rId479" display="https://twitter.com/jeremyhl/status/1173798390817333249"/>
    <hyperlink ref="V153" r:id="rId480" display="https://twitter.com/jeremyhl/status/1174020194135506944"/>
    <hyperlink ref="V154" r:id="rId481" display="https://twitter.com/jeremyhl/status/1174020194135506944"/>
    <hyperlink ref="V155" r:id="rId482" display="https://twitter.com/jeremyhl/status/1174409153609179141"/>
    <hyperlink ref="V156" r:id="rId483" display="https://twitter.com/jeremyhl/status/1174409153609179141"/>
    <hyperlink ref="V157" r:id="rId484" display="https://twitter.com/jeremyhl/status/1174692183678603265"/>
    <hyperlink ref="V158" r:id="rId485" display="https://twitter.com/jeremyhl/status/1174692183678603265"/>
    <hyperlink ref="V159" r:id="rId486" display="https://twitter.com/jeremyhl/status/1174751982453587968"/>
    <hyperlink ref="V160" r:id="rId487" display="https://twitter.com/jeremyhl/status/1174751982453587968"/>
    <hyperlink ref="V161" r:id="rId488" display="https://twitter.com/jeremyhl/status/1174809493798043648"/>
    <hyperlink ref="V162" r:id="rId489" display="https://twitter.com/jeremyhl/status/1174809493798043648"/>
    <hyperlink ref="V163" r:id="rId490" display="https://twitter.com/jeremyhl/status/1175455642405834752"/>
    <hyperlink ref="V164" r:id="rId491" display="https://twitter.com/jeremyhl/status/1176884819122241536"/>
    <hyperlink ref="V165" r:id="rId492" display="https://twitter.com/jeremyhl/status/1176887547290505216"/>
    <hyperlink ref="V166" r:id="rId493" display="https://twitter.com/jeremyhl/status/1176887547290505216"/>
    <hyperlink ref="V167" r:id="rId494" display="https://twitter.com/unosml/status/1176886608844345344"/>
    <hyperlink ref="V168" r:id="rId495" display="https://twitter.com/carrieholerich/status/1176887864589783041"/>
    <hyperlink ref="V169" r:id="rId496" display="https://twitter.com/unosml/status/1176886608844345344"/>
    <hyperlink ref="V170" r:id="rId497" display="https://twitter.com/carrieholerich/status/1176887864589783041"/>
    <hyperlink ref="V171" r:id="rId498" display="https://twitter.com/unosml/status/1176886608844345344"/>
    <hyperlink ref="V172" r:id="rId499" display="https://twitter.com/carrieholerich/status/1176887864589783041"/>
    <hyperlink ref="V173" r:id="rId500" display="https://twitter.com/unosml/status/1176886608844345344"/>
    <hyperlink ref="V174" r:id="rId501" display="https://twitter.com/carrieholerich/status/1176887864589783041"/>
    <hyperlink ref="V175" r:id="rId502" display="https://twitter.com/unosml/status/1176886608844345344"/>
    <hyperlink ref="V176" r:id="rId503" display="https://twitter.com/carrieholerich/status/1176887864589783041"/>
    <hyperlink ref="V177" r:id="rId504" display="https://twitter.com/unosml/status/1176886608844345344"/>
    <hyperlink ref="V178" r:id="rId505" display="https://twitter.com/carrieholerich/status/1176887864589783041"/>
    <hyperlink ref="V179" r:id="rId506" display="https://twitter.com/unosml/status/1176886608844345344"/>
    <hyperlink ref="V180" r:id="rId507" display="https://twitter.com/carrieholerich/status/1176887864589783041"/>
    <hyperlink ref="V181" r:id="rId508" display="https://twitter.com/unosml/status/1176886608844345344"/>
    <hyperlink ref="V182" r:id="rId509" display="https://twitter.com/carrieholerich/status/1176887864589783041"/>
    <hyperlink ref="V183" r:id="rId510" display="https://twitter.com/unomaha/status/1174730128015986691"/>
    <hyperlink ref="V184" r:id="rId511" display="https://twitter.com/unosml/status/1173648087048437760"/>
    <hyperlink ref="V185" r:id="rId512" display="https://twitter.com/unosml/status/1173809208363487232"/>
    <hyperlink ref="V186" r:id="rId513" display="https://twitter.com/unosml/status/1174019662280941569"/>
    <hyperlink ref="V187" r:id="rId514" display="https://twitter.com/unosml/status/1174306073743896577"/>
    <hyperlink ref="V188" r:id="rId515" display="https://twitter.com/unosml/status/1174409382760767488"/>
    <hyperlink ref="V189" r:id="rId516" display="https://twitter.com/unosml/status/1174693077790986241"/>
    <hyperlink ref="V190" r:id="rId517" display="https://twitter.com/unosml/status/1174809793913114624"/>
    <hyperlink ref="V191" r:id="rId518" display="https://twitter.com/unosml/status/1176884019683713024"/>
    <hyperlink ref="V192" r:id="rId519" display="https://twitter.com/unosml/status/1176886608844345344"/>
    <hyperlink ref="V193" r:id="rId520" display="https://twitter.com/carrieholerich/status/1176887864589783041"/>
    <hyperlink ref="V194" r:id="rId521" display="https://twitter.com/unosml/status/1174750667862355970"/>
    <hyperlink ref="V195" r:id="rId522" display="https://twitter.com/unosml/status/1174836862600585217"/>
    <hyperlink ref="V196" r:id="rId523" display="https://twitter.com/unosml/status/1174842309726408704"/>
    <hyperlink ref="V197" r:id="rId524" display="https://twitter.com/unosml/status/1176886608844345344"/>
    <hyperlink ref="V198" r:id="rId525" display="https://twitter.com/carrieholerich/status/1176887864589783041"/>
    <hyperlink ref="BJ168" r:id="rId526" display="https://api.twitter.com/1.1/geo/id/a84b808ce3f11719.json"/>
    <hyperlink ref="BJ170" r:id="rId527" display="https://api.twitter.com/1.1/geo/id/a84b808ce3f11719.json"/>
    <hyperlink ref="BJ172" r:id="rId528" display="https://api.twitter.com/1.1/geo/id/a84b808ce3f11719.json"/>
    <hyperlink ref="BJ174" r:id="rId529" display="https://api.twitter.com/1.1/geo/id/a84b808ce3f11719.json"/>
    <hyperlink ref="BJ176" r:id="rId530" display="https://api.twitter.com/1.1/geo/id/a84b808ce3f11719.json"/>
    <hyperlink ref="BJ178" r:id="rId531" display="https://api.twitter.com/1.1/geo/id/a84b808ce3f11719.json"/>
    <hyperlink ref="BJ180" r:id="rId532" display="https://api.twitter.com/1.1/geo/id/a84b808ce3f11719.json"/>
    <hyperlink ref="BJ182" r:id="rId533" display="https://api.twitter.com/1.1/geo/id/a84b808ce3f11719.json"/>
    <hyperlink ref="BJ193" r:id="rId534" display="https://api.twitter.com/1.1/geo/id/a84b808ce3f11719.json"/>
    <hyperlink ref="BJ198" r:id="rId535" display="https://api.twitter.com/1.1/geo/id/a84b808ce3f11719.json"/>
  </hyperlinks>
  <printOptions/>
  <pageMargins left="0.7" right="0.7" top="0.75" bottom="0.75" header="0.3" footer="0.3"/>
  <pageSetup horizontalDpi="600" verticalDpi="600" orientation="portrait" r:id="rId539"/>
  <legacyDrawing r:id="rId537"/>
  <tableParts>
    <tablePart r:id="rId53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231</v>
      </c>
      <c r="B1" s="13" t="s">
        <v>232</v>
      </c>
      <c r="C1" s="13" t="s">
        <v>233</v>
      </c>
      <c r="D1" s="13" t="s">
        <v>235</v>
      </c>
      <c r="E1" s="13" t="s">
        <v>234</v>
      </c>
      <c r="F1" s="13" t="s">
        <v>236</v>
      </c>
      <c r="G1" s="13" t="s">
        <v>356</v>
      </c>
      <c r="H1" s="13" t="s">
        <v>357</v>
      </c>
      <c r="I1" s="63" t="s">
        <v>377</v>
      </c>
      <c r="J1" s="63" t="s">
        <v>379</v>
      </c>
      <c r="K1" s="13" t="s">
        <v>378</v>
      </c>
      <c r="L1" s="13" t="s">
        <v>380</v>
      </c>
    </row>
    <row r="2" spans="1:12" ht="15">
      <c r="A2" s="68" t="s">
        <v>855</v>
      </c>
      <c r="B2" s="63">
        <v>4</v>
      </c>
      <c r="C2" s="68" t="s">
        <v>855</v>
      </c>
      <c r="D2" s="63">
        <v>3</v>
      </c>
      <c r="E2" s="68" t="s">
        <v>862</v>
      </c>
      <c r="F2" s="63">
        <v>1</v>
      </c>
      <c r="G2" s="68" t="s">
        <v>844</v>
      </c>
      <c r="H2" s="63">
        <v>2</v>
      </c>
      <c r="I2" s="63"/>
      <c r="J2" s="63"/>
      <c r="K2" s="68" t="s">
        <v>847</v>
      </c>
      <c r="L2" s="63">
        <v>1</v>
      </c>
    </row>
    <row r="3" spans="1:12" ht="15">
      <c r="A3" s="68" t="s">
        <v>845</v>
      </c>
      <c r="B3" s="63">
        <v>3</v>
      </c>
      <c r="C3" s="68" t="s">
        <v>846</v>
      </c>
      <c r="D3" s="63">
        <v>2</v>
      </c>
      <c r="E3" s="68" t="s">
        <v>846</v>
      </c>
      <c r="F3" s="63">
        <v>1</v>
      </c>
      <c r="G3" s="63"/>
      <c r="H3" s="63"/>
      <c r="I3" s="63"/>
      <c r="J3" s="63"/>
      <c r="K3" s="68" t="s">
        <v>845</v>
      </c>
      <c r="L3" s="63">
        <v>1</v>
      </c>
    </row>
    <row r="4" spans="1:12" ht="15">
      <c r="A4" s="68" t="s">
        <v>846</v>
      </c>
      <c r="B4" s="63">
        <v>3</v>
      </c>
      <c r="C4" s="68" t="s">
        <v>845</v>
      </c>
      <c r="D4" s="63">
        <v>2</v>
      </c>
      <c r="E4" s="68" t="s">
        <v>854</v>
      </c>
      <c r="F4" s="63">
        <v>1</v>
      </c>
      <c r="G4" s="63"/>
      <c r="H4" s="63"/>
      <c r="I4" s="63"/>
      <c r="J4" s="63"/>
      <c r="K4" s="68" t="s">
        <v>848</v>
      </c>
      <c r="L4" s="63">
        <v>1</v>
      </c>
    </row>
    <row r="5" spans="1:12" ht="15">
      <c r="A5" s="68" t="s">
        <v>857</v>
      </c>
      <c r="B5" s="63">
        <v>2</v>
      </c>
      <c r="C5" s="68" t="s">
        <v>863</v>
      </c>
      <c r="D5" s="63">
        <v>1</v>
      </c>
      <c r="E5" s="68" t="s">
        <v>864</v>
      </c>
      <c r="F5" s="63">
        <v>1</v>
      </c>
      <c r="G5" s="63"/>
      <c r="H5" s="63"/>
      <c r="I5" s="63"/>
      <c r="J5" s="63"/>
      <c r="K5" s="63"/>
      <c r="L5" s="63"/>
    </row>
    <row r="6" spans="1:12" ht="15" customHeight="1">
      <c r="A6" s="68" t="s">
        <v>852</v>
      </c>
      <c r="B6" s="63">
        <v>2</v>
      </c>
      <c r="C6" s="68" t="s">
        <v>858</v>
      </c>
      <c r="D6" s="63">
        <v>1</v>
      </c>
      <c r="E6" s="68" t="s">
        <v>855</v>
      </c>
      <c r="F6" s="63">
        <v>1</v>
      </c>
      <c r="G6" s="63"/>
      <c r="H6" s="63"/>
      <c r="I6" s="63"/>
      <c r="J6" s="63"/>
      <c r="K6" s="63"/>
      <c r="L6" s="63"/>
    </row>
    <row r="7" spans="1:12" ht="15" customHeight="1">
      <c r="A7" s="68" t="s">
        <v>854</v>
      </c>
      <c r="B7" s="63">
        <v>2</v>
      </c>
      <c r="C7" s="68" t="s">
        <v>860</v>
      </c>
      <c r="D7" s="63">
        <v>1</v>
      </c>
      <c r="E7" s="68" t="s">
        <v>859</v>
      </c>
      <c r="F7" s="63">
        <v>1</v>
      </c>
      <c r="G7" s="63"/>
      <c r="H7" s="63"/>
      <c r="I7" s="63"/>
      <c r="J7" s="63"/>
      <c r="K7" s="63"/>
      <c r="L7" s="63"/>
    </row>
    <row r="8" spans="1:12" ht="15" customHeight="1">
      <c r="A8" s="68" t="s">
        <v>851</v>
      </c>
      <c r="B8" s="63">
        <v>2</v>
      </c>
      <c r="C8" s="68" t="s">
        <v>859</v>
      </c>
      <c r="D8" s="63">
        <v>1</v>
      </c>
      <c r="E8" s="68" t="s">
        <v>849</v>
      </c>
      <c r="F8" s="63">
        <v>1</v>
      </c>
      <c r="G8" s="63"/>
      <c r="H8" s="63"/>
      <c r="I8" s="63"/>
      <c r="J8" s="63"/>
      <c r="K8" s="63"/>
      <c r="L8" s="63"/>
    </row>
    <row r="9" spans="1:12" ht="15">
      <c r="A9" s="68" t="s">
        <v>844</v>
      </c>
      <c r="B9" s="63">
        <v>2</v>
      </c>
      <c r="C9" s="68" t="s">
        <v>861</v>
      </c>
      <c r="D9" s="63">
        <v>1</v>
      </c>
      <c r="E9" s="68" t="s">
        <v>851</v>
      </c>
      <c r="F9" s="63">
        <v>1</v>
      </c>
      <c r="G9" s="63"/>
      <c r="H9" s="63"/>
      <c r="I9" s="63"/>
      <c r="J9" s="63"/>
      <c r="K9" s="63"/>
      <c r="L9" s="63"/>
    </row>
    <row r="10" spans="1:12" ht="15" customHeight="1">
      <c r="A10" s="68" t="s">
        <v>859</v>
      </c>
      <c r="B10" s="63">
        <v>2</v>
      </c>
      <c r="C10" s="68" t="s">
        <v>851</v>
      </c>
      <c r="D10" s="63">
        <v>1</v>
      </c>
      <c r="E10" s="68" t="s">
        <v>852</v>
      </c>
      <c r="F10" s="63">
        <v>1</v>
      </c>
      <c r="G10" s="63"/>
      <c r="H10" s="63"/>
      <c r="I10" s="63"/>
      <c r="J10" s="63"/>
      <c r="K10" s="63"/>
      <c r="L10" s="63"/>
    </row>
    <row r="11" spans="1:12" ht="15" customHeight="1">
      <c r="A11" s="68" t="s">
        <v>862</v>
      </c>
      <c r="B11" s="63">
        <v>1</v>
      </c>
      <c r="C11" s="68" t="s">
        <v>852</v>
      </c>
      <c r="D11" s="63">
        <v>1</v>
      </c>
      <c r="E11" s="68" t="s">
        <v>857</v>
      </c>
      <c r="F11" s="63">
        <v>1</v>
      </c>
      <c r="G11" s="63"/>
      <c r="H11" s="63"/>
      <c r="I11" s="63"/>
      <c r="J11" s="63"/>
      <c r="K11" s="63"/>
      <c r="L11" s="63"/>
    </row>
    <row r="13" ht="15" customHeight="1"/>
    <row r="14" spans="1:12" ht="15" customHeight="1">
      <c r="A14" s="13" t="s">
        <v>238</v>
      </c>
      <c r="B14" s="13" t="s">
        <v>232</v>
      </c>
      <c r="C14" s="13" t="s">
        <v>239</v>
      </c>
      <c r="D14" s="13" t="s">
        <v>235</v>
      </c>
      <c r="E14" s="13" t="s">
        <v>240</v>
      </c>
      <c r="F14" s="13" t="s">
        <v>236</v>
      </c>
      <c r="G14" s="13" t="s">
        <v>358</v>
      </c>
      <c r="H14" s="13" t="s">
        <v>357</v>
      </c>
      <c r="I14" s="63" t="s">
        <v>381</v>
      </c>
      <c r="J14" s="63" t="s">
        <v>379</v>
      </c>
      <c r="K14" s="13" t="s">
        <v>382</v>
      </c>
      <c r="L14" s="13" t="s">
        <v>380</v>
      </c>
    </row>
    <row r="15" spans="1:12" ht="15" customHeight="1">
      <c r="A15" s="63" t="s">
        <v>866</v>
      </c>
      <c r="B15" s="63">
        <v>10</v>
      </c>
      <c r="C15" s="63" t="s">
        <v>866</v>
      </c>
      <c r="D15" s="63">
        <v>6</v>
      </c>
      <c r="E15" s="63" t="s">
        <v>865</v>
      </c>
      <c r="F15" s="63">
        <v>3</v>
      </c>
      <c r="G15" s="63" t="s">
        <v>865</v>
      </c>
      <c r="H15" s="63">
        <v>2</v>
      </c>
      <c r="I15" s="63"/>
      <c r="J15" s="63"/>
      <c r="K15" s="63" t="s">
        <v>866</v>
      </c>
      <c r="L15" s="63">
        <v>3</v>
      </c>
    </row>
    <row r="16" spans="1:12" ht="15">
      <c r="A16" s="63" t="s">
        <v>867</v>
      </c>
      <c r="B16" s="63">
        <v>9</v>
      </c>
      <c r="C16" s="63" t="s">
        <v>867</v>
      </c>
      <c r="D16" s="63">
        <v>6</v>
      </c>
      <c r="E16" s="63" t="s">
        <v>867</v>
      </c>
      <c r="F16" s="63">
        <v>3</v>
      </c>
      <c r="G16" s="63"/>
      <c r="H16" s="63"/>
      <c r="I16" s="63"/>
      <c r="J16" s="63"/>
      <c r="K16" s="63"/>
      <c r="L16" s="63"/>
    </row>
    <row r="17" spans="1:12" ht="15">
      <c r="A17" s="63" t="s">
        <v>865</v>
      </c>
      <c r="B17" s="63">
        <v>6</v>
      </c>
      <c r="C17" s="63" t="s">
        <v>872</v>
      </c>
      <c r="D17" s="63">
        <v>1</v>
      </c>
      <c r="E17" s="63" t="s">
        <v>866</v>
      </c>
      <c r="F17" s="63">
        <v>1</v>
      </c>
      <c r="G17" s="63"/>
      <c r="H17" s="63"/>
      <c r="I17" s="63"/>
      <c r="J17" s="63"/>
      <c r="K17" s="63"/>
      <c r="L17" s="63"/>
    </row>
    <row r="18" spans="1:12" ht="15" customHeight="1">
      <c r="A18" s="63" t="s">
        <v>870</v>
      </c>
      <c r="B18" s="63">
        <v>2</v>
      </c>
      <c r="C18" s="63" t="s">
        <v>871</v>
      </c>
      <c r="D18" s="63">
        <v>1</v>
      </c>
      <c r="E18" s="63" t="s">
        <v>871</v>
      </c>
      <c r="F18" s="63">
        <v>1</v>
      </c>
      <c r="G18" s="63"/>
      <c r="H18" s="63"/>
      <c r="I18" s="63"/>
      <c r="J18" s="63"/>
      <c r="K18" s="63"/>
      <c r="L18" s="63"/>
    </row>
    <row r="19" spans="1:12" ht="15" customHeight="1">
      <c r="A19" s="63" t="s">
        <v>869</v>
      </c>
      <c r="B19" s="63">
        <v>2</v>
      </c>
      <c r="C19" s="63" t="s">
        <v>869</v>
      </c>
      <c r="D19" s="63">
        <v>1</v>
      </c>
      <c r="E19" s="63" t="s">
        <v>868</v>
      </c>
      <c r="F19" s="63">
        <v>1</v>
      </c>
      <c r="G19" s="63"/>
      <c r="H19" s="63"/>
      <c r="I19" s="63"/>
      <c r="J19" s="63"/>
      <c r="K19" s="63"/>
      <c r="L19" s="63"/>
    </row>
    <row r="20" spans="1:12" ht="15" customHeight="1">
      <c r="A20" s="63" t="s">
        <v>871</v>
      </c>
      <c r="B20" s="63">
        <v>2</v>
      </c>
      <c r="C20" s="63" t="s">
        <v>865</v>
      </c>
      <c r="D20" s="63">
        <v>1</v>
      </c>
      <c r="E20" s="63" t="s">
        <v>869</v>
      </c>
      <c r="F20" s="63">
        <v>1</v>
      </c>
      <c r="G20" s="63"/>
      <c r="H20" s="63"/>
      <c r="I20" s="63"/>
      <c r="J20" s="63"/>
      <c r="K20" s="63"/>
      <c r="L20" s="63"/>
    </row>
    <row r="21" spans="1:12" ht="15" customHeight="1">
      <c r="A21" s="63" t="s">
        <v>755</v>
      </c>
      <c r="B21" s="63">
        <v>1</v>
      </c>
      <c r="C21" s="63" t="s">
        <v>870</v>
      </c>
      <c r="D21" s="63">
        <v>1</v>
      </c>
      <c r="E21" s="63" t="s">
        <v>870</v>
      </c>
      <c r="F21" s="63">
        <v>1</v>
      </c>
      <c r="G21" s="63"/>
      <c r="H21" s="63"/>
      <c r="I21" s="63"/>
      <c r="J21" s="63"/>
      <c r="K21" s="63"/>
      <c r="L21" s="63"/>
    </row>
    <row r="22" spans="1:12" ht="15" customHeight="1">
      <c r="A22" s="63" t="s">
        <v>868</v>
      </c>
      <c r="B22" s="63">
        <v>1</v>
      </c>
      <c r="C22" s="63" t="s">
        <v>755</v>
      </c>
      <c r="D22" s="63">
        <v>1</v>
      </c>
      <c r="E22" s="63"/>
      <c r="F22" s="63"/>
      <c r="G22" s="63"/>
      <c r="H22" s="63"/>
      <c r="I22" s="63"/>
      <c r="J22" s="63"/>
      <c r="K22" s="63"/>
      <c r="L22" s="63"/>
    </row>
    <row r="23" spans="1:12" ht="15">
      <c r="A23" s="63" t="s">
        <v>872</v>
      </c>
      <c r="B23" s="63">
        <v>1</v>
      </c>
      <c r="C23" s="63"/>
      <c r="D23" s="63"/>
      <c r="E23" s="63"/>
      <c r="F23" s="63"/>
      <c r="G23" s="63"/>
      <c r="H23" s="63"/>
      <c r="I23" s="63"/>
      <c r="J23" s="63"/>
      <c r="K23" s="63"/>
      <c r="L23" s="63"/>
    </row>
    <row r="24" ht="15" customHeight="1"/>
    <row r="26" spans="1:12" ht="15" customHeight="1">
      <c r="A26" s="13" t="s">
        <v>242</v>
      </c>
      <c r="B26" s="13" t="s">
        <v>232</v>
      </c>
      <c r="C26" s="13" t="s">
        <v>243</v>
      </c>
      <c r="D26" s="13" t="s">
        <v>235</v>
      </c>
      <c r="E26" s="13" t="s">
        <v>244</v>
      </c>
      <c r="F26" s="13" t="s">
        <v>236</v>
      </c>
      <c r="G26" s="13" t="s">
        <v>359</v>
      </c>
      <c r="H26" s="13" t="s">
        <v>357</v>
      </c>
      <c r="I26" s="13" t="s">
        <v>383</v>
      </c>
      <c r="J26" s="13" t="s">
        <v>379</v>
      </c>
      <c r="K26" s="13" t="s">
        <v>384</v>
      </c>
      <c r="L26" s="13" t="s">
        <v>380</v>
      </c>
    </row>
    <row r="27" spans="1:12" ht="15" customHeight="1">
      <c r="A27" s="63" t="s">
        <v>875</v>
      </c>
      <c r="B27" s="63">
        <v>55</v>
      </c>
      <c r="C27" s="63" t="s">
        <v>875</v>
      </c>
      <c r="D27" s="63">
        <v>35</v>
      </c>
      <c r="E27" s="63" t="s">
        <v>875</v>
      </c>
      <c r="F27" s="63">
        <v>17</v>
      </c>
      <c r="G27" s="63" t="s">
        <v>1472</v>
      </c>
      <c r="H27" s="63">
        <v>1</v>
      </c>
      <c r="I27" s="63" t="s">
        <v>879</v>
      </c>
      <c r="J27" s="63">
        <v>2</v>
      </c>
      <c r="K27" s="63" t="s">
        <v>875</v>
      </c>
      <c r="L27" s="63">
        <v>3</v>
      </c>
    </row>
    <row r="28" spans="1:12" ht="15">
      <c r="A28" s="63" t="s">
        <v>1461</v>
      </c>
      <c r="B28" s="63">
        <v>18</v>
      </c>
      <c r="C28" s="63" t="s">
        <v>1461</v>
      </c>
      <c r="D28" s="63">
        <v>10</v>
      </c>
      <c r="E28" s="63" t="s">
        <v>1461</v>
      </c>
      <c r="F28" s="63">
        <v>8</v>
      </c>
      <c r="G28" s="63" t="s">
        <v>1473</v>
      </c>
      <c r="H28" s="63">
        <v>1</v>
      </c>
      <c r="I28" s="63"/>
      <c r="J28" s="63"/>
      <c r="K28" s="63" t="s">
        <v>1467</v>
      </c>
      <c r="L28" s="63">
        <v>1</v>
      </c>
    </row>
    <row r="29" spans="1:12" ht="15">
      <c r="A29" s="63" t="s">
        <v>1462</v>
      </c>
      <c r="B29" s="63">
        <v>7</v>
      </c>
      <c r="C29" s="63" t="s">
        <v>1462</v>
      </c>
      <c r="D29" s="63">
        <v>5</v>
      </c>
      <c r="E29" s="63" t="s">
        <v>1465</v>
      </c>
      <c r="F29" s="63">
        <v>2</v>
      </c>
      <c r="G29" s="63" t="s">
        <v>1474</v>
      </c>
      <c r="H29" s="63">
        <v>1</v>
      </c>
      <c r="I29" s="63"/>
      <c r="J29" s="63"/>
      <c r="K29" s="63" t="s">
        <v>1481</v>
      </c>
      <c r="L29" s="63">
        <v>1</v>
      </c>
    </row>
    <row r="30" spans="1:12" ht="15" customHeight="1">
      <c r="A30" s="63" t="s">
        <v>1463</v>
      </c>
      <c r="B30" s="63">
        <v>3</v>
      </c>
      <c r="C30" s="63" t="s">
        <v>1466</v>
      </c>
      <c r="D30" s="63">
        <v>2</v>
      </c>
      <c r="E30" s="63" t="s">
        <v>1462</v>
      </c>
      <c r="F30" s="63">
        <v>2</v>
      </c>
      <c r="G30" s="63" t="s">
        <v>1475</v>
      </c>
      <c r="H30" s="63">
        <v>1</v>
      </c>
      <c r="I30" s="63"/>
      <c r="J30" s="63"/>
      <c r="K30" s="63"/>
      <c r="L30" s="63"/>
    </row>
    <row r="31" spans="1:12" ht="15">
      <c r="A31" s="63" t="s">
        <v>1464</v>
      </c>
      <c r="B31" s="63">
        <v>3</v>
      </c>
      <c r="C31" s="63" t="s">
        <v>1465</v>
      </c>
      <c r="D31" s="63">
        <v>1</v>
      </c>
      <c r="E31" s="63" t="s">
        <v>462</v>
      </c>
      <c r="F31" s="63">
        <v>2</v>
      </c>
      <c r="G31" s="63" t="s">
        <v>1476</v>
      </c>
      <c r="H31" s="63">
        <v>1</v>
      </c>
      <c r="I31" s="63"/>
      <c r="J31" s="63"/>
      <c r="K31" s="63"/>
      <c r="L31" s="63"/>
    </row>
    <row r="32" spans="1:12" ht="15" customHeight="1">
      <c r="A32" s="63" t="s">
        <v>462</v>
      </c>
      <c r="B32" s="63">
        <v>3</v>
      </c>
      <c r="C32" s="63" t="s">
        <v>462</v>
      </c>
      <c r="D32" s="63">
        <v>1</v>
      </c>
      <c r="E32" s="63" t="s">
        <v>1463</v>
      </c>
      <c r="F32" s="63">
        <v>2</v>
      </c>
      <c r="G32" s="63" t="s">
        <v>1477</v>
      </c>
      <c r="H32" s="63">
        <v>1</v>
      </c>
      <c r="I32" s="63"/>
      <c r="J32" s="63"/>
      <c r="K32" s="63"/>
      <c r="L32" s="63"/>
    </row>
    <row r="33" spans="1:12" ht="15" customHeight="1">
      <c r="A33" s="63" t="s">
        <v>1465</v>
      </c>
      <c r="B33" s="63">
        <v>3</v>
      </c>
      <c r="C33" s="63" t="s">
        <v>1469</v>
      </c>
      <c r="D33" s="63">
        <v>1</v>
      </c>
      <c r="E33" s="63" t="s">
        <v>1464</v>
      </c>
      <c r="F33" s="63">
        <v>2</v>
      </c>
      <c r="G33" s="63" t="s">
        <v>1478</v>
      </c>
      <c r="H33" s="63">
        <v>1</v>
      </c>
      <c r="I33" s="63"/>
      <c r="J33" s="63"/>
      <c r="K33" s="63"/>
      <c r="L33" s="63"/>
    </row>
    <row r="34" spans="1:12" ht="15" customHeight="1">
      <c r="A34" s="63" t="s">
        <v>1466</v>
      </c>
      <c r="B34" s="63">
        <v>2</v>
      </c>
      <c r="C34" s="63" t="s">
        <v>1463</v>
      </c>
      <c r="D34" s="63">
        <v>1</v>
      </c>
      <c r="E34" s="63" t="s">
        <v>1470</v>
      </c>
      <c r="F34" s="63">
        <v>1</v>
      </c>
      <c r="G34" s="63" t="s">
        <v>1479</v>
      </c>
      <c r="H34" s="63">
        <v>1</v>
      </c>
      <c r="I34" s="63"/>
      <c r="J34" s="63"/>
      <c r="K34" s="63"/>
      <c r="L34" s="63"/>
    </row>
    <row r="35" spans="1:12" ht="15" customHeight="1">
      <c r="A35" s="63" t="s">
        <v>1467</v>
      </c>
      <c r="B35" s="63">
        <v>2</v>
      </c>
      <c r="C35" s="63" t="s">
        <v>1464</v>
      </c>
      <c r="D35" s="63">
        <v>1</v>
      </c>
      <c r="E35" s="63" t="s">
        <v>776</v>
      </c>
      <c r="F35" s="63">
        <v>1</v>
      </c>
      <c r="G35" s="63" t="s">
        <v>1480</v>
      </c>
      <c r="H35" s="63">
        <v>1</v>
      </c>
      <c r="I35" s="63"/>
      <c r="J35" s="63"/>
      <c r="K35" s="63"/>
      <c r="L35" s="63"/>
    </row>
    <row r="36" spans="1:12" ht="15">
      <c r="A36" s="63" t="s">
        <v>1468</v>
      </c>
      <c r="B36" s="63">
        <v>2</v>
      </c>
      <c r="C36" s="63" t="s">
        <v>1468</v>
      </c>
      <c r="D36" s="63">
        <v>1</v>
      </c>
      <c r="E36" s="63" t="s">
        <v>1471</v>
      </c>
      <c r="F36" s="63">
        <v>1</v>
      </c>
      <c r="G36" s="63" t="s">
        <v>873</v>
      </c>
      <c r="H36" s="63">
        <v>1</v>
      </c>
      <c r="I36" s="63"/>
      <c r="J36" s="63"/>
      <c r="K36" s="63"/>
      <c r="L36" s="63"/>
    </row>
    <row r="37" ht="15" customHeight="1"/>
    <row r="39" spans="1:12" ht="15" customHeight="1">
      <c r="A39" s="13" t="s">
        <v>246</v>
      </c>
      <c r="B39" s="13" t="s">
        <v>232</v>
      </c>
      <c r="C39" s="13" t="s">
        <v>247</v>
      </c>
      <c r="D39" s="13" t="s">
        <v>235</v>
      </c>
      <c r="E39" s="13" t="s">
        <v>248</v>
      </c>
      <c r="F39" s="13" t="s">
        <v>236</v>
      </c>
      <c r="G39" s="13" t="s">
        <v>360</v>
      </c>
      <c r="H39" s="13" t="s">
        <v>357</v>
      </c>
      <c r="I39" s="13" t="s">
        <v>386</v>
      </c>
      <c r="J39" s="13" t="s">
        <v>379</v>
      </c>
      <c r="K39" s="13" t="s">
        <v>387</v>
      </c>
      <c r="L39" s="13" t="s">
        <v>380</v>
      </c>
    </row>
    <row r="40" spans="1:12" ht="15" customHeight="1">
      <c r="A40" s="69" t="s">
        <v>291</v>
      </c>
      <c r="B40" s="69">
        <v>0</v>
      </c>
      <c r="C40" s="69" t="s">
        <v>1486</v>
      </c>
      <c r="D40" s="69">
        <v>35</v>
      </c>
      <c r="E40" s="69" t="s">
        <v>1486</v>
      </c>
      <c r="F40" s="69">
        <v>18</v>
      </c>
      <c r="G40" s="69" t="s">
        <v>783</v>
      </c>
      <c r="H40" s="69">
        <v>7</v>
      </c>
      <c r="I40" s="69" t="s">
        <v>1495</v>
      </c>
      <c r="J40" s="69">
        <v>2</v>
      </c>
      <c r="K40" s="69" t="s">
        <v>1496</v>
      </c>
      <c r="L40" s="69">
        <v>3</v>
      </c>
    </row>
    <row r="41" spans="1:12" ht="15">
      <c r="A41" s="69" t="s">
        <v>292</v>
      </c>
      <c r="B41" s="69">
        <v>0</v>
      </c>
      <c r="C41" s="69" t="s">
        <v>770</v>
      </c>
      <c r="D41" s="69">
        <v>26</v>
      </c>
      <c r="E41" s="69" t="s">
        <v>770</v>
      </c>
      <c r="F41" s="69">
        <v>10</v>
      </c>
      <c r="G41" s="69" t="s">
        <v>784</v>
      </c>
      <c r="H41" s="69">
        <v>5</v>
      </c>
      <c r="I41" s="69" t="s">
        <v>422</v>
      </c>
      <c r="J41" s="69">
        <v>2</v>
      </c>
      <c r="K41" s="69" t="s">
        <v>1486</v>
      </c>
      <c r="L41" s="69">
        <v>3</v>
      </c>
    </row>
    <row r="42" spans="1:12" ht="15">
      <c r="A42" s="69" t="s">
        <v>293</v>
      </c>
      <c r="B42" s="69">
        <v>0</v>
      </c>
      <c r="C42" s="69" t="s">
        <v>1487</v>
      </c>
      <c r="D42" s="69">
        <v>26</v>
      </c>
      <c r="E42" s="69" t="s">
        <v>776</v>
      </c>
      <c r="F42" s="69">
        <v>10</v>
      </c>
      <c r="G42" s="69" t="s">
        <v>782</v>
      </c>
      <c r="H42" s="69">
        <v>3</v>
      </c>
      <c r="I42" s="69" t="s">
        <v>789</v>
      </c>
      <c r="J42" s="69">
        <v>2</v>
      </c>
      <c r="K42" s="69" t="s">
        <v>1489</v>
      </c>
      <c r="L42" s="69">
        <v>2</v>
      </c>
    </row>
    <row r="43" spans="1:12" ht="15" customHeight="1">
      <c r="A43" s="69" t="s">
        <v>294</v>
      </c>
      <c r="B43" s="69">
        <v>1043</v>
      </c>
      <c r="C43" s="69" t="s">
        <v>776</v>
      </c>
      <c r="D43" s="69">
        <v>24</v>
      </c>
      <c r="E43" s="69" t="s">
        <v>1488</v>
      </c>
      <c r="F43" s="69">
        <v>10</v>
      </c>
      <c r="G43" s="69" t="s">
        <v>781</v>
      </c>
      <c r="H43" s="69">
        <v>3</v>
      </c>
      <c r="I43" s="69" t="s">
        <v>788</v>
      </c>
      <c r="J43" s="69">
        <v>2</v>
      </c>
      <c r="K43" s="69" t="s">
        <v>1497</v>
      </c>
      <c r="L43" s="69">
        <v>2</v>
      </c>
    </row>
    <row r="44" spans="1:12" ht="15">
      <c r="A44" s="69" t="s">
        <v>295</v>
      </c>
      <c r="B44" s="69">
        <v>1043</v>
      </c>
      <c r="C44" s="69" t="s">
        <v>1488</v>
      </c>
      <c r="D44" s="69">
        <v>24</v>
      </c>
      <c r="E44" s="69" t="s">
        <v>1487</v>
      </c>
      <c r="F44" s="69">
        <v>10</v>
      </c>
      <c r="G44" s="69" t="s">
        <v>780</v>
      </c>
      <c r="H44" s="69">
        <v>3</v>
      </c>
      <c r="I44" s="69" t="s">
        <v>787</v>
      </c>
      <c r="J44" s="69">
        <v>2</v>
      </c>
      <c r="K44" s="69" t="s">
        <v>1498</v>
      </c>
      <c r="L44" s="69">
        <v>2</v>
      </c>
    </row>
    <row r="45" spans="1:12" ht="15" customHeight="1">
      <c r="A45" s="69" t="s">
        <v>1486</v>
      </c>
      <c r="B45" s="69">
        <v>56</v>
      </c>
      <c r="C45" s="69" t="s">
        <v>1489</v>
      </c>
      <c r="D45" s="69">
        <v>22</v>
      </c>
      <c r="E45" s="69" t="s">
        <v>1489</v>
      </c>
      <c r="F45" s="69">
        <v>8</v>
      </c>
      <c r="G45" s="69" t="s">
        <v>779</v>
      </c>
      <c r="H45" s="69">
        <v>3</v>
      </c>
      <c r="I45" s="69" t="s">
        <v>770</v>
      </c>
      <c r="J45" s="69">
        <v>2</v>
      </c>
      <c r="K45" s="69"/>
      <c r="L45" s="69"/>
    </row>
    <row r="46" spans="1:12" ht="15" customHeight="1">
      <c r="A46" s="69" t="s">
        <v>770</v>
      </c>
      <c r="B46" s="69">
        <v>41</v>
      </c>
      <c r="C46" s="69" t="s">
        <v>1490</v>
      </c>
      <c r="D46" s="69">
        <v>12</v>
      </c>
      <c r="E46" s="69" t="s">
        <v>1492</v>
      </c>
      <c r="F46" s="69">
        <v>8</v>
      </c>
      <c r="G46" s="69" t="s">
        <v>422</v>
      </c>
      <c r="H46" s="69">
        <v>3</v>
      </c>
      <c r="I46" s="69" t="s">
        <v>786</v>
      </c>
      <c r="J46" s="69">
        <v>2</v>
      </c>
      <c r="K46" s="69"/>
      <c r="L46" s="69"/>
    </row>
    <row r="47" spans="1:12" ht="15" customHeight="1">
      <c r="A47" s="69" t="s">
        <v>1487</v>
      </c>
      <c r="B47" s="69">
        <v>36</v>
      </c>
      <c r="C47" s="69" t="s">
        <v>1491</v>
      </c>
      <c r="D47" s="69">
        <v>12</v>
      </c>
      <c r="E47" s="69" t="s">
        <v>1494</v>
      </c>
      <c r="F47" s="69">
        <v>5</v>
      </c>
      <c r="G47" s="69" t="s">
        <v>770</v>
      </c>
      <c r="H47" s="69">
        <v>3</v>
      </c>
      <c r="I47" s="69" t="s">
        <v>768</v>
      </c>
      <c r="J47" s="69">
        <v>2</v>
      </c>
      <c r="K47" s="69"/>
      <c r="L47" s="69"/>
    </row>
    <row r="48" spans="1:12" ht="15" customHeight="1">
      <c r="A48" s="69" t="s">
        <v>776</v>
      </c>
      <c r="B48" s="69">
        <v>34</v>
      </c>
      <c r="C48" s="69" t="s">
        <v>1492</v>
      </c>
      <c r="D48" s="69">
        <v>10</v>
      </c>
      <c r="E48" s="69" t="s">
        <v>1490</v>
      </c>
      <c r="F48" s="69">
        <v>5</v>
      </c>
      <c r="G48" s="69" t="s">
        <v>759</v>
      </c>
      <c r="H48" s="69">
        <v>3</v>
      </c>
      <c r="I48" s="69" t="s">
        <v>785</v>
      </c>
      <c r="J48" s="69">
        <v>2</v>
      </c>
      <c r="K48" s="69"/>
      <c r="L48" s="69"/>
    </row>
    <row r="49" spans="1:12" ht="15" customHeight="1">
      <c r="A49" s="69" t="s">
        <v>1488</v>
      </c>
      <c r="B49" s="69">
        <v>34</v>
      </c>
      <c r="C49" s="69" t="s">
        <v>1493</v>
      </c>
      <c r="D49" s="69">
        <v>9</v>
      </c>
      <c r="E49" s="69" t="s">
        <v>1491</v>
      </c>
      <c r="F49" s="69">
        <v>5</v>
      </c>
      <c r="G49" s="69" t="s">
        <v>778</v>
      </c>
      <c r="H49" s="69">
        <v>3</v>
      </c>
      <c r="I49" s="69"/>
      <c r="J49" s="69"/>
      <c r="K49" s="69"/>
      <c r="L49" s="69"/>
    </row>
    <row r="50" ht="15" customHeight="1"/>
    <row r="52" spans="1:12" ht="15" customHeight="1">
      <c r="A52" s="13" t="s">
        <v>250</v>
      </c>
      <c r="B52" s="13" t="s">
        <v>232</v>
      </c>
      <c r="C52" s="13" t="s">
        <v>251</v>
      </c>
      <c r="D52" s="13" t="s">
        <v>235</v>
      </c>
      <c r="E52" s="13" t="s">
        <v>252</v>
      </c>
      <c r="F52" s="13" t="s">
        <v>236</v>
      </c>
      <c r="G52" s="13" t="s">
        <v>361</v>
      </c>
      <c r="H52" s="13" t="s">
        <v>357</v>
      </c>
      <c r="I52" s="13" t="s">
        <v>389</v>
      </c>
      <c r="J52" s="13" t="s">
        <v>379</v>
      </c>
      <c r="K52" s="63" t="s">
        <v>390</v>
      </c>
      <c r="L52" s="63" t="s">
        <v>380</v>
      </c>
    </row>
    <row r="53" spans="1:12" ht="15" customHeight="1">
      <c r="A53" s="69" t="s">
        <v>1504</v>
      </c>
      <c r="B53" s="69">
        <v>34</v>
      </c>
      <c r="C53" s="69" t="s">
        <v>1504</v>
      </c>
      <c r="D53" s="69">
        <v>24</v>
      </c>
      <c r="E53" s="69" t="s">
        <v>1504</v>
      </c>
      <c r="F53" s="69">
        <v>10</v>
      </c>
      <c r="G53" s="69" t="s">
        <v>1518</v>
      </c>
      <c r="H53" s="69">
        <v>3</v>
      </c>
      <c r="I53" s="69" t="s">
        <v>1528</v>
      </c>
      <c r="J53" s="69">
        <v>2</v>
      </c>
      <c r="K53" s="69"/>
      <c r="L53" s="69"/>
    </row>
    <row r="54" spans="1:12" ht="15" customHeight="1">
      <c r="A54" s="69" t="s">
        <v>1505</v>
      </c>
      <c r="B54" s="69">
        <v>28</v>
      </c>
      <c r="C54" s="69" t="s">
        <v>1505</v>
      </c>
      <c r="D54" s="69">
        <v>20</v>
      </c>
      <c r="E54" s="69" t="s">
        <v>1505</v>
      </c>
      <c r="F54" s="69">
        <v>8</v>
      </c>
      <c r="G54" s="69" t="s">
        <v>1519</v>
      </c>
      <c r="H54" s="69">
        <v>3</v>
      </c>
      <c r="I54" s="69" t="s">
        <v>1529</v>
      </c>
      <c r="J54" s="69">
        <v>2</v>
      </c>
      <c r="K54" s="69"/>
      <c r="L54" s="69"/>
    </row>
    <row r="55" spans="1:12" ht="15">
      <c r="A55" s="69" t="s">
        <v>1506</v>
      </c>
      <c r="B55" s="69">
        <v>17</v>
      </c>
      <c r="C55" s="69" t="s">
        <v>1506</v>
      </c>
      <c r="D55" s="69">
        <v>12</v>
      </c>
      <c r="E55" s="69" t="s">
        <v>1507</v>
      </c>
      <c r="F55" s="69">
        <v>5</v>
      </c>
      <c r="G55" s="69" t="s">
        <v>1520</v>
      </c>
      <c r="H55" s="69">
        <v>3</v>
      </c>
      <c r="I55" s="69" t="s">
        <v>1530</v>
      </c>
      <c r="J55" s="69">
        <v>2</v>
      </c>
      <c r="K55" s="69"/>
      <c r="L55" s="69"/>
    </row>
    <row r="56" spans="1:12" ht="15" customHeight="1">
      <c r="A56" s="69" t="s">
        <v>1507</v>
      </c>
      <c r="B56" s="69">
        <v>15</v>
      </c>
      <c r="C56" s="69" t="s">
        <v>1507</v>
      </c>
      <c r="D56" s="69">
        <v>10</v>
      </c>
      <c r="E56" s="69" t="s">
        <v>1508</v>
      </c>
      <c r="F56" s="69">
        <v>5</v>
      </c>
      <c r="G56" s="69" t="s">
        <v>1521</v>
      </c>
      <c r="H56" s="69">
        <v>3</v>
      </c>
      <c r="I56" s="69" t="s">
        <v>1531</v>
      </c>
      <c r="J56" s="69">
        <v>2</v>
      </c>
      <c r="K56" s="69"/>
      <c r="L56" s="69"/>
    </row>
    <row r="57" spans="1:12" ht="15" customHeight="1">
      <c r="A57" s="69" t="s">
        <v>1508</v>
      </c>
      <c r="B57" s="69">
        <v>14</v>
      </c>
      <c r="C57" s="69" t="s">
        <v>1508</v>
      </c>
      <c r="D57" s="69">
        <v>9</v>
      </c>
      <c r="E57" s="69" t="s">
        <v>1506</v>
      </c>
      <c r="F57" s="69">
        <v>5</v>
      </c>
      <c r="G57" s="69" t="s">
        <v>1522</v>
      </c>
      <c r="H57" s="69">
        <v>3</v>
      </c>
      <c r="I57" s="69" t="s">
        <v>1532</v>
      </c>
      <c r="J57" s="69">
        <v>2</v>
      </c>
      <c r="K57" s="69"/>
      <c r="L57" s="69"/>
    </row>
    <row r="58" spans="1:12" ht="15" customHeight="1">
      <c r="A58" s="69" t="s">
        <v>1509</v>
      </c>
      <c r="B58" s="69">
        <v>12</v>
      </c>
      <c r="C58" s="69" t="s">
        <v>1509</v>
      </c>
      <c r="D58" s="69">
        <v>9</v>
      </c>
      <c r="E58" s="69" t="s">
        <v>1513</v>
      </c>
      <c r="F58" s="69">
        <v>3</v>
      </c>
      <c r="G58" s="69" t="s">
        <v>1523</v>
      </c>
      <c r="H58" s="69">
        <v>3</v>
      </c>
      <c r="I58" s="69" t="s">
        <v>1533</v>
      </c>
      <c r="J58" s="69">
        <v>2</v>
      </c>
      <c r="K58" s="69"/>
      <c r="L58" s="69"/>
    </row>
    <row r="59" spans="1:12" ht="15" customHeight="1">
      <c r="A59" s="69" t="s">
        <v>1510</v>
      </c>
      <c r="B59" s="69">
        <v>8</v>
      </c>
      <c r="C59" s="69" t="s">
        <v>1512</v>
      </c>
      <c r="D59" s="69">
        <v>7</v>
      </c>
      <c r="E59" s="69" t="s">
        <v>1515</v>
      </c>
      <c r="F59" s="69">
        <v>3</v>
      </c>
      <c r="G59" s="69" t="s">
        <v>1524</v>
      </c>
      <c r="H59" s="69">
        <v>3</v>
      </c>
      <c r="I59" s="69" t="s">
        <v>1534</v>
      </c>
      <c r="J59" s="69">
        <v>2</v>
      </c>
      <c r="K59" s="69"/>
      <c r="L59" s="69"/>
    </row>
    <row r="60" spans="1:12" ht="15" customHeight="1">
      <c r="A60" s="69" t="s">
        <v>1511</v>
      </c>
      <c r="B60" s="69">
        <v>8</v>
      </c>
      <c r="C60" s="69" t="s">
        <v>1510</v>
      </c>
      <c r="D60" s="69">
        <v>6</v>
      </c>
      <c r="E60" s="69" t="s">
        <v>1509</v>
      </c>
      <c r="F60" s="69">
        <v>3</v>
      </c>
      <c r="G60" s="69" t="s">
        <v>1525</v>
      </c>
      <c r="H60" s="69">
        <v>3</v>
      </c>
      <c r="I60" s="69" t="s">
        <v>1535</v>
      </c>
      <c r="J60" s="69">
        <v>2</v>
      </c>
      <c r="K60" s="69"/>
      <c r="L60" s="69"/>
    </row>
    <row r="61" spans="1:12" ht="15" customHeight="1">
      <c r="A61" s="69" t="s">
        <v>1512</v>
      </c>
      <c r="B61" s="69">
        <v>7</v>
      </c>
      <c r="C61" s="69" t="s">
        <v>1511</v>
      </c>
      <c r="D61" s="69">
        <v>6</v>
      </c>
      <c r="E61" s="69" t="s">
        <v>1516</v>
      </c>
      <c r="F61" s="69">
        <v>2</v>
      </c>
      <c r="G61" s="69" t="s">
        <v>1526</v>
      </c>
      <c r="H61" s="69">
        <v>3</v>
      </c>
      <c r="I61" s="69"/>
      <c r="J61" s="69"/>
      <c r="K61" s="69"/>
      <c r="L61" s="69"/>
    </row>
    <row r="62" spans="1:12" ht="15">
      <c r="A62" s="69" t="s">
        <v>1513</v>
      </c>
      <c r="B62" s="69">
        <v>6</v>
      </c>
      <c r="C62" s="69" t="s">
        <v>1514</v>
      </c>
      <c r="D62" s="69">
        <v>5</v>
      </c>
      <c r="E62" s="69" t="s">
        <v>1517</v>
      </c>
      <c r="F62" s="69">
        <v>2</v>
      </c>
      <c r="G62" s="69" t="s">
        <v>1527</v>
      </c>
      <c r="H62" s="69">
        <v>2</v>
      </c>
      <c r="I62" s="69"/>
      <c r="J62" s="69"/>
      <c r="K62" s="69"/>
      <c r="L62" s="69"/>
    </row>
    <row r="63" ht="15" customHeight="1"/>
    <row r="64" ht="15" customHeight="1"/>
    <row r="65" spans="1:12" ht="15" customHeight="1">
      <c r="A65" s="13" t="s">
        <v>254</v>
      </c>
      <c r="B65" s="13" t="s">
        <v>232</v>
      </c>
      <c r="C65" s="63" t="s">
        <v>256</v>
      </c>
      <c r="D65" s="63" t="s">
        <v>235</v>
      </c>
      <c r="E65" s="13" t="s">
        <v>257</v>
      </c>
      <c r="F65" s="13" t="s">
        <v>236</v>
      </c>
      <c r="G65" s="13" t="s">
        <v>362</v>
      </c>
      <c r="H65" s="13" t="s">
        <v>357</v>
      </c>
      <c r="I65" s="63" t="s">
        <v>391</v>
      </c>
      <c r="J65" s="63" t="s">
        <v>379</v>
      </c>
      <c r="K65" s="63" t="s">
        <v>393</v>
      </c>
      <c r="L65" s="63" t="s">
        <v>380</v>
      </c>
    </row>
    <row r="66" spans="1:12" ht="15" customHeight="1">
      <c r="A66" s="63" t="s">
        <v>784</v>
      </c>
      <c r="B66" s="63">
        <v>2</v>
      </c>
      <c r="C66" s="63"/>
      <c r="D66" s="63"/>
      <c r="E66" s="63" t="s">
        <v>770</v>
      </c>
      <c r="F66" s="63">
        <v>1</v>
      </c>
      <c r="G66" s="63" t="s">
        <v>784</v>
      </c>
      <c r="H66" s="63">
        <v>2</v>
      </c>
      <c r="I66" s="63"/>
      <c r="J66" s="63"/>
      <c r="K66" s="63"/>
      <c r="L66" s="63"/>
    </row>
    <row r="67" spans="1:12" ht="15">
      <c r="A67" s="63" t="s">
        <v>770</v>
      </c>
      <c r="B67" s="63">
        <v>1</v>
      </c>
      <c r="C67" s="63"/>
      <c r="D67" s="63"/>
      <c r="E67" s="63"/>
      <c r="F67" s="63"/>
      <c r="G67" s="63" t="s">
        <v>758</v>
      </c>
      <c r="H67" s="63">
        <v>1</v>
      </c>
      <c r="I67" s="63"/>
      <c r="J67" s="63"/>
      <c r="K67" s="63"/>
      <c r="L67" s="63"/>
    </row>
    <row r="68" spans="1:12" ht="15">
      <c r="A68" s="63" t="s">
        <v>758</v>
      </c>
      <c r="B68" s="63">
        <v>1</v>
      </c>
      <c r="C68" s="63"/>
      <c r="D68" s="63"/>
      <c r="E68" s="63"/>
      <c r="F68" s="63"/>
      <c r="G68" s="63"/>
      <c r="H68" s="63"/>
      <c r="I68" s="63"/>
      <c r="J68" s="63"/>
      <c r="K68" s="63"/>
      <c r="L68" s="63"/>
    </row>
    <row r="69" ht="15" customHeight="1"/>
    <row r="70" ht="15" customHeight="1"/>
    <row r="71" spans="1:12" ht="15" customHeight="1">
      <c r="A71" s="13" t="s">
        <v>255</v>
      </c>
      <c r="B71" s="13" t="s">
        <v>232</v>
      </c>
      <c r="C71" s="13" t="s">
        <v>258</v>
      </c>
      <c r="D71" s="13" t="s">
        <v>235</v>
      </c>
      <c r="E71" s="13" t="s">
        <v>259</v>
      </c>
      <c r="F71" s="13" t="s">
        <v>236</v>
      </c>
      <c r="G71" s="13" t="s">
        <v>363</v>
      </c>
      <c r="H71" s="13" t="s">
        <v>357</v>
      </c>
      <c r="I71" s="13" t="s">
        <v>392</v>
      </c>
      <c r="J71" s="13" t="s">
        <v>379</v>
      </c>
      <c r="K71" s="63" t="s">
        <v>394</v>
      </c>
      <c r="L71" s="63" t="s">
        <v>380</v>
      </c>
    </row>
    <row r="72" spans="1:12" ht="15">
      <c r="A72" s="63" t="s">
        <v>770</v>
      </c>
      <c r="B72" s="63">
        <v>39</v>
      </c>
      <c r="C72" s="63" t="s">
        <v>770</v>
      </c>
      <c r="D72" s="63">
        <v>26</v>
      </c>
      <c r="E72" s="63" t="s">
        <v>776</v>
      </c>
      <c r="F72" s="63">
        <v>10</v>
      </c>
      <c r="G72" s="63" t="s">
        <v>783</v>
      </c>
      <c r="H72" s="63">
        <v>3</v>
      </c>
      <c r="I72" s="63" t="s">
        <v>422</v>
      </c>
      <c r="J72" s="63">
        <v>2</v>
      </c>
      <c r="K72" s="63"/>
      <c r="L72" s="63"/>
    </row>
    <row r="73" spans="1:12" ht="15">
      <c r="A73" s="63" t="s">
        <v>776</v>
      </c>
      <c r="B73" s="63">
        <v>34</v>
      </c>
      <c r="C73" s="63" t="s">
        <v>776</v>
      </c>
      <c r="D73" s="63">
        <v>24</v>
      </c>
      <c r="E73" s="63" t="s">
        <v>770</v>
      </c>
      <c r="F73" s="63">
        <v>8</v>
      </c>
      <c r="G73" s="63" t="s">
        <v>782</v>
      </c>
      <c r="H73" s="63">
        <v>3</v>
      </c>
      <c r="I73" s="63" t="s">
        <v>789</v>
      </c>
      <c r="J73" s="63">
        <v>2</v>
      </c>
      <c r="K73" s="63"/>
      <c r="L73" s="63"/>
    </row>
    <row r="74" spans="1:12" ht="15" customHeight="1">
      <c r="A74" s="63" t="s">
        <v>422</v>
      </c>
      <c r="B74" s="63">
        <v>7</v>
      </c>
      <c r="C74" s="63" t="s">
        <v>783</v>
      </c>
      <c r="D74" s="63">
        <v>2</v>
      </c>
      <c r="E74" s="63" t="s">
        <v>807</v>
      </c>
      <c r="F74" s="63">
        <v>2</v>
      </c>
      <c r="G74" s="63" t="s">
        <v>781</v>
      </c>
      <c r="H74" s="63">
        <v>3</v>
      </c>
      <c r="I74" s="63" t="s">
        <v>788</v>
      </c>
      <c r="J74" s="63">
        <v>2</v>
      </c>
      <c r="K74" s="63"/>
      <c r="L74" s="63"/>
    </row>
    <row r="75" spans="1:12" ht="15" customHeight="1">
      <c r="A75" s="63" t="s">
        <v>783</v>
      </c>
      <c r="B75" s="63">
        <v>6</v>
      </c>
      <c r="C75" s="63" t="s">
        <v>799</v>
      </c>
      <c r="D75" s="63">
        <v>2</v>
      </c>
      <c r="E75" s="63" t="s">
        <v>806</v>
      </c>
      <c r="F75" s="63">
        <v>2</v>
      </c>
      <c r="G75" s="63" t="s">
        <v>780</v>
      </c>
      <c r="H75" s="63">
        <v>3</v>
      </c>
      <c r="I75" s="63" t="s">
        <v>787</v>
      </c>
      <c r="J75" s="63">
        <v>2</v>
      </c>
      <c r="K75" s="63"/>
      <c r="L75" s="63"/>
    </row>
    <row r="76" spans="1:12" ht="15" customHeight="1">
      <c r="A76" s="63" t="s">
        <v>799</v>
      </c>
      <c r="B76" s="63">
        <v>4</v>
      </c>
      <c r="C76" s="63" t="s">
        <v>794</v>
      </c>
      <c r="D76" s="63">
        <v>1</v>
      </c>
      <c r="E76" s="63" t="s">
        <v>805</v>
      </c>
      <c r="F76" s="63">
        <v>2</v>
      </c>
      <c r="G76" s="63" t="s">
        <v>779</v>
      </c>
      <c r="H76" s="63">
        <v>3</v>
      </c>
      <c r="I76" s="63" t="s">
        <v>770</v>
      </c>
      <c r="J76" s="63">
        <v>2</v>
      </c>
      <c r="K76" s="63"/>
      <c r="L76" s="63"/>
    </row>
    <row r="77" spans="1:12" ht="15" customHeight="1">
      <c r="A77" s="63" t="s">
        <v>773</v>
      </c>
      <c r="B77" s="63">
        <v>3</v>
      </c>
      <c r="C77" s="63" t="s">
        <v>798</v>
      </c>
      <c r="D77" s="63">
        <v>1</v>
      </c>
      <c r="E77" s="63" t="s">
        <v>804</v>
      </c>
      <c r="F77" s="63">
        <v>2</v>
      </c>
      <c r="G77" s="63" t="s">
        <v>422</v>
      </c>
      <c r="H77" s="63">
        <v>3</v>
      </c>
      <c r="I77" s="63" t="s">
        <v>786</v>
      </c>
      <c r="J77" s="63">
        <v>2</v>
      </c>
      <c r="K77" s="63"/>
      <c r="L77" s="63"/>
    </row>
    <row r="78" spans="1:12" ht="15">
      <c r="A78" s="63" t="s">
        <v>782</v>
      </c>
      <c r="B78" s="63">
        <v>3</v>
      </c>
      <c r="C78" s="63" t="s">
        <v>427</v>
      </c>
      <c r="D78" s="63">
        <v>1</v>
      </c>
      <c r="E78" s="63" t="s">
        <v>803</v>
      </c>
      <c r="F78" s="63">
        <v>2</v>
      </c>
      <c r="G78" s="63" t="s">
        <v>770</v>
      </c>
      <c r="H78" s="63">
        <v>3</v>
      </c>
      <c r="I78" s="63" t="s">
        <v>768</v>
      </c>
      <c r="J78" s="63">
        <v>2</v>
      </c>
      <c r="K78" s="63"/>
      <c r="L78" s="63"/>
    </row>
    <row r="79" spans="1:12" ht="15" customHeight="1">
      <c r="A79" s="63" t="s">
        <v>781</v>
      </c>
      <c r="B79" s="63">
        <v>3</v>
      </c>
      <c r="C79" s="63" t="s">
        <v>797</v>
      </c>
      <c r="D79" s="63">
        <v>1</v>
      </c>
      <c r="E79" s="63" t="s">
        <v>802</v>
      </c>
      <c r="F79" s="63">
        <v>2</v>
      </c>
      <c r="G79" s="63" t="s">
        <v>759</v>
      </c>
      <c r="H79" s="63">
        <v>3</v>
      </c>
      <c r="I79" s="63" t="s">
        <v>785</v>
      </c>
      <c r="J79" s="63">
        <v>2</v>
      </c>
      <c r="K79" s="63"/>
      <c r="L79" s="63"/>
    </row>
    <row r="80" spans="1:12" ht="15">
      <c r="A80" s="63" t="s">
        <v>780</v>
      </c>
      <c r="B80" s="63">
        <v>3</v>
      </c>
      <c r="C80" s="63" t="s">
        <v>774</v>
      </c>
      <c r="D80" s="63">
        <v>1</v>
      </c>
      <c r="E80" s="63" t="s">
        <v>801</v>
      </c>
      <c r="F80" s="63">
        <v>2</v>
      </c>
      <c r="G80" s="63" t="s">
        <v>778</v>
      </c>
      <c r="H80" s="63">
        <v>3</v>
      </c>
      <c r="I80" s="63"/>
      <c r="J80" s="63"/>
      <c r="K80" s="63"/>
      <c r="L80" s="63"/>
    </row>
    <row r="81" spans="1:12" ht="15">
      <c r="A81" s="63" t="s">
        <v>779</v>
      </c>
      <c r="B81" s="63">
        <v>3</v>
      </c>
      <c r="C81" s="63" t="s">
        <v>773</v>
      </c>
      <c r="D81" s="63">
        <v>1</v>
      </c>
      <c r="E81" s="63" t="s">
        <v>800</v>
      </c>
      <c r="F81" s="63">
        <v>2</v>
      </c>
      <c r="G81" s="63" t="s">
        <v>777</v>
      </c>
      <c r="H81" s="63">
        <v>3</v>
      </c>
      <c r="I81" s="63"/>
      <c r="J81" s="63"/>
      <c r="K81" s="63"/>
      <c r="L81" s="63"/>
    </row>
    <row r="83" ht="15" customHeight="1"/>
    <row r="84" spans="1:12" ht="15" customHeight="1">
      <c r="A84" s="13" t="s">
        <v>262</v>
      </c>
      <c r="B84" s="13" t="s">
        <v>232</v>
      </c>
      <c r="C84" s="13" t="s">
        <v>263</v>
      </c>
      <c r="D84" s="13" t="s">
        <v>235</v>
      </c>
      <c r="E84" s="13" t="s">
        <v>264</v>
      </c>
      <c r="F84" s="13" t="s">
        <v>236</v>
      </c>
      <c r="G84" s="13" t="s">
        <v>364</v>
      </c>
      <c r="H84" s="13" t="s">
        <v>357</v>
      </c>
      <c r="I84" s="13" t="s">
        <v>395</v>
      </c>
      <c r="J84" s="13" t="s">
        <v>379</v>
      </c>
      <c r="K84" s="13" t="s">
        <v>396</v>
      </c>
      <c r="L84" s="13" t="s">
        <v>380</v>
      </c>
    </row>
    <row r="85" spans="1:12" ht="15">
      <c r="A85" s="115" t="s">
        <v>759</v>
      </c>
      <c r="B85" s="63">
        <v>895194</v>
      </c>
      <c r="C85" s="115" t="s">
        <v>794</v>
      </c>
      <c r="D85" s="63">
        <v>200600</v>
      </c>
      <c r="E85" s="115" t="s">
        <v>790</v>
      </c>
      <c r="F85" s="63">
        <v>91361</v>
      </c>
      <c r="G85" s="115" t="s">
        <v>759</v>
      </c>
      <c r="H85" s="63">
        <v>895194</v>
      </c>
      <c r="I85" s="115" t="s">
        <v>767</v>
      </c>
      <c r="J85" s="63">
        <v>131027</v>
      </c>
      <c r="K85" s="115" t="s">
        <v>769</v>
      </c>
      <c r="L85" s="63">
        <v>1803</v>
      </c>
    </row>
    <row r="86" spans="1:12" ht="15">
      <c r="A86" s="115" t="s">
        <v>781</v>
      </c>
      <c r="B86" s="63">
        <v>727993</v>
      </c>
      <c r="C86" s="115" t="s">
        <v>422</v>
      </c>
      <c r="D86" s="63">
        <v>162037</v>
      </c>
      <c r="E86" s="115" t="s">
        <v>793</v>
      </c>
      <c r="F86" s="63">
        <v>46285</v>
      </c>
      <c r="G86" s="115" t="s">
        <v>781</v>
      </c>
      <c r="H86" s="63">
        <v>727993</v>
      </c>
      <c r="I86" s="115" t="s">
        <v>786</v>
      </c>
      <c r="J86" s="63">
        <v>49931</v>
      </c>
      <c r="K86" s="115" t="s">
        <v>763</v>
      </c>
      <c r="L86" s="63">
        <v>534</v>
      </c>
    </row>
    <row r="87" spans="1:12" ht="15" customHeight="1">
      <c r="A87" s="115" t="s">
        <v>794</v>
      </c>
      <c r="B87" s="63">
        <v>200600</v>
      </c>
      <c r="C87" s="115" t="s">
        <v>797</v>
      </c>
      <c r="D87" s="63">
        <v>113860</v>
      </c>
      <c r="E87" s="115" t="s">
        <v>775</v>
      </c>
      <c r="F87" s="63">
        <v>45878</v>
      </c>
      <c r="G87" s="115" t="s">
        <v>777</v>
      </c>
      <c r="H87" s="63">
        <v>65676</v>
      </c>
      <c r="I87" s="115" t="s">
        <v>768</v>
      </c>
      <c r="J87" s="63">
        <v>33951</v>
      </c>
      <c r="K87" s="115" t="s">
        <v>764</v>
      </c>
      <c r="L87" s="63">
        <v>5</v>
      </c>
    </row>
    <row r="88" spans="1:12" ht="15" customHeight="1">
      <c r="A88" s="115" t="s">
        <v>422</v>
      </c>
      <c r="B88" s="63">
        <v>162037</v>
      </c>
      <c r="C88" s="115" t="s">
        <v>798</v>
      </c>
      <c r="D88" s="63">
        <v>44499</v>
      </c>
      <c r="E88" s="115" t="s">
        <v>802</v>
      </c>
      <c r="F88" s="63">
        <v>28898</v>
      </c>
      <c r="G88" s="115" t="s">
        <v>778</v>
      </c>
      <c r="H88" s="63">
        <v>49867</v>
      </c>
      <c r="I88" s="115" t="s">
        <v>785</v>
      </c>
      <c r="J88" s="63">
        <v>16134</v>
      </c>
      <c r="K88" s="115"/>
      <c r="L88" s="63"/>
    </row>
    <row r="89" spans="1:12" ht="15" customHeight="1">
      <c r="A89" s="115" t="s">
        <v>767</v>
      </c>
      <c r="B89" s="63">
        <v>131027</v>
      </c>
      <c r="C89" s="115" t="s">
        <v>776</v>
      </c>
      <c r="D89" s="63">
        <v>21758</v>
      </c>
      <c r="E89" s="115" t="s">
        <v>791</v>
      </c>
      <c r="F89" s="63">
        <v>10022</v>
      </c>
      <c r="G89" s="115" t="s">
        <v>783</v>
      </c>
      <c r="H89" s="63">
        <v>8714</v>
      </c>
      <c r="I89" s="115" t="s">
        <v>789</v>
      </c>
      <c r="J89" s="63">
        <v>8096</v>
      </c>
      <c r="K89" s="115"/>
      <c r="L89" s="63"/>
    </row>
    <row r="90" spans="1:12" ht="15" customHeight="1">
      <c r="A90" s="115" t="s">
        <v>797</v>
      </c>
      <c r="B90" s="63">
        <v>113860</v>
      </c>
      <c r="C90" s="115" t="s">
        <v>772</v>
      </c>
      <c r="D90" s="63">
        <v>6347</v>
      </c>
      <c r="E90" s="115" t="s">
        <v>792</v>
      </c>
      <c r="F90" s="63">
        <v>9725</v>
      </c>
      <c r="G90" s="115" t="s">
        <v>779</v>
      </c>
      <c r="H90" s="63">
        <v>4505</v>
      </c>
      <c r="I90" s="115" t="s">
        <v>787</v>
      </c>
      <c r="J90" s="63">
        <v>4575</v>
      </c>
      <c r="K90" s="115"/>
      <c r="L90" s="63"/>
    </row>
    <row r="91" spans="1:12" ht="15">
      <c r="A91" s="115" t="s">
        <v>790</v>
      </c>
      <c r="B91" s="63">
        <v>91361</v>
      </c>
      <c r="C91" s="115" t="s">
        <v>760</v>
      </c>
      <c r="D91" s="63">
        <v>4300</v>
      </c>
      <c r="E91" s="115" t="s">
        <v>800</v>
      </c>
      <c r="F91" s="63">
        <v>5252</v>
      </c>
      <c r="G91" s="115" t="s">
        <v>780</v>
      </c>
      <c r="H91" s="63">
        <v>1938</v>
      </c>
      <c r="I91" s="115" t="s">
        <v>788</v>
      </c>
      <c r="J91" s="63">
        <v>1310</v>
      </c>
      <c r="K91" s="115"/>
      <c r="L91" s="63"/>
    </row>
    <row r="92" spans="1:12" ht="15" customHeight="1">
      <c r="A92" s="115" t="s">
        <v>777</v>
      </c>
      <c r="B92" s="63">
        <v>65676</v>
      </c>
      <c r="C92" s="115" t="s">
        <v>799</v>
      </c>
      <c r="D92" s="63">
        <v>3428</v>
      </c>
      <c r="E92" s="115" t="s">
        <v>806</v>
      </c>
      <c r="F92" s="63">
        <v>3790</v>
      </c>
      <c r="G92" s="115" t="s">
        <v>757</v>
      </c>
      <c r="H92" s="63">
        <v>1793</v>
      </c>
      <c r="I92" s="115"/>
      <c r="J92" s="63"/>
      <c r="K92" s="115"/>
      <c r="L92" s="63"/>
    </row>
    <row r="93" spans="1:12" ht="15">
      <c r="A93" s="115" t="s">
        <v>786</v>
      </c>
      <c r="B93" s="63">
        <v>49931</v>
      </c>
      <c r="C93" s="115" t="s">
        <v>762</v>
      </c>
      <c r="D93" s="63">
        <v>3243</v>
      </c>
      <c r="E93" s="115" t="s">
        <v>803</v>
      </c>
      <c r="F93" s="63">
        <v>3297</v>
      </c>
      <c r="G93" s="115" t="s">
        <v>784</v>
      </c>
      <c r="H93" s="63">
        <v>1670</v>
      </c>
      <c r="I93" s="115"/>
      <c r="J93" s="63"/>
      <c r="K93" s="115"/>
      <c r="L93" s="63"/>
    </row>
    <row r="94" spans="1:12" ht="15">
      <c r="A94" s="115" t="s">
        <v>778</v>
      </c>
      <c r="B94" s="63">
        <v>49867</v>
      </c>
      <c r="C94" s="115" t="s">
        <v>771</v>
      </c>
      <c r="D94" s="63">
        <v>1752</v>
      </c>
      <c r="E94" s="115" t="s">
        <v>805</v>
      </c>
      <c r="F94" s="63">
        <v>2298</v>
      </c>
      <c r="G94" s="115" t="s">
        <v>758</v>
      </c>
      <c r="H94" s="63">
        <v>1237</v>
      </c>
      <c r="I94" s="115"/>
      <c r="J94" s="63"/>
      <c r="K94" s="115"/>
      <c r="L94" s="63"/>
    </row>
  </sheetData>
  <hyperlinks>
    <hyperlink ref="A2" r:id="rId1" display="https://zoom.us/recording/play/D2a4rMBNzyplGPVOyXfzo3IspL3kGdIqsl3Z-hlICvbQMuL1kj_OTbrawA0drv6O"/>
    <hyperlink ref="A3" r:id="rId2" display="https://twitter.com/UNOSML/status/1174750667862355970"/>
    <hyperlink ref="A4" r:id="rId3" display="https://unomaha.zoom.us/signin"/>
    <hyperlink ref="A5" r:id="rId4" display="http://unothegateway.com/uno-celebrates-constitution-week-including-first-amendment-panel/"/>
    <hyperlink ref="A6" r:id="rId5" display="https://nodexlgraphgallery.org/Pages/Graph.aspx?graphID=210062"/>
    <hyperlink ref="A7" r:id="rId6" display="https://unomaha.zoom.us/recording/play/D2a4rMBNzyplGPVOyXfzo3IspL3kGdIqsl3Z-hlICvbQMuL1kj_OTbrawA0drv6O?continueMode=true"/>
    <hyperlink ref="A8" r:id="rId7" display="https://nealschaffer.com/strategically-build-influencer-marketing-program/"/>
    <hyperlink ref="A9" r:id="rId8" display="https://nodexlgraphgallery.org/Pages/Graph.aspx?graphID=209537"/>
    <hyperlink ref="A10" r:id="rId9" display="https://nationalvoterregistrationday.org/partner-tools/"/>
    <hyperlink ref="A11" r:id="rId10" display="https://nodexlgraphgallery.org/Pages/Graph.aspx?graphID=210965"/>
    <hyperlink ref="C2" r:id="rId11" display="https://zoom.us/recording/play/D2a4rMBNzyplGPVOyXfzo3IspL3kGdIqsl3Z-hlICvbQMuL1kj_OTbrawA0drv6O"/>
    <hyperlink ref="C3" r:id="rId12" display="https://unomaha.zoom.us/signin"/>
    <hyperlink ref="C4" r:id="rId13" display="https://twitter.com/UNOSML/status/1174750667862355970"/>
    <hyperlink ref="C5" r:id="rId14" display="https://twitter.com/UNOSML/status/1174693077790986241"/>
    <hyperlink ref="C6" r:id="rId15" display="https://twitter.com/unosml/status/1176886608844345344"/>
    <hyperlink ref="C7" r:id="rId16" display="https://investigativereportingworkshop.org/news/growing-hostility-between-student-media-and-administrators/"/>
    <hyperlink ref="C8" r:id="rId17" display="https://nationalvoterregistrationday.org/partner-tools/"/>
    <hyperlink ref="C9" r:id="rId18" display="https://twitter.com/unosml/status/1176884019683713024"/>
    <hyperlink ref="C10" r:id="rId19" display="https://nealschaffer.com/strategically-build-influencer-marketing-program/"/>
    <hyperlink ref="C11" r:id="rId20" display="https://nodexlgraphgallery.org/Pages/Graph.aspx?graphID=210062"/>
    <hyperlink ref="E2" r:id="rId21" display="https://nodexlgraphgallery.org/Pages/Graph.aspx?graphID=210965"/>
    <hyperlink ref="E3" r:id="rId22" display="https://unomaha.zoom.us/signin"/>
    <hyperlink ref="E4" r:id="rId23" display="https://unomaha.zoom.us/recording/play/D2a4rMBNzyplGPVOyXfzo3IspL3kGdIqsl3Z-hlICvbQMuL1kj_OTbrawA0drv6O?continueMode=true"/>
    <hyperlink ref="E5" r:id="rId24" display="https://twitter.com/LarissaGrace/status/1174791759785652224"/>
    <hyperlink ref="E6" r:id="rId25" display="https://zoom.us/recording/play/D2a4rMBNzyplGPVOyXfzo3IspL3kGdIqsl3Z-hlICvbQMuL1kj_OTbrawA0drv6O"/>
    <hyperlink ref="E7" r:id="rId26" display="https://nationalvoterregistrationday.org/partner-tools/"/>
    <hyperlink ref="E8" r:id="rId27" display="https://sproutsocial.com/insights/hashtag-analytics/"/>
    <hyperlink ref="E9" r:id="rId28" display="https://nealschaffer.com/strategically-build-influencer-marketing-program/"/>
    <hyperlink ref="E10" r:id="rId29" display="https://nodexlgraphgallery.org/Pages/Graph.aspx?graphID=210062"/>
    <hyperlink ref="E11" r:id="rId30" display="http://unothegateway.com/uno-celebrates-constitution-week-including-first-amendment-panel/"/>
    <hyperlink ref="G2" r:id="rId31" display="https://nodexlgraphgallery.org/Pages/Graph.aspx?graphID=209537"/>
    <hyperlink ref="K2" r:id="rId32" display="https://twitter.com/unosml/status/1174750667862355970"/>
    <hyperlink ref="K3" r:id="rId33" display="https://twitter.com/UNOSML/status/1174750667862355970"/>
    <hyperlink ref="K4" r:id="rId34" display="https://twitter.com/UNOSML/status/1174836862600585217"/>
  </hyperlinks>
  <printOptions/>
  <pageMargins left="0.7" right="0.7" top="0.75" bottom="0.75" header="0.3" footer="0.3"/>
  <pageSetup orientation="portrait" paperSize="9"/>
  <tableParts>
    <tablePart r:id="rId36"/>
    <tablePart r:id="rId37"/>
    <tablePart r:id="rId35"/>
    <tablePart r:id="rId42"/>
    <tablePart r:id="rId38"/>
    <tablePart r:id="rId41"/>
    <tablePart r:id="rId39"/>
    <tablePart r:id="rId40"/>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276</v>
      </c>
      <c r="B1" s="13" t="s">
        <v>277</v>
      </c>
      <c r="C1" s="13" t="s">
        <v>278</v>
      </c>
      <c r="D1" s="13" t="s">
        <v>144</v>
      </c>
      <c r="E1" s="13" t="s">
        <v>296</v>
      </c>
      <c r="F1" s="13" t="s">
        <v>297</v>
      </c>
      <c r="G1" s="13" t="s">
        <v>298</v>
      </c>
    </row>
    <row r="2" spans="1:7" ht="15">
      <c r="A2" s="63" t="s">
        <v>291</v>
      </c>
      <c r="B2" s="63">
        <v>0</v>
      </c>
      <c r="C2" s="113">
        <v>0</v>
      </c>
      <c r="D2" s="63" t="s">
        <v>279</v>
      </c>
      <c r="E2" s="63"/>
      <c r="F2" s="63"/>
      <c r="G2" s="63"/>
    </row>
    <row r="3" spans="1:7" ht="15">
      <c r="A3" s="63" t="s">
        <v>292</v>
      </c>
      <c r="B3" s="63">
        <v>0</v>
      </c>
      <c r="C3" s="113">
        <v>0</v>
      </c>
      <c r="D3" s="63" t="s">
        <v>279</v>
      </c>
      <c r="E3" s="63"/>
      <c r="F3" s="63"/>
      <c r="G3" s="63"/>
    </row>
    <row r="4" spans="1:7" ht="15">
      <c r="A4" s="63" t="s">
        <v>293</v>
      </c>
      <c r="B4" s="63">
        <v>0</v>
      </c>
      <c r="C4" s="113">
        <v>0</v>
      </c>
      <c r="D4" s="63" t="s">
        <v>279</v>
      </c>
      <c r="E4" s="63"/>
      <c r="F4" s="63"/>
      <c r="G4" s="63"/>
    </row>
    <row r="5" spans="1:7" ht="15">
      <c r="A5" s="63" t="s">
        <v>294</v>
      </c>
      <c r="B5" s="63">
        <v>1043</v>
      </c>
      <c r="C5" s="113">
        <v>1</v>
      </c>
      <c r="D5" s="63" t="s">
        <v>279</v>
      </c>
      <c r="E5" s="63"/>
      <c r="F5" s="63"/>
      <c r="G5" s="63"/>
    </row>
    <row r="6" spans="1:7" ht="15">
      <c r="A6" s="63" t="s">
        <v>295</v>
      </c>
      <c r="B6" s="63">
        <v>1043</v>
      </c>
      <c r="C6" s="113">
        <v>1</v>
      </c>
      <c r="D6" s="63" t="s">
        <v>279</v>
      </c>
      <c r="E6" s="63"/>
      <c r="F6" s="63"/>
      <c r="G6" s="63"/>
    </row>
    <row r="7" spans="1:7" ht="15">
      <c r="A7" s="69" t="s">
        <v>1486</v>
      </c>
      <c r="B7" s="69">
        <v>56</v>
      </c>
      <c r="C7" s="93">
        <v>0.005274306238088317</v>
      </c>
      <c r="D7" s="69" t="s">
        <v>279</v>
      </c>
      <c r="E7" s="69" t="b">
        <v>0</v>
      </c>
      <c r="F7" s="69" t="b">
        <v>0</v>
      </c>
      <c r="G7" s="69" t="b">
        <v>0</v>
      </c>
    </row>
    <row r="8" spans="1:7" ht="15">
      <c r="A8" s="69" t="s">
        <v>770</v>
      </c>
      <c r="B8" s="69">
        <v>41</v>
      </c>
      <c r="C8" s="93">
        <v>0.010148686177102122</v>
      </c>
      <c r="D8" s="69" t="s">
        <v>279</v>
      </c>
      <c r="E8" s="69" t="b">
        <v>0</v>
      </c>
      <c r="F8" s="69" t="b">
        <v>0</v>
      </c>
      <c r="G8" s="69" t="b">
        <v>0</v>
      </c>
    </row>
    <row r="9" spans="1:7" ht="15">
      <c r="A9" s="69" t="s">
        <v>1487</v>
      </c>
      <c r="B9" s="69">
        <v>36</v>
      </c>
      <c r="C9" s="93">
        <v>0.011530502112570914</v>
      </c>
      <c r="D9" s="69" t="s">
        <v>279</v>
      </c>
      <c r="E9" s="69" t="b">
        <v>0</v>
      </c>
      <c r="F9" s="69" t="b">
        <v>0</v>
      </c>
      <c r="G9" s="69" t="b">
        <v>0</v>
      </c>
    </row>
    <row r="10" spans="1:7" ht="15">
      <c r="A10" s="69" t="s">
        <v>776</v>
      </c>
      <c r="B10" s="69">
        <v>34</v>
      </c>
      <c r="C10" s="93">
        <v>0.011426970516919831</v>
      </c>
      <c r="D10" s="69" t="s">
        <v>279</v>
      </c>
      <c r="E10" s="69" t="b">
        <v>0</v>
      </c>
      <c r="F10" s="69" t="b">
        <v>0</v>
      </c>
      <c r="G10" s="69" t="b">
        <v>0</v>
      </c>
    </row>
    <row r="11" spans="1:7" ht="15">
      <c r="A11" s="69" t="s">
        <v>1488</v>
      </c>
      <c r="B11" s="69">
        <v>34</v>
      </c>
      <c r="C11" s="93">
        <v>0.011426970516919831</v>
      </c>
      <c r="D11" s="69" t="s">
        <v>279</v>
      </c>
      <c r="E11" s="69" t="b">
        <v>0</v>
      </c>
      <c r="F11" s="69" t="b">
        <v>0</v>
      </c>
      <c r="G11" s="69" t="b">
        <v>0</v>
      </c>
    </row>
    <row r="12" spans="1:7" ht="15">
      <c r="A12" s="69" t="s">
        <v>1489</v>
      </c>
      <c r="B12" s="69">
        <v>32</v>
      </c>
      <c r="C12" s="93">
        <v>0.011811917536107433</v>
      </c>
      <c r="D12" s="69" t="s">
        <v>279</v>
      </c>
      <c r="E12" s="69" t="b">
        <v>0</v>
      </c>
      <c r="F12" s="69" t="b">
        <v>0</v>
      </c>
      <c r="G12" s="69" t="b">
        <v>0</v>
      </c>
    </row>
    <row r="13" spans="1:7" ht="15">
      <c r="A13" s="69" t="s">
        <v>1492</v>
      </c>
      <c r="B13" s="69">
        <v>18</v>
      </c>
      <c r="C13" s="93">
        <v>0.01344287352867983</v>
      </c>
      <c r="D13" s="69" t="s">
        <v>279</v>
      </c>
      <c r="E13" s="69" t="b">
        <v>0</v>
      </c>
      <c r="F13" s="69" t="b">
        <v>0</v>
      </c>
      <c r="G13" s="69" t="b">
        <v>0</v>
      </c>
    </row>
    <row r="14" spans="1:7" ht="15">
      <c r="A14" s="69" t="s">
        <v>1490</v>
      </c>
      <c r="B14" s="69">
        <v>17</v>
      </c>
      <c r="C14" s="93">
        <v>0.012134451288933793</v>
      </c>
      <c r="D14" s="69" t="s">
        <v>279</v>
      </c>
      <c r="E14" s="69" t="b">
        <v>0</v>
      </c>
      <c r="F14" s="69" t="b">
        <v>0</v>
      </c>
      <c r="G14" s="69" t="b">
        <v>0</v>
      </c>
    </row>
    <row r="15" spans="1:7" ht="15">
      <c r="A15" s="69" t="s">
        <v>1491</v>
      </c>
      <c r="B15" s="69">
        <v>17</v>
      </c>
      <c r="C15" s="93">
        <v>0.012134451288933793</v>
      </c>
      <c r="D15" s="69" t="s">
        <v>279</v>
      </c>
      <c r="E15" s="69" t="b">
        <v>0</v>
      </c>
      <c r="F15" s="69" t="b">
        <v>0</v>
      </c>
      <c r="G15" s="69" t="b">
        <v>0</v>
      </c>
    </row>
    <row r="16" spans="1:7" ht="15">
      <c r="A16" s="69" t="s">
        <v>1493</v>
      </c>
      <c r="B16" s="69">
        <v>12</v>
      </c>
      <c r="C16" s="93">
        <v>0.010843050992310518</v>
      </c>
      <c r="D16" s="69" t="s">
        <v>279</v>
      </c>
      <c r="E16" s="69" t="b">
        <v>0</v>
      </c>
      <c r="F16" s="69" t="b">
        <v>0</v>
      </c>
      <c r="G16" s="69" t="b">
        <v>0</v>
      </c>
    </row>
    <row r="17" spans="1:7" ht="15">
      <c r="A17" s="69" t="s">
        <v>1494</v>
      </c>
      <c r="B17" s="69">
        <v>11</v>
      </c>
      <c r="C17" s="93">
        <v>0.010461011928794133</v>
      </c>
      <c r="D17" s="69" t="s">
        <v>279</v>
      </c>
      <c r="E17" s="69" t="b">
        <v>0</v>
      </c>
      <c r="F17" s="69" t="b">
        <v>0</v>
      </c>
      <c r="G17" s="69" t="b">
        <v>0</v>
      </c>
    </row>
    <row r="18" spans="1:7" ht="15">
      <c r="A18" s="69" t="s">
        <v>1496</v>
      </c>
      <c r="B18" s="69">
        <v>11</v>
      </c>
      <c r="C18" s="93">
        <v>0.011032303693838643</v>
      </c>
      <c r="D18" s="69" t="s">
        <v>279</v>
      </c>
      <c r="E18" s="69" t="b">
        <v>0</v>
      </c>
      <c r="F18" s="69" t="b">
        <v>0</v>
      </c>
      <c r="G18" s="69" t="b">
        <v>0</v>
      </c>
    </row>
    <row r="19" spans="1:7" ht="15">
      <c r="A19" s="69" t="s">
        <v>783</v>
      </c>
      <c r="B19" s="69">
        <v>10</v>
      </c>
      <c r="C19" s="93">
        <v>0.012812914668380653</v>
      </c>
      <c r="D19" s="69" t="s">
        <v>279</v>
      </c>
      <c r="E19" s="69" t="b">
        <v>0</v>
      </c>
      <c r="F19" s="69" t="b">
        <v>0</v>
      </c>
      <c r="G19" s="69" t="b">
        <v>0</v>
      </c>
    </row>
    <row r="20" spans="1:7" ht="15">
      <c r="A20" s="69" t="s">
        <v>1612</v>
      </c>
      <c r="B20" s="69">
        <v>8</v>
      </c>
      <c r="C20" s="93">
        <v>0.008996241530355213</v>
      </c>
      <c r="D20" s="69" t="s">
        <v>279</v>
      </c>
      <c r="E20" s="69" t="b">
        <v>0</v>
      </c>
      <c r="F20" s="69" t="b">
        <v>0</v>
      </c>
      <c r="G20" s="69" t="b">
        <v>0</v>
      </c>
    </row>
    <row r="21" spans="1:7" ht="15">
      <c r="A21" s="69" t="s">
        <v>1613</v>
      </c>
      <c r="B21" s="69">
        <v>8</v>
      </c>
      <c r="C21" s="93">
        <v>0.008996241530355213</v>
      </c>
      <c r="D21" s="69" t="s">
        <v>279</v>
      </c>
      <c r="E21" s="69" t="b">
        <v>0</v>
      </c>
      <c r="F21" s="69" t="b">
        <v>0</v>
      </c>
      <c r="G21" s="69" t="b">
        <v>0</v>
      </c>
    </row>
    <row r="22" spans="1:7" ht="15">
      <c r="A22" s="69" t="s">
        <v>1614</v>
      </c>
      <c r="B22" s="69">
        <v>8</v>
      </c>
      <c r="C22" s="93">
        <v>0.008996241530355213</v>
      </c>
      <c r="D22" s="69" t="s">
        <v>279</v>
      </c>
      <c r="E22" s="69" t="b">
        <v>0</v>
      </c>
      <c r="F22" s="69" t="b">
        <v>0</v>
      </c>
      <c r="G22" s="69" t="b">
        <v>0</v>
      </c>
    </row>
    <row r="23" spans="1:7" ht="15">
      <c r="A23" s="69" t="s">
        <v>1615</v>
      </c>
      <c r="B23" s="69">
        <v>8</v>
      </c>
      <c r="C23" s="93">
        <v>0.008996241530355213</v>
      </c>
      <c r="D23" s="69" t="s">
        <v>279</v>
      </c>
      <c r="E23" s="69" t="b">
        <v>0</v>
      </c>
      <c r="F23" s="69" t="b">
        <v>0</v>
      </c>
      <c r="G23" s="69" t="b">
        <v>0</v>
      </c>
    </row>
    <row r="24" spans="1:7" ht="15">
      <c r="A24" s="69" t="s">
        <v>1616</v>
      </c>
      <c r="B24" s="69">
        <v>8</v>
      </c>
      <c r="C24" s="93">
        <v>0.008996241530355213</v>
      </c>
      <c r="D24" s="69" t="s">
        <v>279</v>
      </c>
      <c r="E24" s="69" t="b">
        <v>0</v>
      </c>
      <c r="F24" s="69" t="b">
        <v>0</v>
      </c>
      <c r="G24" s="69" t="b">
        <v>0</v>
      </c>
    </row>
    <row r="25" spans="1:7" ht="15">
      <c r="A25" s="69" t="s">
        <v>397</v>
      </c>
      <c r="B25" s="69">
        <v>8</v>
      </c>
      <c r="C25" s="93">
        <v>0.008996241530355213</v>
      </c>
      <c r="D25" s="69" t="s">
        <v>279</v>
      </c>
      <c r="E25" s="69" t="b">
        <v>0</v>
      </c>
      <c r="F25" s="69" t="b">
        <v>0</v>
      </c>
      <c r="G25" s="69" t="b">
        <v>0</v>
      </c>
    </row>
    <row r="26" spans="1:7" ht="15">
      <c r="A26" s="69" t="s">
        <v>1617</v>
      </c>
      <c r="B26" s="69">
        <v>7</v>
      </c>
      <c r="C26" s="93">
        <v>0.008381050898463329</v>
      </c>
      <c r="D26" s="69" t="s">
        <v>279</v>
      </c>
      <c r="E26" s="69" t="b">
        <v>0</v>
      </c>
      <c r="F26" s="69" t="b">
        <v>0</v>
      </c>
      <c r="G26" s="69" t="b">
        <v>0</v>
      </c>
    </row>
    <row r="27" spans="1:7" ht="15">
      <c r="A27" s="69" t="s">
        <v>422</v>
      </c>
      <c r="B27" s="69">
        <v>7</v>
      </c>
      <c r="C27" s="93">
        <v>0.008381050898463329</v>
      </c>
      <c r="D27" s="69" t="s">
        <v>279</v>
      </c>
      <c r="E27" s="69" t="b">
        <v>0</v>
      </c>
      <c r="F27" s="69" t="b">
        <v>0</v>
      </c>
      <c r="G27" s="69" t="b">
        <v>0</v>
      </c>
    </row>
    <row r="28" spans="1:7" ht="15">
      <c r="A28" s="69" t="s">
        <v>1618</v>
      </c>
      <c r="B28" s="69">
        <v>7</v>
      </c>
      <c r="C28" s="93">
        <v>0.008381050898463329</v>
      </c>
      <c r="D28" s="69" t="s">
        <v>279</v>
      </c>
      <c r="E28" s="69" t="b">
        <v>0</v>
      </c>
      <c r="F28" s="69" t="b">
        <v>0</v>
      </c>
      <c r="G28" s="69" t="b">
        <v>0</v>
      </c>
    </row>
    <row r="29" spans="1:7" ht="15">
      <c r="A29" s="69" t="s">
        <v>1619</v>
      </c>
      <c r="B29" s="69">
        <v>7</v>
      </c>
      <c r="C29" s="93">
        <v>0.008381050898463329</v>
      </c>
      <c r="D29" s="69" t="s">
        <v>279</v>
      </c>
      <c r="E29" s="69" t="b">
        <v>0</v>
      </c>
      <c r="F29" s="69" t="b">
        <v>0</v>
      </c>
      <c r="G29" s="69" t="b">
        <v>0</v>
      </c>
    </row>
    <row r="30" spans="1:7" ht="15">
      <c r="A30" s="69" t="s">
        <v>1620</v>
      </c>
      <c r="B30" s="69">
        <v>7</v>
      </c>
      <c r="C30" s="93">
        <v>0.008381050898463329</v>
      </c>
      <c r="D30" s="69" t="s">
        <v>279</v>
      </c>
      <c r="E30" s="69" t="b">
        <v>0</v>
      </c>
      <c r="F30" s="69" t="b">
        <v>0</v>
      </c>
      <c r="G30" s="69" t="b">
        <v>0</v>
      </c>
    </row>
    <row r="31" spans="1:7" ht="15">
      <c r="A31" s="69" t="s">
        <v>1498</v>
      </c>
      <c r="B31" s="69">
        <v>7</v>
      </c>
      <c r="C31" s="93">
        <v>0.008381050898463329</v>
      </c>
      <c r="D31" s="69" t="s">
        <v>279</v>
      </c>
      <c r="E31" s="69" t="b">
        <v>0</v>
      </c>
      <c r="F31" s="69" t="b">
        <v>0</v>
      </c>
      <c r="G31" s="69" t="b">
        <v>0</v>
      </c>
    </row>
    <row r="32" spans="1:7" ht="15">
      <c r="A32" s="69" t="s">
        <v>1621</v>
      </c>
      <c r="B32" s="69">
        <v>6</v>
      </c>
      <c r="C32" s="93">
        <v>0.0076877488010283915</v>
      </c>
      <c r="D32" s="69" t="s">
        <v>279</v>
      </c>
      <c r="E32" s="69" t="b">
        <v>0</v>
      </c>
      <c r="F32" s="69" t="b">
        <v>0</v>
      </c>
      <c r="G32" s="69" t="b">
        <v>0</v>
      </c>
    </row>
    <row r="33" spans="1:7" ht="15">
      <c r="A33" s="69" t="s">
        <v>1622</v>
      </c>
      <c r="B33" s="69">
        <v>6</v>
      </c>
      <c r="C33" s="93">
        <v>0.0076877488010283915</v>
      </c>
      <c r="D33" s="69" t="s">
        <v>279</v>
      </c>
      <c r="E33" s="69" t="b">
        <v>0</v>
      </c>
      <c r="F33" s="69" t="b">
        <v>0</v>
      </c>
      <c r="G33" s="69" t="b">
        <v>0</v>
      </c>
    </row>
    <row r="34" spans="1:7" ht="15">
      <c r="A34" s="69" t="s">
        <v>1623</v>
      </c>
      <c r="B34" s="69">
        <v>6</v>
      </c>
      <c r="C34" s="93">
        <v>0.0076877488010283915</v>
      </c>
      <c r="D34" s="69" t="s">
        <v>279</v>
      </c>
      <c r="E34" s="69" t="b">
        <v>0</v>
      </c>
      <c r="F34" s="69" t="b">
        <v>0</v>
      </c>
      <c r="G34" s="69" t="b">
        <v>0</v>
      </c>
    </row>
    <row r="35" spans="1:7" ht="15">
      <c r="A35" s="69" t="s">
        <v>1624</v>
      </c>
      <c r="B35" s="69">
        <v>6</v>
      </c>
      <c r="C35" s="93">
        <v>0.0076877488010283915</v>
      </c>
      <c r="D35" s="69" t="s">
        <v>279</v>
      </c>
      <c r="E35" s="69" t="b">
        <v>0</v>
      </c>
      <c r="F35" s="69" t="b">
        <v>0</v>
      </c>
      <c r="G35" s="69" t="b">
        <v>0</v>
      </c>
    </row>
    <row r="36" spans="1:7" ht="15">
      <c r="A36" s="69" t="s">
        <v>1625</v>
      </c>
      <c r="B36" s="69">
        <v>6</v>
      </c>
      <c r="C36" s="93">
        <v>0.0076877488010283915</v>
      </c>
      <c r="D36" s="69" t="s">
        <v>279</v>
      </c>
      <c r="E36" s="69" t="b">
        <v>0</v>
      </c>
      <c r="F36" s="69" t="b">
        <v>0</v>
      </c>
      <c r="G36" s="69" t="b">
        <v>0</v>
      </c>
    </row>
    <row r="37" spans="1:7" ht="15">
      <c r="A37" s="69" t="s">
        <v>1626</v>
      </c>
      <c r="B37" s="69">
        <v>6</v>
      </c>
      <c r="C37" s="93">
        <v>0.0076877488010283915</v>
      </c>
      <c r="D37" s="69" t="s">
        <v>279</v>
      </c>
      <c r="E37" s="69" t="b">
        <v>0</v>
      </c>
      <c r="F37" s="69" t="b">
        <v>0</v>
      </c>
      <c r="G37" s="69" t="b">
        <v>0</v>
      </c>
    </row>
    <row r="38" spans="1:7" ht="15">
      <c r="A38" s="69" t="s">
        <v>1627</v>
      </c>
      <c r="B38" s="69">
        <v>6</v>
      </c>
      <c r="C38" s="93">
        <v>0.0076877488010283915</v>
      </c>
      <c r="D38" s="69" t="s">
        <v>279</v>
      </c>
      <c r="E38" s="69" t="b">
        <v>0</v>
      </c>
      <c r="F38" s="69" t="b">
        <v>0</v>
      </c>
      <c r="G38" s="69" t="b">
        <v>0</v>
      </c>
    </row>
    <row r="39" spans="1:7" ht="15">
      <c r="A39" s="69" t="s">
        <v>1628</v>
      </c>
      <c r="B39" s="69">
        <v>6</v>
      </c>
      <c r="C39" s="93">
        <v>0.0076877488010283915</v>
      </c>
      <c r="D39" s="69" t="s">
        <v>279</v>
      </c>
      <c r="E39" s="69" t="b">
        <v>0</v>
      </c>
      <c r="F39" s="69" t="b">
        <v>0</v>
      </c>
      <c r="G39" s="69" t="b">
        <v>0</v>
      </c>
    </row>
    <row r="40" spans="1:7" ht="15">
      <c r="A40" s="69" t="s">
        <v>1629</v>
      </c>
      <c r="B40" s="69">
        <v>5</v>
      </c>
      <c r="C40" s="93">
        <v>0.006903202917926995</v>
      </c>
      <c r="D40" s="69" t="s">
        <v>279</v>
      </c>
      <c r="E40" s="69" t="b">
        <v>0</v>
      </c>
      <c r="F40" s="69" t="b">
        <v>0</v>
      </c>
      <c r="G40" s="69" t="b">
        <v>0</v>
      </c>
    </row>
    <row r="41" spans="1:7" ht="15">
      <c r="A41" s="69" t="s">
        <v>1630</v>
      </c>
      <c r="B41" s="69">
        <v>5</v>
      </c>
      <c r="C41" s="93">
        <v>0.006903202917926995</v>
      </c>
      <c r="D41" s="69" t="s">
        <v>279</v>
      </c>
      <c r="E41" s="69" t="b">
        <v>0</v>
      </c>
      <c r="F41" s="69" t="b">
        <v>0</v>
      </c>
      <c r="G41" s="69" t="b">
        <v>0</v>
      </c>
    </row>
    <row r="42" spans="1:7" ht="15">
      <c r="A42" s="69" t="s">
        <v>1631</v>
      </c>
      <c r="B42" s="69">
        <v>5</v>
      </c>
      <c r="C42" s="93">
        <v>0.006903202917926995</v>
      </c>
      <c r="D42" s="69" t="s">
        <v>279</v>
      </c>
      <c r="E42" s="69" t="b">
        <v>0</v>
      </c>
      <c r="F42" s="69" t="b">
        <v>0</v>
      </c>
      <c r="G42" s="69" t="b">
        <v>0</v>
      </c>
    </row>
    <row r="43" spans="1:7" ht="15">
      <c r="A43" s="69" t="s">
        <v>1632</v>
      </c>
      <c r="B43" s="69">
        <v>5</v>
      </c>
      <c r="C43" s="93">
        <v>0.006903202917926995</v>
      </c>
      <c r="D43" s="69" t="s">
        <v>279</v>
      </c>
      <c r="E43" s="69" t="b">
        <v>0</v>
      </c>
      <c r="F43" s="69" t="b">
        <v>0</v>
      </c>
      <c r="G43" s="69" t="b">
        <v>0</v>
      </c>
    </row>
    <row r="44" spans="1:7" ht="15">
      <c r="A44" s="69" t="s">
        <v>1633</v>
      </c>
      <c r="B44" s="69">
        <v>5</v>
      </c>
      <c r="C44" s="93">
        <v>0.006903202917926995</v>
      </c>
      <c r="D44" s="69" t="s">
        <v>279</v>
      </c>
      <c r="E44" s="69" t="b">
        <v>0</v>
      </c>
      <c r="F44" s="69" t="b">
        <v>0</v>
      </c>
      <c r="G44" s="69" t="b">
        <v>0</v>
      </c>
    </row>
    <row r="45" spans="1:7" ht="15">
      <c r="A45" s="69" t="s">
        <v>1634</v>
      </c>
      <c r="B45" s="69">
        <v>5</v>
      </c>
      <c r="C45" s="93">
        <v>0.006903202917926995</v>
      </c>
      <c r="D45" s="69" t="s">
        <v>279</v>
      </c>
      <c r="E45" s="69" t="b">
        <v>0</v>
      </c>
      <c r="F45" s="69" t="b">
        <v>0</v>
      </c>
      <c r="G45" s="69" t="b">
        <v>0</v>
      </c>
    </row>
    <row r="46" spans="1:7" ht="15">
      <c r="A46" s="69" t="s">
        <v>1497</v>
      </c>
      <c r="B46" s="69">
        <v>5</v>
      </c>
      <c r="C46" s="93">
        <v>0.006903202917926995</v>
      </c>
      <c r="D46" s="69" t="s">
        <v>279</v>
      </c>
      <c r="E46" s="69" t="b">
        <v>0</v>
      </c>
      <c r="F46" s="69" t="b">
        <v>0</v>
      </c>
      <c r="G46" s="69" t="b">
        <v>0</v>
      </c>
    </row>
    <row r="47" spans="1:7" ht="15">
      <c r="A47" s="69" t="s">
        <v>784</v>
      </c>
      <c r="B47" s="69">
        <v>5</v>
      </c>
      <c r="C47" s="93">
        <v>0.008294976754917938</v>
      </c>
      <c r="D47" s="69" t="s">
        <v>279</v>
      </c>
      <c r="E47" s="69" t="b">
        <v>0</v>
      </c>
      <c r="F47" s="69" t="b">
        <v>0</v>
      </c>
      <c r="G47" s="69" t="b">
        <v>0</v>
      </c>
    </row>
    <row r="48" spans="1:7" ht="15">
      <c r="A48" s="69" t="s">
        <v>799</v>
      </c>
      <c r="B48" s="69">
        <v>4</v>
      </c>
      <c r="C48" s="93">
        <v>0.006008936301759696</v>
      </c>
      <c r="D48" s="69" t="s">
        <v>279</v>
      </c>
      <c r="E48" s="69" t="b">
        <v>0</v>
      </c>
      <c r="F48" s="69" t="b">
        <v>0</v>
      </c>
      <c r="G48" s="69" t="b">
        <v>0</v>
      </c>
    </row>
    <row r="49" spans="1:7" ht="15">
      <c r="A49" s="69" t="s">
        <v>1635</v>
      </c>
      <c r="B49" s="69">
        <v>4</v>
      </c>
      <c r="C49" s="93">
        <v>0.006008936301759696</v>
      </c>
      <c r="D49" s="69" t="s">
        <v>279</v>
      </c>
      <c r="E49" s="69" t="b">
        <v>0</v>
      </c>
      <c r="F49" s="69" t="b">
        <v>0</v>
      </c>
      <c r="G49" s="69" t="b">
        <v>0</v>
      </c>
    </row>
    <row r="50" spans="1:7" ht="15">
      <c r="A50" s="69" t="s">
        <v>1636</v>
      </c>
      <c r="B50" s="69">
        <v>4</v>
      </c>
      <c r="C50" s="93">
        <v>0.006008936301759696</v>
      </c>
      <c r="D50" s="69" t="s">
        <v>279</v>
      </c>
      <c r="E50" s="69" t="b">
        <v>0</v>
      </c>
      <c r="F50" s="69" t="b">
        <v>0</v>
      </c>
      <c r="G50" s="69" t="b">
        <v>0</v>
      </c>
    </row>
    <row r="51" spans="1:7" ht="15">
      <c r="A51" s="69" t="s">
        <v>1637</v>
      </c>
      <c r="B51" s="69">
        <v>4</v>
      </c>
      <c r="C51" s="93">
        <v>0.006008936301759696</v>
      </c>
      <c r="D51" s="69" t="s">
        <v>279</v>
      </c>
      <c r="E51" s="69" t="b">
        <v>0</v>
      </c>
      <c r="F51" s="69" t="b">
        <v>0</v>
      </c>
      <c r="G51" s="69" t="b">
        <v>0</v>
      </c>
    </row>
    <row r="52" spans="1:7" ht="15">
      <c r="A52" s="69" t="s">
        <v>1638</v>
      </c>
      <c r="B52" s="69">
        <v>4</v>
      </c>
      <c r="C52" s="93">
        <v>0.006008936301759696</v>
      </c>
      <c r="D52" s="69" t="s">
        <v>279</v>
      </c>
      <c r="E52" s="69" t="b">
        <v>0</v>
      </c>
      <c r="F52" s="69" t="b">
        <v>0</v>
      </c>
      <c r="G52" s="69" t="b">
        <v>0</v>
      </c>
    </row>
    <row r="53" spans="1:7" ht="15">
      <c r="A53" s="69" t="s">
        <v>1639</v>
      </c>
      <c r="B53" s="69">
        <v>4</v>
      </c>
      <c r="C53" s="93">
        <v>0.006008936301759696</v>
      </c>
      <c r="D53" s="69" t="s">
        <v>279</v>
      </c>
      <c r="E53" s="69" t="b">
        <v>0</v>
      </c>
      <c r="F53" s="69" t="b">
        <v>0</v>
      </c>
      <c r="G53" s="69" t="b">
        <v>0</v>
      </c>
    </row>
    <row r="54" spans="1:7" ht="15">
      <c r="A54" s="69" t="s">
        <v>1640</v>
      </c>
      <c r="B54" s="69">
        <v>4</v>
      </c>
      <c r="C54" s="93">
        <v>0.006008936301759696</v>
      </c>
      <c r="D54" s="69" t="s">
        <v>279</v>
      </c>
      <c r="E54" s="69" t="b">
        <v>0</v>
      </c>
      <c r="F54" s="69" t="b">
        <v>0</v>
      </c>
      <c r="G54" s="69" t="b">
        <v>0</v>
      </c>
    </row>
    <row r="55" spans="1:7" ht="15">
      <c r="A55" s="69" t="s">
        <v>399</v>
      </c>
      <c r="B55" s="69">
        <v>4</v>
      </c>
      <c r="C55" s="93">
        <v>0.006008936301759696</v>
      </c>
      <c r="D55" s="69" t="s">
        <v>279</v>
      </c>
      <c r="E55" s="69" t="b">
        <v>0</v>
      </c>
      <c r="F55" s="69" t="b">
        <v>0</v>
      </c>
      <c r="G55" s="69" t="b">
        <v>0</v>
      </c>
    </row>
    <row r="56" spans="1:7" ht="15">
      <c r="A56" s="69" t="s">
        <v>1641</v>
      </c>
      <c r="B56" s="69">
        <v>4</v>
      </c>
      <c r="C56" s="93">
        <v>0.006008936301759696</v>
      </c>
      <c r="D56" s="69" t="s">
        <v>279</v>
      </c>
      <c r="E56" s="69" t="b">
        <v>0</v>
      </c>
      <c r="F56" s="69" t="b">
        <v>0</v>
      </c>
      <c r="G56" s="69" t="b">
        <v>0</v>
      </c>
    </row>
    <row r="57" spans="1:7" ht="15">
      <c r="A57" s="69" t="s">
        <v>1642</v>
      </c>
      <c r="B57" s="69">
        <v>4</v>
      </c>
      <c r="C57" s="93">
        <v>0.006008936301759696</v>
      </c>
      <c r="D57" s="69" t="s">
        <v>279</v>
      </c>
      <c r="E57" s="69" t="b">
        <v>0</v>
      </c>
      <c r="F57" s="69" t="b">
        <v>0</v>
      </c>
      <c r="G57" s="69" t="b">
        <v>0</v>
      </c>
    </row>
    <row r="58" spans="1:7" ht="15">
      <c r="A58" s="69" t="s">
        <v>1643</v>
      </c>
      <c r="B58" s="69">
        <v>4</v>
      </c>
      <c r="C58" s="93">
        <v>0.007519751838341783</v>
      </c>
      <c r="D58" s="69" t="s">
        <v>279</v>
      </c>
      <c r="E58" s="69" t="b">
        <v>0</v>
      </c>
      <c r="F58" s="69" t="b">
        <v>0</v>
      </c>
      <c r="G58" s="69" t="b">
        <v>0</v>
      </c>
    </row>
    <row r="59" spans="1:7" ht="15">
      <c r="A59" s="69" t="s">
        <v>1644</v>
      </c>
      <c r="B59" s="69">
        <v>4</v>
      </c>
      <c r="C59" s="93">
        <v>0.006008936301759696</v>
      </c>
      <c r="D59" s="69" t="s">
        <v>279</v>
      </c>
      <c r="E59" s="69" t="b">
        <v>0</v>
      </c>
      <c r="F59" s="69" t="b">
        <v>0</v>
      </c>
      <c r="G59" s="69" t="b">
        <v>0</v>
      </c>
    </row>
    <row r="60" spans="1:7" ht="15">
      <c r="A60" s="69" t="s">
        <v>773</v>
      </c>
      <c r="B60" s="69">
        <v>3</v>
      </c>
      <c r="C60" s="93">
        <v>0.004976986052950763</v>
      </c>
      <c r="D60" s="69" t="s">
        <v>279</v>
      </c>
      <c r="E60" s="69" t="b">
        <v>0</v>
      </c>
      <c r="F60" s="69" t="b">
        <v>0</v>
      </c>
      <c r="G60" s="69" t="b">
        <v>0</v>
      </c>
    </row>
    <row r="61" spans="1:7" ht="15">
      <c r="A61" s="69" t="s">
        <v>1645</v>
      </c>
      <c r="B61" s="69">
        <v>3</v>
      </c>
      <c r="C61" s="93">
        <v>0.004976986052950763</v>
      </c>
      <c r="D61" s="69" t="s">
        <v>279</v>
      </c>
      <c r="E61" s="69" t="b">
        <v>0</v>
      </c>
      <c r="F61" s="69" t="b">
        <v>0</v>
      </c>
      <c r="G61" s="69" t="b">
        <v>0</v>
      </c>
    </row>
    <row r="62" spans="1:7" ht="15">
      <c r="A62" s="69" t="s">
        <v>1646</v>
      </c>
      <c r="B62" s="69">
        <v>3</v>
      </c>
      <c r="C62" s="93">
        <v>0.004976986052950763</v>
      </c>
      <c r="D62" s="69" t="s">
        <v>279</v>
      </c>
      <c r="E62" s="69" t="b">
        <v>0</v>
      </c>
      <c r="F62" s="69" t="b">
        <v>0</v>
      </c>
      <c r="G62" s="69" t="b">
        <v>0</v>
      </c>
    </row>
    <row r="63" spans="1:7" ht="15">
      <c r="A63" s="69" t="s">
        <v>471</v>
      </c>
      <c r="B63" s="69">
        <v>3</v>
      </c>
      <c r="C63" s="93">
        <v>0.004976986052950763</v>
      </c>
      <c r="D63" s="69" t="s">
        <v>279</v>
      </c>
      <c r="E63" s="69" t="b">
        <v>0</v>
      </c>
      <c r="F63" s="69" t="b">
        <v>0</v>
      </c>
      <c r="G63" s="69" t="b">
        <v>0</v>
      </c>
    </row>
    <row r="64" spans="1:7" ht="15">
      <c r="A64" s="69" t="s">
        <v>1647</v>
      </c>
      <c r="B64" s="69">
        <v>3</v>
      </c>
      <c r="C64" s="93">
        <v>0.004976986052950763</v>
      </c>
      <c r="D64" s="69" t="s">
        <v>279</v>
      </c>
      <c r="E64" s="69" t="b">
        <v>0</v>
      </c>
      <c r="F64" s="69" t="b">
        <v>0</v>
      </c>
      <c r="G64" s="69" t="b">
        <v>0</v>
      </c>
    </row>
    <row r="65" spans="1:7" ht="15">
      <c r="A65" s="69" t="s">
        <v>1648</v>
      </c>
      <c r="B65" s="69">
        <v>3</v>
      </c>
      <c r="C65" s="93">
        <v>0.004976986052950763</v>
      </c>
      <c r="D65" s="69" t="s">
        <v>279</v>
      </c>
      <c r="E65" s="69" t="b">
        <v>0</v>
      </c>
      <c r="F65" s="69" t="b">
        <v>0</v>
      </c>
      <c r="G65" s="69" t="b">
        <v>0</v>
      </c>
    </row>
    <row r="66" spans="1:7" ht="15">
      <c r="A66" s="69" t="s">
        <v>1649</v>
      </c>
      <c r="B66" s="69">
        <v>3</v>
      </c>
      <c r="C66" s="93">
        <v>0.004976986052950763</v>
      </c>
      <c r="D66" s="69" t="s">
        <v>279</v>
      </c>
      <c r="E66" s="69" t="b">
        <v>0</v>
      </c>
      <c r="F66" s="69" t="b">
        <v>0</v>
      </c>
      <c r="G66" s="69" t="b">
        <v>0</v>
      </c>
    </row>
    <row r="67" spans="1:7" ht="15">
      <c r="A67" s="69" t="s">
        <v>1650</v>
      </c>
      <c r="B67" s="69">
        <v>3</v>
      </c>
      <c r="C67" s="93">
        <v>0.004976986052950763</v>
      </c>
      <c r="D67" s="69" t="s">
        <v>279</v>
      </c>
      <c r="E67" s="69" t="b">
        <v>0</v>
      </c>
      <c r="F67" s="69" t="b">
        <v>0</v>
      </c>
      <c r="G67" s="69" t="b">
        <v>0</v>
      </c>
    </row>
    <row r="68" spans="1:7" ht="15">
      <c r="A68" s="69" t="s">
        <v>1651</v>
      </c>
      <c r="B68" s="69">
        <v>3</v>
      </c>
      <c r="C68" s="93">
        <v>0.004976986052950763</v>
      </c>
      <c r="D68" s="69" t="s">
        <v>279</v>
      </c>
      <c r="E68" s="69" t="b">
        <v>0</v>
      </c>
      <c r="F68" s="69" t="b">
        <v>0</v>
      </c>
      <c r="G68" s="69" t="b">
        <v>0</v>
      </c>
    </row>
    <row r="69" spans="1:7" ht="15">
      <c r="A69" s="69" t="s">
        <v>1652</v>
      </c>
      <c r="B69" s="69">
        <v>3</v>
      </c>
      <c r="C69" s="93">
        <v>0.004976986052950763</v>
      </c>
      <c r="D69" s="69" t="s">
        <v>279</v>
      </c>
      <c r="E69" s="69" t="b">
        <v>0</v>
      </c>
      <c r="F69" s="69" t="b">
        <v>0</v>
      </c>
      <c r="G69" s="69" t="b">
        <v>0</v>
      </c>
    </row>
    <row r="70" spans="1:7" ht="15">
      <c r="A70" s="69" t="s">
        <v>1653</v>
      </c>
      <c r="B70" s="69">
        <v>3</v>
      </c>
      <c r="C70" s="93">
        <v>0.004976986052950763</v>
      </c>
      <c r="D70" s="69" t="s">
        <v>279</v>
      </c>
      <c r="E70" s="69" t="b">
        <v>0</v>
      </c>
      <c r="F70" s="69" t="b">
        <v>0</v>
      </c>
      <c r="G70" s="69" t="b">
        <v>0</v>
      </c>
    </row>
    <row r="71" spans="1:7" ht="15">
      <c r="A71" s="69" t="s">
        <v>782</v>
      </c>
      <c r="B71" s="69">
        <v>3</v>
      </c>
      <c r="C71" s="93">
        <v>0.004976986052950763</v>
      </c>
      <c r="D71" s="69" t="s">
        <v>279</v>
      </c>
      <c r="E71" s="69" t="b">
        <v>0</v>
      </c>
      <c r="F71" s="69" t="b">
        <v>0</v>
      </c>
      <c r="G71" s="69" t="b">
        <v>0</v>
      </c>
    </row>
    <row r="72" spans="1:7" ht="15">
      <c r="A72" s="69" t="s">
        <v>781</v>
      </c>
      <c r="B72" s="69">
        <v>3</v>
      </c>
      <c r="C72" s="93">
        <v>0.004976986052950763</v>
      </c>
      <c r="D72" s="69" t="s">
        <v>279</v>
      </c>
      <c r="E72" s="69" t="b">
        <v>0</v>
      </c>
      <c r="F72" s="69" t="b">
        <v>0</v>
      </c>
      <c r="G72" s="69" t="b">
        <v>0</v>
      </c>
    </row>
    <row r="73" spans="1:7" ht="15">
      <c r="A73" s="69" t="s">
        <v>780</v>
      </c>
      <c r="B73" s="69">
        <v>3</v>
      </c>
      <c r="C73" s="93">
        <v>0.004976986052950763</v>
      </c>
      <c r="D73" s="69" t="s">
        <v>279</v>
      </c>
      <c r="E73" s="69" t="b">
        <v>0</v>
      </c>
      <c r="F73" s="69" t="b">
        <v>0</v>
      </c>
      <c r="G73" s="69" t="b">
        <v>0</v>
      </c>
    </row>
    <row r="74" spans="1:7" ht="15">
      <c r="A74" s="69" t="s">
        <v>779</v>
      </c>
      <c r="B74" s="69">
        <v>3</v>
      </c>
      <c r="C74" s="93">
        <v>0.004976986052950763</v>
      </c>
      <c r="D74" s="69" t="s">
        <v>279</v>
      </c>
      <c r="E74" s="69" t="b">
        <v>0</v>
      </c>
      <c r="F74" s="69" t="b">
        <v>0</v>
      </c>
      <c r="G74" s="69" t="b">
        <v>0</v>
      </c>
    </row>
    <row r="75" spans="1:7" ht="15">
      <c r="A75" s="69" t="s">
        <v>759</v>
      </c>
      <c r="B75" s="69">
        <v>3</v>
      </c>
      <c r="C75" s="93">
        <v>0.004976986052950763</v>
      </c>
      <c r="D75" s="69" t="s">
        <v>279</v>
      </c>
      <c r="E75" s="69" t="b">
        <v>0</v>
      </c>
      <c r="F75" s="69" t="b">
        <v>0</v>
      </c>
      <c r="G75" s="69" t="b">
        <v>0</v>
      </c>
    </row>
    <row r="76" spans="1:7" ht="15">
      <c r="A76" s="69" t="s">
        <v>778</v>
      </c>
      <c r="B76" s="69">
        <v>3</v>
      </c>
      <c r="C76" s="93">
        <v>0.004976986052950763</v>
      </c>
      <c r="D76" s="69" t="s">
        <v>279</v>
      </c>
      <c r="E76" s="69" t="b">
        <v>0</v>
      </c>
      <c r="F76" s="69" t="b">
        <v>0</v>
      </c>
      <c r="G76" s="69" t="b">
        <v>0</v>
      </c>
    </row>
    <row r="77" spans="1:7" ht="15">
      <c r="A77" s="69" t="s">
        <v>777</v>
      </c>
      <c r="B77" s="69">
        <v>3</v>
      </c>
      <c r="C77" s="93">
        <v>0.004976986052950763</v>
      </c>
      <c r="D77" s="69" t="s">
        <v>279</v>
      </c>
      <c r="E77" s="69" t="b">
        <v>0</v>
      </c>
      <c r="F77" s="69" t="b">
        <v>0</v>
      </c>
      <c r="G77" s="69" t="b">
        <v>0</v>
      </c>
    </row>
    <row r="78" spans="1:7" ht="15">
      <c r="A78" s="69" t="s">
        <v>1654</v>
      </c>
      <c r="B78" s="69">
        <v>3</v>
      </c>
      <c r="C78" s="93">
        <v>0.004976986052950763</v>
      </c>
      <c r="D78" s="69" t="s">
        <v>279</v>
      </c>
      <c r="E78" s="69" t="b">
        <v>0</v>
      </c>
      <c r="F78" s="69" t="b">
        <v>0</v>
      </c>
      <c r="G78" s="69" t="b">
        <v>0</v>
      </c>
    </row>
    <row r="79" spans="1:7" ht="15">
      <c r="A79" s="69" t="s">
        <v>807</v>
      </c>
      <c r="B79" s="69">
        <v>2</v>
      </c>
      <c r="C79" s="93">
        <v>0.0037598759191708915</v>
      </c>
      <c r="D79" s="69" t="s">
        <v>279</v>
      </c>
      <c r="E79" s="69" t="b">
        <v>0</v>
      </c>
      <c r="F79" s="69" t="b">
        <v>0</v>
      </c>
      <c r="G79" s="69" t="b">
        <v>0</v>
      </c>
    </row>
    <row r="80" spans="1:7" ht="15">
      <c r="A80" s="69" t="s">
        <v>806</v>
      </c>
      <c r="B80" s="69">
        <v>2</v>
      </c>
      <c r="C80" s="93">
        <v>0.0037598759191708915</v>
      </c>
      <c r="D80" s="69" t="s">
        <v>279</v>
      </c>
      <c r="E80" s="69" t="b">
        <v>0</v>
      </c>
      <c r="F80" s="69" t="b">
        <v>0</v>
      </c>
      <c r="G80" s="69" t="b">
        <v>0</v>
      </c>
    </row>
    <row r="81" spans="1:7" ht="15">
      <c r="A81" s="69" t="s">
        <v>805</v>
      </c>
      <c r="B81" s="69">
        <v>2</v>
      </c>
      <c r="C81" s="93">
        <v>0.0037598759191708915</v>
      </c>
      <c r="D81" s="69" t="s">
        <v>279</v>
      </c>
      <c r="E81" s="69" t="b">
        <v>0</v>
      </c>
      <c r="F81" s="69" t="b">
        <v>0</v>
      </c>
      <c r="G81" s="69" t="b">
        <v>0</v>
      </c>
    </row>
    <row r="82" spans="1:7" ht="15">
      <c r="A82" s="69" t="s">
        <v>804</v>
      </c>
      <c r="B82" s="69">
        <v>2</v>
      </c>
      <c r="C82" s="93">
        <v>0.0037598759191708915</v>
      </c>
      <c r="D82" s="69" t="s">
        <v>279</v>
      </c>
      <c r="E82" s="69" t="b">
        <v>0</v>
      </c>
      <c r="F82" s="69" t="b">
        <v>0</v>
      </c>
      <c r="G82" s="69" t="b">
        <v>0</v>
      </c>
    </row>
    <row r="83" spans="1:7" ht="15">
      <c r="A83" s="69" t="s">
        <v>803</v>
      </c>
      <c r="B83" s="69">
        <v>2</v>
      </c>
      <c r="C83" s="93">
        <v>0.0037598759191708915</v>
      </c>
      <c r="D83" s="69" t="s">
        <v>279</v>
      </c>
      <c r="E83" s="69" t="b">
        <v>0</v>
      </c>
      <c r="F83" s="69" t="b">
        <v>0</v>
      </c>
      <c r="G83" s="69" t="b">
        <v>0</v>
      </c>
    </row>
    <row r="84" spans="1:7" ht="15">
      <c r="A84" s="69" t="s">
        <v>802</v>
      </c>
      <c r="B84" s="69">
        <v>2</v>
      </c>
      <c r="C84" s="93">
        <v>0.0037598759191708915</v>
      </c>
      <c r="D84" s="69" t="s">
        <v>279</v>
      </c>
      <c r="E84" s="69" t="b">
        <v>0</v>
      </c>
      <c r="F84" s="69" t="b">
        <v>0</v>
      </c>
      <c r="G84" s="69" t="b">
        <v>0</v>
      </c>
    </row>
    <row r="85" spans="1:7" ht="15">
      <c r="A85" s="69" t="s">
        <v>801</v>
      </c>
      <c r="B85" s="69">
        <v>2</v>
      </c>
      <c r="C85" s="93">
        <v>0.0037598759191708915</v>
      </c>
      <c r="D85" s="69" t="s">
        <v>279</v>
      </c>
      <c r="E85" s="69" t="b">
        <v>0</v>
      </c>
      <c r="F85" s="69" t="b">
        <v>0</v>
      </c>
      <c r="G85" s="69" t="b">
        <v>0</v>
      </c>
    </row>
    <row r="86" spans="1:7" ht="15">
      <c r="A86" s="69" t="s">
        <v>800</v>
      </c>
      <c r="B86" s="69">
        <v>2</v>
      </c>
      <c r="C86" s="93">
        <v>0.0037598759191708915</v>
      </c>
      <c r="D86" s="69" t="s">
        <v>279</v>
      </c>
      <c r="E86" s="69" t="b">
        <v>0</v>
      </c>
      <c r="F86" s="69" t="b">
        <v>0</v>
      </c>
      <c r="G86" s="69" t="b">
        <v>0</v>
      </c>
    </row>
    <row r="87" spans="1:7" ht="15">
      <c r="A87" s="69" t="s">
        <v>502</v>
      </c>
      <c r="B87" s="69">
        <v>2</v>
      </c>
      <c r="C87" s="93">
        <v>0.0037598759191708915</v>
      </c>
      <c r="D87" s="69" t="s">
        <v>279</v>
      </c>
      <c r="E87" s="69" t="b">
        <v>0</v>
      </c>
      <c r="F87" s="69" t="b">
        <v>0</v>
      </c>
      <c r="G87" s="69" t="b">
        <v>0</v>
      </c>
    </row>
    <row r="88" spans="1:7" ht="15">
      <c r="A88" s="69" t="s">
        <v>1655</v>
      </c>
      <c r="B88" s="69">
        <v>2</v>
      </c>
      <c r="C88" s="93">
        <v>0.0037598759191708915</v>
      </c>
      <c r="D88" s="69" t="s">
        <v>279</v>
      </c>
      <c r="E88" s="69" t="b">
        <v>0</v>
      </c>
      <c r="F88" s="69" t="b">
        <v>0</v>
      </c>
      <c r="G88" s="69" t="b">
        <v>0</v>
      </c>
    </row>
    <row r="89" spans="1:7" ht="15">
      <c r="A89" s="69" t="s">
        <v>1656</v>
      </c>
      <c r="B89" s="69">
        <v>2</v>
      </c>
      <c r="C89" s="93">
        <v>0.0037598759191708915</v>
      </c>
      <c r="D89" s="69" t="s">
        <v>279</v>
      </c>
      <c r="E89" s="69" t="b">
        <v>0</v>
      </c>
      <c r="F89" s="69" t="b">
        <v>0</v>
      </c>
      <c r="G89" s="69" t="b">
        <v>0</v>
      </c>
    </row>
    <row r="90" spans="1:7" ht="15">
      <c r="A90" s="69" t="s">
        <v>513</v>
      </c>
      <c r="B90" s="69">
        <v>2</v>
      </c>
      <c r="C90" s="93">
        <v>0.0037598759191708915</v>
      </c>
      <c r="D90" s="69" t="s">
        <v>279</v>
      </c>
      <c r="E90" s="69" t="b">
        <v>0</v>
      </c>
      <c r="F90" s="69" t="b">
        <v>0</v>
      </c>
      <c r="G90" s="69" t="b">
        <v>0</v>
      </c>
    </row>
    <row r="91" spans="1:7" ht="15">
      <c r="A91" s="69" t="s">
        <v>1657</v>
      </c>
      <c r="B91" s="69">
        <v>2</v>
      </c>
      <c r="C91" s="93">
        <v>0.0037598759191708915</v>
      </c>
      <c r="D91" s="69" t="s">
        <v>279</v>
      </c>
      <c r="E91" s="69" t="b">
        <v>0</v>
      </c>
      <c r="F91" s="69" t="b">
        <v>0</v>
      </c>
      <c r="G91" s="69" t="b">
        <v>0</v>
      </c>
    </row>
    <row r="92" spans="1:7" ht="15">
      <c r="A92" s="69" t="s">
        <v>798</v>
      </c>
      <c r="B92" s="69">
        <v>2</v>
      </c>
      <c r="C92" s="93">
        <v>0.0037598759191708915</v>
      </c>
      <c r="D92" s="69" t="s">
        <v>279</v>
      </c>
      <c r="E92" s="69" t="b">
        <v>0</v>
      </c>
      <c r="F92" s="69" t="b">
        <v>0</v>
      </c>
      <c r="G92" s="69" t="b">
        <v>0</v>
      </c>
    </row>
    <row r="93" spans="1:7" ht="15">
      <c r="A93" s="69" t="s">
        <v>427</v>
      </c>
      <c r="B93" s="69">
        <v>2</v>
      </c>
      <c r="C93" s="93">
        <v>0.0037598759191708915</v>
      </c>
      <c r="D93" s="69" t="s">
        <v>279</v>
      </c>
      <c r="E93" s="69" t="b">
        <v>0</v>
      </c>
      <c r="F93" s="69" t="b">
        <v>0</v>
      </c>
      <c r="G93" s="69" t="b">
        <v>0</v>
      </c>
    </row>
    <row r="94" spans="1:7" ht="15">
      <c r="A94" s="69" t="s">
        <v>797</v>
      </c>
      <c r="B94" s="69">
        <v>2</v>
      </c>
      <c r="C94" s="93">
        <v>0.0037598759191708915</v>
      </c>
      <c r="D94" s="69" t="s">
        <v>279</v>
      </c>
      <c r="E94" s="69" t="b">
        <v>0</v>
      </c>
      <c r="F94" s="69" t="b">
        <v>0</v>
      </c>
      <c r="G94" s="69" t="b">
        <v>0</v>
      </c>
    </row>
    <row r="95" spans="1:7" ht="15">
      <c r="A95" s="69" t="s">
        <v>774</v>
      </c>
      <c r="B95" s="69">
        <v>2</v>
      </c>
      <c r="C95" s="93">
        <v>0.0037598759191708915</v>
      </c>
      <c r="D95" s="69" t="s">
        <v>279</v>
      </c>
      <c r="E95" s="69" t="b">
        <v>0</v>
      </c>
      <c r="F95" s="69" t="b">
        <v>0</v>
      </c>
      <c r="G95" s="69" t="b">
        <v>0</v>
      </c>
    </row>
    <row r="96" spans="1:7" ht="15">
      <c r="A96" s="69" t="s">
        <v>796</v>
      </c>
      <c r="B96" s="69">
        <v>2</v>
      </c>
      <c r="C96" s="93">
        <v>0.0037598759191708915</v>
      </c>
      <c r="D96" s="69" t="s">
        <v>279</v>
      </c>
      <c r="E96" s="69" t="b">
        <v>0</v>
      </c>
      <c r="F96" s="69" t="b">
        <v>0</v>
      </c>
      <c r="G96" s="69" t="b">
        <v>0</v>
      </c>
    </row>
    <row r="97" spans="1:7" ht="15">
      <c r="A97" s="69" t="s">
        <v>795</v>
      </c>
      <c r="B97" s="69">
        <v>2</v>
      </c>
      <c r="C97" s="93">
        <v>0.0037598759191708915</v>
      </c>
      <c r="D97" s="69" t="s">
        <v>279</v>
      </c>
      <c r="E97" s="69" t="b">
        <v>0</v>
      </c>
      <c r="F97" s="69" t="b">
        <v>0</v>
      </c>
      <c r="G97" s="69" t="b">
        <v>0</v>
      </c>
    </row>
    <row r="98" spans="1:7" ht="15">
      <c r="A98" s="69" t="s">
        <v>1658</v>
      </c>
      <c r="B98" s="69">
        <v>2</v>
      </c>
      <c r="C98" s="93">
        <v>0.0037598759191708915</v>
      </c>
      <c r="D98" s="69" t="s">
        <v>279</v>
      </c>
      <c r="E98" s="69" t="b">
        <v>0</v>
      </c>
      <c r="F98" s="69" t="b">
        <v>0</v>
      </c>
      <c r="G98" s="69" t="b">
        <v>0</v>
      </c>
    </row>
    <row r="99" spans="1:7" ht="15">
      <c r="A99" s="69" t="s">
        <v>1659</v>
      </c>
      <c r="B99" s="69">
        <v>2</v>
      </c>
      <c r="C99" s="93">
        <v>0.0037598759191708915</v>
      </c>
      <c r="D99" s="69" t="s">
        <v>279</v>
      </c>
      <c r="E99" s="69" t="b">
        <v>0</v>
      </c>
      <c r="F99" s="69" t="b">
        <v>0</v>
      </c>
      <c r="G99" s="69" t="b">
        <v>0</v>
      </c>
    </row>
    <row r="100" spans="1:7" ht="15">
      <c r="A100" s="69" t="s">
        <v>1660</v>
      </c>
      <c r="B100" s="69">
        <v>2</v>
      </c>
      <c r="C100" s="93">
        <v>0.0037598759191708915</v>
      </c>
      <c r="D100" s="69" t="s">
        <v>279</v>
      </c>
      <c r="E100" s="69" t="b">
        <v>0</v>
      </c>
      <c r="F100" s="69" t="b">
        <v>0</v>
      </c>
      <c r="G100" s="69" t="b">
        <v>0</v>
      </c>
    </row>
    <row r="101" spans="1:7" ht="15">
      <c r="A101" s="69" t="s">
        <v>1661</v>
      </c>
      <c r="B101" s="69">
        <v>2</v>
      </c>
      <c r="C101" s="93">
        <v>0.0037598759191708915</v>
      </c>
      <c r="D101" s="69" t="s">
        <v>279</v>
      </c>
      <c r="E101" s="69" t="b">
        <v>0</v>
      </c>
      <c r="F101" s="69" t="b">
        <v>0</v>
      </c>
      <c r="G101" s="69" t="b">
        <v>0</v>
      </c>
    </row>
    <row r="102" spans="1:7" ht="15">
      <c r="A102" s="69" t="s">
        <v>412</v>
      </c>
      <c r="B102" s="69">
        <v>2</v>
      </c>
      <c r="C102" s="93">
        <v>0.0037598759191708915</v>
      </c>
      <c r="D102" s="69" t="s">
        <v>279</v>
      </c>
      <c r="E102" s="69" t="b">
        <v>0</v>
      </c>
      <c r="F102" s="69" t="b">
        <v>0</v>
      </c>
      <c r="G102" s="69" t="b">
        <v>0</v>
      </c>
    </row>
    <row r="103" spans="1:7" ht="15">
      <c r="A103" s="69" t="s">
        <v>1662</v>
      </c>
      <c r="B103" s="69">
        <v>2</v>
      </c>
      <c r="C103" s="93">
        <v>0.0037598759191708915</v>
      </c>
      <c r="D103" s="69" t="s">
        <v>279</v>
      </c>
      <c r="E103" s="69" t="b">
        <v>0</v>
      </c>
      <c r="F103" s="69" t="b">
        <v>0</v>
      </c>
      <c r="G103" s="69" t="b">
        <v>0</v>
      </c>
    </row>
    <row r="104" spans="1:7" ht="15">
      <c r="A104" s="69" t="s">
        <v>1663</v>
      </c>
      <c r="B104" s="69">
        <v>2</v>
      </c>
      <c r="C104" s="93">
        <v>0.0037598759191708915</v>
      </c>
      <c r="D104" s="69" t="s">
        <v>279</v>
      </c>
      <c r="E104" s="69" t="b">
        <v>0</v>
      </c>
      <c r="F104" s="69" t="b">
        <v>0</v>
      </c>
      <c r="G104" s="69" t="b">
        <v>0</v>
      </c>
    </row>
    <row r="105" spans="1:7" ht="15">
      <c r="A105" s="69" t="s">
        <v>1664</v>
      </c>
      <c r="B105" s="69">
        <v>2</v>
      </c>
      <c r="C105" s="93">
        <v>0.0037598759191708915</v>
      </c>
      <c r="D105" s="69" t="s">
        <v>279</v>
      </c>
      <c r="E105" s="69" t="b">
        <v>0</v>
      </c>
      <c r="F105" s="69" t="b">
        <v>0</v>
      </c>
      <c r="G105" s="69" t="b">
        <v>0</v>
      </c>
    </row>
    <row r="106" spans="1:7" ht="15">
      <c r="A106" s="69" t="s">
        <v>1665</v>
      </c>
      <c r="B106" s="69">
        <v>2</v>
      </c>
      <c r="C106" s="93">
        <v>0.0037598759191708915</v>
      </c>
      <c r="D106" s="69" t="s">
        <v>279</v>
      </c>
      <c r="E106" s="69" t="b">
        <v>0</v>
      </c>
      <c r="F106" s="69" t="b">
        <v>0</v>
      </c>
      <c r="G106" s="69" t="b">
        <v>0</v>
      </c>
    </row>
    <row r="107" spans="1:7" ht="15">
      <c r="A107" s="69" t="s">
        <v>1666</v>
      </c>
      <c r="B107" s="69">
        <v>2</v>
      </c>
      <c r="C107" s="93">
        <v>0.0045152836874619365</v>
      </c>
      <c r="D107" s="69" t="s">
        <v>279</v>
      </c>
      <c r="E107" s="69" t="b">
        <v>0</v>
      </c>
      <c r="F107" s="69" t="b">
        <v>0</v>
      </c>
      <c r="G107" s="69" t="b">
        <v>0</v>
      </c>
    </row>
    <row r="108" spans="1:7" ht="15">
      <c r="A108" s="69" t="s">
        <v>1667</v>
      </c>
      <c r="B108" s="69">
        <v>2</v>
      </c>
      <c r="C108" s="93">
        <v>0.0037598759191708915</v>
      </c>
      <c r="D108" s="69" t="s">
        <v>279</v>
      </c>
      <c r="E108" s="69" t="b">
        <v>0</v>
      </c>
      <c r="F108" s="69" t="b">
        <v>0</v>
      </c>
      <c r="G108" s="69" t="b">
        <v>0</v>
      </c>
    </row>
    <row r="109" spans="1:7" ht="15">
      <c r="A109" s="69" t="s">
        <v>1668</v>
      </c>
      <c r="B109" s="69">
        <v>2</v>
      </c>
      <c r="C109" s="93">
        <v>0.0037598759191708915</v>
      </c>
      <c r="D109" s="69" t="s">
        <v>279</v>
      </c>
      <c r="E109" s="69" t="b">
        <v>0</v>
      </c>
      <c r="F109" s="69" t="b">
        <v>0</v>
      </c>
      <c r="G109" s="69" t="b">
        <v>0</v>
      </c>
    </row>
    <row r="110" spans="1:7" ht="15">
      <c r="A110" s="69" t="s">
        <v>1669</v>
      </c>
      <c r="B110" s="69">
        <v>2</v>
      </c>
      <c r="C110" s="93">
        <v>0.0037598759191708915</v>
      </c>
      <c r="D110" s="69" t="s">
        <v>279</v>
      </c>
      <c r="E110" s="69" t="b">
        <v>0</v>
      </c>
      <c r="F110" s="69" t="b">
        <v>0</v>
      </c>
      <c r="G110" s="69" t="b">
        <v>0</v>
      </c>
    </row>
    <row r="111" spans="1:7" ht="15">
      <c r="A111" s="69" t="s">
        <v>1670</v>
      </c>
      <c r="B111" s="69">
        <v>2</v>
      </c>
      <c r="C111" s="93">
        <v>0.0037598759191708915</v>
      </c>
      <c r="D111" s="69" t="s">
        <v>279</v>
      </c>
      <c r="E111" s="69" t="b">
        <v>0</v>
      </c>
      <c r="F111" s="69" t="b">
        <v>0</v>
      </c>
      <c r="G111" s="69" t="b">
        <v>0</v>
      </c>
    </row>
    <row r="112" spans="1:7" ht="15">
      <c r="A112" s="69" t="s">
        <v>1671</v>
      </c>
      <c r="B112" s="69">
        <v>2</v>
      </c>
      <c r="C112" s="93">
        <v>0.0037598759191708915</v>
      </c>
      <c r="D112" s="69" t="s">
        <v>279</v>
      </c>
      <c r="E112" s="69" t="b">
        <v>0</v>
      </c>
      <c r="F112" s="69" t="b">
        <v>0</v>
      </c>
      <c r="G112" s="69" t="b">
        <v>0</v>
      </c>
    </row>
    <row r="113" spans="1:7" ht="15">
      <c r="A113" s="69" t="s">
        <v>794</v>
      </c>
      <c r="B113" s="69">
        <v>2</v>
      </c>
      <c r="C113" s="93">
        <v>0.0037598759191708915</v>
      </c>
      <c r="D113" s="69" t="s">
        <v>279</v>
      </c>
      <c r="E113" s="69" t="b">
        <v>0</v>
      </c>
      <c r="F113" s="69" t="b">
        <v>0</v>
      </c>
      <c r="G113" s="69" t="b">
        <v>0</v>
      </c>
    </row>
    <row r="114" spans="1:7" ht="15">
      <c r="A114" s="69" t="s">
        <v>1672</v>
      </c>
      <c r="B114" s="69">
        <v>2</v>
      </c>
      <c r="C114" s="93">
        <v>0.0037598759191708915</v>
      </c>
      <c r="D114" s="69" t="s">
        <v>279</v>
      </c>
      <c r="E114" s="69" t="b">
        <v>0</v>
      </c>
      <c r="F114" s="69" t="b">
        <v>0</v>
      </c>
      <c r="G114" s="69" t="b">
        <v>0</v>
      </c>
    </row>
    <row r="115" spans="1:7" ht="15">
      <c r="A115" s="69" t="s">
        <v>1495</v>
      </c>
      <c r="B115" s="69">
        <v>2</v>
      </c>
      <c r="C115" s="93">
        <v>0.0037598759191708915</v>
      </c>
      <c r="D115" s="69" t="s">
        <v>279</v>
      </c>
      <c r="E115" s="69" t="b">
        <v>0</v>
      </c>
      <c r="F115" s="69" t="b">
        <v>0</v>
      </c>
      <c r="G115" s="69" t="b">
        <v>0</v>
      </c>
    </row>
    <row r="116" spans="1:7" ht="15">
      <c r="A116" s="69" t="s">
        <v>789</v>
      </c>
      <c r="B116" s="69">
        <v>2</v>
      </c>
      <c r="C116" s="93">
        <v>0.0037598759191708915</v>
      </c>
      <c r="D116" s="69" t="s">
        <v>279</v>
      </c>
      <c r="E116" s="69" t="b">
        <v>0</v>
      </c>
      <c r="F116" s="69" t="b">
        <v>0</v>
      </c>
      <c r="G116" s="69" t="b">
        <v>0</v>
      </c>
    </row>
    <row r="117" spans="1:7" ht="15">
      <c r="A117" s="69" t="s">
        <v>788</v>
      </c>
      <c r="B117" s="69">
        <v>2</v>
      </c>
      <c r="C117" s="93">
        <v>0.0037598759191708915</v>
      </c>
      <c r="D117" s="69" t="s">
        <v>279</v>
      </c>
      <c r="E117" s="69" t="b">
        <v>0</v>
      </c>
      <c r="F117" s="69" t="b">
        <v>0</v>
      </c>
      <c r="G117" s="69" t="b">
        <v>0</v>
      </c>
    </row>
    <row r="118" spans="1:7" ht="15">
      <c r="A118" s="69" t="s">
        <v>787</v>
      </c>
      <c r="B118" s="69">
        <v>2</v>
      </c>
      <c r="C118" s="93">
        <v>0.0037598759191708915</v>
      </c>
      <c r="D118" s="69" t="s">
        <v>279</v>
      </c>
      <c r="E118" s="69" t="b">
        <v>0</v>
      </c>
      <c r="F118" s="69" t="b">
        <v>0</v>
      </c>
      <c r="G118" s="69" t="b">
        <v>0</v>
      </c>
    </row>
    <row r="119" spans="1:7" ht="15">
      <c r="A119" s="69" t="s">
        <v>786</v>
      </c>
      <c r="B119" s="69">
        <v>2</v>
      </c>
      <c r="C119" s="93">
        <v>0.0037598759191708915</v>
      </c>
      <c r="D119" s="69" t="s">
        <v>279</v>
      </c>
      <c r="E119" s="69" t="b">
        <v>0</v>
      </c>
      <c r="F119" s="69" t="b">
        <v>0</v>
      </c>
      <c r="G119" s="69" t="b">
        <v>0</v>
      </c>
    </row>
    <row r="120" spans="1:7" ht="15">
      <c r="A120" s="69" t="s">
        <v>768</v>
      </c>
      <c r="B120" s="69">
        <v>2</v>
      </c>
      <c r="C120" s="93">
        <v>0.0037598759191708915</v>
      </c>
      <c r="D120" s="69" t="s">
        <v>279</v>
      </c>
      <c r="E120" s="69" t="b">
        <v>0</v>
      </c>
      <c r="F120" s="69" t="b">
        <v>0</v>
      </c>
      <c r="G120" s="69" t="b">
        <v>0</v>
      </c>
    </row>
    <row r="121" spans="1:7" ht="15">
      <c r="A121" s="69" t="s">
        <v>785</v>
      </c>
      <c r="B121" s="69">
        <v>2</v>
      </c>
      <c r="C121" s="93">
        <v>0.0037598759191708915</v>
      </c>
      <c r="D121" s="69" t="s">
        <v>279</v>
      </c>
      <c r="E121" s="69" t="b">
        <v>0</v>
      </c>
      <c r="F121" s="69" t="b">
        <v>0</v>
      </c>
      <c r="G121" s="69" t="b">
        <v>0</v>
      </c>
    </row>
    <row r="122" spans="1:7" ht="15">
      <c r="A122" s="69" t="s">
        <v>1673</v>
      </c>
      <c r="B122" s="69">
        <v>2</v>
      </c>
      <c r="C122" s="93">
        <v>0.0037598759191708915</v>
      </c>
      <c r="D122" s="69" t="s">
        <v>279</v>
      </c>
      <c r="E122" s="69" t="b">
        <v>0</v>
      </c>
      <c r="F122" s="69" t="b">
        <v>0</v>
      </c>
      <c r="G122" s="69" t="b">
        <v>0</v>
      </c>
    </row>
    <row r="123" spans="1:7" ht="15">
      <c r="A123" s="69" t="s">
        <v>1674</v>
      </c>
      <c r="B123" s="69">
        <v>2</v>
      </c>
      <c r="C123" s="93">
        <v>0.0037598759191708915</v>
      </c>
      <c r="D123" s="69" t="s">
        <v>279</v>
      </c>
      <c r="E123" s="69" t="b">
        <v>0</v>
      </c>
      <c r="F123" s="69" t="b">
        <v>0</v>
      </c>
      <c r="G123" s="69" t="b">
        <v>0</v>
      </c>
    </row>
    <row r="124" spans="1:7" ht="15">
      <c r="A124" s="69" t="s">
        <v>1675</v>
      </c>
      <c r="B124" s="69">
        <v>2</v>
      </c>
      <c r="C124" s="93">
        <v>0.0037598759191708915</v>
      </c>
      <c r="D124" s="69" t="s">
        <v>279</v>
      </c>
      <c r="E124" s="69" t="b">
        <v>0</v>
      </c>
      <c r="F124" s="69" t="b">
        <v>0</v>
      </c>
      <c r="G124" s="69" t="b">
        <v>0</v>
      </c>
    </row>
    <row r="125" spans="1:7" ht="15">
      <c r="A125" s="69" t="s">
        <v>1676</v>
      </c>
      <c r="B125" s="69">
        <v>2</v>
      </c>
      <c r="C125" s="93">
        <v>0.0037598759191708915</v>
      </c>
      <c r="D125" s="69" t="s">
        <v>279</v>
      </c>
      <c r="E125" s="69" t="b">
        <v>0</v>
      </c>
      <c r="F125" s="69" t="b">
        <v>0</v>
      </c>
      <c r="G125" s="69" t="b">
        <v>0</v>
      </c>
    </row>
    <row r="126" spans="1:7" ht="15">
      <c r="A126" s="69" t="s">
        <v>1677</v>
      </c>
      <c r="B126" s="69">
        <v>2</v>
      </c>
      <c r="C126" s="93">
        <v>0.0037598759191708915</v>
      </c>
      <c r="D126" s="69" t="s">
        <v>279</v>
      </c>
      <c r="E126" s="69" t="b">
        <v>0</v>
      </c>
      <c r="F126" s="69" t="b">
        <v>0</v>
      </c>
      <c r="G126" s="69" t="b">
        <v>0</v>
      </c>
    </row>
    <row r="127" spans="1:7" ht="15">
      <c r="A127" s="69" t="s">
        <v>1678</v>
      </c>
      <c r="B127" s="69">
        <v>2</v>
      </c>
      <c r="C127" s="93">
        <v>0.0037598759191708915</v>
      </c>
      <c r="D127" s="69" t="s">
        <v>279</v>
      </c>
      <c r="E127" s="69" t="b">
        <v>0</v>
      </c>
      <c r="F127" s="69" t="b">
        <v>0</v>
      </c>
      <c r="G127" s="69" t="b">
        <v>0</v>
      </c>
    </row>
    <row r="128" spans="1:7" ht="15">
      <c r="A128" s="69" t="s">
        <v>477</v>
      </c>
      <c r="B128" s="69">
        <v>2</v>
      </c>
      <c r="C128" s="93">
        <v>0.0037598759191708915</v>
      </c>
      <c r="D128" s="69" t="s">
        <v>279</v>
      </c>
      <c r="E128" s="69" t="b">
        <v>0</v>
      </c>
      <c r="F128" s="69" t="b">
        <v>0</v>
      </c>
      <c r="G128" s="69" t="b">
        <v>0</v>
      </c>
    </row>
    <row r="129" spans="1:7" ht="15">
      <c r="A129" s="69" t="s">
        <v>1679</v>
      </c>
      <c r="B129" s="69">
        <v>2</v>
      </c>
      <c r="C129" s="93">
        <v>0.0037598759191708915</v>
      </c>
      <c r="D129" s="69" t="s">
        <v>279</v>
      </c>
      <c r="E129" s="69" t="b">
        <v>0</v>
      </c>
      <c r="F129" s="69" t="b">
        <v>0</v>
      </c>
      <c r="G129" s="69" t="b">
        <v>0</v>
      </c>
    </row>
    <row r="130" spans="1:7" ht="15">
      <c r="A130" s="69" t="s">
        <v>1680</v>
      </c>
      <c r="B130" s="69">
        <v>2</v>
      </c>
      <c r="C130" s="93">
        <v>0.0037598759191708915</v>
      </c>
      <c r="D130" s="69" t="s">
        <v>279</v>
      </c>
      <c r="E130" s="69" t="b">
        <v>0</v>
      </c>
      <c r="F130" s="69" t="b">
        <v>0</v>
      </c>
      <c r="G130" s="69" t="b">
        <v>0</v>
      </c>
    </row>
    <row r="131" spans="1:7" ht="15">
      <c r="A131" s="69" t="s">
        <v>1681</v>
      </c>
      <c r="B131" s="69">
        <v>2</v>
      </c>
      <c r="C131" s="93">
        <v>0.0037598759191708915</v>
      </c>
      <c r="D131" s="69" t="s">
        <v>279</v>
      </c>
      <c r="E131" s="69" t="b">
        <v>0</v>
      </c>
      <c r="F131" s="69" t="b">
        <v>0</v>
      </c>
      <c r="G131" s="69" t="b">
        <v>0</v>
      </c>
    </row>
    <row r="132" spans="1:7" ht="15">
      <c r="A132" s="69" t="s">
        <v>1682</v>
      </c>
      <c r="B132" s="69">
        <v>2</v>
      </c>
      <c r="C132" s="93">
        <v>0.0037598759191708915</v>
      </c>
      <c r="D132" s="69" t="s">
        <v>279</v>
      </c>
      <c r="E132" s="69" t="b">
        <v>0</v>
      </c>
      <c r="F132" s="69" t="b">
        <v>0</v>
      </c>
      <c r="G132" s="69" t="b">
        <v>0</v>
      </c>
    </row>
    <row r="133" spans="1:7" ht="15">
      <c r="A133" s="69" t="s">
        <v>1683</v>
      </c>
      <c r="B133" s="69">
        <v>2</v>
      </c>
      <c r="C133" s="93">
        <v>0.0037598759191708915</v>
      </c>
      <c r="D133" s="69" t="s">
        <v>279</v>
      </c>
      <c r="E133" s="69" t="b">
        <v>0</v>
      </c>
      <c r="F133" s="69" t="b">
        <v>0</v>
      </c>
      <c r="G133" s="69" t="b">
        <v>0</v>
      </c>
    </row>
    <row r="134" spans="1:7" ht="15">
      <c r="A134" s="69" t="s">
        <v>1684</v>
      </c>
      <c r="B134" s="69">
        <v>2</v>
      </c>
      <c r="C134" s="93">
        <v>0.0037598759191708915</v>
      </c>
      <c r="D134" s="69" t="s">
        <v>279</v>
      </c>
      <c r="E134" s="69" t="b">
        <v>0</v>
      </c>
      <c r="F134" s="69" t="b">
        <v>0</v>
      </c>
      <c r="G134" s="69" t="b">
        <v>0</v>
      </c>
    </row>
    <row r="135" spans="1:7" ht="15">
      <c r="A135" s="69" t="s">
        <v>1685</v>
      </c>
      <c r="B135" s="69">
        <v>2</v>
      </c>
      <c r="C135" s="93">
        <v>0.0037598759191708915</v>
      </c>
      <c r="D135" s="69" t="s">
        <v>279</v>
      </c>
      <c r="E135" s="69" t="b">
        <v>0</v>
      </c>
      <c r="F135" s="69" t="b">
        <v>0</v>
      </c>
      <c r="G135" s="69" t="b">
        <v>0</v>
      </c>
    </row>
    <row r="136" spans="1:7" ht="15">
      <c r="A136" s="69" t="s">
        <v>1686</v>
      </c>
      <c r="B136" s="69">
        <v>2</v>
      </c>
      <c r="C136" s="93">
        <v>0.0037598759191708915</v>
      </c>
      <c r="D136" s="69" t="s">
        <v>279</v>
      </c>
      <c r="E136" s="69" t="b">
        <v>0</v>
      </c>
      <c r="F136" s="69" t="b">
        <v>0</v>
      </c>
      <c r="G136" s="69" t="b">
        <v>0</v>
      </c>
    </row>
    <row r="137" spans="1:7" ht="15">
      <c r="A137" s="69" t="s">
        <v>1687</v>
      </c>
      <c r="B137" s="69">
        <v>2</v>
      </c>
      <c r="C137" s="93">
        <v>0.0037598759191708915</v>
      </c>
      <c r="D137" s="69" t="s">
        <v>279</v>
      </c>
      <c r="E137" s="69" t="b">
        <v>0</v>
      </c>
      <c r="F137" s="69" t="b">
        <v>0</v>
      </c>
      <c r="G137" s="69" t="b">
        <v>0</v>
      </c>
    </row>
    <row r="138" spans="1:7" ht="15">
      <c r="A138" s="69" t="s">
        <v>1688</v>
      </c>
      <c r="B138" s="69">
        <v>2</v>
      </c>
      <c r="C138" s="93">
        <v>0.0037598759191708915</v>
      </c>
      <c r="D138" s="69" t="s">
        <v>279</v>
      </c>
      <c r="E138" s="69" t="b">
        <v>0</v>
      </c>
      <c r="F138" s="69" t="b">
        <v>0</v>
      </c>
      <c r="G138" s="69" t="b">
        <v>0</v>
      </c>
    </row>
    <row r="139" spans="1:7" ht="15">
      <c r="A139" s="69" t="s">
        <v>1689</v>
      </c>
      <c r="B139" s="69">
        <v>2</v>
      </c>
      <c r="C139" s="93">
        <v>0.0037598759191708915</v>
      </c>
      <c r="D139" s="69" t="s">
        <v>279</v>
      </c>
      <c r="E139" s="69" t="b">
        <v>0</v>
      </c>
      <c r="F139" s="69" t="b">
        <v>0</v>
      </c>
      <c r="G139" s="69" t="b">
        <v>0</v>
      </c>
    </row>
    <row r="140" spans="1:7" ht="15">
      <c r="A140" s="69" t="s">
        <v>1690</v>
      </c>
      <c r="B140" s="69">
        <v>2</v>
      </c>
      <c r="C140" s="93">
        <v>0.0037598759191708915</v>
      </c>
      <c r="D140" s="69" t="s">
        <v>279</v>
      </c>
      <c r="E140" s="69" t="b">
        <v>0</v>
      </c>
      <c r="F140" s="69" t="b">
        <v>0</v>
      </c>
      <c r="G140" s="69" t="b">
        <v>0</v>
      </c>
    </row>
    <row r="141" spans="1:7" ht="15">
      <c r="A141" s="69" t="s">
        <v>1691</v>
      </c>
      <c r="B141" s="69">
        <v>2</v>
      </c>
      <c r="C141" s="93">
        <v>0.0037598759191708915</v>
      </c>
      <c r="D141" s="69" t="s">
        <v>279</v>
      </c>
      <c r="E141" s="69" t="b">
        <v>0</v>
      </c>
      <c r="F141" s="69" t="b">
        <v>0</v>
      </c>
      <c r="G141" s="69" t="b">
        <v>0</v>
      </c>
    </row>
    <row r="142" spans="1:7" ht="15">
      <c r="A142" s="69" t="s">
        <v>1692</v>
      </c>
      <c r="B142" s="69">
        <v>2</v>
      </c>
      <c r="C142" s="93">
        <v>0.0037598759191708915</v>
      </c>
      <c r="D142" s="69" t="s">
        <v>279</v>
      </c>
      <c r="E142" s="69" t="b">
        <v>0</v>
      </c>
      <c r="F142" s="69" t="b">
        <v>0</v>
      </c>
      <c r="G142" s="69" t="b">
        <v>0</v>
      </c>
    </row>
    <row r="143" spans="1:7" ht="15">
      <c r="A143" s="69" t="s">
        <v>1693</v>
      </c>
      <c r="B143" s="69">
        <v>2</v>
      </c>
      <c r="C143" s="93">
        <v>0.0037598759191708915</v>
      </c>
      <c r="D143" s="69" t="s">
        <v>279</v>
      </c>
      <c r="E143" s="69" t="b">
        <v>0</v>
      </c>
      <c r="F143" s="69" t="b">
        <v>0</v>
      </c>
      <c r="G143" s="69" t="b">
        <v>0</v>
      </c>
    </row>
    <row r="144" spans="1:7" ht="15">
      <c r="A144" s="69" t="s">
        <v>1694</v>
      </c>
      <c r="B144" s="69">
        <v>2</v>
      </c>
      <c r="C144" s="93">
        <v>0.0037598759191708915</v>
      </c>
      <c r="D144" s="69" t="s">
        <v>279</v>
      </c>
      <c r="E144" s="69" t="b">
        <v>0</v>
      </c>
      <c r="F144" s="69" t="b">
        <v>0</v>
      </c>
      <c r="G144" s="69" t="b">
        <v>0</v>
      </c>
    </row>
    <row r="145" spans="1:7" ht="15">
      <c r="A145" s="69" t="s">
        <v>1695</v>
      </c>
      <c r="B145" s="69">
        <v>2</v>
      </c>
      <c r="C145" s="93">
        <v>0.0037598759191708915</v>
      </c>
      <c r="D145" s="69" t="s">
        <v>279</v>
      </c>
      <c r="E145" s="69" t="b">
        <v>0</v>
      </c>
      <c r="F145" s="69" t="b">
        <v>0</v>
      </c>
      <c r="G145" s="69" t="b">
        <v>0</v>
      </c>
    </row>
    <row r="146" spans="1:7" ht="15">
      <c r="A146" s="69" t="s">
        <v>1696</v>
      </c>
      <c r="B146" s="69">
        <v>2</v>
      </c>
      <c r="C146" s="93">
        <v>0.0037598759191708915</v>
      </c>
      <c r="D146" s="69" t="s">
        <v>279</v>
      </c>
      <c r="E146" s="69" t="b">
        <v>0</v>
      </c>
      <c r="F146" s="69" t="b">
        <v>0</v>
      </c>
      <c r="G146" s="69" t="b">
        <v>0</v>
      </c>
    </row>
    <row r="147" spans="1:7" ht="15">
      <c r="A147" s="69" t="s">
        <v>1697</v>
      </c>
      <c r="B147" s="69">
        <v>2</v>
      </c>
      <c r="C147" s="93">
        <v>0.0037598759191708915</v>
      </c>
      <c r="D147" s="69" t="s">
        <v>279</v>
      </c>
      <c r="E147" s="69" t="b">
        <v>0</v>
      </c>
      <c r="F147" s="69" t="b">
        <v>0</v>
      </c>
      <c r="G147" s="69" t="b">
        <v>0</v>
      </c>
    </row>
    <row r="148" spans="1:7" ht="15">
      <c r="A148" s="69" t="s">
        <v>1486</v>
      </c>
      <c r="B148" s="69">
        <v>35</v>
      </c>
      <c r="C148" s="93">
        <v>0.0019791012081460707</v>
      </c>
      <c r="D148" s="69" t="s">
        <v>221</v>
      </c>
      <c r="E148" s="69" t="b">
        <v>0</v>
      </c>
      <c r="F148" s="69" t="b">
        <v>0</v>
      </c>
      <c r="G148" s="69" t="b">
        <v>0</v>
      </c>
    </row>
    <row r="149" spans="1:7" ht="15">
      <c r="A149" s="69" t="s">
        <v>770</v>
      </c>
      <c r="B149" s="69">
        <v>26</v>
      </c>
      <c r="C149" s="93">
        <v>0.00837029150958588</v>
      </c>
      <c r="D149" s="69" t="s">
        <v>221</v>
      </c>
      <c r="E149" s="69" t="b">
        <v>0</v>
      </c>
      <c r="F149" s="69" t="b">
        <v>0</v>
      </c>
      <c r="G149" s="69" t="b">
        <v>0</v>
      </c>
    </row>
    <row r="150" spans="1:7" ht="15">
      <c r="A150" s="69" t="s">
        <v>1487</v>
      </c>
      <c r="B150" s="69">
        <v>26</v>
      </c>
      <c r="C150" s="93">
        <v>0.009379099759627542</v>
      </c>
      <c r="D150" s="69" t="s">
        <v>221</v>
      </c>
      <c r="E150" s="69" t="b">
        <v>0</v>
      </c>
      <c r="F150" s="69" t="b">
        <v>0</v>
      </c>
      <c r="G150" s="69" t="b">
        <v>0</v>
      </c>
    </row>
    <row r="151" spans="1:7" ht="15">
      <c r="A151" s="69" t="s">
        <v>776</v>
      </c>
      <c r="B151" s="69">
        <v>24</v>
      </c>
      <c r="C151" s="93">
        <v>0.009626856987098746</v>
      </c>
      <c r="D151" s="69" t="s">
        <v>221</v>
      </c>
      <c r="E151" s="69" t="b">
        <v>0</v>
      </c>
      <c r="F151" s="69" t="b">
        <v>0</v>
      </c>
      <c r="G151" s="69" t="b">
        <v>0</v>
      </c>
    </row>
    <row r="152" spans="1:7" ht="15">
      <c r="A152" s="69" t="s">
        <v>1488</v>
      </c>
      <c r="B152" s="69">
        <v>24</v>
      </c>
      <c r="C152" s="93">
        <v>0.009626856987098746</v>
      </c>
      <c r="D152" s="69" t="s">
        <v>221</v>
      </c>
      <c r="E152" s="69" t="b">
        <v>0</v>
      </c>
      <c r="F152" s="69" t="b">
        <v>0</v>
      </c>
      <c r="G152" s="69" t="b">
        <v>0</v>
      </c>
    </row>
    <row r="153" spans="1:7" ht="15">
      <c r="A153" s="69" t="s">
        <v>1489</v>
      </c>
      <c r="B153" s="69">
        <v>22</v>
      </c>
      <c r="C153" s="93">
        <v>0.010718350885630485</v>
      </c>
      <c r="D153" s="69" t="s">
        <v>221</v>
      </c>
      <c r="E153" s="69" t="b">
        <v>0</v>
      </c>
      <c r="F153" s="69" t="b">
        <v>0</v>
      </c>
      <c r="G153" s="69" t="b">
        <v>0</v>
      </c>
    </row>
    <row r="154" spans="1:7" ht="15">
      <c r="A154" s="69" t="s">
        <v>1490</v>
      </c>
      <c r="B154" s="69">
        <v>12</v>
      </c>
      <c r="C154" s="93">
        <v>0.013042038853384851</v>
      </c>
      <c r="D154" s="69" t="s">
        <v>221</v>
      </c>
      <c r="E154" s="69" t="b">
        <v>0</v>
      </c>
      <c r="F154" s="69" t="b">
        <v>0</v>
      </c>
      <c r="G154" s="69" t="b">
        <v>0</v>
      </c>
    </row>
    <row r="155" spans="1:7" ht="15">
      <c r="A155" s="69" t="s">
        <v>1491</v>
      </c>
      <c r="B155" s="69">
        <v>12</v>
      </c>
      <c r="C155" s="93">
        <v>0.013042038853384851</v>
      </c>
      <c r="D155" s="69" t="s">
        <v>221</v>
      </c>
      <c r="E155" s="69" t="b">
        <v>0</v>
      </c>
      <c r="F155" s="69" t="b">
        <v>0</v>
      </c>
      <c r="G155" s="69" t="b">
        <v>0</v>
      </c>
    </row>
    <row r="156" spans="1:7" ht="15">
      <c r="A156" s="69" t="s">
        <v>1492</v>
      </c>
      <c r="B156" s="69">
        <v>10</v>
      </c>
      <c r="C156" s="93">
        <v>0.013714350599725795</v>
      </c>
      <c r="D156" s="69" t="s">
        <v>221</v>
      </c>
      <c r="E156" s="69" t="b">
        <v>0</v>
      </c>
      <c r="F156" s="69" t="b">
        <v>0</v>
      </c>
      <c r="G156" s="69" t="b">
        <v>0</v>
      </c>
    </row>
    <row r="157" spans="1:7" ht="15">
      <c r="A157" s="69" t="s">
        <v>1493</v>
      </c>
      <c r="B157" s="69">
        <v>9</v>
      </c>
      <c r="C157" s="93">
        <v>0.012342915539753216</v>
      </c>
      <c r="D157" s="69" t="s">
        <v>221</v>
      </c>
      <c r="E157" s="69" t="b">
        <v>0</v>
      </c>
      <c r="F157" s="69" t="b">
        <v>0</v>
      </c>
      <c r="G157" s="69" t="b">
        <v>0</v>
      </c>
    </row>
    <row r="158" spans="1:7" ht="15">
      <c r="A158" s="69" t="s">
        <v>1615</v>
      </c>
      <c r="B158" s="69">
        <v>7</v>
      </c>
      <c r="C158" s="93">
        <v>0.011340390034786364</v>
      </c>
      <c r="D158" s="69" t="s">
        <v>221</v>
      </c>
      <c r="E158" s="69" t="b">
        <v>0</v>
      </c>
      <c r="F158" s="69" t="b">
        <v>0</v>
      </c>
      <c r="G158" s="69" t="b">
        <v>0</v>
      </c>
    </row>
    <row r="159" spans="1:7" ht="15">
      <c r="A159" s="69" t="s">
        <v>1496</v>
      </c>
      <c r="B159" s="69">
        <v>6</v>
      </c>
      <c r="C159" s="93">
        <v>0.010635324606610163</v>
      </c>
      <c r="D159" s="69" t="s">
        <v>221</v>
      </c>
      <c r="E159" s="69" t="b">
        <v>0</v>
      </c>
      <c r="F159" s="69" t="b">
        <v>0</v>
      </c>
      <c r="G159" s="69" t="b">
        <v>0</v>
      </c>
    </row>
    <row r="160" spans="1:7" ht="15">
      <c r="A160" s="69" t="s">
        <v>397</v>
      </c>
      <c r="B160" s="69">
        <v>6</v>
      </c>
      <c r="C160" s="93">
        <v>0.010635324606610163</v>
      </c>
      <c r="D160" s="69" t="s">
        <v>221</v>
      </c>
      <c r="E160" s="69" t="b">
        <v>0</v>
      </c>
      <c r="F160" s="69" t="b">
        <v>0</v>
      </c>
      <c r="G160" s="69" t="b">
        <v>0</v>
      </c>
    </row>
    <row r="161" spans="1:7" ht="15">
      <c r="A161" s="69" t="s">
        <v>1612</v>
      </c>
      <c r="B161" s="69">
        <v>6</v>
      </c>
      <c r="C161" s="93">
        <v>0.010635324606610163</v>
      </c>
      <c r="D161" s="69" t="s">
        <v>221</v>
      </c>
      <c r="E161" s="69" t="b">
        <v>0</v>
      </c>
      <c r="F161" s="69" t="b">
        <v>0</v>
      </c>
      <c r="G161" s="69" t="b">
        <v>0</v>
      </c>
    </row>
    <row r="162" spans="1:7" ht="15">
      <c r="A162" s="69" t="s">
        <v>1613</v>
      </c>
      <c r="B162" s="69">
        <v>6</v>
      </c>
      <c r="C162" s="93">
        <v>0.010635324606610163</v>
      </c>
      <c r="D162" s="69" t="s">
        <v>221</v>
      </c>
      <c r="E162" s="69" t="b">
        <v>0</v>
      </c>
      <c r="F162" s="69" t="b">
        <v>0</v>
      </c>
      <c r="G162" s="69" t="b">
        <v>0</v>
      </c>
    </row>
    <row r="163" spans="1:7" ht="15">
      <c r="A163" s="69" t="s">
        <v>1619</v>
      </c>
      <c r="B163" s="69">
        <v>6</v>
      </c>
      <c r="C163" s="93">
        <v>0.010635324606610163</v>
      </c>
      <c r="D163" s="69" t="s">
        <v>221</v>
      </c>
      <c r="E163" s="69" t="b">
        <v>0</v>
      </c>
      <c r="F163" s="69" t="b">
        <v>0</v>
      </c>
      <c r="G163" s="69" t="b">
        <v>0</v>
      </c>
    </row>
    <row r="164" spans="1:7" ht="15">
      <c r="A164" s="69" t="s">
        <v>1620</v>
      </c>
      <c r="B164" s="69">
        <v>6</v>
      </c>
      <c r="C164" s="93">
        <v>0.010635324606610163</v>
      </c>
      <c r="D164" s="69" t="s">
        <v>221</v>
      </c>
      <c r="E164" s="69" t="b">
        <v>0</v>
      </c>
      <c r="F164" s="69" t="b">
        <v>0</v>
      </c>
      <c r="G164" s="69" t="b">
        <v>0</v>
      </c>
    </row>
    <row r="165" spans="1:7" ht="15">
      <c r="A165" s="69" t="s">
        <v>1616</v>
      </c>
      <c r="B165" s="69">
        <v>6</v>
      </c>
      <c r="C165" s="93">
        <v>0.010635324606610163</v>
      </c>
      <c r="D165" s="69" t="s">
        <v>221</v>
      </c>
      <c r="E165" s="69" t="b">
        <v>0</v>
      </c>
      <c r="F165" s="69" t="b">
        <v>0</v>
      </c>
      <c r="G165" s="69" t="b">
        <v>0</v>
      </c>
    </row>
    <row r="166" spans="1:7" ht="15">
      <c r="A166" s="69" t="s">
        <v>1626</v>
      </c>
      <c r="B166" s="69">
        <v>5</v>
      </c>
      <c r="C166" s="93">
        <v>0.009764607020857272</v>
      </c>
      <c r="D166" s="69" t="s">
        <v>221</v>
      </c>
      <c r="E166" s="69" t="b">
        <v>0</v>
      </c>
      <c r="F166" s="69" t="b">
        <v>0</v>
      </c>
      <c r="G166" s="69" t="b">
        <v>0</v>
      </c>
    </row>
    <row r="167" spans="1:7" ht="15">
      <c r="A167" s="69" t="s">
        <v>1627</v>
      </c>
      <c r="B167" s="69">
        <v>5</v>
      </c>
      <c r="C167" s="93">
        <v>0.009764607020857272</v>
      </c>
      <c r="D167" s="69" t="s">
        <v>221</v>
      </c>
      <c r="E167" s="69" t="b">
        <v>0</v>
      </c>
      <c r="F167" s="69" t="b">
        <v>0</v>
      </c>
      <c r="G167" s="69" t="b">
        <v>0</v>
      </c>
    </row>
    <row r="168" spans="1:7" ht="15">
      <c r="A168" s="69" t="s">
        <v>1628</v>
      </c>
      <c r="B168" s="69">
        <v>5</v>
      </c>
      <c r="C168" s="93">
        <v>0.009764607020857272</v>
      </c>
      <c r="D168" s="69" t="s">
        <v>221</v>
      </c>
      <c r="E168" s="69" t="b">
        <v>0</v>
      </c>
      <c r="F168" s="69" t="b">
        <v>0</v>
      </c>
      <c r="G168" s="69" t="b">
        <v>0</v>
      </c>
    </row>
    <row r="169" spans="1:7" ht="15">
      <c r="A169" s="69" t="s">
        <v>1618</v>
      </c>
      <c r="B169" s="69">
        <v>5</v>
      </c>
      <c r="C169" s="93">
        <v>0.009764607020857272</v>
      </c>
      <c r="D169" s="69" t="s">
        <v>221</v>
      </c>
      <c r="E169" s="69" t="b">
        <v>0</v>
      </c>
      <c r="F169" s="69" t="b">
        <v>0</v>
      </c>
      <c r="G169" s="69" t="b">
        <v>0</v>
      </c>
    </row>
    <row r="170" spans="1:7" ht="15">
      <c r="A170" s="69" t="s">
        <v>1622</v>
      </c>
      <c r="B170" s="69">
        <v>5</v>
      </c>
      <c r="C170" s="93">
        <v>0.009764607020857272</v>
      </c>
      <c r="D170" s="69" t="s">
        <v>221</v>
      </c>
      <c r="E170" s="69" t="b">
        <v>0</v>
      </c>
      <c r="F170" s="69" t="b">
        <v>0</v>
      </c>
      <c r="G170" s="69" t="b">
        <v>0</v>
      </c>
    </row>
    <row r="171" spans="1:7" ht="15">
      <c r="A171" s="69" t="s">
        <v>1625</v>
      </c>
      <c r="B171" s="69">
        <v>5</v>
      </c>
      <c r="C171" s="93">
        <v>0.009764607020857272</v>
      </c>
      <c r="D171" s="69" t="s">
        <v>221</v>
      </c>
      <c r="E171" s="69" t="b">
        <v>0</v>
      </c>
      <c r="F171" s="69" t="b">
        <v>0</v>
      </c>
      <c r="G171" s="69" t="b">
        <v>0</v>
      </c>
    </row>
    <row r="172" spans="1:7" ht="15">
      <c r="A172" s="69" t="s">
        <v>1498</v>
      </c>
      <c r="B172" s="69">
        <v>5</v>
      </c>
      <c r="C172" s="93">
        <v>0.009764607020857272</v>
      </c>
      <c r="D172" s="69" t="s">
        <v>221</v>
      </c>
      <c r="E172" s="69" t="b">
        <v>0</v>
      </c>
      <c r="F172" s="69" t="b">
        <v>0</v>
      </c>
      <c r="G172" s="69" t="b">
        <v>0</v>
      </c>
    </row>
    <row r="173" spans="1:7" ht="15">
      <c r="A173" s="69" t="s">
        <v>1494</v>
      </c>
      <c r="B173" s="69">
        <v>4</v>
      </c>
      <c r="C173" s="93">
        <v>0.008694692568923234</v>
      </c>
      <c r="D173" s="69" t="s">
        <v>221</v>
      </c>
      <c r="E173" s="69" t="b">
        <v>0</v>
      </c>
      <c r="F173" s="69" t="b">
        <v>0</v>
      </c>
      <c r="G173" s="69" t="b">
        <v>0</v>
      </c>
    </row>
    <row r="174" spans="1:7" ht="15">
      <c r="A174" s="69" t="s">
        <v>1617</v>
      </c>
      <c r="B174" s="69">
        <v>4</v>
      </c>
      <c r="C174" s="93">
        <v>0.008694692568923234</v>
      </c>
      <c r="D174" s="69" t="s">
        <v>221</v>
      </c>
      <c r="E174" s="69" t="b">
        <v>0</v>
      </c>
      <c r="F174" s="69" t="b">
        <v>0</v>
      </c>
      <c r="G174" s="69" t="b">
        <v>0</v>
      </c>
    </row>
    <row r="175" spans="1:7" ht="15">
      <c r="A175" s="69" t="s">
        <v>1614</v>
      </c>
      <c r="B175" s="69">
        <v>4</v>
      </c>
      <c r="C175" s="93">
        <v>0.008694692568923234</v>
      </c>
      <c r="D175" s="69" t="s">
        <v>221</v>
      </c>
      <c r="E175" s="69" t="b">
        <v>0</v>
      </c>
      <c r="F175" s="69" t="b">
        <v>0</v>
      </c>
      <c r="G175" s="69" t="b">
        <v>0</v>
      </c>
    </row>
    <row r="176" spans="1:7" ht="15">
      <c r="A176" s="69" t="s">
        <v>399</v>
      </c>
      <c r="B176" s="69">
        <v>4</v>
      </c>
      <c r="C176" s="93">
        <v>0.008694692568923234</v>
      </c>
      <c r="D176" s="69" t="s">
        <v>221</v>
      </c>
      <c r="E176" s="69" t="b">
        <v>0</v>
      </c>
      <c r="F176" s="69" t="b">
        <v>0</v>
      </c>
      <c r="G176" s="69" t="b">
        <v>0</v>
      </c>
    </row>
    <row r="177" spans="1:7" ht="15">
      <c r="A177" s="69" t="s">
        <v>1641</v>
      </c>
      <c r="B177" s="69">
        <v>4</v>
      </c>
      <c r="C177" s="93">
        <v>0.008694692568923234</v>
      </c>
      <c r="D177" s="69" t="s">
        <v>221</v>
      </c>
      <c r="E177" s="69" t="b">
        <v>0</v>
      </c>
      <c r="F177" s="69" t="b">
        <v>0</v>
      </c>
      <c r="G177" s="69" t="b">
        <v>0</v>
      </c>
    </row>
    <row r="178" spans="1:7" ht="15">
      <c r="A178" s="69" t="s">
        <v>1631</v>
      </c>
      <c r="B178" s="69">
        <v>4</v>
      </c>
      <c r="C178" s="93">
        <v>0.008694692568923234</v>
      </c>
      <c r="D178" s="69" t="s">
        <v>221</v>
      </c>
      <c r="E178" s="69" t="b">
        <v>0</v>
      </c>
      <c r="F178" s="69" t="b">
        <v>0</v>
      </c>
      <c r="G178" s="69" t="b">
        <v>0</v>
      </c>
    </row>
    <row r="179" spans="1:7" ht="15">
      <c r="A179" s="69" t="s">
        <v>1632</v>
      </c>
      <c r="B179" s="69">
        <v>4</v>
      </c>
      <c r="C179" s="93">
        <v>0.008694692568923234</v>
      </c>
      <c r="D179" s="69" t="s">
        <v>221</v>
      </c>
      <c r="E179" s="69" t="b">
        <v>0</v>
      </c>
      <c r="F179" s="69" t="b">
        <v>0</v>
      </c>
      <c r="G179" s="69" t="b">
        <v>0</v>
      </c>
    </row>
    <row r="180" spans="1:7" ht="15">
      <c r="A180" s="69" t="s">
        <v>1624</v>
      </c>
      <c r="B180" s="69">
        <v>4</v>
      </c>
      <c r="C180" s="93">
        <v>0.008694692568923234</v>
      </c>
      <c r="D180" s="69" t="s">
        <v>221</v>
      </c>
      <c r="E180" s="69" t="b">
        <v>0</v>
      </c>
      <c r="F180" s="69" t="b">
        <v>0</v>
      </c>
      <c r="G180" s="69" t="b">
        <v>0</v>
      </c>
    </row>
    <row r="181" spans="1:7" ht="15">
      <c r="A181" s="69" t="s">
        <v>1633</v>
      </c>
      <c r="B181" s="69">
        <v>4</v>
      </c>
      <c r="C181" s="93">
        <v>0.008694692568923234</v>
      </c>
      <c r="D181" s="69" t="s">
        <v>221</v>
      </c>
      <c r="E181" s="69" t="b">
        <v>0</v>
      </c>
      <c r="F181" s="69" t="b">
        <v>0</v>
      </c>
      <c r="G181" s="69" t="b">
        <v>0</v>
      </c>
    </row>
    <row r="182" spans="1:7" ht="15">
      <c r="A182" s="69" t="s">
        <v>1634</v>
      </c>
      <c r="B182" s="69">
        <v>4</v>
      </c>
      <c r="C182" s="93">
        <v>0.008694692568923234</v>
      </c>
      <c r="D182" s="69" t="s">
        <v>221</v>
      </c>
      <c r="E182" s="69" t="b">
        <v>0</v>
      </c>
      <c r="F182" s="69" t="b">
        <v>0</v>
      </c>
      <c r="G182" s="69" t="b">
        <v>0</v>
      </c>
    </row>
    <row r="183" spans="1:7" ht="15">
      <c r="A183" s="69" t="s">
        <v>1639</v>
      </c>
      <c r="B183" s="69">
        <v>3</v>
      </c>
      <c r="C183" s="93">
        <v>0.007374814893263952</v>
      </c>
      <c r="D183" s="69" t="s">
        <v>221</v>
      </c>
      <c r="E183" s="69" t="b">
        <v>0</v>
      </c>
      <c r="F183" s="69" t="b">
        <v>0</v>
      </c>
      <c r="G183" s="69" t="b">
        <v>0</v>
      </c>
    </row>
    <row r="184" spans="1:7" ht="15">
      <c r="A184" s="69" t="s">
        <v>1640</v>
      </c>
      <c r="B184" s="69">
        <v>3</v>
      </c>
      <c r="C184" s="93">
        <v>0.007374814893263952</v>
      </c>
      <c r="D184" s="69" t="s">
        <v>221</v>
      </c>
      <c r="E184" s="69" t="b">
        <v>0</v>
      </c>
      <c r="F184" s="69" t="b">
        <v>0</v>
      </c>
      <c r="G184" s="69" t="b">
        <v>0</v>
      </c>
    </row>
    <row r="185" spans="1:7" ht="15">
      <c r="A185" s="69" t="s">
        <v>1630</v>
      </c>
      <c r="B185" s="69">
        <v>3</v>
      </c>
      <c r="C185" s="93">
        <v>0.007374814893263952</v>
      </c>
      <c r="D185" s="69" t="s">
        <v>221</v>
      </c>
      <c r="E185" s="69" t="b">
        <v>0</v>
      </c>
      <c r="F185" s="69" t="b">
        <v>0</v>
      </c>
      <c r="G185" s="69" t="b">
        <v>0</v>
      </c>
    </row>
    <row r="186" spans="1:7" ht="15">
      <c r="A186" s="69" t="s">
        <v>1623</v>
      </c>
      <c r="B186" s="69">
        <v>3</v>
      </c>
      <c r="C186" s="93">
        <v>0.007374814893263952</v>
      </c>
      <c r="D186" s="69" t="s">
        <v>221</v>
      </c>
      <c r="E186" s="69" t="b">
        <v>0</v>
      </c>
      <c r="F186" s="69" t="b">
        <v>0</v>
      </c>
      <c r="G186" s="69" t="b">
        <v>0</v>
      </c>
    </row>
    <row r="187" spans="1:7" ht="15">
      <c r="A187" s="69" t="s">
        <v>1497</v>
      </c>
      <c r="B187" s="69">
        <v>3</v>
      </c>
      <c r="C187" s="93">
        <v>0.007374814893263952</v>
      </c>
      <c r="D187" s="69" t="s">
        <v>221</v>
      </c>
      <c r="E187" s="69" t="b">
        <v>0</v>
      </c>
      <c r="F187" s="69" t="b">
        <v>0</v>
      </c>
      <c r="G187" s="69" t="b">
        <v>0</v>
      </c>
    </row>
    <row r="188" spans="1:7" ht="15">
      <c r="A188" s="69" t="s">
        <v>1629</v>
      </c>
      <c r="B188" s="69">
        <v>3</v>
      </c>
      <c r="C188" s="93">
        <v>0.007374814893263952</v>
      </c>
      <c r="D188" s="69" t="s">
        <v>221</v>
      </c>
      <c r="E188" s="69" t="b">
        <v>0</v>
      </c>
      <c r="F188" s="69" t="b">
        <v>0</v>
      </c>
      <c r="G188" s="69" t="b">
        <v>0</v>
      </c>
    </row>
    <row r="189" spans="1:7" ht="15">
      <c r="A189" s="69" t="s">
        <v>783</v>
      </c>
      <c r="B189" s="69">
        <v>2</v>
      </c>
      <c r="C189" s="93">
        <v>0.005718781344434196</v>
      </c>
      <c r="D189" s="69" t="s">
        <v>221</v>
      </c>
      <c r="E189" s="69" t="b">
        <v>0</v>
      </c>
      <c r="F189" s="69" t="b">
        <v>0</v>
      </c>
      <c r="G189" s="69" t="b">
        <v>0</v>
      </c>
    </row>
    <row r="190" spans="1:7" ht="15">
      <c r="A190" s="69" t="s">
        <v>1656</v>
      </c>
      <c r="B190" s="69">
        <v>2</v>
      </c>
      <c r="C190" s="93">
        <v>0.005718781344434196</v>
      </c>
      <c r="D190" s="69" t="s">
        <v>221</v>
      </c>
      <c r="E190" s="69" t="b">
        <v>0</v>
      </c>
      <c r="F190" s="69" t="b">
        <v>0</v>
      </c>
      <c r="G190" s="69" t="b">
        <v>0</v>
      </c>
    </row>
    <row r="191" spans="1:7" ht="15">
      <c r="A191" s="69" t="s">
        <v>799</v>
      </c>
      <c r="B191" s="69">
        <v>2</v>
      </c>
      <c r="C191" s="93">
        <v>0.005718781344434196</v>
      </c>
      <c r="D191" s="69" t="s">
        <v>221</v>
      </c>
      <c r="E191" s="69" t="b">
        <v>0</v>
      </c>
      <c r="F191" s="69" t="b">
        <v>0</v>
      </c>
      <c r="G191" s="69" t="b">
        <v>0</v>
      </c>
    </row>
    <row r="192" spans="1:7" ht="15">
      <c r="A192" s="69" t="s">
        <v>1644</v>
      </c>
      <c r="B192" s="69">
        <v>2</v>
      </c>
      <c r="C192" s="93">
        <v>0.005718781344434196</v>
      </c>
      <c r="D192" s="69" t="s">
        <v>221</v>
      </c>
      <c r="E192" s="69" t="b">
        <v>0</v>
      </c>
      <c r="F192" s="69" t="b">
        <v>0</v>
      </c>
      <c r="G192" s="69" t="b">
        <v>0</v>
      </c>
    </row>
    <row r="193" spans="1:7" ht="15">
      <c r="A193" s="69" t="s">
        <v>1643</v>
      </c>
      <c r="B193" s="69">
        <v>2</v>
      </c>
      <c r="C193" s="93">
        <v>0.007090216404406775</v>
      </c>
      <c r="D193" s="69" t="s">
        <v>221</v>
      </c>
      <c r="E193" s="69" t="b">
        <v>0</v>
      </c>
      <c r="F193" s="69" t="b">
        <v>0</v>
      </c>
      <c r="G193" s="69" t="b">
        <v>0</v>
      </c>
    </row>
    <row r="194" spans="1:7" ht="15">
      <c r="A194" s="69" t="s">
        <v>1635</v>
      </c>
      <c r="B194" s="69">
        <v>2</v>
      </c>
      <c r="C194" s="93">
        <v>0.005718781344434196</v>
      </c>
      <c r="D194" s="69" t="s">
        <v>221</v>
      </c>
      <c r="E194" s="69" t="b">
        <v>0</v>
      </c>
      <c r="F194" s="69" t="b">
        <v>0</v>
      </c>
      <c r="G194" s="69" t="b">
        <v>0</v>
      </c>
    </row>
    <row r="195" spans="1:7" ht="15">
      <c r="A195" s="69" t="s">
        <v>1636</v>
      </c>
      <c r="B195" s="69">
        <v>2</v>
      </c>
      <c r="C195" s="93">
        <v>0.005718781344434196</v>
      </c>
      <c r="D195" s="69" t="s">
        <v>221</v>
      </c>
      <c r="E195" s="69" t="b">
        <v>0</v>
      </c>
      <c r="F195" s="69" t="b">
        <v>0</v>
      </c>
      <c r="G195" s="69" t="b">
        <v>0</v>
      </c>
    </row>
    <row r="196" spans="1:7" ht="15">
      <c r="A196" s="69" t="s">
        <v>1637</v>
      </c>
      <c r="B196" s="69">
        <v>2</v>
      </c>
      <c r="C196" s="93">
        <v>0.005718781344434196</v>
      </c>
      <c r="D196" s="69" t="s">
        <v>221</v>
      </c>
      <c r="E196" s="69" t="b">
        <v>0</v>
      </c>
      <c r="F196" s="69" t="b">
        <v>0</v>
      </c>
      <c r="G196" s="69" t="b">
        <v>0</v>
      </c>
    </row>
    <row r="197" spans="1:7" ht="15">
      <c r="A197" s="69" t="s">
        <v>1647</v>
      </c>
      <c r="B197" s="69">
        <v>2</v>
      </c>
      <c r="C197" s="93">
        <v>0.005718781344434196</v>
      </c>
      <c r="D197" s="69" t="s">
        <v>221</v>
      </c>
      <c r="E197" s="69" t="b">
        <v>0</v>
      </c>
      <c r="F197" s="69" t="b">
        <v>0</v>
      </c>
      <c r="G197" s="69" t="b">
        <v>0</v>
      </c>
    </row>
    <row r="198" spans="1:7" ht="15">
      <c r="A198" s="69" t="s">
        <v>1638</v>
      </c>
      <c r="B198" s="69">
        <v>2</v>
      </c>
      <c r="C198" s="93">
        <v>0.005718781344434196</v>
      </c>
      <c r="D198" s="69" t="s">
        <v>221</v>
      </c>
      <c r="E198" s="69" t="b">
        <v>0</v>
      </c>
      <c r="F198" s="69" t="b">
        <v>0</v>
      </c>
      <c r="G198" s="69" t="b">
        <v>0</v>
      </c>
    </row>
    <row r="199" spans="1:7" ht="15">
      <c r="A199" s="69" t="s">
        <v>1650</v>
      </c>
      <c r="B199" s="69">
        <v>2</v>
      </c>
      <c r="C199" s="93">
        <v>0.005718781344434196</v>
      </c>
      <c r="D199" s="69" t="s">
        <v>221</v>
      </c>
      <c r="E199" s="69" t="b">
        <v>0</v>
      </c>
      <c r="F199" s="69" t="b">
        <v>0</v>
      </c>
      <c r="G199" s="69" t="b">
        <v>0</v>
      </c>
    </row>
    <row r="200" spans="1:7" ht="15">
      <c r="A200" s="69" t="s">
        <v>1652</v>
      </c>
      <c r="B200" s="69">
        <v>2</v>
      </c>
      <c r="C200" s="93">
        <v>0.005718781344434196</v>
      </c>
      <c r="D200" s="69" t="s">
        <v>221</v>
      </c>
      <c r="E200" s="69" t="b">
        <v>0</v>
      </c>
      <c r="F200" s="69" t="b">
        <v>0</v>
      </c>
      <c r="G200" s="69" t="b">
        <v>0</v>
      </c>
    </row>
    <row r="201" spans="1:7" ht="15">
      <c r="A201" s="69" t="s">
        <v>1642</v>
      </c>
      <c r="B201" s="69">
        <v>2</v>
      </c>
      <c r="C201" s="93">
        <v>0.005718781344434196</v>
      </c>
      <c r="D201" s="69" t="s">
        <v>221</v>
      </c>
      <c r="E201" s="69" t="b">
        <v>0</v>
      </c>
      <c r="F201" s="69" t="b">
        <v>0</v>
      </c>
      <c r="G201" s="69" t="b">
        <v>0</v>
      </c>
    </row>
    <row r="202" spans="1:7" ht="15">
      <c r="A202" s="69" t="s">
        <v>1651</v>
      </c>
      <c r="B202" s="69">
        <v>2</v>
      </c>
      <c r="C202" s="93">
        <v>0.005718781344434196</v>
      </c>
      <c r="D202" s="69" t="s">
        <v>221</v>
      </c>
      <c r="E202" s="69" t="b">
        <v>0</v>
      </c>
      <c r="F202" s="69" t="b">
        <v>0</v>
      </c>
      <c r="G202" s="69" t="b">
        <v>0</v>
      </c>
    </row>
    <row r="203" spans="1:7" ht="15">
      <c r="A203" s="69" t="s">
        <v>1663</v>
      </c>
      <c r="B203" s="69">
        <v>2</v>
      </c>
      <c r="C203" s="93">
        <v>0.005718781344434196</v>
      </c>
      <c r="D203" s="69" t="s">
        <v>221</v>
      </c>
      <c r="E203" s="69" t="b">
        <v>0</v>
      </c>
      <c r="F203" s="69" t="b">
        <v>0</v>
      </c>
      <c r="G203" s="69" t="b">
        <v>0</v>
      </c>
    </row>
    <row r="204" spans="1:7" ht="15">
      <c r="A204" s="69" t="s">
        <v>1666</v>
      </c>
      <c r="B204" s="69">
        <v>2</v>
      </c>
      <c r="C204" s="93">
        <v>0.007090216404406775</v>
      </c>
      <c r="D204" s="69" t="s">
        <v>221</v>
      </c>
      <c r="E204" s="69" t="b">
        <v>0</v>
      </c>
      <c r="F204" s="69" t="b">
        <v>0</v>
      </c>
      <c r="G204" s="69" t="b">
        <v>0</v>
      </c>
    </row>
    <row r="205" spans="1:7" ht="15">
      <c r="A205" s="69" t="s">
        <v>1672</v>
      </c>
      <c r="B205" s="69">
        <v>2</v>
      </c>
      <c r="C205" s="93">
        <v>0.005718781344434196</v>
      </c>
      <c r="D205" s="69" t="s">
        <v>221</v>
      </c>
      <c r="E205" s="69" t="b">
        <v>0</v>
      </c>
      <c r="F205" s="69" t="b">
        <v>0</v>
      </c>
      <c r="G205" s="69" t="b">
        <v>0</v>
      </c>
    </row>
    <row r="206" spans="1:7" ht="15">
      <c r="A206" s="69" t="s">
        <v>1486</v>
      </c>
      <c r="B206" s="69">
        <v>18</v>
      </c>
      <c r="C206" s="93">
        <v>0.005668376073182596</v>
      </c>
      <c r="D206" s="69" t="s">
        <v>222</v>
      </c>
      <c r="E206" s="69" t="b">
        <v>0</v>
      </c>
      <c r="F206" s="69" t="b">
        <v>0</v>
      </c>
      <c r="G206" s="69" t="b">
        <v>0</v>
      </c>
    </row>
    <row r="207" spans="1:7" ht="15">
      <c r="A207" s="69" t="s">
        <v>770</v>
      </c>
      <c r="B207" s="69">
        <v>10</v>
      </c>
      <c r="C207" s="93">
        <v>0.013692451118713252</v>
      </c>
      <c r="D207" s="69" t="s">
        <v>222</v>
      </c>
      <c r="E207" s="69" t="b">
        <v>0</v>
      </c>
      <c r="F207" s="69" t="b">
        <v>0</v>
      </c>
      <c r="G207" s="69" t="b">
        <v>0</v>
      </c>
    </row>
    <row r="208" spans="1:7" ht="15">
      <c r="A208" s="69" t="s">
        <v>776</v>
      </c>
      <c r="B208" s="69">
        <v>10</v>
      </c>
      <c r="C208" s="93">
        <v>0.011761755314465355</v>
      </c>
      <c r="D208" s="69" t="s">
        <v>222</v>
      </c>
      <c r="E208" s="69" t="b">
        <v>0</v>
      </c>
      <c r="F208" s="69" t="b">
        <v>0</v>
      </c>
      <c r="G208" s="69" t="b">
        <v>0</v>
      </c>
    </row>
    <row r="209" spans="1:7" ht="15">
      <c r="A209" s="69" t="s">
        <v>1488</v>
      </c>
      <c r="B209" s="69">
        <v>10</v>
      </c>
      <c r="C209" s="93">
        <v>0.011761755314465355</v>
      </c>
      <c r="D209" s="69" t="s">
        <v>222</v>
      </c>
      <c r="E209" s="69" t="b">
        <v>0</v>
      </c>
      <c r="F209" s="69" t="b">
        <v>0</v>
      </c>
      <c r="G209" s="69" t="b">
        <v>0</v>
      </c>
    </row>
    <row r="210" spans="1:7" ht="15">
      <c r="A210" s="69" t="s">
        <v>1487</v>
      </c>
      <c r="B210" s="69">
        <v>10</v>
      </c>
      <c r="C210" s="93">
        <v>0.011761755314465355</v>
      </c>
      <c r="D210" s="69" t="s">
        <v>222</v>
      </c>
      <c r="E210" s="69" t="b">
        <v>0</v>
      </c>
      <c r="F210" s="69" t="b">
        <v>0</v>
      </c>
      <c r="G210" s="69" t="b">
        <v>0</v>
      </c>
    </row>
    <row r="211" spans="1:7" ht="15">
      <c r="A211" s="69" t="s">
        <v>1489</v>
      </c>
      <c r="B211" s="69">
        <v>8</v>
      </c>
      <c r="C211" s="93">
        <v>0.01268062831935478</v>
      </c>
      <c r="D211" s="69" t="s">
        <v>222</v>
      </c>
      <c r="E211" s="69" t="b">
        <v>0</v>
      </c>
      <c r="F211" s="69" t="b">
        <v>0</v>
      </c>
      <c r="G211" s="69" t="b">
        <v>0</v>
      </c>
    </row>
    <row r="212" spans="1:7" ht="15">
      <c r="A212" s="69" t="s">
        <v>1492</v>
      </c>
      <c r="B212" s="69">
        <v>8</v>
      </c>
      <c r="C212" s="93">
        <v>0.014638162394550958</v>
      </c>
      <c r="D212" s="69" t="s">
        <v>222</v>
      </c>
      <c r="E212" s="69" t="b">
        <v>0</v>
      </c>
      <c r="F212" s="69" t="b">
        <v>0</v>
      </c>
      <c r="G212" s="69" t="b">
        <v>0</v>
      </c>
    </row>
    <row r="213" spans="1:7" ht="15">
      <c r="A213" s="69" t="s">
        <v>1494</v>
      </c>
      <c r="B213" s="69">
        <v>5</v>
      </c>
      <c r="C213" s="93">
        <v>0.012231721447612027</v>
      </c>
      <c r="D213" s="69" t="s">
        <v>222</v>
      </c>
      <c r="E213" s="69" t="b">
        <v>0</v>
      </c>
      <c r="F213" s="69" t="b">
        <v>0</v>
      </c>
      <c r="G213" s="69" t="b">
        <v>0</v>
      </c>
    </row>
    <row r="214" spans="1:7" ht="15">
      <c r="A214" s="69" t="s">
        <v>1490</v>
      </c>
      <c r="B214" s="69">
        <v>5</v>
      </c>
      <c r="C214" s="93">
        <v>0.012231721447612027</v>
      </c>
      <c r="D214" s="69" t="s">
        <v>222</v>
      </c>
      <c r="E214" s="69" t="b">
        <v>0</v>
      </c>
      <c r="F214" s="69" t="b">
        <v>0</v>
      </c>
      <c r="G214" s="69" t="b">
        <v>0</v>
      </c>
    </row>
    <row r="215" spans="1:7" ht="15">
      <c r="A215" s="69" t="s">
        <v>1491</v>
      </c>
      <c r="B215" s="69">
        <v>5</v>
      </c>
      <c r="C215" s="93">
        <v>0.012231721447612027</v>
      </c>
      <c r="D215" s="69" t="s">
        <v>222</v>
      </c>
      <c r="E215" s="69" t="b">
        <v>0</v>
      </c>
      <c r="F215" s="69" t="b">
        <v>0</v>
      </c>
      <c r="G215" s="69" t="b">
        <v>0</v>
      </c>
    </row>
    <row r="216" spans="1:7" ht="15">
      <c r="A216" s="69" t="s">
        <v>1621</v>
      </c>
      <c r="B216" s="69">
        <v>3</v>
      </c>
      <c r="C216" s="93">
        <v>0.010147244889027424</v>
      </c>
      <c r="D216" s="69" t="s">
        <v>222</v>
      </c>
      <c r="E216" s="69" t="b">
        <v>0</v>
      </c>
      <c r="F216" s="69" t="b">
        <v>0</v>
      </c>
      <c r="G216" s="69" t="b">
        <v>0</v>
      </c>
    </row>
    <row r="217" spans="1:7" ht="15">
      <c r="A217" s="69" t="s">
        <v>1614</v>
      </c>
      <c r="B217" s="69">
        <v>3</v>
      </c>
      <c r="C217" s="93">
        <v>0.010147244889027424</v>
      </c>
      <c r="D217" s="69" t="s">
        <v>222</v>
      </c>
      <c r="E217" s="69" t="b">
        <v>0</v>
      </c>
      <c r="F217" s="69" t="b">
        <v>0</v>
      </c>
      <c r="G217" s="69" t="b">
        <v>0</v>
      </c>
    </row>
    <row r="218" spans="1:7" ht="15">
      <c r="A218" s="69" t="s">
        <v>1617</v>
      </c>
      <c r="B218" s="69">
        <v>3</v>
      </c>
      <c r="C218" s="93">
        <v>0.010147244889027424</v>
      </c>
      <c r="D218" s="69" t="s">
        <v>222</v>
      </c>
      <c r="E218" s="69" t="b">
        <v>0</v>
      </c>
      <c r="F218" s="69" t="b">
        <v>0</v>
      </c>
      <c r="G218" s="69" t="b">
        <v>0</v>
      </c>
    </row>
    <row r="219" spans="1:7" ht="15">
      <c r="A219" s="69" t="s">
        <v>1623</v>
      </c>
      <c r="B219" s="69">
        <v>3</v>
      </c>
      <c r="C219" s="93">
        <v>0.010147244889027424</v>
      </c>
      <c r="D219" s="69" t="s">
        <v>222</v>
      </c>
      <c r="E219" s="69" t="b">
        <v>0</v>
      </c>
      <c r="F219" s="69" t="b">
        <v>0</v>
      </c>
      <c r="G219" s="69" t="b">
        <v>0</v>
      </c>
    </row>
    <row r="220" spans="1:7" ht="15">
      <c r="A220" s="69" t="s">
        <v>1493</v>
      </c>
      <c r="B220" s="69">
        <v>3</v>
      </c>
      <c r="C220" s="93">
        <v>0.010147244889027424</v>
      </c>
      <c r="D220" s="69" t="s">
        <v>222</v>
      </c>
      <c r="E220" s="69" t="b">
        <v>0</v>
      </c>
      <c r="F220" s="69" t="b">
        <v>0</v>
      </c>
      <c r="G220" s="69" t="b">
        <v>0</v>
      </c>
    </row>
    <row r="221" spans="1:7" ht="15">
      <c r="A221" s="69" t="s">
        <v>807</v>
      </c>
      <c r="B221" s="69">
        <v>2</v>
      </c>
      <c r="C221" s="93">
        <v>0.008250832112142174</v>
      </c>
      <c r="D221" s="69" t="s">
        <v>222</v>
      </c>
      <c r="E221" s="69" t="b">
        <v>0</v>
      </c>
      <c r="F221" s="69" t="b">
        <v>0</v>
      </c>
      <c r="G221" s="69" t="b">
        <v>0</v>
      </c>
    </row>
    <row r="222" spans="1:7" ht="15">
      <c r="A222" s="69" t="s">
        <v>806</v>
      </c>
      <c r="B222" s="69">
        <v>2</v>
      </c>
      <c r="C222" s="93">
        <v>0.008250832112142174</v>
      </c>
      <c r="D222" s="69" t="s">
        <v>222</v>
      </c>
      <c r="E222" s="69" t="b">
        <v>0</v>
      </c>
      <c r="F222" s="69" t="b">
        <v>0</v>
      </c>
      <c r="G222" s="69" t="b">
        <v>0</v>
      </c>
    </row>
    <row r="223" spans="1:7" ht="15">
      <c r="A223" s="69" t="s">
        <v>805</v>
      </c>
      <c r="B223" s="69">
        <v>2</v>
      </c>
      <c r="C223" s="93">
        <v>0.008250832112142174</v>
      </c>
      <c r="D223" s="69" t="s">
        <v>222</v>
      </c>
      <c r="E223" s="69" t="b">
        <v>0</v>
      </c>
      <c r="F223" s="69" t="b">
        <v>0</v>
      </c>
      <c r="G223" s="69" t="b">
        <v>0</v>
      </c>
    </row>
    <row r="224" spans="1:7" ht="15">
      <c r="A224" s="69" t="s">
        <v>804</v>
      </c>
      <c r="B224" s="69">
        <v>2</v>
      </c>
      <c r="C224" s="93">
        <v>0.008250832112142174</v>
      </c>
      <c r="D224" s="69" t="s">
        <v>222</v>
      </c>
      <c r="E224" s="69" t="b">
        <v>0</v>
      </c>
      <c r="F224" s="69" t="b">
        <v>0</v>
      </c>
      <c r="G224" s="69" t="b">
        <v>0</v>
      </c>
    </row>
    <row r="225" spans="1:7" ht="15">
      <c r="A225" s="69" t="s">
        <v>803</v>
      </c>
      <c r="B225" s="69">
        <v>2</v>
      </c>
      <c r="C225" s="93">
        <v>0.008250832112142174</v>
      </c>
      <c r="D225" s="69" t="s">
        <v>222</v>
      </c>
      <c r="E225" s="69" t="b">
        <v>0</v>
      </c>
      <c r="F225" s="69" t="b">
        <v>0</v>
      </c>
      <c r="G225" s="69" t="b">
        <v>0</v>
      </c>
    </row>
    <row r="226" spans="1:7" ht="15">
      <c r="A226" s="69" t="s">
        <v>802</v>
      </c>
      <c r="B226" s="69">
        <v>2</v>
      </c>
      <c r="C226" s="93">
        <v>0.008250832112142174</v>
      </c>
      <c r="D226" s="69" t="s">
        <v>222</v>
      </c>
      <c r="E226" s="69" t="b">
        <v>0</v>
      </c>
      <c r="F226" s="69" t="b">
        <v>0</v>
      </c>
      <c r="G226" s="69" t="b">
        <v>0</v>
      </c>
    </row>
    <row r="227" spans="1:7" ht="15">
      <c r="A227" s="69" t="s">
        <v>801</v>
      </c>
      <c r="B227" s="69">
        <v>2</v>
      </c>
      <c r="C227" s="93">
        <v>0.008250832112142174</v>
      </c>
      <c r="D227" s="69" t="s">
        <v>222</v>
      </c>
      <c r="E227" s="69" t="b">
        <v>0</v>
      </c>
      <c r="F227" s="69" t="b">
        <v>0</v>
      </c>
      <c r="G227" s="69" t="b">
        <v>0</v>
      </c>
    </row>
    <row r="228" spans="1:7" ht="15">
      <c r="A228" s="69" t="s">
        <v>800</v>
      </c>
      <c r="B228" s="69">
        <v>2</v>
      </c>
      <c r="C228" s="93">
        <v>0.008250832112142174</v>
      </c>
      <c r="D228" s="69" t="s">
        <v>222</v>
      </c>
      <c r="E228" s="69" t="b">
        <v>0</v>
      </c>
      <c r="F228" s="69" t="b">
        <v>0</v>
      </c>
      <c r="G228" s="69" t="b">
        <v>0</v>
      </c>
    </row>
    <row r="229" spans="1:7" ht="15">
      <c r="A229" s="69" t="s">
        <v>502</v>
      </c>
      <c r="B229" s="69">
        <v>2</v>
      </c>
      <c r="C229" s="93">
        <v>0.008250832112142174</v>
      </c>
      <c r="D229" s="69" t="s">
        <v>222</v>
      </c>
      <c r="E229" s="69" t="b">
        <v>0</v>
      </c>
      <c r="F229" s="69" t="b">
        <v>0</v>
      </c>
      <c r="G229" s="69" t="b">
        <v>0</v>
      </c>
    </row>
    <row r="230" spans="1:7" ht="15">
      <c r="A230" s="69" t="s">
        <v>1636</v>
      </c>
      <c r="B230" s="69">
        <v>2</v>
      </c>
      <c r="C230" s="93">
        <v>0.008250832112142174</v>
      </c>
      <c r="D230" s="69" t="s">
        <v>222</v>
      </c>
      <c r="E230" s="69" t="b">
        <v>0</v>
      </c>
      <c r="F230" s="69" t="b">
        <v>0</v>
      </c>
      <c r="G230" s="69" t="b">
        <v>0</v>
      </c>
    </row>
    <row r="231" spans="1:7" ht="15">
      <c r="A231" s="69" t="s">
        <v>1637</v>
      </c>
      <c r="B231" s="69">
        <v>2</v>
      </c>
      <c r="C231" s="93">
        <v>0.008250832112142174</v>
      </c>
      <c r="D231" s="69" t="s">
        <v>222</v>
      </c>
      <c r="E231" s="69" t="b">
        <v>0</v>
      </c>
      <c r="F231" s="69" t="b">
        <v>0</v>
      </c>
      <c r="G231" s="69" t="b">
        <v>0</v>
      </c>
    </row>
    <row r="232" spans="1:7" ht="15">
      <c r="A232" s="69" t="s">
        <v>1496</v>
      </c>
      <c r="B232" s="69">
        <v>2</v>
      </c>
      <c r="C232" s="93">
        <v>0.008250832112142174</v>
      </c>
      <c r="D232" s="69" t="s">
        <v>222</v>
      </c>
      <c r="E232" s="69" t="b">
        <v>0</v>
      </c>
      <c r="F232" s="69" t="b">
        <v>0</v>
      </c>
      <c r="G232" s="69" t="b">
        <v>0</v>
      </c>
    </row>
    <row r="233" spans="1:7" ht="15">
      <c r="A233" s="69" t="s">
        <v>1653</v>
      </c>
      <c r="B233" s="69">
        <v>2</v>
      </c>
      <c r="C233" s="93">
        <v>0.008250832112142174</v>
      </c>
      <c r="D233" s="69" t="s">
        <v>222</v>
      </c>
      <c r="E233" s="69" t="b">
        <v>0</v>
      </c>
      <c r="F233" s="69" t="b">
        <v>0</v>
      </c>
      <c r="G233" s="69" t="b">
        <v>0</v>
      </c>
    </row>
    <row r="234" spans="1:7" ht="15">
      <c r="A234" s="69" t="s">
        <v>1654</v>
      </c>
      <c r="B234" s="69">
        <v>2</v>
      </c>
      <c r="C234" s="93">
        <v>0.008250832112142174</v>
      </c>
      <c r="D234" s="69" t="s">
        <v>222</v>
      </c>
      <c r="E234" s="69" t="b">
        <v>0</v>
      </c>
      <c r="F234" s="69" t="b">
        <v>0</v>
      </c>
      <c r="G234" s="69" t="b">
        <v>0</v>
      </c>
    </row>
    <row r="235" spans="1:7" ht="15">
      <c r="A235" s="69" t="s">
        <v>1644</v>
      </c>
      <c r="B235" s="69">
        <v>2</v>
      </c>
      <c r="C235" s="93">
        <v>0.008250832112142174</v>
      </c>
      <c r="D235" s="69" t="s">
        <v>222</v>
      </c>
      <c r="E235" s="69" t="b">
        <v>0</v>
      </c>
      <c r="F235" s="69" t="b">
        <v>0</v>
      </c>
      <c r="G235" s="69" t="b">
        <v>0</v>
      </c>
    </row>
    <row r="236" spans="1:7" ht="15">
      <c r="A236" s="69" t="s">
        <v>397</v>
      </c>
      <c r="B236" s="69">
        <v>2</v>
      </c>
      <c r="C236" s="93">
        <v>0.008250832112142174</v>
      </c>
      <c r="D236" s="69" t="s">
        <v>222</v>
      </c>
      <c r="E236" s="69" t="b">
        <v>0</v>
      </c>
      <c r="F236" s="69" t="b">
        <v>0</v>
      </c>
      <c r="G236" s="69" t="b">
        <v>0</v>
      </c>
    </row>
    <row r="237" spans="1:7" ht="15">
      <c r="A237" s="69" t="s">
        <v>1618</v>
      </c>
      <c r="B237" s="69">
        <v>2</v>
      </c>
      <c r="C237" s="93">
        <v>0.008250832112142174</v>
      </c>
      <c r="D237" s="69" t="s">
        <v>222</v>
      </c>
      <c r="E237" s="69" t="b">
        <v>0</v>
      </c>
      <c r="F237" s="69" t="b">
        <v>0</v>
      </c>
      <c r="G237" s="69" t="b">
        <v>0</v>
      </c>
    </row>
    <row r="238" spans="1:7" ht="15">
      <c r="A238" s="69" t="s">
        <v>1638</v>
      </c>
      <c r="B238" s="69">
        <v>2</v>
      </c>
      <c r="C238" s="93">
        <v>0.008250832112142174</v>
      </c>
      <c r="D238" s="69" t="s">
        <v>222</v>
      </c>
      <c r="E238" s="69" t="b">
        <v>0</v>
      </c>
      <c r="F238" s="69" t="b">
        <v>0</v>
      </c>
      <c r="G238" s="69" t="b">
        <v>0</v>
      </c>
    </row>
    <row r="239" spans="1:7" ht="15">
      <c r="A239" s="69" t="s">
        <v>1612</v>
      </c>
      <c r="B239" s="69">
        <v>2</v>
      </c>
      <c r="C239" s="93">
        <v>0.008250832112142174</v>
      </c>
      <c r="D239" s="69" t="s">
        <v>222</v>
      </c>
      <c r="E239" s="69" t="b">
        <v>0</v>
      </c>
      <c r="F239" s="69" t="b">
        <v>0</v>
      </c>
      <c r="G239" s="69" t="b">
        <v>0</v>
      </c>
    </row>
    <row r="240" spans="1:7" ht="15">
      <c r="A240" s="69" t="s">
        <v>1613</v>
      </c>
      <c r="B240" s="69">
        <v>2</v>
      </c>
      <c r="C240" s="93">
        <v>0.008250832112142174</v>
      </c>
      <c r="D240" s="69" t="s">
        <v>222</v>
      </c>
      <c r="E240" s="69" t="b">
        <v>0</v>
      </c>
      <c r="F240" s="69" t="b">
        <v>0</v>
      </c>
      <c r="G240" s="69" t="b">
        <v>0</v>
      </c>
    </row>
    <row r="241" spans="1:7" ht="15">
      <c r="A241" s="69" t="s">
        <v>471</v>
      </c>
      <c r="B241" s="69">
        <v>2</v>
      </c>
      <c r="C241" s="93">
        <v>0.008250832112142174</v>
      </c>
      <c r="D241" s="69" t="s">
        <v>222</v>
      </c>
      <c r="E241" s="69" t="b">
        <v>0</v>
      </c>
      <c r="F241" s="69" t="b">
        <v>0</v>
      </c>
      <c r="G241" s="69" t="b">
        <v>0</v>
      </c>
    </row>
    <row r="242" spans="1:7" ht="15">
      <c r="A242" s="69" t="s">
        <v>1643</v>
      </c>
      <c r="B242" s="69">
        <v>2</v>
      </c>
      <c r="C242" s="93">
        <v>0.010791169628293913</v>
      </c>
      <c r="D242" s="69" t="s">
        <v>222</v>
      </c>
      <c r="E242" s="69" t="b">
        <v>0</v>
      </c>
      <c r="F242" s="69" t="b">
        <v>0</v>
      </c>
      <c r="G242" s="69" t="b">
        <v>0</v>
      </c>
    </row>
    <row r="243" spans="1:7" ht="15">
      <c r="A243" s="69" t="s">
        <v>1635</v>
      </c>
      <c r="B243" s="69">
        <v>2</v>
      </c>
      <c r="C243" s="93">
        <v>0.008250832112142174</v>
      </c>
      <c r="D243" s="69" t="s">
        <v>222</v>
      </c>
      <c r="E243" s="69" t="b">
        <v>0</v>
      </c>
      <c r="F243" s="69" t="b">
        <v>0</v>
      </c>
      <c r="G243" s="69" t="b">
        <v>0</v>
      </c>
    </row>
    <row r="244" spans="1:7" ht="15">
      <c r="A244" s="69" t="s">
        <v>422</v>
      </c>
      <c r="B244" s="69">
        <v>2</v>
      </c>
      <c r="C244" s="93">
        <v>0.008250832112142174</v>
      </c>
      <c r="D244" s="69" t="s">
        <v>222</v>
      </c>
      <c r="E244" s="69" t="b">
        <v>0</v>
      </c>
      <c r="F244" s="69" t="b">
        <v>0</v>
      </c>
      <c r="G244" s="69" t="b">
        <v>0</v>
      </c>
    </row>
    <row r="245" spans="1:7" ht="15">
      <c r="A245" s="69" t="s">
        <v>773</v>
      </c>
      <c r="B245" s="69">
        <v>2</v>
      </c>
      <c r="C245" s="93">
        <v>0.008250832112142174</v>
      </c>
      <c r="D245" s="69" t="s">
        <v>222</v>
      </c>
      <c r="E245" s="69" t="b">
        <v>0</v>
      </c>
      <c r="F245" s="69" t="b">
        <v>0</v>
      </c>
      <c r="G245" s="69" t="b">
        <v>0</v>
      </c>
    </row>
    <row r="246" spans="1:7" ht="15">
      <c r="A246" s="69" t="s">
        <v>1645</v>
      </c>
      <c r="B246" s="69">
        <v>2</v>
      </c>
      <c r="C246" s="93">
        <v>0.008250832112142174</v>
      </c>
      <c r="D246" s="69" t="s">
        <v>222</v>
      </c>
      <c r="E246" s="69" t="b">
        <v>0</v>
      </c>
      <c r="F246" s="69" t="b">
        <v>0</v>
      </c>
      <c r="G246" s="69" t="b">
        <v>0</v>
      </c>
    </row>
    <row r="247" spans="1:7" ht="15">
      <c r="A247" s="69" t="s">
        <v>1646</v>
      </c>
      <c r="B247" s="69">
        <v>2</v>
      </c>
      <c r="C247" s="93">
        <v>0.008250832112142174</v>
      </c>
      <c r="D247" s="69" t="s">
        <v>222</v>
      </c>
      <c r="E247" s="69" t="b">
        <v>0</v>
      </c>
      <c r="F247" s="69" t="b">
        <v>0</v>
      </c>
      <c r="G247" s="69" t="b">
        <v>0</v>
      </c>
    </row>
    <row r="248" spans="1:7" ht="15">
      <c r="A248" s="69" t="s">
        <v>799</v>
      </c>
      <c r="B248" s="69">
        <v>2</v>
      </c>
      <c r="C248" s="93">
        <v>0.008250832112142174</v>
      </c>
      <c r="D248" s="69" t="s">
        <v>222</v>
      </c>
      <c r="E248" s="69" t="b">
        <v>0</v>
      </c>
      <c r="F248" s="69" t="b">
        <v>0</v>
      </c>
      <c r="G248" s="69" t="b">
        <v>0</v>
      </c>
    </row>
    <row r="249" spans="1:7" ht="15">
      <c r="A249" s="69" t="s">
        <v>783</v>
      </c>
      <c r="B249" s="69">
        <v>7</v>
      </c>
      <c r="C249" s="93">
        <v>0</v>
      </c>
      <c r="D249" s="69" t="s">
        <v>354</v>
      </c>
      <c r="E249" s="69" t="b">
        <v>0</v>
      </c>
      <c r="F249" s="69" t="b">
        <v>0</v>
      </c>
      <c r="G249" s="69" t="b">
        <v>0</v>
      </c>
    </row>
    <row r="250" spans="1:7" ht="15">
      <c r="A250" s="69" t="s">
        <v>784</v>
      </c>
      <c r="B250" s="69">
        <v>5</v>
      </c>
      <c r="C250" s="93">
        <v>0</v>
      </c>
      <c r="D250" s="69" t="s">
        <v>354</v>
      </c>
      <c r="E250" s="69" t="b">
        <v>0</v>
      </c>
      <c r="F250" s="69" t="b">
        <v>0</v>
      </c>
      <c r="G250" s="69" t="b">
        <v>0</v>
      </c>
    </row>
    <row r="251" spans="1:7" ht="15">
      <c r="A251" s="69" t="s">
        <v>782</v>
      </c>
      <c r="B251" s="69">
        <v>3</v>
      </c>
      <c r="C251" s="93">
        <v>0</v>
      </c>
      <c r="D251" s="69" t="s">
        <v>354</v>
      </c>
      <c r="E251" s="69" t="b">
        <v>0</v>
      </c>
      <c r="F251" s="69" t="b">
        <v>0</v>
      </c>
      <c r="G251" s="69" t="b">
        <v>0</v>
      </c>
    </row>
    <row r="252" spans="1:7" ht="15">
      <c r="A252" s="69" t="s">
        <v>781</v>
      </c>
      <c r="B252" s="69">
        <v>3</v>
      </c>
      <c r="C252" s="93">
        <v>0</v>
      </c>
      <c r="D252" s="69" t="s">
        <v>354</v>
      </c>
      <c r="E252" s="69" t="b">
        <v>0</v>
      </c>
      <c r="F252" s="69" t="b">
        <v>0</v>
      </c>
      <c r="G252" s="69" t="b">
        <v>0</v>
      </c>
    </row>
    <row r="253" spans="1:7" ht="15">
      <c r="A253" s="69" t="s">
        <v>780</v>
      </c>
      <c r="B253" s="69">
        <v>3</v>
      </c>
      <c r="C253" s="93">
        <v>0</v>
      </c>
      <c r="D253" s="69" t="s">
        <v>354</v>
      </c>
      <c r="E253" s="69" t="b">
        <v>0</v>
      </c>
      <c r="F253" s="69" t="b">
        <v>0</v>
      </c>
      <c r="G253" s="69" t="b">
        <v>0</v>
      </c>
    </row>
    <row r="254" spans="1:7" ht="15">
      <c r="A254" s="69" t="s">
        <v>779</v>
      </c>
      <c r="B254" s="69">
        <v>3</v>
      </c>
      <c r="C254" s="93">
        <v>0</v>
      </c>
      <c r="D254" s="69" t="s">
        <v>354</v>
      </c>
      <c r="E254" s="69" t="b">
        <v>0</v>
      </c>
      <c r="F254" s="69" t="b">
        <v>0</v>
      </c>
      <c r="G254" s="69" t="b">
        <v>0</v>
      </c>
    </row>
    <row r="255" spans="1:7" ht="15">
      <c r="A255" s="69" t="s">
        <v>422</v>
      </c>
      <c r="B255" s="69">
        <v>3</v>
      </c>
      <c r="C255" s="93">
        <v>0</v>
      </c>
      <c r="D255" s="69" t="s">
        <v>354</v>
      </c>
      <c r="E255" s="69" t="b">
        <v>0</v>
      </c>
      <c r="F255" s="69" t="b">
        <v>0</v>
      </c>
      <c r="G255" s="69" t="b">
        <v>0</v>
      </c>
    </row>
    <row r="256" spans="1:7" ht="15">
      <c r="A256" s="69" t="s">
        <v>770</v>
      </c>
      <c r="B256" s="69">
        <v>3</v>
      </c>
      <c r="C256" s="93">
        <v>0</v>
      </c>
      <c r="D256" s="69" t="s">
        <v>354</v>
      </c>
      <c r="E256" s="69" t="b">
        <v>0</v>
      </c>
      <c r="F256" s="69" t="b">
        <v>0</v>
      </c>
      <c r="G256" s="69" t="b">
        <v>0</v>
      </c>
    </row>
    <row r="257" spans="1:7" ht="15">
      <c r="A257" s="69" t="s">
        <v>759</v>
      </c>
      <c r="B257" s="69">
        <v>3</v>
      </c>
      <c r="C257" s="93">
        <v>0</v>
      </c>
      <c r="D257" s="69" t="s">
        <v>354</v>
      </c>
      <c r="E257" s="69" t="b">
        <v>0</v>
      </c>
      <c r="F257" s="69" t="b">
        <v>0</v>
      </c>
      <c r="G257" s="69" t="b">
        <v>0</v>
      </c>
    </row>
    <row r="258" spans="1:7" ht="15">
      <c r="A258" s="69" t="s">
        <v>778</v>
      </c>
      <c r="B258" s="69">
        <v>3</v>
      </c>
      <c r="C258" s="93">
        <v>0</v>
      </c>
      <c r="D258" s="69" t="s">
        <v>354</v>
      </c>
      <c r="E258" s="69" t="b">
        <v>0</v>
      </c>
      <c r="F258" s="69" t="b">
        <v>0</v>
      </c>
      <c r="G258" s="69" t="b">
        <v>0</v>
      </c>
    </row>
    <row r="259" spans="1:7" ht="15">
      <c r="A259" s="69" t="s">
        <v>777</v>
      </c>
      <c r="B259" s="69">
        <v>3</v>
      </c>
      <c r="C259" s="93">
        <v>0</v>
      </c>
      <c r="D259" s="69" t="s">
        <v>354</v>
      </c>
      <c r="E259" s="69" t="b">
        <v>0</v>
      </c>
      <c r="F259" s="69" t="b">
        <v>0</v>
      </c>
      <c r="G259" s="69" t="b">
        <v>0</v>
      </c>
    </row>
    <row r="260" spans="1:7" ht="15">
      <c r="A260" s="69" t="s">
        <v>1494</v>
      </c>
      <c r="B260" s="69">
        <v>2</v>
      </c>
      <c r="C260" s="93">
        <v>0.005104094465382065</v>
      </c>
      <c r="D260" s="69" t="s">
        <v>354</v>
      </c>
      <c r="E260" s="69" t="b">
        <v>0</v>
      </c>
      <c r="F260" s="69" t="b">
        <v>0</v>
      </c>
      <c r="G260" s="69" t="b">
        <v>0</v>
      </c>
    </row>
    <row r="261" spans="1:7" ht="15">
      <c r="A261" s="69" t="s">
        <v>1621</v>
      </c>
      <c r="B261" s="69">
        <v>2</v>
      </c>
      <c r="C261" s="93">
        <v>0.005104094465382065</v>
      </c>
      <c r="D261" s="69" t="s">
        <v>354</v>
      </c>
      <c r="E261" s="69" t="b">
        <v>0</v>
      </c>
      <c r="F261" s="69" t="b">
        <v>0</v>
      </c>
      <c r="G261" s="69" t="b">
        <v>0</v>
      </c>
    </row>
    <row r="262" spans="1:7" ht="15">
      <c r="A262" s="69" t="s">
        <v>1681</v>
      </c>
      <c r="B262" s="69">
        <v>2</v>
      </c>
      <c r="C262" s="93">
        <v>0.005104094465382065</v>
      </c>
      <c r="D262" s="69" t="s">
        <v>354</v>
      </c>
      <c r="E262" s="69" t="b">
        <v>0</v>
      </c>
      <c r="F262" s="69" t="b">
        <v>0</v>
      </c>
      <c r="G262" s="69" t="b">
        <v>0</v>
      </c>
    </row>
    <row r="263" spans="1:7" ht="15">
      <c r="A263" s="69" t="s">
        <v>1682</v>
      </c>
      <c r="B263" s="69">
        <v>2</v>
      </c>
      <c r="C263" s="93">
        <v>0.005104094465382065</v>
      </c>
      <c r="D263" s="69" t="s">
        <v>354</v>
      </c>
      <c r="E263" s="69" t="b">
        <v>0</v>
      </c>
      <c r="F263" s="69" t="b">
        <v>0</v>
      </c>
      <c r="G263" s="69" t="b">
        <v>0</v>
      </c>
    </row>
    <row r="264" spans="1:7" ht="15">
      <c r="A264" s="69" t="s">
        <v>1683</v>
      </c>
      <c r="B264" s="69">
        <v>2</v>
      </c>
      <c r="C264" s="93">
        <v>0.005104094465382065</v>
      </c>
      <c r="D264" s="69" t="s">
        <v>354</v>
      </c>
      <c r="E264" s="69" t="b">
        <v>0</v>
      </c>
      <c r="F264" s="69" t="b">
        <v>0</v>
      </c>
      <c r="G264" s="69" t="b">
        <v>0</v>
      </c>
    </row>
    <row r="265" spans="1:7" ht="15">
      <c r="A265" s="69" t="s">
        <v>1684</v>
      </c>
      <c r="B265" s="69">
        <v>2</v>
      </c>
      <c r="C265" s="93">
        <v>0.005104094465382065</v>
      </c>
      <c r="D265" s="69" t="s">
        <v>354</v>
      </c>
      <c r="E265" s="69" t="b">
        <v>0</v>
      </c>
      <c r="F265" s="69" t="b">
        <v>0</v>
      </c>
      <c r="G265" s="69" t="b">
        <v>0</v>
      </c>
    </row>
    <row r="266" spans="1:7" ht="15">
      <c r="A266" s="69" t="s">
        <v>1685</v>
      </c>
      <c r="B266" s="69">
        <v>2</v>
      </c>
      <c r="C266" s="93">
        <v>0.005104094465382065</v>
      </c>
      <c r="D266" s="69" t="s">
        <v>354</v>
      </c>
      <c r="E266" s="69" t="b">
        <v>0</v>
      </c>
      <c r="F266" s="69" t="b">
        <v>0</v>
      </c>
      <c r="G266" s="69" t="b">
        <v>0</v>
      </c>
    </row>
    <row r="267" spans="1:7" ht="15">
      <c r="A267" s="69" t="s">
        <v>1686</v>
      </c>
      <c r="B267" s="69">
        <v>2</v>
      </c>
      <c r="C267" s="93">
        <v>0.005104094465382065</v>
      </c>
      <c r="D267" s="69" t="s">
        <v>354</v>
      </c>
      <c r="E267" s="69" t="b">
        <v>0</v>
      </c>
      <c r="F267" s="69" t="b">
        <v>0</v>
      </c>
      <c r="G267" s="69" t="b">
        <v>0</v>
      </c>
    </row>
    <row r="268" spans="1:7" ht="15">
      <c r="A268" s="69" t="s">
        <v>1687</v>
      </c>
      <c r="B268" s="69">
        <v>2</v>
      </c>
      <c r="C268" s="93">
        <v>0.005104094465382065</v>
      </c>
      <c r="D268" s="69" t="s">
        <v>354</v>
      </c>
      <c r="E268" s="69" t="b">
        <v>0</v>
      </c>
      <c r="F268" s="69" t="b">
        <v>0</v>
      </c>
      <c r="G268" s="69" t="b">
        <v>0</v>
      </c>
    </row>
    <row r="269" spans="1:7" ht="15">
      <c r="A269" s="69" t="s">
        <v>1688</v>
      </c>
      <c r="B269" s="69">
        <v>2</v>
      </c>
      <c r="C269" s="93">
        <v>0.005104094465382065</v>
      </c>
      <c r="D269" s="69" t="s">
        <v>354</v>
      </c>
      <c r="E269" s="69" t="b">
        <v>0</v>
      </c>
      <c r="F269" s="69" t="b">
        <v>0</v>
      </c>
      <c r="G269" s="69" t="b">
        <v>0</v>
      </c>
    </row>
    <row r="270" spans="1:7" ht="15">
      <c r="A270" s="69" t="s">
        <v>1689</v>
      </c>
      <c r="B270" s="69">
        <v>2</v>
      </c>
      <c r="C270" s="93">
        <v>0.005104094465382065</v>
      </c>
      <c r="D270" s="69" t="s">
        <v>354</v>
      </c>
      <c r="E270" s="69" t="b">
        <v>0</v>
      </c>
      <c r="F270" s="69" t="b">
        <v>0</v>
      </c>
      <c r="G270" s="69" t="b">
        <v>0</v>
      </c>
    </row>
    <row r="271" spans="1:7" ht="15">
      <c r="A271" s="69" t="s">
        <v>1495</v>
      </c>
      <c r="B271" s="69">
        <v>2</v>
      </c>
      <c r="C271" s="93">
        <v>0</v>
      </c>
      <c r="D271" s="69" t="s">
        <v>373</v>
      </c>
      <c r="E271" s="69" t="b">
        <v>0</v>
      </c>
      <c r="F271" s="69" t="b">
        <v>0</v>
      </c>
      <c r="G271" s="69" t="b">
        <v>0</v>
      </c>
    </row>
    <row r="272" spans="1:7" ht="15">
      <c r="A272" s="69" t="s">
        <v>422</v>
      </c>
      <c r="B272" s="69">
        <v>2</v>
      </c>
      <c r="C272" s="93">
        <v>0</v>
      </c>
      <c r="D272" s="69" t="s">
        <v>373</v>
      </c>
      <c r="E272" s="69" t="b">
        <v>0</v>
      </c>
      <c r="F272" s="69" t="b">
        <v>0</v>
      </c>
      <c r="G272" s="69" t="b">
        <v>0</v>
      </c>
    </row>
    <row r="273" spans="1:7" ht="15">
      <c r="A273" s="69" t="s">
        <v>789</v>
      </c>
      <c r="B273" s="69">
        <v>2</v>
      </c>
      <c r="C273" s="93">
        <v>0</v>
      </c>
      <c r="D273" s="69" t="s">
        <v>373</v>
      </c>
      <c r="E273" s="69" t="b">
        <v>0</v>
      </c>
      <c r="F273" s="69" t="b">
        <v>0</v>
      </c>
      <c r="G273" s="69" t="b">
        <v>0</v>
      </c>
    </row>
    <row r="274" spans="1:7" ht="15">
      <c r="A274" s="69" t="s">
        <v>788</v>
      </c>
      <c r="B274" s="69">
        <v>2</v>
      </c>
      <c r="C274" s="93">
        <v>0</v>
      </c>
      <c r="D274" s="69" t="s">
        <v>373</v>
      </c>
      <c r="E274" s="69" t="b">
        <v>0</v>
      </c>
      <c r="F274" s="69" t="b">
        <v>0</v>
      </c>
      <c r="G274" s="69" t="b">
        <v>0</v>
      </c>
    </row>
    <row r="275" spans="1:7" ht="15">
      <c r="A275" s="69" t="s">
        <v>787</v>
      </c>
      <c r="B275" s="69">
        <v>2</v>
      </c>
      <c r="C275" s="93">
        <v>0</v>
      </c>
      <c r="D275" s="69" t="s">
        <v>373</v>
      </c>
      <c r="E275" s="69" t="b">
        <v>0</v>
      </c>
      <c r="F275" s="69" t="b">
        <v>0</v>
      </c>
      <c r="G275" s="69" t="b">
        <v>0</v>
      </c>
    </row>
    <row r="276" spans="1:7" ht="15">
      <c r="A276" s="69" t="s">
        <v>770</v>
      </c>
      <c r="B276" s="69">
        <v>2</v>
      </c>
      <c r="C276" s="93">
        <v>0</v>
      </c>
      <c r="D276" s="69" t="s">
        <v>373</v>
      </c>
      <c r="E276" s="69" t="b">
        <v>0</v>
      </c>
      <c r="F276" s="69" t="b">
        <v>0</v>
      </c>
      <c r="G276" s="69" t="b">
        <v>0</v>
      </c>
    </row>
    <row r="277" spans="1:7" ht="15">
      <c r="A277" s="69" t="s">
        <v>786</v>
      </c>
      <c r="B277" s="69">
        <v>2</v>
      </c>
      <c r="C277" s="93">
        <v>0</v>
      </c>
      <c r="D277" s="69" t="s">
        <v>373</v>
      </c>
      <c r="E277" s="69" t="b">
        <v>0</v>
      </c>
      <c r="F277" s="69" t="b">
        <v>0</v>
      </c>
      <c r="G277" s="69" t="b">
        <v>0</v>
      </c>
    </row>
    <row r="278" spans="1:7" ht="15">
      <c r="A278" s="69" t="s">
        <v>768</v>
      </c>
      <c r="B278" s="69">
        <v>2</v>
      </c>
      <c r="C278" s="93">
        <v>0</v>
      </c>
      <c r="D278" s="69" t="s">
        <v>373</v>
      </c>
      <c r="E278" s="69" t="b">
        <v>0</v>
      </c>
      <c r="F278" s="69" t="b">
        <v>0</v>
      </c>
      <c r="G278" s="69" t="b">
        <v>0</v>
      </c>
    </row>
    <row r="279" spans="1:7" ht="15">
      <c r="A279" s="69" t="s">
        <v>785</v>
      </c>
      <c r="B279" s="69">
        <v>2</v>
      </c>
      <c r="C279" s="93">
        <v>0</v>
      </c>
      <c r="D279" s="69" t="s">
        <v>373</v>
      </c>
      <c r="E279" s="69" t="b">
        <v>0</v>
      </c>
      <c r="F279" s="69" t="b">
        <v>0</v>
      </c>
      <c r="G279" s="69" t="b">
        <v>0</v>
      </c>
    </row>
    <row r="280" spans="1:7" ht="15">
      <c r="A280" s="69" t="s">
        <v>1496</v>
      </c>
      <c r="B280" s="69">
        <v>3</v>
      </c>
      <c r="C280" s="93">
        <v>0.015537464034324816</v>
      </c>
      <c r="D280" s="69" t="s">
        <v>374</v>
      </c>
      <c r="E280" s="69" t="b">
        <v>0</v>
      </c>
      <c r="F280" s="69" t="b">
        <v>0</v>
      </c>
      <c r="G280" s="69" t="b">
        <v>0</v>
      </c>
    </row>
    <row r="281" spans="1:7" ht="15">
      <c r="A281" s="69" t="s">
        <v>1486</v>
      </c>
      <c r="B281" s="69">
        <v>3</v>
      </c>
      <c r="C281" s="93">
        <v>0</v>
      </c>
      <c r="D281" s="69" t="s">
        <v>374</v>
      </c>
      <c r="E281" s="69" t="b">
        <v>0</v>
      </c>
      <c r="F281" s="69" t="b">
        <v>0</v>
      </c>
      <c r="G281" s="69" t="b">
        <v>0</v>
      </c>
    </row>
    <row r="282" spans="1:7" ht="15">
      <c r="A282" s="69" t="s">
        <v>1489</v>
      </c>
      <c r="B282" s="69">
        <v>2</v>
      </c>
      <c r="C282" s="93">
        <v>0.010358309356216544</v>
      </c>
      <c r="D282" s="69" t="s">
        <v>374</v>
      </c>
      <c r="E282" s="69" t="b">
        <v>0</v>
      </c>
      <c r="F282" s="69" t="b">
        <v>0</v>
      </c>
      <c r="G282" s="69" t="b">
        <v>0</v>
      </c>
    </row>
    <row r="283" spans="1:7" ht="15">
      <c r="A283" s="69" t="s">
        <v>1497</v>
      </c>
      <c r="B283" s="69">
        <v>2</v>
      </c>
      <c r="C283" s="93">
        <v>0.010358309356216544</v>
      </c>
      <c r="D283" s="69" t="s">
        <v>374</v>
      </c>
      <c r="E283" s="69" t="b">
        <v>0</v>
      </c>
      <c r="F283" s="69" t="b">
        <v>0</v>
      </c>
      <c r="G283" s="69" t="b">
        <v>0</v>
      </c>
    </row>
    <row r="284" spans="1:7" ht="15">
      <c r="A284" s="69" t="s">
        <v>1498</v>
      </c>
      <c r="B284" s="69">
        <v>2</v>
      </c>
      <c r="C284" s="93">
        <v>0.010358309356216544</v>
      </c>
      <c r="D284" s="69" t="s">
        <v>374</v>
      </c>
      <c r="E284" s="69" t="b">
        <v>0</v>
      </c>
      <c r="F284" s="69" t="b">
        <v>0</v>
      </c>
      <c r="G284"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280</v>
      </c>
      <c r="B1" s="13" t="s">
        <v>281</v>
      </c>
      <c r="C1" s="13" t="s">
        <v>277</v>
      </c>
      <c r="D1" s="13" t="s">
        <v>278</v>
      </c>
      <c r="E1" s="13" t="s">
        <v>282</v>
      </c>
      <c r="F1" s="13" t="s">
        <v>144</v>
      </c>
      <c r="G1" s="13" t="s">
        <v>299</v>
      </c>
      <c r="H1" s="13" t="s">
        <v>300</v>
      </c>
      <c r="I1" s="13" t="s">
        <v>301</v>
      </c>
      <c r="J1" s="13" t="s">
        <v>302</v>
      </c>
      <c r="K1" s="13" t="s">
        <v>303</v>
      </c>
      <c r="L1" s="13" t="s">
        <v>304</v>
      </c>
    </row>
    <row r="2" spans="1:12" ht="15">
      <c r="A2" s="69" t="s">
        <v>1488</v>
      </c>
      <c r="B2" s="69" t="s">
        <v>1487</v>
      </c>
      <c r="C2" s="69">
        <v>34</v>
      </c>
      <c r="D2" s="93">
        <v>0.011426970516919831</v>
      </c>
      <c r="E2" s="93">
        <v>1.3099848383169075</v>
      </c>
      <c r="F2" s="69" t="s">
        <v>279</v>
      </c>
      <c r="G2" s="69" t="b">
        <v>0</v>
      </c>
      <c r="H2" s="69" t="b">
        <v>0</v>
      </c>
      <c r="I2" s="69" t="b">
        <v>0</v>
      </c>
      <c r="J2" s="69" t="b">
        <v>0</v>
      </c>
      <c r="K2" s="69" t="b">
        <v>0</v>
      </c>
      <c r="L2" s="69" t="b">
        <v>0</v>
      </c>
    </row>
    <row r="3" spans="1:12" ht="15">
      <c r="A3" s="69" t="s">
        <v>1487</v>
      </c>
      <c r="B3" s="69" t="s">
        <v>1489</v>
      </c>
      <c r="C3" s="69">
        <v>28</v>
      </c>
      <c r="D3" s="93">
        <v>0.012372786081704076</v>
      </c>
      <c r="E3" s="93">
        <v>1.2519928913392209</v>
      </c>
      <c r="F3" s="69" t="s">
        <v>279</v>
      </c>
      <c r="G3" s="69" t="b">
        <v>0</v>
      </c>
      <c r="H3" s="69" t="b">
        <v>0</v>
      </c>
      <c r="I3" s="69" t="b">
        <v>0</v>
      </c>
      <c r="J3" s="69" t="b">
        <v>0</v>
      </c>
      <c r="K3" s="69" t="b">
        <v>0</v>
      </c>
      <c r="L3" s="69" t="b">
        <v>0</v>
      </c>
    </row>
    <row r="4" spans="1:12" ht="15">
      <c r="A4" s="69" t="s">
        <v>1490</v>
      </c>
      <c r="B4" s="69" t="s">
        <v>1491</v>
      </c>
      <c r="C4" s="69">
        <v>17</v>
      </c>
      <c r="D4" s="93">
        <v>0.012134451288933793</v>
      </c>
      <c r="E4" s="93">
        <v>1.6358384177059209</v>
      </c>
      <c r="F4" s="69" t="s">
        <v>279</v>
      </c>
      <c r="G4" s="69" t="b">
        <v>0</v>
      </c>
      <c r="H4" s="69" t="b">
        <v>0</v>
      </c>
      <c r="I4" s="69" t="b">
        <v>0</v>
      </c>
      <c r="J4" s="69" t="b">
        <v>0</v>
      </c>
      <c r="K4" s="69" t="b">
        <v>0</v>
      </c>
      <c r="L4" s="69" t="b">
        <v>0</v>
      </c>
    </row>
    <row r="5" spans="1:12" ht="15">
      <c r="A5" s="69" t="s">
        <v>770</v>
      </c>
      <c r="B5" s="69" t="s">
        <v>776</v>
      </c>
      <c r="C5" s="69">
        <v>15</v>
      </c>
      <c r="D5" s="93">
        <v>0.011729911362570272</v>
      </c>
      <c r="E5" s="93">
        <v>1.0057497027777151</v>
      </c>
      <c r="F5" s="69" t="s">
        <v>279</v>
      </c>
      <c r="G5" s="69" t="b">
        <v>0</v>
      </c>
      <c r="H5" s="69" t="b">
        <v>0</v>
      </c>
      <c r="I5" s="69" t="b">
        <v>0</v>
      </c>
      <c r="J5" s="69" t="b">
        <v>0</v>
      </c>
      <c r="K5" s="69" t="b">
        <v>0</v>
      </c>
      <c r="L5" s="69" t="b">
        <v>0</v>
      </c>
    </row>
    <row r="6" spans="1:12" ht="15">
      <c r="A6" s="69" t="s">
        <v>1486</v>
      </c>
      <c r="B6" s="69" t="s">
        <v>1488</v>
      </c>
      <c r="C6" s="69">
        <v>14</v>
      </c>
      <c r="D6" s="93">
        <v>0.01147424741888935</v>
      </c>
      <c r="E6" s="93">
        <v>0.781966453384159</v>
      </c>
      <c r="F6" s="69" t="s">
        <v>279</v>
      </c>
      <c r="G6" s="69" t="b">
        <v>0</v>
      </c>
      <c r="H6" s="69" t="b">
        <v>0</v>
      </c>
      <c r="I6" s="69" t="b">
        <v>0</v>
      </c>
      <c r="J6" s="69" t="b">
        <v>0</v>
      </c>
      <c r="K6" s="69" t="b">
        <v>0</v>
      </c>
      <c r="L6" s="69" t="b">
        <v>0</v>
      </c>
    </row>
    <row r="7" spans="1:12" ht="15">
      <c r="A7" s="69" t="s">
        <v>1491</v>
      </c>
      <c r="B7" s="69" t="s">
        <v>1493</v>
      </c>
      <c r="C7" s="69">
        <v>12</v>
      </c>
      <c r="D7" s="93">
        <v>0.010843050992310518</v>
      </c>
      <c r="E7" s="93">
        <v>1.635838417705921</v>
      </c>
      <c r="F7" s="69" t="s">
        <v>279</v>
      </c>
      <c r="G7" s="69" t="b">
        <v>0</v>
      </c>
      <c r="H7" s="69" t="b">
        <v>0</v>
      </c>
      <c r="I7" s="69" t="b">
        <v>0</v>
      </c>
      <c r="J7" s="69" t="b">
        <v>0</v>
      </c>
      <c r="K7" s="69" t="b">
        <v>0</v>
      </c>
      <c r="L7" s="69" t="b">
        <v>0</v>
      </c>
    </row>
    <row r="8" spans="1:12" ht="15">
      <c r="A8" s="69" t="s">
        <v>1486</v>
      </c>
      <c r="B8" s="69" t="s">
        <v>770</v>
      </c>
      <c r="C8" s="69">
        <v>8</v>
      </c>
      <c r="D8" s="93">
        <v>0.008996241530355213</v>
      </c>
      <c r="E8" s="93">
        <v>0.4683473304121572</v>
      </c>
      <c r="F8" s="69" t="s">
        <v>279</v>
      </c>
      <c r="G8" s="69" t="b">
        <v>0</v>
      </c>
      <c r="H8" s="69" t="b">
        <v>0</v>
      </c>
      <c r="I8" s="69" t="b">
        <v>0</v>
      </c>
      <c r="J8" s="69" t="b">
        <v>0</v>
      </c>
      <c r="K8" s="69" t="b">
        <v>0</v>
      </c>
      <c r="L8" s="69" t="b">
        <v>0</v>
      </c>
    </row>
    <row r="9" spans="1:12" ht="15">
      <c r="A9" s="69" t="s">
        <v>1612</v>
      </c>
      <c r="B9" s="69" t="s">
        <v>1613</v>
      </c>
      <c r="C9" s="69">
        <v>8</v>
      </c>
      <c r="D9" s="93">
        <v>0.008996241530355213</v>
      </c>
      <c r="E9" s="93">
        <v>1.9631973520922514</v>
      </c>
      <c r="F9" s="69" t="s">
        <v>279</v>
      </c>
      <c r="G9" s="69" t="b">
        <v>0</v>
      </c>
      <c r="H9" s="69" t="b">
        <v>0</v>
      </c>
      <c r="I9" s="69" t="b">
        <v>0</v>
      </c>
      <c r="J9" s="69" t="b">
        <v>0</v>
      </c>
      <c r="K9" s="69" t="b">
        <v>0</v>
      </c>
      <c r="L9" s="69" t="b">
        <v>0</v>
      </c>
    </row>
    <row r="10" spans="1:12" ht="15">
      <c r="A10" s="69" t="s">
        <v>776</v>
      </c>
      <c r="B10" s="69" t="s">
        <v>770</v>
      </c>
      <c r="C10" s="69">
        <v>7</v>
      </c>
      <c r="D10" s="93">
        <v>0.008381050898463329</v>
      </c>
      <c r="E10" s="93">
        <v>0.5778464707282344</v>
      </c>
      <c r="F10" s="69" t="s">
        <v>279</v>
      </c>
      <c r="G10" s="69" t="b">
        <v>0</v>
      </c>
      <c r="H10" s="69" t="b">
        <v>0</v>
      </c>
      <c r="I10" s="69" t="b">
        <v>0</v>
      </c>
      <c r="J10" s="69" t="b">
        <v>0</v>
      </c>
      <c r="K10" s="69" t="b">
        <v>0</v>
      </c>
      <c r="L10" s="69" t="b">
        <v>0</v>
      </c>
    </row>
    <row r="11" spans="1:12" ht="15">
      <c r="A11" s="69" t="s">
        <v>1494</v>
      </c>
      <c r="B11" s="69" t="s">
        <v>1621</v>
      </c>
      <c r="C11" s="69">
        <v>6</v>
      </c>
      <c r="D11" s="93">
        <v>0.0076877488010283915</v>
      </c>
      <c r="E11" s="93">
        <v>1.8248946539259698</v>
      </c>
      <c r="F11" s="69" t="s">
        <v>279</v>
      </c>
      <c r="G11" s="69" t="b">
        <v>0</v>
      </c>
      <c r="H11" s="69" t="b">
        <v>0</v>
      </c>
      <c r="I11" s="69" t="b">
        <v>0</v>
      </c>
      <c r="J11" s="69" t="b">
        <v>0</v>
      </c>
      <c r="K11" s="69" t="b">
        <v>0</v>
      </c>
      <c r="L11" s="69" t="b">
        <v>0</v>
      </c>
    </row>
    <row r="12" spans="1:12" ht="15">
      <c r="A12" s="69" t="s">
        <v>1626</v>
      </c>
      <c r="B12" s="69" t="s">
        <v>1627</v>
      </c>
      <c r="C12" s="69">
        <v>6</v>
      </c>
      <c r="D12" s="93">
        <v>0.0076877488010283915</v>
      </c>
      <c r="E12" s="93">
        <v>2.0881360887005513</v>
      </c>
      <c r="F12" s="69" t="s">
        <v>279</v>
      </c>
      <c r="G12" s="69" t="b">
        <v>0</v>
      </c>
      <c r="H12" s="69" t="b">
        <v>0</v>
      </c>
      <c r="I12" s="69" t="b">
        <v>0</v>
      </c>
      <c r="J12" s="69" t="b">
        <v>0</v>
      </c>
      <c r="K12" s="69" t="b">
        <v>0</v>
      </c>
      <c r="L12" s="69" t="b">
        <v>0</v>
      </c>
    </row>
    <row r="13" spans="1:12" ht="15">
      <c r="A13" s="69" t="s">
        <v>1627</v>
      </c>
      <c r="B13" s="69" t="s">
        <v>1628</v>
      </c>
      <c r="C13" s="69">
        <v>6</v>
      </c>
      <c r="D13" s="93">
        <v>0.0076877488010283915</v>
      </c>
      <c r="E13" s="93">
        <v>2.0881360887005513</v>
      </c>
      <c r="F13" s="69" t="s">
        <v>279</v>
      </c>
      <c r="G13" s="69" t="b">
        <v>0</v>
      </c>
      <c r="H13" s="69" t="b">
        <v>0</v>
      </c>
      <c r="I13" s="69" t="b">
        <v>0</v>
      </c>
      <c r="J13" s="69" t="b">
        <v>0</v>
      </c>
      <c r="K13" s="69" t="b">
        <v>0</v>
      </c>
      <c r="L13" s="69" t="b">
        <v>0</v>
      </c>
    </row>
    <row r="14" spans="1:12" ht="15">
      <c r="A14" s="69" t="s">
        <v>1628</v>
      </c>
      <c r="B14" s="69" t="s">
        <v>1486</v>
      </c>
      <c r="C14" s="69">
        <v>6</v>
      </c>
      <c r="D14" s="93">
        <v>0.0076877488010283915</v>
      </c>
      <c r="E14" s="93">
        <v>1.1760912590556811</v>
      </c>
      <c r="F14" s="69" t="s">
        <v>279</v>
      </c>
      <c r="G14" s="69" t="b">
        <v>0</v>
      </c>
      <c r="H14" s="69" t="b">
        <v>0</v>
      </c>
      <c r="I14" s="69" t="b">
        <v>0</v>
      </c>
      <c r="J14" s="69" t="b">
        <v>0</v>
      </c>
      <c r="K14" s="69" t="b">
        <v>0</v>
      </c>
      <c r="L14" s="69" t="b">
        <v>0</v>
      </c>
    </row>
    <row r="15" spans="1:12" ht="15">
      <c r="A15" s="69" t="s">
        <v>1489</v>
      </c>
      <c r="B15" s="69" t="s">
        <v>770</v>
      </c>
      <c r="C15" s="69">
        <v>6</v>
      </c>
      <c r="D15" s="93">
        <v>0.0076877488010283915</v>
      </c>
      <c r="E15" s="93">
        <v>0.5652573434202137</v>
      </c>
      <c r="F15" s="69" t="s">
        <v>279</v>
      </c>
      <c r="G15" s="69" t="b">
        <v>0</v>
      </c>
      <c r="H15" s="69" t="b">
        <v>0</v>
      </c>
      <c r="I15" s="69" t="b">
        <v>0</v>
      </c>
      <c r="J15" s="69" t="b">
        <v>0</v>
      </c>
      <c r="K15" s="69" t="b">
        <v>0</v>
      </c>
      <c r="L15" s="69" t="b">
        <v>0</v>
      </c>
    </row>
    <row r="16" spans="1:12" ht="15">
      <c r="A16" s="69" t="s">
        <v>776</v>
      </c>
      <c r="B16" s="69" t="s">
        <v>397</v>
      </c>
      <c r="C16" s="69">
        <v>6</v>
      </c>
      <c r="D16" s="93">
        <v>0.0076877488010283915</v>
      </c>
      <c r="E16" s="93">
        <v>1.20986968543364</v>
      </c>
      <c r="F16" s="69" t="s">
        <v>279</v>
      </c>
      <c r="G16" s="69" t="b">
        <v>0</v>
      </c>
      <c r="H16" s="69" t="b">
        <v>0</v>
      </c>
      <c r="I16" s="69" t="b">
        <v>0</v>
      </c>
      <c r="J16" s="69" t="b">
        <v>0</v>
      </c>
      <c r="K16" s="69" t="b">
        <v>0</v>
      </c>
      <c r="L16" s="69" t="b">
        <v>0</v>
      </c>
    </row>
    <row r="17" spans="1:12" ht="15">
      <c r="A17" s="69" t="s">
        <v>1616</v>
      </c>
      <c r="B17" s="69" t="s">
        <v>1631</v>
      </c>
      <c r="C17" s="69">
        <v>5</v>
      </c>
      <c r="D17" s="93">
        <v>0.006903202917926995</v>
      </c>
      <c r="E17" s="93">
        <v>1.9631973520922514</v>
      </c>
      <c r="F17" s="69" t="s">
        <v>279</v>
      </c>
      <c r="G17" s="69" t="b">
        <v>0</v>
      </c>
      <c r="H17" s="69" t="b">
        <v>0</v>
      </c>
      <c r="I17" s="69" t="b">
        <v>0</v>
      </c>
      <c r="J17" s="69" t="b">
        <v>0</v>
      </c>
      <c r="K17" s="69" t="b">
        <v>0</v>
      </c>
      <c r="L17" s="69" t="b">
        <v>0</v>
      </c>
    </row>
    <row r="18" spans="1:12" ht="15">
      <c r="A18" s="69" t="s">
        <v>1631</v>
      </c>
      <c r="B18" s="69" t="s">
        <v>1632</v>
      </c>
      <c r="C18" s="69">
        <v>5</v>
      </c>
      <c r="D18" s="93">
        <v>0.006903202917926995</v>
      </c>
      <c r="E18" s="93">
        <v>2.167317334748176</v>
      </c>
      <c r="F18" s="69" t="s">
        <v>279</v>
      </c>
      <c r="G18" s="69" t="b">
        <v>0</v>
      </c>
      <c r="H18" s="69" t="b">
        <v>0</v>
      </c>
      <c r="I18" s="69" t="b">
        <v>0</v>
      </c>
      <c r="J18" s="69" t="b">
        <v>0</v>
      </c>
      <c r="K18" s="69" t="b">
        <v>0</v>
      </c>
      <c r="L18" s="69" t="b">
        <v>0</v>
      </c>
    </row>
    <row r="19" spans="1:12" ht="15">
      <c r="A19" s="69" t="s">
        <v>1632</v>
      </c>
      <c r="B19" s="69" t="s">
        <v>1486</v>
      </c>
      <c r="C19" s="69">
        <v>5</v>
      </c>
      <c r="D19" s="93">
        <v>0.006903202917926995</v>
      </c>
      <c r="E19" s="93">
        <v>1.1760912590556813</v>
      </c>
      <c r="F19" s="69" t="s">
        <v>279</v>
      </c>
      <c r="G19" s="69" t="b">
        <v>0</v>
      </c>
      <c r="H19" s="69" t="b">
        <v>0</v>
      </c>
      <c r="I19" s="69" t="b">
        <v>0</v>
      </c>
      <c r="J19" s="69" t="b">
        <v>0</v>
      </c>
      <c r="K19" s="69" t="b">
        <v>0</v>
      </c>
      <c r="L19" s="69" t="b">
        <v>0</v>
      </c>
    </row>
    <row r="20" spans="1:12" ht="15">
      <c r="A20" s="69" t="s">
        <v>776</v>
      </c>
      <c r="B20" s="69" t="s">
        <v>1488</v>
      </c>
      <c r="C20" s="69">
        <v>5</v>
      </c>
      <c r="D20" s="93">
        <v>0.006903202917926995</v>
      </c>
      <c r="E20" s="93">
        <v>0.5022995093357034</v>
      </c>
      <c r="F20" s="69" t="s">
        <v>279</v>
      </c>
      <c r="G20" s="69" t="b">
        <v>0</v>
      </c>
      <c r="H20" s="69" t="b">
        <v>0</v>
      </c>
      <c r="I20" s="69" t="b">
        <v>0</v>
      </c>
      <c r="J20" s="69" t="b">
        <v>0</v>
      </c>
      <c r="K20" s="69" t="b">
        <v>0</v>
      </c>
      <c r="L20" s="69" t="b">
        <v>0</v>
      </c>
    </row>
    <row r="21" spans="1:12" ht="15">
      <c r="A21" s="69" t="s">
        <v>1489</v>
      </c>
      <c r="B21" s="69" t="s">
        <v>1624</v>
      </c>
      <c r="C21" s="69">
        <v>5</v>
      </c>
      <c r="D21" s="93">
        <v>0.006903202917926995</v>
      </c>
      <c r="E21" s="93">
        <v>1.3099848383169075</v>
      </c>
      <c r="F21" s="69" t="s">
        <v>279</v>
      </c>
      <c r="G21" s="69" t="b">
        <v>0</v>
      </c>
      <c r="H21" s="69" t="b">
        <v>0</v>
      </c>
      <c r="I21" s="69" t="b">
        <v>0</v>
      </c>
      <c r="J21" s="69" t="b">
        <v>0</v>
      </c>
      <c r="K21" s="69" t="b">
        <v>0</v>
      </c>
      <c r="L21" s="69" t="b">
        <v>0</v>
      </c>
    </row>
    <row r="22" spans="1:12" ht="15">
      <c r="A22" s="69" t="s">
        <v>1624</v>
      </c>
      <c r="B22" s="69" t="s">
        <v>1633</v>
      </c>
      <c r="C22" s="69">
        <v>5</v>
      </c>
      <c r="D22" s="93">
        <v>0.006903202917926995</v>
      </c>
      <c r="E22" s="93">
        <v>2.0881360887005513</v>
      </c>
      <c r="F22" s="69" t="s">
        <v>279</v>
      </c>
      <c r="G22" s="69" t="b">
        <v>0</v>
      </c>
      <c r="H22" s="69" t="b">
        <v>0</v>
      </c>
      <c r="I22" s="69" t="b">
        <v>0</v>
      </c>
      <c r="J22" s="69" t="b">
        <v>0</v>
      </c>
      <c r="K22" s="69" t="b">
        <v>0</v>
      </c>
      <c r="L22" s="69" t="b">
        <v>0</v>
      </c>
    </row>
    <row r="23" spans="1:12" ht="15">
      <c r="A23" s="69" t="s">
        <v>1633</v>
      </c>
      <c r="B23" s="69" t="s">
        <v>1634</v>
      </c>
      <c r="C23" s="69">
        <v>5</v>
      </c>
      <c r="D23" s="93">
        <v>0.006903202917926995</v>
      </c>
      <c r="E23" s="93">
        <v>2.167317334748176</v>
      </c>
      <c r="F23" s="69" t="s">
        <v>279</v>
      </c>
      <c r="G23" s="69" t="b">
        <v>0</v>
      </c>
      <c r="H23" s="69" t="b">
        <v>0</v>
      </c>
      <c r="I23" s="69" t="b">
        <v>0</v>
      </c>
      <c r="J23" s="69" t="b">
        <v>0</v>
      </c>
      <c r="K23" s="69" t="b">
        <v>0</v>
      </c>
      <c r="L23" s="69" t="b">
        <v>0</v>
      </c>
    </row>
    <row r="24" spans="1:12" ht="15">
      <c r="A24" s="69" t="s">
        <v>1621</v>
      </c>
      <c r="B24" s="69" t="s">
        <v>1486</v>
      </c>
      <c r="C24" s="69">
        <v>4</v>
      </c>
      <c r="D24" s="93">
        <v>0.006008936301759696</v>
      </c>
      <c r="E24" s="93">
        <v>0.9999999999999999</v>
      </c>
      <c r="F24" s="69" t="s">
        <v>279</v>
      </c>
      <c r="G24" s="69" t="b">
        <v>0</v>
      </c>
      <c r="H24" s="69" t="b">
        <v>0</v>
      </c>
      <c r="I24" s="69" t="b">
        <v>0</v>
      </c>
      <c r="J24" s="69" t="b">
        <v>0</v>
      </c>
      <c r="K24" s="69" t="b">
        <v>0</v>
      </c>
      <c r="L24" s="69" t="b">
        <v>0</v>
      </c>
    </row>
    <row r="25" spans="1:12" ht="15">
      <c r="A25" s="69" t="s">
        <v>1635</v>
      </c>
      <c r="B25" s="69" t="s">
        <v>1617</v>
      </c>
      <c r="C25" s="69">
        <v>4</v>
      </c>
      <c r="D25" s="93">
        <v>0.006008936301759696</v>
      </c>
      <c r="E25" s="93">
        <v>2.167317334748176</v>
      </c>
      <c r="F25" s="69" t="s">
        <v>279</v>
      </c>
      <c r="G25" s="69" t="b">
        <v>0</v>
      </c>
      <c r="H25" s="69" t="b">
        <v>0</v>
      </c>
      <c r="I25" s="69" t="b">
        <v>0</v>
      </c>
      <c r="J25" s="69" t="b">
        <v>0</v>
      </c>
      <c r="K25" s="69" t="b">
        <v>0</v>
      </c>
      <c r="L25" s="69" t="b">
        <v>0</v>
      </c>
    </row>
    <row r="26" spans="1:12" ht="15">
      <c r="A26" s="69" t="s">
        <v>422</v>
      </c>
      <c r="B26" s="69" t="s">
        <v>770</v>
      </c>
      <c r="C26" s="69">
        <v>4</v>
      </c>
      <c r="D26" s="93">
        <v>0.006008936301759696</v>
      </c>
      <c r="E26" s="93">
        <v>1.021189299069938</v>
      </c>
      <c r="F26" s="69" t="s">
        <v>279</v>
      </c>
      <c r="G26" s="69" t="b">
        <v>0</v>
      </c>
      <c r="H26" s="69" t="b">
        <v>0</v>
      </c>
      <c r="I26" s="69" t="b">
        <v>0</v>
      </c>
      <c r="J26" s="69" t="b">
        <v>0</v>
      </c>
      <c r="K26" s="69" t="b">
        <v>0</v>
      </c>
      <c r="L26" s="69" t="b">
        <v>0</v>
      </c>
    </row>
    <row r="27" spans="1:12" ht="15">
      <c r="A27" s="69" t="s">
        <v>1491</v>
      </c>
      <c r="B27" s="69" t="s">
        <v>1636</v>
      </c>
      <c r="C27" s="69">
        <v>4</v>
      </c>
      <c r="D27" s="93">
        <v>0.006008936301759696</v>
      </c>
      <c r="E27" s="93">
        <v>1.6358384177059209</v>
      </c>
      <c r="F27" s="69" t="s">
        <v>279</v>
      </c>
      <c r="G27" s="69" t="b">
        <v>0</v>
      </c>
      <c r="H27" s="69" t="b">
        <v>0</v>
      </c>
      <c r="I27" s="69" t="b">
        <v>0</v>
      </c>
      <c r="J27" s="69" t="b">
        <v>0</v>
      </c>
      <c r="K27" s="69" t="b">
        <v>0</v>
      </c>
      <c r="L27" s="69" t="b">
        <v>0</v>
      </c>
    </row>
    <row r="28" spans="1:12" ht="15">
      <c r="A28" s="69" t="s">
        <v>1636</v>
      </c>
      <c r="B28" s="69" t="s">
        <v>1637</v>
      </c>
      <c r="C28" s="69">
        <v>4</v>
      </c>
      <c r="D28" s="93">
        <v>0.006008936301759696</v>
      </c>
      <c r="E28" s="93">
        <v>2.2642273477562327</v>
      </c>
      <c r="F28" s="69" t="s">
        <v>279</v>
      </c>
      <c r="G28" s="69" t="b">
        <v>0</v>
      </c>
      <c r="H28" s="69" t="b">
        <v>0</v>
      </c>
      <c r="I28" s="69" t="b">
        <v>0</v>
      </c>
      <c r="J28" s="69" t="b">
        <v>0</v>
      </c>
      <c r="K28" s="69" t="b">
        <v>0</v>
      </c>
      <c r="L28" s="69" t="b">
        <v>0</v>
      </c>
    </row>
    <row r="29" spans="1:12" ht="15">
      <c r="A29" s="69" t="s">
        <v>776</v>
      </c>
      <c r="B29" s="69" t="s">
        <v>1614</v>
      </c>
      <c r="C29" s="69">
        <v>4</v>
      </c>
      <c r="D29" s="93">
        <v>0.006008936301759696</v>
      </c>
      <c r="E29" s="93">
        <v>1.0337784263779586</v>
      </c>
      <c r="F29" s="69" t="s">
        <v>279</v>
      </c>
      <c r="G29" s="69" t="b">
        <v>0</v>
      </c>
      <c r="H29" s="69" t="b">
        <v>0</v>
      </c>
      <c r="I29" s="69" t="b">
        <v>0</v>
      </c>
      <c r="J29" s="69" t="b">
        <v>0</v>
      </c>
      <c r="K29" s="69" t="b">
        <v>0</v>
      </c>
      <c r="L29" s="69" t="b">
        <v>0</v>
      </c>
    </row>
    <row r="30" spans="1:12" ht="15">
      <c r="A30" s="69" t="s">
        <v>1639</v>
      </c>
      <c r="B30" s="69" t="s">
        <v>1486</v>
      </c>
      <c r="C30" s="69">
        <v>4</v>
      </c>
      <c r="D30" s="93">
        <v>0.006008936301759696</v>
      </c>
      <c r="E30" s="93">
        <v>1.1760912590556813</v>
      </c>
      <c r="F30" s="69" t="s">
        <v>279</v>
      </c>
      <c r="G30" s="69" t="b">
        <v>0</v>
      </c>
      <c r="H30" s="69" t="b">
        <v>0</v>
      </c>
      <c r="I30" s="69" t="b">
        <v>0</v>
      </c>
      <c r="J30" s="69" t="b">
        <v>0</v>
      </c>
      <c r="K30" s="69" t="b">
        <v>0</v>
      </c>
      <c r="L30" s="69" t="b">
        <v>0</v>
      </c>
    </row>
    <row r="31" spans="1:12" ht="15">
      <c r="A31" s="69" t="s">
        <v>1489</v>
      </c>
      <c r="B31" s="69" t="s">
        <v>1615</v>
      </c>
      <c r="C31" s="69">
        <v>4</v>
      </c>
      <c r="D31" s="93">
        <v>0.006008936301759696</v>
      </c>
      <c r="E31" s="93">
        <v>1.3891660843645326</v>
      </c>
      <c r="F31" s="69" t="s">
        <v>279</v>
      </c>
      <c r="G31" s="69" t="b">
        <v>0</v>
      </c>
      <c r="H31" s="69" t="b">
        <v>0</v>
      </c>
      <c r="I31" s="69" t="b">
        <v>0</v>
      </c>
      <c r="J31" s="69" t="b">
        <v>0</v>
      </c>
      <c r="K31" s="69" t="b">
        <v>0</v>
      </c>
      <c r="L31" s="69" t="b">
        <v>0</v>
      </c>
    </row>
    <row r="32" spans="1:12" ht="15">
      <c r="A32" s="69" t="s">
        <v>1615</v>
      </c>
      <c r="B32" s="69" t="s">
        <v>1496</v>
      </c>
      <c r="C32" s="69">
        <v>4</v>
      </c>
      <c r="D32" s="93">
        <v>0.006008936301759696</v>
      </c>
      <c r="E32" s="93">
        <v>1.5652573434202137</v>
      </c>
      <c r="F32" s="69" t="s">
        <v>279</v>
      </c>
      <c r="G32" s="69" t="b">
        <v>0</v>
      </c>
      <c r="H32" s="69" t="b">
        <v>0</v>
      </c>
      <c r="I32" s="69" t="b">
        <v>0</v>
      </c>
      <c r="J32" s="69" t="b">
        <v>0</v>
      </c>
      <c r="K32" s="69" t="b">
        <v>0</v>
      </c>
      <c r="L32" s="69" t="b">
        <v>0</v>
      </c>
    </row>
    <row r="33" spans="1:12" ht="15">
      <c r="A33" s="69" t="s">
        <v>1496</v>
      </c>
      <c r="B33" s="69" t="s">
        <v>1640</v>
      </c>
      <c r="C33" s="69">
        <v>4</v>
      </c>
      <c r="D33" s="93">
        <v>0.006008936301759696</v>
      </c>
      <c r="E33" s="93">
        <v>1.8248946539259698</v>
      </c>
      <c r="F33" s="69" t="s">
        <v>279</v>
      </c>
      <c r="G33" s="69" t="b">
        <v>0</v>
      </c>
      <c r="H33" s="69" t="b">
        <v>0</v>
      </c>
      <c r="I33" s="69" t="b">
        <v>0</v>
      </c>
      <c r="J33" s="69" t="b">
        <v>0</v>
      </c>
      <c r="K33" s="69" t="b">
        <v>0</v>
      </c>
      <c r="L33" s="69" t="b">
        <v>0</v>
      </c>
    </row>
    <row r="34" spans="1:12" ht="15">
      <c r="A34" s="69" t="s">
        <v>1640</v>
      </c>
      <c r="B34" s="69" t="s">
        <v>1492</v>
      </c>
      <c r="C34" s="69">
        <v>4</v>
      </c>
      <c r="D34" s="93">
        <v>0.006008936301759696</v>
      </c>
      <c r="E34" s="93">
        <v>1.6110148339808887</v>
      </c>
      <c r="F34" s="69" t="s">
        <v>279</v>
      </c>
      <c r="G34" s="69" t="b">
        <v>0</v>
      </c>
      <c r="H34" s="69" t="b">
        <v>0</v>
      </c>
      <c r="I34" s="69" t="b">
        <v>0</v>
      </c>
      <c r="J34" s="69" t="b">
        <v>0</v>
      </c>
      <c r="K34" s="69" t="b">
        <v>0</v>
      </c>
      <c r="L34" s="69" t="b">
        <v>0</v>
      </c>
    </row>
    <row r="35" spans="1:12" ht="15">
      <c r="A35" s="69" t="s">
        <v>1492</v>
      </c>
      <c r="B35" s="69" t="s">
        <v>770</v>
      </c>
      <c r="C35" s="69">
        <v>4</v>
      </c>
      <c r="D35" s="93">
        <v>0.006008936301759696</v>
      </c>
      <c r="E35" s="93">
        <v>0.866287339084195</v>
      </c>
      <c r="F35" s="69" t="s">
        <v>279</v>
      </c>
      <c r="G35" s="69" t="b">
        <v>0</v>
      </c>
      <c r="H35" s="69" t="b">
        <v>0</v>
      </c>
      <c r="I35" s="69" t="b">
        <v>0</v>
      </c>
      <c r="J35" s="69" t="b">
        <v>0</v>
      </c>
      <c r="K35" s="69" t="b">
        <v>0</v>
      </c>
      <c r="L35" s="69" t="b">
        <v>0</v>
      </c>
    </row>
    <row r="36" spans="1:12" ht="15">
      <c r="A36" s="69" t="s">
        <v>1615</v>
      </c>
      <c r="B36" s="69" t="s">
        <v>399</v>
      </c>
      <c r="C36" s="69">
        <v>4</v>
      </c>
      <c r="D36" s="93">
        <v>0.006008936301759696</v>
      </c>
      <c r="E36" s="93">
        <v>1.9631973520922514</v>
      </c>
      <c r="F36" s="69" t="s">
        <v>279</v>
      </c>
      <c r="G36" s="69" t="b">
        <v>0</v>
      </c>
      <c r="H36" s="69" t="b">
        <v>0</v>
      </c>
      <c r="I36" s="69" t="b">
        <v>0</v>
      </c>
      <c r="J36" s="69" t="b">
        <v>0</v>
      </c>
      <c r="K36" s="69" t="b">
        <v>0</v>
      </c>
      <c r="L36" s="69" t="b">
        <v>0</v>
      </c>
    </row>
    <row r="37" spans="1:12" ht="15">
      <c r="A37" s="69" t="s">
        <v>399</v>
      </c>
      <c r="B37" s="69" t="s">
        <v>1488</v>
      </c>
      <c r="C37" s="69">
        <v>4</v>
      </c>
      <c r="D37" s="93">
        <v>0.006008936301759696</v>
      </c>
      <c r="E37" s="93">
        <v>1.3348084220419398</v>
      </c>
      <c r="F37" s="69" t="s">
        <v>279</v>
      </c>
      <c r="G37" s="69" t="b">
        <v>0</v>
      </c>
      <c r="H37" s="69" t="b">
        <v>0</v>
      </c>
      <c r="I37" s="69" t="b">
        <v>0</v>
      </c>
      <c r="J37" s="69" t="b">
        <v>0</v>
      </c>
      <c r="K37" s="69" t="b">
        <v>0</v>
      </c>
      <c r="L37" s="69" t="b">
        <v>0</v>
      </c>
    </row>
    <row r="38" spans="1:12" ht="15">
      <c r="A38" s="69" t="s">
        <v>1487</v>
      </c>
      <c r="B38" s="69" t="s">
        <v>1641</v>
      </c>
      <c r="C38" s="69">
        <v>4</v>
      </c>
      <c r="D38" s="93">
        <v>0.006008936301759696</v>
      </c>
      <c r="E38" s="93">
        <v>1.3099848383169075</v>
      </c>
      <c r="F38" s="69" t="s">
        <v>279</v>
      </c>
      <c r="G38" s="69" t="b">
        <v>0</v>
      </c>
      <c r="H38" s="69" t="b">
        <v>0</v>
      </c>
      <c r="I38" s="69" t="b">
        <v>0</v>
      </c>
      <c r="J38" s="69" t="b">
        <v>0</v>
      </c>
      <c r="K38" s="69" t="b">
        <v>0</v>
      </c>
      <c r="L38" s="69" t="b">
        <v>0</v>
      </c>
    </row>
    <row r="39" spans="1:12" ht="15">
      <c r="A39" s="69" t="s">
        <v>1641</v>
      </c>
      <c r="B39" s="69" t="s">
        <v>776</v>
      </c>
      <c r="C39" s="69">
        <v>4</v>
      </c>
      <c r="D39" s="93">
        <v>0.006008936301759696</v>
      </c>
      <c r="E39" s="93">
        <v>1.361137360764289</v>
      </c>
      <c r="F39" s="69" t="s">
        <v>279</v>
      </c>
      <c r="G39" s="69" t="b">
        <v>0</v>
      </c>
      <c r="H39" s="69" t="b">
        <v>0</v>
      </c>
      <c r="I39" s="69" t="b">
        <v>0</v>
      </c>
      <c r="J39" s="69" t="b">
        <v>0</v>
      </c>
      <c r="K39" s="69" t="b">
        <v>0</v>
      </c>
      <c r="L39" s="69" t="b">
        <v>0</v>
      </c>
    </row>
    <row r="40" spans="1:12" ht="15">
      <c r="A40" s="69" t="s">
        <v>770</v>
      </c>
      <c r="B40" s="69" t="s">
        <v>1486</v>
      </c>
      <c r="C40" s="69">
        <v>4</v>
      </c>
      <c r="D40" s="93">
        <v>0.006008936301759696</v>
      </c>
      <c r="E40" s="93">
        <v>0.2466723333413885</v>
      </c>
      <c r="F40" s="69" t="s">
        <v>279</v>
      </c>
      <c r="G40" s="69" t="b">
        <v>0</v>
      </c>
      <c r="H40" s="69" t="b">
        <v>0</v>
      </c>
      <c r="I40" s="69" t="b">
        <v>0</v>
      </c>
      <c r="J40" s="69" t="b">
        <v>0</v>
      </c>
      <c r="K40" s="69" t="b">
        <v>0</v>
      </c>
      <c r="L40" s="69" t="b">
        <v>0</v>
      </c>
    </row>
    <row r="41" spans="1:12" ht="15">
      <c r="A41" s="69" t="s">
        <v>1486</v>
      </c>
      <c r="B41" s="69" t="s">
        <v>1490</v>
      </c>
      <c r="C41" s="69">
        <v>4</v>
      </c>
      <c r="D41" s="93">
        <v>0.006008936301759696</v>
      </c>
      <c r="E41" s="93">
        <v>0.5389284046978645</v>
      </c>
      <c r="F41" s="69" t="s">
        <v>279</v>
      </c>
      <c r="G41" s="69" t="b">
        <v>0</v>
      </c>
      <c r="H41" s="69" t="b">
        <v>0</v>
      </c>
      <c r="I41" s="69" t="b">
        <v>0</v>
      </c>
      <c r="J41" s="69" t="b">
        <v>0</v>
      </c>
      <c r="K41" s="69" t="b">
        <v>0</v>
      </c>
      <c r="L41" s="69" t="b">
        <v>0</v>
      </c>
    </row>
    <row r="42" spans="1:12" ht="15">
      <c r="A42" s="69" t="s">
        <v>1493</v>
      </c>
      <c r="B42" s="69" t="s">
        <v>1612</v>
      </c>
      <c r="C42" s="69">
        <v>4</v>
      </c>
      <c r="D42" s="93">
        <v>0.006008936301759696</v>
      </c>
      <c r="E42" s="93">
        <v>1.4860760973725888</v>
      </c>
      <c r="F42" s="69" t="s">
        <v>279</v>
      </c>
      <c r="G42" s="69" t="b">
        <v>0</v>
      </c>
      <c r="H42" s="69" t="b">
        <v>0</v>
      </c>
      <c r="I42" s="69" t="b">
        <v>0</v>
      </c>
      <c r="J42" s="69" t="b">
        <v>0</v>
      </c>
      <c r="K42" s="69" t="b">
        <v>0</v>
      </c>
      <c r="L42" s="69" t="b">
        <v>0</v>
      </c>
    </row>
    <row r="43" spans="1:12" ht="15">
      <c r="A43" s="69" t="s">
        <v>1613</v>
      </c>
      <c r="B43" s="69" t="s">
        <v>1618</v>
      </c>
      <c r="C43" s="69">
        <v>4</v>
      </c>
      <c r="D43" s="93">
        <v>0.006008936301759696</v>
      </c>
      <c r="E43" s="93">
        <v>1.8450980400142567</v>
      </c>
      <c r="F43" s="69" t="s">
        <v>279</v>
      </c>
      <c r="G43" s="69" t="b">
        <v>0</v>
      </c>
      <c r="H43" s="69" t="b">
        <v>0</v>
      </c>
      <c r="I43" s="69" t="b">
        <v>0</v>
      </c>
      <c r="J43" s="69" t="b">
        <v>0</v>
      </c>
      <c r="K43" s="69" t="b">
        <v>0</v>
      </c>
      <c r="L43" s="69" t="b">
        <v>0</v>
      </c>
    </row>
    <row r="44" spans="1:12" ht="15">
      <c r="A44" s="69" t="s">
        <v>1618</v>
      </c>
      <c r="B44" s="69" t="s">
        <v>1622</v>
      </c>
      <c r="C44" s="69">
        <v>4</v>
      </c>
      <c r="D44" s="93">
        <v>0.006008936301759696</v>
      </c>
      <c r="E44" s="93">
        <v>1.8450980400142567</v>
      </c>
      <c r="F44" s="69" t="s">
        <v>279</v>
      </c>
      <c r="G44" s="69" t="b">
        <v>0</v>
      </c>
      <c r="H44" s="69" t="b">
        <v>0</v>
      </c>
      <c r="I44" s="69" t="b">
        <v>0</v>
      </c>
      <c r="J44" s="69" t="b">
        <v>0</v>
      </c>
      <c r="K44" s="69" t="b">
        <v>0</v>
      </c>
      <c r="L44" s="69" t="b">
        <v>0</v>
      </c>
    </row>
    <row r="45" spans="1:12" ht="15">
      <c r="A45" s="69" t="s">
        <v>1622</v>
      </c>
      <c r="B45" s="69" t="s">
        <v>1619</v>
      </c>
      <c r="C45" s="69">
        <v>4</v>
      </c>
      <c r="D45" s="93">
        <v>0.006008936301759696</v>
      </c>
      <c r="E45" s="93">
        <v>1.8450980400142567</v>
      </c>
      <c r="F45" s="69" t="s">
        <v>279</v>
      </c>
      <c r="G45" s="69" t="b">
        <v>0</v>
      </c>
      <c r="H45" s="69" t="b">
        <v>0</v>
      </c>
      <c r="I45" s="69" t="b">
        <v>0</v>
      </c>
      <c r="J45" s="69" t="b">
        <v>0</v>
      </c>
      <c r="K45" s="69" t="b">
        <v>0</v>
      </c>
      <c r="L45" s="69" t="b">
        <v>0</v>
      </c>
    </row>
    <row r="46" spans="1:12" ht="15">
      <c r="A46" s="69" t="s">
        <v>1619</v>
      </c>
      <c r="B46" s="69" t="s">
        <v>1620</v>
      </c>
      <c r="C46" s="69">
        <v>4</v>
      </c>
      <c r="D46" s="93">
        <v>0.006008936301759696</v>
      </c>
      <c r="E46" s="93">
        <v>1.7781512503836436</v>
      </c>
      <c r="F46" s="69" t="s">
        <v>279</v>
      </c>
      <c r="G46" s="69" t="b">
        <v>0</v>
      </c>
      <c r="H46" s="69" t="b">
        <v>0</v>
      </c>
      <c r="I46" s="69" t="b">
        <v>0</v>
      </c>
      <c r="J46" s="69" t="b">
        <v>0</v>
      </c>
      <c r="K46" s="69" t="b">
        <v>0</v>
      </c>
      <c r="L46" s="69" t="b">
        <v>0</v>
      </c>
    </row>
    <row r="47" spans="1:12" ht="15">
      <c r="A47" s="69" t="s">
        <v>1620</v>
      </c>
      <c r="B47" s="69" t="s">
        <v>1625</v>
      </c>
      <c r="C47" s="69">
        <v>4</v>
      </c>
      <c r="D47" s="93">
        <v>0.006008936301759696</v>
      </c>
      <c r="E47" s="93">
        <v>1.91204482964487</v>
      </c>
      <c r="F47" s="69" t="s">
        <v>279</v>
      </c>
      <c r="G47" s="69" t="b">
        <v>0</v>
      </c>
      <c r="H47" s="69" t="b">
        <v>0</v>
      </c>
      <c r="I47" s="69" t="b">
        <v>0</v>
      </c>
      <c r="J47" s="69" t="b">
        <v>0</v>
      </c>
      <c r="K47" s="69" t="b">
        <v>0</v>
      </c>
      <c r="L47" s="69" t="b">
        <v>0</v>
      </c>
    </row>
    <row r="48" spans="1:12" ht="15">
      <c r="A48" s="69" t="s">
        <v>1643</v>
      </c>
      <c r="B48" s="69" t="s">
        <v>1492</v>
      </c>
      <c r="C48" s="69">
        <v>4</v>
      </c>
      <c r="D48" s="93">
        <v>0.007519751838341783</v>
      </c>
      <c r="E48" s="93">
        <v>1.6110148339808887</v>
      </c>
      <c r="F48" s="69" t="s">
        <v>279</v>
      </c>
      <c r="G48" s="69" t="b">
        <v>0</v>
      </c>
      <c r="H48" s="69" t="b">
        <v>0</v>
      </c>
      <c r="I48" s="69" t="b">
        <v>0</v>
      </c>
      <c r="J48" s="69" t="b">
        <v>0</v>
      </c>
      <c r="K48" s="69" t="b">
        <v>0</v>
      </c>
      <c r="L48" s="69" t="b">
        <v>0</v>
      </c>
    </row>
    <row r="49" spans="1:12" ht="15">
      <c r="A49" s="69" t="s">
        <v>776</v>
      </c>
      <c r="B49" s="69" t="s">
        <v>1486</v>
      </c>
      <c r="C49" s="69">
        <v>4</v>
      </c>
      <c r="D49" s="93">
        <v>0.006008936301759696</v>
      </c>
      <c r="E49" s="93">
        <v>0.2466723333413885</v>
      </c>
      <c r="F49" s="69" t="s">
        <v>279</v>
      </c>
      <c r="G49" s="69" t="b">
        <v>0</v>
      </c>
      <c r="H49" s="69" t="b">
        <v>0</v>
      </c>
      <c r="I49" s="69" t="b">
        <v>0</v>
      </c>
      <c r="J49" s="69" t="b">
        <v>0</v>
      </c>
      <c r="K49" s="69" t="b">
        <v>0</v>
      </c>
      <c r="L49" s="69" t="b">
        <v>0</v>
      </c>
    </row>
    <row r="50" spans="1:12" ht="15">
      <c r="A50" s="69" t="s">
        <v>1493</v>
      </c>
      <c r="B50" s="69" t="s">
        <v>1488</v>
      </c>
      <c r="C50" s="69">
        <v>4</v>
      </c>
      <c r="D50" s="93">
        <v>0.006008936301759696</v>
      </c>
      <c r="E50" s="93">
        <v>0.8576871673222773</v>
      </c>
      <c r="F50" s="69" t="s">
        <v>279</v>
      </c>
      <c r="G50" s="69" t="b">
        <v>0</v>
      </c>
      <c r="H50" s="69" t="b">
        <v>0</v>
      </c>
      <c r="I50" s="69" t="b">
        <v>0</v>
      </c>
      <c r="J50" s="69" t="b">
        <v>0</v>
      </c>
      <c r="K50" s="69" t="b">
        <v>0</v>
      </c>
      <c r="L50" s="69" t="b">
        <v>0</v>
      </c>
    </row>
    <row r="51" spans="1:12" ht="15">
      <c r="A51" s="69" t="s">
        <v>1623</v>
      </c>
      <c r="B51" s="69" t="s">
        <v>1490</v>
      </c>
      <c r="C51" s="69">
        <v>4</v>
      </c>
      <c r="D51" s="93">
        <v>0.006008936301759696</v>
      </c>
      <c r="E51" s="93">
        <v>1.4597471586502397</v>
      </c>
      <c r="F51" s="69" t="s">
        <v>279</v>
      </c>
      <c r="G51" s="69" t="b">
        <v>0</v>
      </c>
      <c r="H51" s="69" t="b">
        <v>0</v>
      </c>
      <c r="I51" s="69" t="b">
        <v>0</v>
      </c>
      <c r="J51" s="69" t="b">
        <v>0</v>
      </c>
      <c r="K51" s="69" t="b">
        <v>0</v>
      </c>
      <c r="L51" s="69" t="b">
        <v>0</v>
      </c>
    </row>
    <row r="52" spans="1:12" ht="15">
      <c r="A52" s="69" t="s">
        <v>770</v>
      </c>
      <c r="B52" s="69" t="s">
        <v>783</v>
      </c>
      <c r="C52" s="69">
        <v>3</v>
      </c>
      <c r="D52" s="93">
        <v>0.004976986052950763</v>
      </c>
      <c r="E52" s="93">
        <v>0.8119296767616023</v>
      </c>
      <c r="F52" s="69" t="s">
        <v>279</v>
      </c>
      <c r="G52" s="69" t="b">
        <v>0</v>
      </c>
      <c r="H52" s="69" t="b">
        <v>0</v>
      </c>
      <c r="I52" s="69" t="b">
        <v>0</v>
      </c>
      <c r="J52" s="69" t="b">
        <v>0</v>
      </c>
      <c r="K52" s="69" t="b">
        <v>0</v>
      </c>
      <c r="L52" s="69" t="b">
        <v>0</v>
      </c>
    </row>
    <row r="53" spans="1:12" ht="15">
      <c r="A53" s="69" t="s">
        <v>1648</v>
      </c>
      <c r="B53" s="69" t="s">
        <v>1649</v>
      </c>
      <c r="C53" s="69">
        <v>3</v>
      </c>
      <c r="D53" s="93">
        <v>0.004976986052950763</v>
      </c>
      <c r="E53" s="93">
        <v>2.3891660843645326</v>
      </c>
      <c r="F53" s="69" t="s">
        <v>279</v>
      </c>
      <c r="G53" s="69" t="b">
        <v>0</v>
      </c>
      <c r="H53" s="69" t="b">
        <v>0</v>
      </c>
      <c r="I53" s="69" t="b">
        <v>0</v>
      </c>
      <c r="J53" s="69" t="b">
        <v>0</v>
      </c>
      <c r="K53" s="69" t="b">
        <v>0</v>
      </c>
      <c r="L53" s="69" t="b">
        <v>0</v>
      </c>
    </row>
    <row r="54" spans="1:12" ht="15">
      <c r="A54" s="69" t="s">
        <v>784</v>
      </c>
      <c r="B54" s="69" t="s">
        <v>783</v>
      </c>
      <c r="C54" s="69">
        <v>3</v>
      </c>
      <c r="D54" s="93">
        <v>0.004976986052950763</v>
      </c>
      <c r="E54" s="93">
        <v>1.6444385894678386</v>
      </c>
      <c r="F54" s="69" t="s">
        <v>279</v>
      </c>
      <c r="G54" s="69" t="b">
        <v>0</v>
      </c>
      <c r="H54" s="69" t="b">
        <v>0</v>
      </c>
      <c r="I54" s="69" t="b">
        <v>0</v>
      </c>
      <c r="J54" s="69" t="b">
        <v>0</v>
      </c>
      <c r="K54" s="69" t="b">
        <v>0</v>
      </c>
      <c r="L54" s="69" t="b">
        <v>0</v>
      </c>
    </row>
    <row r="55" spans="1:12" ht="15">
      <c r="A55" s="69" t="s">
        <v>783</v>
      </c>
      <c r="B55" s="69" t="s">
        <v>782</v>
      </c>
      <c r="C55" s="69">
        <v>3</v>
      </c>
      <c r="D55" s="93">
        <v>0.004976986052950763</v>
      </c>
      <c r="E55" s="93">
        <v>1.866287339084195</v>
      </c>
      <c r="F55" s="69" t="s">
        <v>279</v>
      </c>
      <c r="G55" s="69" t="b">
        <v>0</v>
      </c>
      <c r="H55" s="69" t="b">
        <v>0</v>
      </c>
      <c r="I55" s="69" t="b">
        <v>0</v>
      </c>
      <c r="J55" s="69" t="b">
        <v>0</v>
      </c>
      <c r="K55" s="69" t="b">
        <v>0</v>
      </c>
      <c r="L55" s="69" t="b">
        <v>0</v>
      </c>
    </row>
    <row r="56" spans="1:12" ht="15">
      <c r="A56" s="69" t="s">
        <v>781</v>
      </c>
      <c r="B56" s="69" t="s">
        <v>780</v>
      </c>
      <c r="C56" s="69">
        <v>3</v>
      </c>
      <c r="D56" s="93">
        <v>0.004976986052950763</v>
      </c>
      <c r="E56" s="93">
        <v>2.3891660843645326</v>
      </c>
      <c r="F56" s="69" t="s">
        <v>279</v>
      </c>
      <c r="G56" s="69" t="b">
        <v>0</v>
      </c>
      <c r="H56" s="69" t="b">
        <v>0</v>
      </c>
      <c r="I56" s="69" t="b">
        <v>0</v>
      </c>
      <c r="J56" s="69" t="b">
        <v>0</v>
      </c>
      <c r="K56" s="69" t="b">
        <v>0</v>
      </c>
      <c r="L56" s="69" t="b">
        <v>0</v>
      </c>
    </row>
    <row r="57" spans="1:12" ht="15">
      <c r="A57" s="69" t="s">
        <v>780</v>
      </c>
      <c r="B57" s="69" t="s">
        <v>779</v>
      </c>
      <c r="C57" s="69">
        <v>3</v>
      </c>
      <c r="D57" s="93">
        <v>0.004976986052950763</v>
      </c>
      <c r="E57" s="93">
        <v>2.3891660843645326</v>
      </c>
      <c r="F57" s="69" t="s">
        <v>279</v>
      </c>
      <c r="G57" s="69" t="b">
        <v>0</v>
      </c>
      <c r="H57" s="69" t="b">
        <v>0</v>
      </c>
      <c r="I57" s="69" t="b">
        <v>0</v>
      </c>
      <c r="J57" s="69" t="b">
        <v>0</v>
      </c>
      <c r="K57" s="69" t="b">
        <v>0</v>
      </c>
      <c r="L57" s="69" t="b">
        <v>0</v>
      </c>
    </row>
    <row r="58" spans="1:12" ht="15">
      <c r="A58" s="69" t="s">
        <v>779</v>
      </c>
      <c r="B58" s="69" t="s">
        <v>422</v>
      </c>
      <c r="C58" s="69">
        <v>3</v>
      </c>
      <c r="D58" s="93">
        <v>0.004976986052950763</v>
      </c>
      <c r="E58" s="93">
        <v>2.021189299069938</v>
      </c>
      <c r="F58" s="69" t="s">
        <v>279</v>
      </c>
      <c r="G58" s="69" t="b">
        <v>0</v>
      </c>
      <c r="H58" s="69" t="b">
        <v>0</v>
      </c>
      <c r="I58" s="69" t="b">
        <v>0</v>
      </c>
      <c r="J58" s="69" t="b">
        <v>0</v>
      </c>
      <c r="K58" s="69" t="b">
        <v>0</v>
      </c>
      <c r="L58" s="69" t="b">
        <v>0</v>
      </c>
    </row>
    <row r="59" spans="1:12" ht="15">
      <c r="A59" s="69" t="s">
        <v>770</v>
      </c>
      <c r="B59" s="69" t="s">
        <v>759</v>
      </c>
      <c r="C59" s="69">
        <v>3</v>
      </c>
      <c r="D59" s="93">
        <v>0.004976986052950763</v>
      </c>
      <c r="E59" s="93">
        <v>1.3348084220419398</v>
      </c>
      <c r="F59" s="69" t="s">
        <v>279</v>
      </c>
      <c r="G59" s="69" t="b">
        <v>0</v>
      </c>
      <c r="H59" s="69" t="b">
        <v>0</v>
      </c>
      <c r="I59" s="69" t="b">
        <v>0</v>
      </c>
      <c r="J59" s="69" t="b">
        <v>0</v>
      </c>
      <c r="K59" s="69" t="b">
        <v>0</v>
      </c>
      <c r="L59" s="69" t="b">
        <v>0</v>
      </c>
    </row>
    <row r="60" spans="1:12" ht="15">
      <c r="A60" s="69" t="s">
        <v>759</v>
      </c>
      <c r="B60" s="69" t="s">
        <v>778</v>
      </c>
      <c r="C60" s="69">
        <v>3</v>
      </c>
      <c r="D60" s="93">
        <v>0.004976986052950763</v>
      </c>
      <c r="E60" s="93">
        <v>2.3891660843645326</v>
      </c>
      <c r="F60" s="69" t="s">
        <v>279</v>
      </c>
      <c r="G60" s="69" t="b">
        <v>0</v>
      </c>
      <c r="H60" s="69" t="b">
        <v>0</v>
      </c>
      <c r="I60" s="69" t="b">
        <v>0</v>
      </c>
      <c r="J60" s="69" t="b">
        <v>0</v>
      </c>
      <c r="K60" s="69" t="b">
        <v>0</v>
      </c>
      <c r="L60" s="69" t="b">
        <v>0</v>
      </c>
    </row>
    <row r="61" spans="1:12" ht="15">
      <c r="A61" s="69" t="s">
        <v>778</v>
      </c>
      <c r="B61" s="69" t="s">
        <v>777</v>
      </c>
      <c r="C61" s="69">
        <v>3</v>
      </c>
      <c r="D61" s="93">
        <v>0.004976986052950763</v>
      </c>
      <c r="E61" s="93">
        <v>2.3891660843645326</v>
      </c>
      <c r="F61" s="69" t="s">
        <v>279</v>
      </c>
      <c r="G61" s="69" t="b">
        <v>0</v>
      </c>
      <c r="H61" s="69" t="b">
        <v>0</v>
      </c>
      <c r="I61" s="69" t="b">
        <v>0</v>
      </c>
      <c r="J61" s="69" t="b">
        <v>0</v>
      </c>
      <c r="K61" s="69" t="b">
        <v>0</v>
      </c>
      <c r="L61" s="69" t="b">
        <v>0</v>
      </c>
    </row>
    <row r="62" spans="1:12" ht="15">
      <c r="A62" s="69" t="s">
        <v>807</v>
      </c>
      <c r="B62" s="69" t="s">
        <v>806</v>
      </c>
      <c r="C62" s="69">
        <v>2</v>
      </c>
      <c r="D62" s="93">
        <v>0.0037598759191708915</v>
      </c>
      <c r="E62" s="93">
        <v>2.565257343420214</v>
      </c>
      <c r="F62" s="69" t="s">
        <v>279</v>
      </c>
      <c r="G62" s="69" t="b">
        <v>0</v>
      </c>
      <c r="H62" s="69" t="b">
        <v>0</v>
      </c>
      <c r="I62" s="69" t="b">
        <v>0</v>
      </c>
      <c r="J62" s="69" t="b">
        <v>0</v>
      </c>
      <c r="K62" s="69" t="b">
        <v>0</v>
      </c>
      <c r="L62" s="69" t="b">
        <v>0</v>
      </c>
    </row>
    <row r="63" spans="1:12" ht="15">
      <c r="A63" s="69" t="s">
        <v>806</v>
      </c>
      <c r="B63" s="69" t="s">
        <v>805</v>
      </c>
      <c r="C63" s="69">
        <v>2</v>
      </c>
      <c r="D63" s="93">
        <v>0.0037598759191708915</v>
      </c>
      <c r="E63" s="93">
        <v>2.565257343420214</v>
      </c>
      <c r="F63" s="69" t="s">
        <v>279</v>
      </c>
      <c r="G63" s="69" t="b">
        <v>0</v>
      </c>
      <c r="H63" s="69" t="b">
        <v>0</v>
      </c>
      <c r="I63" s="69" t="b">
        <v>0</v>
      </c>
      <c r="J63" s="69" t="b">
        <v>0</v>
      </c>
      <c r="K63" s="69" t="b">
        <v>0</v>
      </c>
      <c r="L63" s="69" t="b">
        <v>0</v>
      </c>
    </row>
    <row r="64" spans="1:12" ht="15">
      <c r="A64" s="69" t="s">
        <v>804</v>
      </c>
      <c r="B64" s="69" t="s">
        <v>803</v>
      </c>
      <c r="C64" s="69">
        <v>2</v>
      </c>
      <c r="D64" s="93">
        <v>0.0037598759191708915</v>
      </c>
      <c r="E64" s="93">
        <v>2.565257343420214</v>
      </c>
      <c r="F64" s="69" t="s">
        <v>279</v>
      </c>
      <c r="G64" s="69" t="b">
        <v>0</v>
      </c>
      <c r="H64" s="69" t="b">
        <v>0</v>
      </c>
      <c r="I64" s="69" t="b">
        <v>0</v>
      </c>
      <c r="J64" s="69" t="b">
        <v>0</v>
      </c>
      <c r="K64" s="69" t="b">
        <v>0</v>
      </c>
      <c r="L64" s="69" t="b">
        <v>0</v>
      </c>
    </row>
    <row r="65" spans="1:12" ht="15">
      <c r="A65" s="69" t="s">
        <v>803</v>
      </c>
      <c r="B65" s="69" t="s">
        <v>802</v>
      </c>
      <c r="C65" s="69">
        <v>2</v>
      </c>
      <c r="D65" s="93">
        <v>0.0037598759191708915</v>
      </c>
      <c r="E65" s="93">
        <v>2.565257343420214</v>
      </c>
      <c r="F65" s="69" t="s">
        <v>279</v>
      </c>
      <c r="G65" s="69" t="b">
        <v>0</v>
      </c>
      <c r="H65" s="69" t="b">
        <v>0</v>
      </c>
      <c r="I65" s="69" t="b">
        <v>0</v>
      </c>
      <c r="J65" s="69" t="b">
        <v>0</v>
      </c>
      <c r="K65" s="69" t="b">
        <v>0</v>
      </c>
      <c r="L65" s="69" t="b">
        <v>0</v>
      </c>
    </row>
    <row r="66" spans="1:12" ht="15">
      <c r="A66" s="69" t="s">
        <v>802</v>
      </c>
      <c r="B66" s="69" t="s">
        <v>801</v>
      </c>
      <c r="C66" s="69">
        <v>2</v>
      </c>
      <c r="D66" s="93">
        <v>0.0037598759191708915</v>
      </c>
      <c r="E66" s="93">
        <v>2.565257343420214</v>
      </c>
      <c r="F66" s="69" t="s">
        <v>279</v>
      </c>
      <c r="G66" s="69" t="b">
        <v>0</v>
      </c>
      <c r="H66" s="69" t="b">
        <v>0</v>
      </c>
      <c r="I66" s="69" t="b">
        <v>0</v>
      </c>
      <c r="J66" s="69" t="b">
        <v>0</v>
      </c>
      <c r="K66" s="69" t="b">
        <v>0</v>
      </c>
      <c r="L66" s="69" t="b">
        <v>0</v>
      </c>
    </row>
    <row r="67" spans="1:12" ht="15">
      <c r="A67" s="69" t="s">
        <v>801</v>
      </c>
      <c r="B67" s="69" t="s">
        <v>800</v>
      </c>
      <c r="C67" s="69">
        <v>2</v>
      </c>
      <c r="D67" s="93">
        <v>0.0037598759191708915</v>
      </c>
      <c r="E67" s="93">
        <v>2.565257343420214</v>
      </c>
      <c r="F67" s="69" t="s">
        <v>279</v>
      </c>
      <c r="G67" s="69" t="b">
        <v>0</v>
      </c>
      <c r="H67" s="69" t="b">
        <v>0</v>
      </c>
      <c r="I67" s="69" t="b">
        <v>0</v>
      </c>
      <c r="J67" s="69" t="b">
        <v>0</v>
      </c>
      <c r="K67" s="69" t="b">
        <v>0</v>
      </c>
      <c r="L67" s="69" t="b">
        <v>0</v>
      </c>
    </row>
    <row r="68" spans="1:12" ht="15">
      <c r="A68" s="69" t="s">
        <v>502</v>
      </c>
      <c r="B68" s="69" t="s">
        <v>770</v>
      </c>
      <c r="C68" s="69">
        <v>2</v>
      </c>
      <c r="D68" s="93">
        <v>0.0037598759191708915</v>
      </c>
      <c r="E68" s="93">
        <v>1.2642273477562327</v>
      </c>
      <c r="F68" s="69" t="s">
        <v>279</v>
      </c>
      <c r="G68" s="69" t="b">
        <v>0</v>
      </c>
      <c r="H68" s="69" t="b">
        <v>0</v>
      </c>
      <c r="I68" s="69" t="b">
        <v>0</v>
      </c>
      <c r="J68" s="69" t="b">
        <v>0</v>
      </c>
      <c r="K68" s="69" t="b">
        <v>0</v>
      </c>
      <c r="L68" s="69" t="b">
        <v>0</v>
      </c>
    </row>
    <row r="69" spans="1:12" ht="15">
      <c r="A69" s="69" t="s">
        <v>1492</v>
      </c>
      <c r="B69" s="69" t="s">
        <v>1656</v>
      </c>
      <c r="C69" s="69">
        <v>2</v>
      </c>
      <c r="D69" s="93">
        <v>0.0037598759191708915</v>
      </c>
      <c r="E69" s="93">
        <v>1.866287339084195</v>
      </c>
      <c r="F69" s="69" t="s">
        <v>279</v>
      </c>
      <c r="G69" s="69" t="b">
        <v>0</v>
      </c>
      <c r="H69" s="69" t="b">
        <v>0</v>
      </c>
      <c r="I69" s="69" t="b">
        <v>0</v>
      </c>
      <c r="J69" s="69" t="b">
        <v>0</v>
      </c>
      <c r="K69" s="69" t="b">
        <v>0</v>
      </c>
      <c r="L69" s="69" t="b">
        <v>0</v>
      </c>
    </row>
    <row r="70" spans="1:12" ht="15">
      <c r="A70" s="69" t="s">
        <v>1617</v>
      </c>
      <c r="B70" s="69" t="s">
        <v>513</v>
      </c>
      <c r="C70" s="69">
        <v>2</v>
      </c>
      <c r="D70" s="93">
        <v>0.0037598759191708915</v>
      </c>
      <c r="E70" s="93">
        <v>2.021189299069938</v>
      </c>
      <c r="F70" s="69" t="s">
        <v>279</v>
      </c>
      <c r="G70" s="69" t="b">
        <v>0</v>
      </c>
      <c r="H70" s="69" t="b">
        <v>0</v>
      </c>
      <c r="I70" s="69" t="b">
        <v>0</v>
      </c>
      <c r="J70" s="69" t="b">
        <v>0</v>
      </c>
      <c r="K70" s="69" t="b">
        <v>0</v>
      </c>
      <c r="L70" s="69" t="b">
        <v>0</v>
      </c>
    </row>
    <row r="71" spans="1:12" ht="15">
      <c r="A71" s="69" t="s">
        <v>513</v>
      </c>
      <c r="B71" s="69" t="s">
        <v>799</v>
      </c>
      <c r="C71" s="69">
        <v>2</v>
      </c>
      <c r="D71" s="93">
        <v>0.0037598759191708915</v>
      </c>
      <c r="E71" s="93">
        <v>2.2642273477562327</v>
      </c>
      <c r="F71" s="69" t="s">
        <v>279</v>
      </c>
      <c r="G71" s="69" t="b">
        <v>0</v>
      </c>
      <c r="H71" s="69" t="b">
        <v>0</v>
      </c>
      <c r="I71" s="69" t="b">
        <v>0</v>
      </c>
      <c r="J71" s="69" t="b">
        <v>0</v>
      </c>
      <c r="K71" s="69" t="b">
        <v>0</v>
      </c>
      <c r="L71" s="69" t="b">
        <v>0</v>
      </c>
    </row>
    <row r="72" spans="1:12" ht="15">
      <c r="A72" s="69" t="s">
        <v>799</v>
      </c>
      <c r="B72" s="69" t="s">
        <v>1486</v>
      </c>
      <c r="C72" s="69">
        <v>2</v>
      </c>
      <c r="D72" s="93">
        <v>0.0037598759191708915</v>
      </c>
      <c r="E72" s="93">
        <v>0.9999999999999999</v>
      </c>
      <c r="F72" s="69" t="s">
        <v>279</v>
      </c>
      <c r="G72" s="69" t="b">
        <v>0</v>
      </c>
      <c r="H72" s="69" t="b">
        <v>0</v>
      </c>
      <c r="I72" s="69" t="b">
        <v>0</v>
      </c>
      <c r="J72" s="69" t="b">
        <v>0</v>
      </c>
      <c r="K72" s="69" t="b">
        <v>0</v>
      </c>
      <c r="L72" s="69" t="b">
        <v>0</v>
      </c>
    </row>
    <row r="73" spans="1:12" ht="15">
      <c r="A73" s="69" t="s">
        <v>1486</v>
      </c>
      <c r="B73" s="69" t="s">
        <v>1492</v>
      </c>
      <c r="C73" s="69">
        <v>2</v>
      </c>
      <c r="D73" s="93">
        <v>0.0037598759191708915</v>
      </c>
      <c r="E73" s="93">
        <v>0.21307482530885116</v>
      </c>
      <c r="F73" s="69" t="s">
        <v>279</v>
      </c>
      <c r="G73" s="69" t="b">
        <v>0</v>
      </c>
      <c r="H73" s="69" t="b">
        <v>0</v>
      </c>
      <c r="I73" s="69" t="b">
        <v>0</v>
      </c>
      <c r="J73" s="69" t="b">
        <v>0</v>
      </c>
      <c r="K73" s="69" t="b">
        <v>0</v>
      </c>
      <c r="L73" s="69" t="b">
        <v>0</v>
      </c>
    </row>
    <row r="74" spans="1:12" ht="15">
      <c r="A74" s="69" t="s">
        <v>798</v>
      </c>
      <c r="B74" s="69" t="s">
        <v>427</v>
      </c>
      <c r="C74" s="69">
        <v>2</v>
      </c>
      <c r="D74" s="93">
        <v>0.0037598759191708915</v>
      </c>
      <c r="E74" s="93">
        <v>2.565257343420214</v>
      </c>
      <c r="F74" s="69" t="s">
        <v>279</v>
      </c>
      <c r="G74" s="69" t="b">
        <v>0</v>
      </c>
      <c r="H74" s="69" t="b">
        <v>0</v>
      </c>
      <c r="I74" s="69" t="b">
        <v>0</v>
      </c>
      <c r="J74" s="69" t="b">
        <v>0</v>
      </c>
      <c r="K74" s="69" t="b">
        <v>0</v>
      </c>
      <c r="L74" s="69" t="b">
        <v>0</v>
      </c>
    </row>
    <row r="75" spans="1:12" ht="15">
      <c r="A75" s="69" t="s">
        <v>427</v>
      </c>
      <c r="B75" s="69" t="s">
        <v>797</v>
      </c>
      <c r="C75" s="69">
        <v>2</v>
      </c>
      <c r="D75" s="93">
        <v>0.0037598759191708915</v>
      </c>
      <c r="E75" s="93">
        <v>2.565257343420214</v>
      </c>
      <c r="F75" s="69" t="s">
        <v>279</v>
      </c>
      <c r="G75" s="69" t="b">
        <v>0</v>
      </c>
      <c r="H75" s="69" t="b">
        <v>0</v>
      </c>
      <c r="I75" s="69" t="b">
        <v>0</v>
      </c>
      <c r="J75" s="69" t="b">
        <v>0</v>
      </c>
      <c r="K75" s="69" t="b">
        <v>0</v>
      </c>
      <c r="L75" s="69" t="b">
        <v>0</v>
      </c>
    </row>
    <row r="76" spans="1:12" ht="15">
      <c r="A76" s="69" t="s">
        <v>797</v>
      </c>
      <c r="B76" s="69" t="s">
        <v>776</v>
      </c>
      <c r="C76" s="69">
        <v>2</v>
      </c>
      <c r="D76" s="93">
        <v>0.0037598759191708915</v>
      </c>
      <c r="E76" s="93">
        <v>1.361137360764289</v>
      </c>
      <c r="F76" s="69" t="s">
        <v>279</v>
      </c>
      <c r="G76" s="69" t="b">
        <v>0</v>
      </c>
      <c r="H76" s="69" t="b">
        <v>0</v>
      </c>
      <c r="I76" s="69" t="b">
        <v>0</v>
      </c>
      <c r="J76" s="69" t="b">
        <v>0</v>
      </c>
      <c r="K76" s="69" t="b">
        <v>0</v>
      </c>
      <c r="L76" s="69" t="b">
        <v>0</v>
      </c>
    </row>
    <row r="77" spans="1:12" ht="15">
      <c r="A77" s="69" t="s">
        <v>776</v>
      </c>
      <c r="B77" s="69" t="s">
        <v>774</v>
      </c>
      <c r="C77" s="69">
        <v>2</v>
      </c>
      <c r="D77" s="93">
        <v>0.0037598759191708915</v>
      </c>
      <c r="E77" s="93">
        <v>1.3348084220419398</v>
      </c>
      <c r="F77" s="69" t="s">
        <v>279</v>
      </c>
      <c r="G77" s="69" t="b">
        <v>0</v>
      </c>
      <c r="H77" s="69" t="b">
        <v>0</v>
      </c>
      <c r="I77" s="69" t="b">
        <v>0</v>
      </c>
      <c r="J77" s="69" t="b">
        <v>0</v>
      </c>
      <c r="K77" s="69" t="b">
        <v>0</v>
      </c>
      <c r="L77" s="69" t="b">
        <v>0</v>
      </c>
    </row>
    <row r="78" spans="1:12" ht="15">
      <c r="A78" s="69" t="s">
        <v>774</v>
      </c>
      <c r="B78" s="69" t="s">
        <v>773</v>
      </c>
      <c r="C78" s="69">
        <v>2</v>
      </c>
      <c r="D78" s="93">
        <v>0.0037598759191708915</v>
      </c>
      <c r="E78" s="93">
        <v>2.3891660843645326</v>
      </c>
      <c r="F78" s="69" t="s">
        <v>279</v>
      </c>
      <c r="G78" s="69" t="b">
        <v>0</v>
      </c>
      <c r="H78" s="69" t="b">
        <v>0</v>
      </c>
      <c r="I78" s="69" t="b">
        <v>0</v>
      </c>
      <c r="J78" s="69" t="b">
        <v>0</v>
      </c>
      <c r="K78" s="69" t="b">
        <v>0</v>
      </c>
      <c r="L78" s="69" t="b">
        <v>0</v>
      </c>
    </row>
    <row r="79" spans="1:12" ht="15">
      <c r="A79" s="69" t="s">
        <v>773</v>
      </c>
      <c r="B79" s="69" t="s">
        <v>796</v>
      </c>
      <c r="C79" s="69">
        <v>2</v>
      </c>
      <c r="D79" s="93">
        <v>0.0037598759191708915</v>
      </c>
      <c r="E79" s="93">
        <v>2.3891660843645326</v>
      </c>
      <c r="F79" s="69" t="s">
        <v>279</v>
      </c>
      <c r="G79" s="69" t="b">
        <v>0</v>
      </c>
      <c r="H79" s="69" t="b">
        <v>0</v>
      </c>
      <c r="I79" s="69" t="b">
        <v>0</v>
      </c>
      <c r="J79" s="69" t="b">
        <v>0</v>
      </c>
      <c r="K79" s="69" t="b">
        <v>0</v>
      </c>
      <c r="L79" s="69" t="b">
        <v>0</v>
      </c>
    </row>
    <row r="80" spans="1:12" ht="15">
      <c r="A80" s="69" t="s">
        <v>796</v>
      </c>
      <c r="B80" s="69" t="s">
        <v>795</v>
      </c>
      <c r="C80" s="69">
        <v>2</v>
      </c>
      <c r="D80" s="93">
        <v>0.0037598759191708915</v>
      </c>
      <c r="E80" s="93">
        <v>2.565257343420214</v>
      </c>
      <c r="F80" s="69" t="s">
        <v>279</v>
      </c>
      <c r="G80" s="69" t="b">
        <v>0</v>
      </c>
      <c r="H80" s="69" t="b">
        <v>0</v>
      </c>
      <c r="I80" s="69" t="b">
        <v>0</v>
      </c>
      <c r="J80" s="69" t="b">
        <v>0</v>
      </c>
      <c r="K80" s="69" t="b">
        <v>0</v>
      </c>
      <c r="L80" s="69" t="b">
        <v>0</v>
      </c>
    </row>
    <row r="81" spans="1:12" ht="15">
      <c r="A81" s="69" t="s">
        <v>795</v>
      </c>
      <c r="B81" s="69" t="s">
        <v>1494</v>
      </c>
      <c r="C81" s="69">
        <v>2</v>
      </c>
      <c r="D81" s="93">
        <v>0.0037598759191708915</v>
      </c>
      <c r="E81" s="93">
        <v>1.8248946539259698</v>
      </c>
      <c r="F81" s="69" t="s">
        <v>279</v>
      </c>
      <c r="G81" s="69" t="b">
        <v>0</v>
      </c>
      <c r="H81" s="69" t="b">
        <v>0</v>
      </c>
      <c r="I81" s="69" t="b">
        <v>0</v>
      </c>
      <c r="J81" s="69" t="b">
        <v>0</v>
      </c>
      <c r="K81" s="69" t="b">
        <v>0</v>
      </c>
      <c r="L81" s="69" t="b">
        <v>0</v>
      </c>
    </row>
    <row r="82" spans="1:12" ht="15">
      <c r="A82" s="69" t="s">
        <v>1486</v>
      </c>
      <c r="B82" s="69" t="s">
        <v>1645</v>
      </c>
      <c r="C82" s="69">
        <v>2</v>
      </c>
      <c r="D82" s="93">
        <v>0.0037598759191708915</v>
      </c>
      <c r="E82" s="93">
        <v>0.9912260756924948</v>
      </c>
      <c r="F82" s="69" t="s">
        <v>279</v>
      </c>
      <c r="G82" s="69" t="b">
        <v>0</v>
      </c>
      <c r="H82" s="69" t="b">
        <v>0</v>
      </c>
      <c r="I82" s="69" t="b">
        <v>0</v>
      </c>
      <c r="J82" s="69" t="b">
        <v>0</v>
      </c>
      <c r="K82" s="69" t="b">
        <v>0</v>
      </c>
      <c r="L82" s="69" t="b">
        <v>0</v>
      </c>
    </row>
    <row r="83" spans="1:12" ht="15">
      <c r="A83" s="69" t="s">
        <v>1645</v>
      </c>
      <c r="B83" s="69" t="s">
        <v>1646</v>
      </c>
      <c r="C83" s="69">
        <v>2</v>
      </c>
      <c r="D83" s="93">
        <v>0.0037598759191708915</v>
      </c>
      <c r="E83" s="93">
        <v>2.2130748253088512</v>
      </c>
      <c r="F83" s="69" t="s">
        <v>279</v>
      </c>
      <c r="G83" s="69" t="b">
        <v>0</v>
      </c>
      <c r="H83" s="69" t="b">
        <v>0</v>
      </c>
      <c r="I83" s="69" t="b">
        <v>0</v>
      </c>
      <c r="J83" s="69" t="b">
        <v>0</v>
      </c>
      <c r="K83" s="69" t="b">
        <v>0</v>
      </c>
      <c r="L83" s="69" t="b">
        <v>0</v>
      </c>
    </row>
    <row r="84" spans="1:12" ht="15">
      <c r="A84" s="69" t="s">
        <v>1646</v>
      </c>
      <c r="B84" s="69" t="s">
        <v>1658</v>
      </c>
      <c r="C84" s="69">
        <v>2</v>
      </c>
      <c r="D84" s="93">
        <v>0.0037598759191708915</v>
      </c>
      <c r="E84" s="93">
        <v>2.3891660843645326</v>
      </c>
      <c r="F84" s="69" t="s">
        <v>279</v>
      </c>
      <c r="G84" s="69" t="b">
        <v>0</v>
      </c>
      <c r="H84" s="69" t="b">
        <v>0</v>
      </c>
      <c r="I84" s="69" t="b">
        <v>0</v>
      </c>
      <c r="J84" s="69" t="b">
        <v>0</v>
      </c>
      <c r="K84" s="69" t="b">
        <v>0</v>
      </c>
      <c r="L84" s="69" t="b">
        <v>0</v>
      </c>
    </row>
    <row r="85" spans="1:12" ht="15">
      <c r="A85" s="69" t="s">
        <v>1617</v>
      </c>
      <c r="B85" s="69" t="s">
        <v>1488</v>
      </c>
      <c r="C85" s="69">
        <v>2</v>
      </c>
      <c r="D85" s="93">
        <v>0.0037598759191708915</v>
      </c>
      <c r="E85" s="93">
        <v>0.790740377691664</v>
      </c>
      <c r="F85" s="69" t="s">
        <v>279</v>
      </c>
      <c r="G85" s="69" t="b">
        <v>0</v>
      </c>
      <c r="H85" s="69" t="b">
        <v>0</v>
      </c>
      <c r="I85" s="69" t="b">
        <v>0</v>
      </c>
      <c r="J85" s="69" t="b">
        <v>0</v>
      </c>
      <c r="K85" s="69" t="b">
        <v>0</v>
      </c>
      <c r="L85" s="69" t="b">
        <v>0</v>
      </c>
    </row>
    <row r="86" spans="1:12" ht="15">
      <c r="A86" s="69" t="s">
        <v>1489</v>
      </c>
      <c r="B86" s="69" t="s">
        <v>1623</v>
      </c>
      <c r="C86" s="69">
        <v>2</v>
      </c>
      <c r="D86" s="93">
        <v>0.0037598759191708915</v>
      </c>
      <c r="E86" s="93">
        <v>0.91204482964487</v>
      </c>
      <c r="F86" s="69" t="s">
        <v>279</v>
      </c>
      <c r="G86" s="69" t="b">
        <v>0</v>
      </c>
      <c r="H86" s="69" t="b">
        <v>0</v>
      </c>
      <c r="I86" s="69" t="b">
        <v>0</v>
      </c>
      <c r="J86" s="69" t="b">
        <v>0</v>
      </c>
      <c r="K86" s="69" t="b">
        <v>0</v>
      </c>
      <c r="L86" s="69" t="b">
        <v>0</v>
      </c>
    </row>
    <row r="87" spans="1:12" ht="15">
      <c r="A87" s="69" t="s">
        <v>1623</v>
      </c>
      <c r="B87" s="69" t="s">
        <v>1659</v>
      </c>
      <c r="C87" s="69">
        <v>2</v>
      </c>
      <c r="D87" s="93">
        <v>0.0037598759191708915</v>
      </c>
      <c r="E87" s="93">
        <v>2.0881360887005513</v>
      </c>
      <c r="F87" s="69" t="s">
        <v>279</v>
      </c>
      <c r="G87" s="69" t="b">
        <v>0</v>
      </c>
      <c r="H87" s="69" t="b">
        <v>0</v>
      </c>
      <c r="I87" s="69" t="b">
        <v>0</v>
      </c>
      <c r="J87" s="69" t="b">
        <v>0</v>
      </c>
      <c r="K87" s="69" t="b">
        <v>0</v>
      </c>
      <c r="L87" s="69" t="b">
        <v>0</v>
      </c>
    </row>
    <row r="88" spans="1:12" ht="15">
      <c r="A88" s="69" t="s">
        <v>1659</v>
      </c>
      <c r="B88" s="69" t="s">
        <v>1660</v>
      </c>
      <c r="C88" s="69">
        <v>2</v>
      </c>
      <c r="D88" s="93">
        <v>0.0037598759191708915</v>
      </c>
      <c r="E88" s="93">
        <v>2.565257343420214</v>
      </c>
      <c r="F88" s="69" t="s">
        <v>279</v>
      </c>
      <c r="G88" s="69" t="b">
        <v>0</v>
      </c>
      <c r="H88" s="69" t="b">
        <v>0</v>
      </c>
      <c r="I88" s="69" t="b">
        <v>0</v>
      </c>
      <c r="J88" s="69" t="b">
        <v>0</v>
      </c>
      <c r="K88" s="69" t="b">
        <v>0</v>
      </c>
      <c r="L88" s="69" t="b">
        <v>0</v>
      </c>
    </row>
    <row r="89" spans="1:12" ht="15">
      <c r="A89" s="69" t="s">
        <v>1660</v>
      </c>
      <c r="B89" s="69" t="s">
        <v>1490</v>
      </c>
      <c r="C89" s="69">
        <v>2</v>
      </c>
      <c r="D89" s="93">
        <v>0.0037598759191708915</v>
      </c>
      <c r="E89" s="93">
        <v>1.6358384177059209</v>
      </c>
      <c r="F89" s="69" t="s">
        <v>279</v>
      </c>
      <c r="G89" s="69" t="b">
        <v>0</v>
      </c>
      <c r="H89" s="69" t="b">
        <v>0</v>
      </c>
      <c r="I89" s="69" t="b">
        <v>0</v>
      </c>
      <c r="J89" s="69" t="b">
        <v>0</v>
      </c>
      <c r="K89" s="69" t="b">
        <v>0</v>
      </c>
      <c r="L89" s="69" t="b">
        <v>0</v>
      </c>
    </row>
    <row r="90" spans="1:12" ht="15">
      <c r="A90" s="69" t="s">
        <v>1637</v>
      </c>
      <c r="B90" s="69" t="s">
        <v>1612</v>
      </c>
      <c r="C90" s="69">
        <v>2</v>
      </c>
      <c r="D90" s="93">
        <v>0.0037598759191708915</v>
      </c>
      <c r="E90" s="93">
        <v>1.78710609303657</v>
      </c>
      <c r="F90" s="69" t="s">
        <v>279</v>
      </c>
      <c r="G90" s="69" t="b">
        <v>0</v>
      </c>
      <c r="H90" s="69" t="b">
        <v>0</v>
      </c>
      <c r="I90" s="69" t="b">
        <v>0</v>
      </c>
      <c r="J90" s="69" t="b">
        <v>0</v>
      </c>
      <c r="K90" s="69" t="b">
        <v>0</v>
      </c>
      <c r="L90" s="69" t="b">
        <v>0</v>
      </c>
    </row>
    <row r="91" spans="1:12" ht="15">
      <c r="A91" s="69" t="s">
        <v>1613</v>
      </c>
      <c r="B91" s="69" t="s">
        <v>1661</v>
      </c>
      <c r="C91" s="69">
        <v>2</v>
      </c>
      <c r="D91" s="93">
        <v>0.0037598759191708915</v>
      </c>
      <c r="E91" s="93">
        <v>2.0881360887005513</v>
      </c>
      <c r="F91" s="69" t="s">
        <v>279</v>
      </c>
      <c r="G91" s="69" t="b">
        <v>0</v>
      </c>
      <c r="H91" s="69" t="b">
        <v>0</v>
      </c>
      <c r="I91" s="69" t="b">
        <v>0</v>
      </c>
      <c r="J91" s="69" t="b">
        <v>0</v>
      </c>
      <c r="K91" s="69" t="b">
        <v>0</v>
      </c>
      <c r="L91" s="69" t="b">
        <v>0</v>
      </c>
    </row>
    <row r="92" spans="1:12" ht="15">
      <c r="A92" s="69" t="s">
        <v>1661</v>
      </c>
      <c r="B92" s="69" t="s">
        <v>1486</v>
      </c>
      <c r="C92" s="69">
        <v>2</v>
      </c>
      <c r="D92" s="93">
        <v>0.0037598759191708915</v>
      </c>
      <c r="E92" s="93">
        <v>1.1760912590556813</v>
      </c>
      <c r="F92" s="69" t="s">
        <v>279</v>
      </c>
      <c r="G92" s="69" t="b">
        <v>0</v>
      </c>
      <c r="H92" s="69" t="b">
        <v>0</v>
      </c>
      <c r="I92" s="69" t="b">
        <v>0</v>
      </c>
      <c r="J92" s="69" t="b">
        <v>0</v>
      </c>
      <c r="K92" s="69" t="b">
        <v>0</v>
      </c>
      <c r="L92" s="69" t="b">
        <v>0</v>
      </c>
    </row>
    <row r="93" spans="1:12" ht="15">
      <c r="A93" s="69" t="s">
        <v>1486</v>
      </c>
      <c r="B93" s="69" t="s">
        <v>412</v>
      </c>
      <c r="C93" s="69">
        <v>2</v>
      </c>
      <c r="D93" s="93">
        <v>0.0037598759191708915</v>
      </c>
      <c r="E93" s="93">
        <v>1.167317334748176</v>
      </c>
      <c r="F93" s="69" t="s">
        <v>279</v>
      </c>
      <c r="G93" s="69" t="b">
        <v>0</v>
      </c>
      <c r="H93" s="69" t="b">
        <v>0</v>
      </c>
      <c r="I93" s="69" t="b">
        <v>0</v>
      </c>
      <c r="J93" s="69" t="b">
        <v>0</v>
      </c>
      <c r="K93" s="69" t="b">
        <v>0</v>
      </c>
      <c r="L93" s="69" t="b">
        <v>0</v>
      </c>
    </row>
    <row r="94" spans="1:12" ht="15">
      <c r="A94" s="69" t="s">
        <v>412</v>
      </c>
      <c r="B94" s="69" t="s">
        <v>776</v>
      </c>
      <c r="C94" s="69">
        <v>2</v>
      </c>
      <c r="D94" s="93">
        <v>0.0037598759191708915</v>
      </c>
      <c r="E94" s="93">
        <v>1.361137360764289</v>
      </c>
      <c r="F94" s="69" t="s">
        <v>279</v>
      </c>
      <c r="G94" s="69" t="b">
        <v>0</v>
      </c>
      <c r="H94" s="69" t="b">
        <v>0</v>
      </c>
      <c r="I94" s="69" t="b">
        <v>0</v>
      </c>
      <c r="J94" s="69" t="b">
        <v>0</v>
      </c>
      <c r="K94" s="69" t="b">
        <v>0</v>
      </c>
      <c r="L94" s="69" t="b">
        <v>0</v>
      </c>
    </row>
    <row r="95" spans="1:12" ht="15">
      <c r="A95" s="69" t="s">
        <v>1614</v>
      </c>
      <c r="B95" s="69" t="s">
        <v>1629</v>
      </c>
      <c r="C95" s="69">
        <v>2</v>
      </c>
      <c r="D95" s="93">
        <v>0.0037598759191708915</v>
      </c>
      <c r="E95" s="93">
        <v>1.5652573434202137</v>
      </c>
      <c r="F95" s="69" t="s">
        <v>279</v>
      </c>
      <c r="G95" s="69" t="b">
        <v>0</v>
      </c>
      <c r="H95" s="69" t="b">
        <v>0</v>
      </c>
      <c r="I95" s="69" t="b">
        <v>0</v>
      </c>
      <c r="J95" s="69" t="b">
        <v>0</v>
      </c>
      <c r="K95" s="69" t="b">
        <v>0</v>
      </c>
      <c r="L95" s="69" t="b">
        <v>0</v>
      </c>
    </row>
    <row r="96" spans="1:12" ht="15">
      <c r="A96" s="69" t="s">
        <v>1629</v>
      </c>
      <c r="B96" s="69" t="s">
        <v>1647</v>
      </c>
      <c r="C96" s="69">
        <v>2</v>
      </c>
      <c r="D96" s="93">
        <v>0.0037598759191708915</v>
      </c>
      <c r="E96" s="93">
        <v>1.9912260756924949</v>
      </c>
      <c r="F96" s="69" t="s">
        <v>279</v>
      </c>
      <c r="G96" s="69" t="b">
        <v>0</v>
      </c>
      <c r="H96" s="69" t="b">
        <v>0</v>
      </c>
      <c r="I96" s="69" t="b">
        <v>0</v>
      </c>
      <c r="J96" s="69" t="b">
        <v>0</v>
      </c>
      <c r="K96" s="69" t="b">
        <v>0</v>
      </c>
      <c r="L96" s="69" t="b">
        <v>0</v>
      </c>
    </row>
    <row r="97" spans="1:12" ht="15">
      <c r="A97" s="69" t="s">
        <v>1647</v>
      </c>
      <c r="B97" s="69" t="s">
        <v>1648</v>
      </c>
      <c r="C97" s="69">
        <v>2</v>
      </c>
      <c r="D97" s="93">
        <v>0.0037598759191708915</v>
      </c>
      <c r="E97" s="93">
        <v>2.2130748253088512</v>
      </c>
      <c r="F97" s="69" t="s">
        <v>279</v>
      </c>
      <c r="G97" s="69" t="b">
        <v>0</v>
      </c>
      <c r="H97" s="69" t="b">
        <v>0</v>
      </c>
      <c r="I97" s="69" t="b">
        <v>0</v>
      </c>
      <c r="J97" s="69" t="b">
        <v>0</v>
      </c>
      <c r="K97" s="69" t="b">
        <v>0</v>
      </c>
      <c r="L97" s="69" t="b">
        <v>0</v>
      </c>
    </row>
    <row r="98" spans="1:12" ht="15">
      <c r="A98" s="69" t="s">
        <v>1649</v>
      </c>
      <c r="B98" s="69" t="s">
        <v>1662</v>
      </c>
      <c r="C98" s="69">
        <v>2</v>
      </c>
      <c r="D98" s="93">
        <v>0.0037598759191708915</v>
      </c>
      <c r="E98" s="93">
        <v>2.3891660843645326</v>
      </c>
      <c r="F98" s="69" t="s">
        <v>279</v>
      </c>
      <c r="G98" s="69" t="b">
        <v>0</v>
      </c>
      <c r="H98" s="69" t="b">
        <v>0</v>
      </c>
      <c r="I98" s="69" t="b">
        <v>0</v>
      </c>
      <c r="J98" s="69" t="b">
        <v>0</v>
      </c>
      <c r="K98" s="69" t="b">
        <v>0</v>
      </c>
      <c r="L98" s="69" t="b">
        <v>0</v>
      </c>
    </row>
    <row r="99" spans="1:12" ht="15">
      <c r="A99" s="69" t="s">
        <v>1662</v>
      </c>
      <c r="B99" s="69" t="s">
        <v>1494</v>
      </c>
      <c r="C99" s="69">
        <v>2</v>
      </c>
      <c r="D99" s="93">
        <v>0.0037598759191708915</v>
      </c>
      <c r="E99" s="93">
        <v>1.8248946539259698</v>
      </c>
      <c r="F99" s="69" t="s">
        <v>279</v>
      </c>
      <c r="G99" s="69" t="b">
        <v>0</v>
      </c>
      <c r="H99" s="69" t="b">
        <v>0</v>
      </c>
      <c r="I99" s="69" t="b">
        <v>0</v>
      </c>
      <c r="J99" s="69" t="b">
        <v>0</v>
      </c>
      <c r="K99" s="69" t="b">
        <v>0</v>
      </c>
      <c r="L99" s="69" t="b">
        <v>0</v>
      </c>
    </row>
    <row r="100" spans="1:12" ht="15">
      <c r="A100" s="69" t="s">
        <v>1494</v>
      </c>
      <c r="B100" s="69" t="s">
        <v>1619</v>
      </c>
      <c r="C100" s="69">
        <v>2</v>
      </c>
      <c r="D100" s="93">
        <v>0.0037598759191708915</v>
      </c>
      <c r="E100" s="93">
        <v>1.2808266095756942</v>
      </c>
      <c r="F100" s="69" t="s">
        <v>279</v>
      </c>
      <c r="G100" s="69" t="b">
        <v>0</v>
      </c>
      <c r="H100" s="69" t="b">
        <v>0</v>
      </c>
      <c r="I100" s="69" t="b">
        <v>0</v>
      </c>
      <c r="J100" s="69" t="b">
        <v>0</v>
      </c>
      <c r="K100" s="69" t="b">
        <v>0</v>
      </c>
      <c r="L100" s="69" t="b">
        <v>0</v>
      </c>
    </row>
    <row r="101" spans="1:12" ht="15">
      <c r="A101" s="69" t="s">
        <v>1619</v>
      </c>
      <c r="B101" s="69" t="s">
        <v>1638</v>
      </c>
      <c r="C101" s="69">
        <v>2</v>
      </c>
      <c r="D101" s="93">
        <v>0.0037598759191708915</v>
      </c>
      <c r="E101" s="93">
        <v>1.7201593034059568</v>
      </c>
      <c r="F101" s="69" t="s">
        <v>279</v>
      </c>
      <c r="G101" s="69" t="b">
        <v>0</v>
      </c>
      <c r="H101" s="69" t="b">
        <v>0</v>
      </c>
      <c r="I101" s="69" t="b">
        <v>0</v>
      </c>
      <c r="J101" s="69" t="b">
        <v>0</v>
      </c>
      <c r="K101" s="69" t="b">
        <v>0</v>
      </c>
      <c r="L101" s="69" t="b">
        <v>0</v>
      </c>
    </row>
    <row r="102" spans="1:12" ht="15">
      <c r="A102" s="69" t="s">
        <v>1638</v>
      </c>
      <c r="B102" s="69" t="s">
        <v>1650</v>
      </c>
      <c r="C102" s="69">
        <v>2</v>
      </c>
      <c r="D102" s="93">
        <v>0.0037598759191708915</v>
      </c>
      <c r="E102" s="93">
        <v>2.0881360887005513</v>
      </c>
      <c r="F102" s="69" t="s">
        <v>279</v>
      </c>
      <c r="G102" s="69" t="b">
        <v>0</v>
      </c>
      <c r="H102" s="69" t="b">
        <v>0</v>
      </c>
      <c r="I102" s="69" t="b">
        <v>0</v>
      </c>
      <c r="J102" s="69" t="b">
        <v>0</v>
      </c>
      <c r="K102" s="69" t="b">
        <v>0</v>
      </c>
      <c r="L102" s="69" t="b">
        <v>0</v>
      </c>
    </row>
    <row r="103" spans="1:12" ht="15">
      <c r="A103" s="69" t="s">
        <v>1650</v>
      </c>
      <c r="B103" s="69" t="s">
        <v>1630</v>
      </c>
      <c r="C103" s="69">
        <v>2</v>
      </c>
      <c r="D103" s="93">
        <v>0.0037598759191708915</v>
      </c>
      <c r="E103" s="93">
        <v>1.9912260756924949</v>
      </c>
      <c r="F103" s="69" t="s">
        <v>279</v>
      </c>
      <c r="G103" s="69" t="b">
        <v>0</v>
      </c>
      <c r="H103" s="69" t="b">
        <v>0</v>
      </c>
      <c r="I103" s="69" t="b">
        <v>0</v>
      </c>
      <c r="J103" s="69" t="b">
        <v>0</v>
      </c>
      <c r="K103" s="69" t="b">
        <v>0</v>
      </c>
      <c r="L103" s="69" t="b">
        <v>0</v>
      </c>
    </row>
    <row r="104" spans="1:12" ht="15">
      <c r="A104" s="69" t="s">
        <v>1629</v>
      </c>
      <c r="B104" s="69" t="s">
        <v>1663</v>
      </c>
      <c r="C104" s="69">
        <v>2</v>
      </c>
      <c r="D104" s="93">
        <v>0.0037598759191708915</v>
      </c>
      <c r="E104" s="93">
        <v>2.167317334748176</v>
      </c>
      <c r="F104" s="69" t="s">
        <v>279</v>
      </c>
      <c r="G104" s="69" t="b">
        <v>0</v>
      </c>
      <c r="H104" s="69" t="b">
        <v>0</v>
      </c>
      <c r="I104" s="69" t="b">
        <v>0</v>
      </c>
      <c r="J104" s="69" t="b">
        <v>0</v>
      </c>
      <c r="K104" s="69" t="b">
        <v>0</v>
      </c>
      <c r="L104" s="69" t="b">
        <v>0</v>
      </c>
    </row>
    <row r="105" spans="1:12" ht="15">
      <c r="A105" s="69" t="s">
        <v>1486</v>
      </c>
      <c r="B105" s="69" t="s">
        <v>1664</v>
      </c>
      <c r="C105" s="69">
        <v>2</v>
      </c>
      <c r="D105" s="93">
        <v>0.0037598759191708915</v>
      </c>
      <c r="E105" s="93">
        <v>1.167317334748176</v>
      </c>
      <c r="F105" s="69" t="s">
        <v>279</v>
      </c>
      <c r="G105" s="69" t="b">
        <v>0</v>
      </c>
      <c r="H105" s="69" t="b">
        <v>0</v>
      </c>
      <c r="I105" s="69" t="b">
        <v>0</v>
      </c>
      <c r="J105" s="69" t="b">
        <v>0</v>
      </c>
      <c r="K105" s="69" t="b">
        <v>0</v>
      </c>
      <c r="L105" s="69" t="b">
        <v>0</v>
      </c>
    </row>
    <row r="106" spans="1:12" ht="15">
      <c r="A106" s="69" t="s">
        <v>1664</v>
      </c>
      <c r="B106" s="69" t="s">
        <v>1665</v>
      </c>
      <c r="C106" s="69">
        <v>2</v>
      </c>
      <c r="D106" s="93">
        <v>0.0037598759191708915</v>
      </c>
      <c r="E106" s="93">
        <v>2.565257343420214</v>
      </c>
      <c r="F106" s="69" t="s">
        <v>279</v>
      </c>
      <c r="G106" s="69" t="b">
        <v>0</v>
      </c>
      <c r="H106" s="69" t="b">
        <v>0</v>
      </c>
      <c r="I106" s="69" t="b">
        <v>0</v>
      </c>
      <c r="J106" s="69" t="b">
        <v>0</v>
      </c>
      <c r="K106" s="69" t="b">
        <v>0</v>
      </c>
      <c r="L106" s="69" t="b">
        <v>0</v>
      </c>
    </row>
    <row r="107" spans="1:12" ht="15">
      <c r="A107" s="69" t="s">
        <v>1666</v>
      </c>
      <c r="B107" s="69" t="s">
        <v>1487</v>
      </c>
      <c r="C107" s="69">
        <v>2</v>
      </c>
      <c r="D107" s="93">
        <v>0.0045152836874619365</v>
      </c>
      <c r="E107" s="93">
        <v>1.3099848383169075</v>
      </c>
      <c r="F107" s="69" t="s">
        <v>279</v>
      </c>
      <c r="G107" s="69" t="b">
        <v>0</v>
      </c>
      <c r="H107" s="69" t="b">
        <v>0</v>
      </c>
      <c r="I107" s="69" t="b">
        <v>0</v>
      </c>
      <c r="J107" s="69" t="b">
        <v>0</v>
      </c>
      <c r="K107" s="69" t="b">
        <v>0</v>
      </c>
      <c r="L107" s="69" t="b">
        <v>0</v>
      </c>
    </row>
    <row r="108" spans="1:12" ht="15">
      <c r="A108" s="69" t="s">
        <v>1498</v>
      </c>
      <c r="B108" s="69" t="s">
        <v>1486</v>
      </c>
      <c r="C108" s="69">
        <v>2</v>
      </c>
      <c r="D108" s="93">
        <v>0.0037598759191708915</v>
      </c>
      <c r="E108" s="93">
        <v>0.6320232147054056</v>
      </c>
      <c r="F108" s="69" t="s">
        <v>279</v>
      </c>
      <c r="G108" s="69" t="b">
        <v>0</v>
      </c>
      <c r="H108" s="69" t="b">
        <v>0</v>
      </c>
      <c r="I108" s="69" t="b">
        <v>0</v>
      </c>
      <c r="J108" s="69" t="b">
        <v>0</v>
      </c>
      <c r="K108" s="69" t="b">
        <v>0</v>
      </c>
      <c r="L108" s="69" t="b">
        <v>0</v>
      </c>
    </row>
    <row r="109" spans="1:12" ht="15">
      <c r="A109" s="69" t="s">
        <v>1486</v>
      </c>
      <c r="B109" s="69" t="s">
        <v>1489</v>
      </c>
      <c r="C109" s="69">
        <v>2</v>
      </c>
      <c r="D109" s="93">
        <v>0.0037598759191708915</v>
      </c>
      <c r="E109" s="93">
        <v>-0.0368026479077487</v>
      </c>
      <c r="F109" s="69" t="s">
        <v>279</v>
      </c>
      <c r="G109" s="69" t="b">
        <v>0</v>
      </c>
      <c r="H109" s="69" t="b">
        <v>0</v>
      </c>
      <c r="I109" s="69" t="b">
        <v>0</v>
      </c>
      <c r="J109" s="69" t="b">
        <v>0</v>
      </c>
      <c r="K109" s="69" t="b">
        <v>0</v>
      </c>
      <c r="L109" s="69" t="b">
        <v>0</v>
      </c>
    </row>
    <row r="110" spans="1:12" ht="15">
      <c r="A110" s="69" t="s">
        <v>1642</v>
      </c>
      <c r="B110" s="69" t="s">
        <v>1490</v>
      </c>
      <c r="C110" s="69">
        <v>2</v>
      </c>
      <c r="D110" s="93">
        <v>0.0037598759191708915</v>
      </c>
      <c r="E110" s="93">
        <v>1.4597471586502397</v>
      </c>
      <c r="F110" s="69" t="s">
        <v>279</v>
      </c>
      <c r="G110" s="69" t="b">
        <v>0</v>
      </c>
      <c r="H110" s="69" t="b">
        <v>0</v>
      </c>
      <c r="I110" s="69" t="b">
        <v>0</v>
      </c>
      <c r="J110" s="69" t="b">
        <v>0</v>
      </c>
      <c r="K110" s="69" t="b">
        <v>0</v>
      </c>
      <c r="L110" s="69" t="b">
        <v>0</v>
      </c>
    </row>
    <row r="111" spans="1:12" ht="15">
      <c r="A111" s="69" t="s">
        <v>1652</v>
      </c>
      <c r="B111" s="69" t="s">
        <v>1496</v>
      </c>
      <c r="C111" s="69">
        <v>2</v>
      </c>
      <c r="D111" s="93">
        <v>0.0037598759191708915</v>
      </c>
      <c r="E111" s="93">
        <v>1.6901960800285136</v>
      </c>
      <c r="F111" s="69" t="s">
        <v>279</v>
      </c>
      <c r="G111" s="69" t="b">
        <v>0</v>
      </c>
      <c r="H111" s="69" t="b">
        <v>0</v>
      </c>
      <c r="I111" s="69" t="b">
        <v>0</v>
      </c>
      <c r="J111" s="69" t="b">
        <v>0</v>
      </c>
      <c r="K111" s="69" t="b">
        <v>0</v>
      </c>
      <c r="L111" s="69" t="b">
        <v>0</v>
      </c>
    </row>
    <row r="112" spans="1:12" ht="15">
      <c r="A112" s="69" t="s">
        <v>1669</v>
      </c>
      <c r="B112" s="69" t="s">
        <v>1670</v>
      </c>
      <c r="C112" s="69">
        <v>2</v>
      </c>
      <c r="D112" s="93">
        <v>0.0037598759191708915</v>
      </c>
      <c r="E112" s="93">
        <v>2.565257343420214</v>
      </c>
      <c r="F112" s="69" t="s">
        <v>279</v>
      </c>
      <c r="G112" s="69" t="b">
        <v>0</v>
      </c>
      <c r="H112" s="69" t="b">
        <v>0</v>
      </c>
      <c r="I112" s="69" t="b">
        <v>0</v>
      </c>
      <c r="J112" s="69" t="b">
        <v>0</v>
      </c>
      <c r="K112" s="69" t="b">
        <v>0</v>
      </c>
      <c r="L112" s="69" t="b">
        <v>0</v>
      </c>
    </row>
    <row r="113" spans="1:12" ht="15">
      <c r="A113" s="69" t="s">
        <v>1670</v>
      </c>
      <c r="B113" s="69" t="s">
        <v>1671</v>
      </c>
      <c r="C113" s="69">
        <v>2</v>
      </c>
      <c r="D113" s="93">
        <v>0.0037598759191708915</v>
      </c>
      <c r="E113" s="93">
        <v>2.565257343420214</v>
      </c>
      <c r="F113" s="69" t="s">
        <v>279</v>
      </c>
      <c r="G113" s="69" t="b">
        <v>0</v>
      </c>
      <c r="H113" s="69" t="b">
        <v>0</v>
      </c>
      <c r="I113" s="69" t="b">
        <v>0</v>
      </c>
      <c r="J113" s="69" t="b">
        <v>0</v>
      </c>
      <c r="K113" s="69" t="b">
        <v>0</v>
      </c>
      <c r="L113" s="69" t="b">
        <v>0</v>
      </c>
    </row>
    <row r="114" spans="1:12" ht="15">
      <c r="A114" s="69" t="s">
        <v>1671</v>
      </c>
      <c r="B114" s="69" t="s">
        <v>1643</v>
      </c>
      <c r="C114" s="69">
        <v>2</v>
      </c>
      <c r="D114" s="93">
        <v>0.0037598759191708915</v>
      </c>
      <c r="E114" s="93">
        <v>2.2642273477562327</v>
      </c>
      <c r="F114" s="69" t="s">
        <v>279</v>
      </c>
      <c r="G114" s="69" t="b">
        <v>0</v>
      </c>
      <c r="H114" s="69" t="b">
        <v>0</v>
      </c>
      <c r="I114" s="69" t="b">
        <v>0</v>
      </c>
      <c r="J114" s="69" t="b">
        <v>0</v>
      </c>
      <c r="K114" s="69" t="b">
        <v>0</v>
      </c>
      <c r="L114" s="69" t="b">
        <v>0</v>
      </c>
    </row>
    <row r="115" spans="1:12" ht="15">
      <c r="A115" s="69" t="s">
        <v>1492</v>
      </c>
      <c r="B115" s="69" t="s">
        <v>794</v>
      </c>
      <c r="C115" s="69">
        <v>2</v>
      </c>
      <c r="D115" s="93">
        <v>0.0037598759191708915</v>
      </c>
      <c r="E115" s="93">
        <v>1.866287339084195</v>
      </c>
      <c r="F115" s="69" t="s">
        <v>279</v>
      </c>
      <c r="G115" s="69" t="b">
        <v>0</v>
      </c>
      <c r="H115" s="69" t="b">
        <v>0</v>
      </c>
      <c r="I115" s="69" t="b">
        <v>0</v>
      </c>
      <c r="J115" s="69" t="b">
        <v>0</v>
      </c>
      <c r="K115" s="69" t="b">
        <v>0</v>
      </c>
      <c r="L115" s="69" t="b">
        <v>0</v>
      </c>
    </row>
    <row r="116" spans="1:12" ht="15">
      <c r="A116" s="69" t="s">
        <v>794</v>
      </c>
      <c r="B116" s="69" t="s">
        <v>1643</v>
      </c>
      <c r="C116" s="69">
        <v>2</v>
      </c>
      <c r="D116" s="93">
        <v>0.0037598759191708915</v>
      </c>
      <c r="E116" s="93">
        <v>2.2642273477562327</v>
      </c>
      <c r="F116" s="69" t="s">
        <v>279</v>
      </c>
      <c r="G116" s="69" t="b">
        <v>0</v>
      </c>
      <c r="H116" s="69" t="b">
        <v>0</v>
      </c>
      <c r="I116" s="69" t="b">
        <v>0</v>
      </c>
      <c r="J116" s="69" t="b">
        <v>0</v>
      </c>
      <c r="K116" s="69" t="b">
        <v>0</v>
      </c>
      <c r="L116" s="69" t="b">
        <v>0</v>
      </c>
    </row>
    <row r="117" spans="1:12" ht="15">
      <c r="A117" s="69" t="s">
        <v>1616</v>
      </c>
      <c r="B117" s="69" t="s">
        <v>770</v>
      </c>
      <c r="C117" s="69">
        <v>2</v>
      </c>
      <c r="D117" s="93">
        <v>0.0037598759191708915</v>
      </c>
      <c r="E117" s="93">
        <v>0.6621673564282702</v>
      </c>
      <c r="F117" s="69" t="s">
        <v>279</v>
      </c>
      <c r="G117" s="69" t="b">
        <v>0</v>
      </c>
      <c r="H117" s="69" t="b">
        <v>0</v>
      </c>
      <c r="I117" s="69" t="b">
        <v>0</v>
      </c>
      <c r="J117" s="69" t="b">
        <v>0</v>
      </c>
      <c r="K117" s="69" t="b">
        <v>0</v>
      </c>
      <c r="L117" s="69" t="b">
        <v>0</v>
      </c>
    </row>
    <row r="118" spans="1:12" ht="15">
      <c r="A118" s="69" t="s">
        <v>770</v>
      </c>
      <c r="B118" s="69" t="s">
        <v>1672</v>
      </c>
      <c r="C118" s="69">
        <v>2</v>
      </c>
      <c r="D118" s="93">
        <v>0.0037598759191708915</v>
      </c>
      <c r="E118" s="93">
        <v>1.3348084220419398</v>
      </c>
      <c r="F118" s="69" t="s">
        <v>279</v>
      </c>
      <c r="G118" s="69" t="b">
        <v>0</v>
      </c>
      <c r="H118" s="69" t="b">
        <v>0</v>
      </c>
      <c r="I118" s="69" t="b">
        <v>0</v>
      </c>
      <c r="J118" s="69" t="b">
        <v>0</v>
      </c>
      <c r="K118" s="69" t="b">
        <v>0</v>
      </c>
      <c r="L118" s="69" t="b">
        <v>0</v>
      </c>
    </row>
    <row r="119" spans="1:12" ht="15">
      <c r="A119" s="69" t="s">
        <v>1672</v>
      </c>
      <c r="B119" s="69" t="s">
        <v>1488</v>
      </c>
      <c r="C119" s="69">
        <v>2</v>
      </c>
      <c r="D119" s="93">
        <v>0.0037598759191708915</v>
      </c>
      <c r="E119" s="93">
        <v>1.3348084220419398</v>
      </c>
      <c r="F119" s="69" t="s">
        <v>279</v>
      </c>
      <c r="G119" s="69" t="b">
        <v>0</v>
      </c>
      <c r="H119" s="69" t="b">
        <v>0</v>
      </c>
      <c r="I119" s="69" t="b">
        <v>0</v>
      </c>
      <c r="J119" s="69" t="b">
        <v>0</v>
      </c>
      <c r="K119" s="69" t="b">
        <v>0</v>
      </c>
      <c r="L119" s="69" t="b">
        <v>0</v>
      </c>
    </row>
    <row r="120" spans="1:12" ht="15">
      <c r="A120" s="69" t="s">
        <v>1489</v>
      </c>
      <c r="B120" s="69" t="s">
        <v>1498</v>
      </c>
      <c r="C120" s="69">
        <v>2</v>
      </c>
      <c r="D120" s="93">
        <v>0.0037598759191708915</v>
      </c>
      <c r="E120" s="93">
        <v>1.0881360887005513</v>
      </c>
      <c r="F120" s="69" t="s">
        <v>279</v>
      </c>
      <c r="G120" s="69" t="b">
        <v>0</v>
      </c>
      <c r="H120" s="69" t="b">
        <v>0</v>
      </c>
      <c r="I120" s="69" t="b">
        <v>0</v>
      </c>
      <c r="J120" s="69" t="b">
        <v>0</v>
      </c>
      <c r="K120" s="69" t="b">
        <v>0</v>
      </c>
      <c r="L120" s="69" t="b">
        <v>0</v>
      </c>
    </row>
    <row r="121" spans="1:12" ht="15">
      <c r="A121" s="69" t="s">
        <v>1498</v>
      </c>
      <c r="B121" s="69" t="s">
        <v>776</v>
      </c>
      <c r="C121" s="69">
        <v>2</v>
      </c>
      <c r="D121" s="93">
        <v>0.0037598759191708915</v>
      </c>
      <c r="E121" s="93">
        <v>0.8170693164140133</v>
      </c>
      <c r="F121" s="69" t="s">
        <v>279</v>
      </c>
      <c r="G121" s="69" t="b">
        <v>0</v>
      </c>
      <c r="H121" s="69" t="b">
        <v>0</v>
      </c>
      <c r="I121" s="69" t="b">
        <v>0</v>
      </c>
      <c r="J121" s="69" t="b">
        <v>0</v>
      </c>
      <c r="K121" s="69" t="b">
        <v>0</v>
      </c>
      <c r="L121" s="69" t="b">
        <v>0</v>
      </c>
    </row>
    <row r="122" spans="1:12" ht="15">
      <c r="A122" s="69" t="s">
        <v>1495</v>
      </c>
      <c r="B122" s="69" t="s">
        <v>422</v>
      </c>
      <c r="C122" s="69">
        <v>2</v>
      </c>
      <c r="D122" s="93">
        <v>0.0037598759191708915</v>
      </c>
      <c r="E122" s="93">
        <v>2.021189299069938</v>
      </c>
      <c r="F122" s="69" t="s">
        <v>279</v>
      </c>
      <c r="G122" s="69" t="b">
        <v>0</v>
      </c>
      <c r="H122" s="69" t="b">
        <v>0</v>
      </c>
      <c r="I122" s="69" t="b">
        <v>0</v>
      </c>
      <c r="J122" s="69" t="b">
        <v>0</v>
      </c>
      <c r="K122" s="69" t="b">
        <v>0</v>
      </c>
      <c r="L122" s="69" t="b">
        <v>0</v>
      </c>
    </row>
    <row r="123" spans="1:12" ht="15">
      <c r="A123" s="69" t="s">
        <v>422</v>
      </c>
      <c r="B123" s="69" t="s">
        <v>789</v>
      </c>
      <c r="C123" s="69">
        <v>2</v>
      </c>
      <c r="D123" s="93">
        <v>0.0037598759191708915</v>
      </c>
      <c r="E123" s="93">
        <v>2.021189299069938</v>
      </c>
      <c r="F123" s="69" t="s">
        <v>279</v>
      </c>
      <c r="G123" s="69" t="b">
        <v>0</v>
      </c>
      <c r="H123" s="69" t="b">
        <v>0</v>
      </c>
      <c r="I123" s="69" t="b">
        <v>0</v>
      </c>
      <c r="J123" s="69" t="b">
        <v>0</v>
      </c>
      <c r="K123" s="69" t="b">
        <v>0</v>
      </c>
      <c r="L123" s="69" t="b">
        <v>0</v>
      </c>
    </row>
    <row r="124" spans="1:12" ht="15">
      <c r="A124" s="69" t="s">
        <v>789</v>
      </c>
      <c r="B124" s="69" t="s">
        <v>788</v>
      </c>
      <c r="C124" s="69">
        <v>2</v>
      </c>
      <c r="D124" s="93">
        <v>0.0037598759191708915</v>
      </c>
      <c r="E124" s="93">
        <v>2.565257343420214</v>
      </c>
      <c r="F124" s="69" t="s">
        <v>279</v>
      </c>
      <c r="G124" s="69" t="b">
        <v>0</v>
      </c>
      <c r="H124" s="69" t="b">
        <v>0</v>
      </c>
      <c r="I124" s="69" t="b">
        <v>0</v>
      </c>
      <c r="J124" s="69" t="b">
        <v>0</v>
      </c>
      <c r="K124" s="69" t="b">
        <v>0</v>
      </c>
      <c r="L124" s="69" t="b">
        <v>0</v>
      </c>
    </row>
    <row r="125" spans="1:12" ht="15">
      <c r="A125" s="69" t="s">
        <v>788</v>
      </c>
      <c r="B125" s="69" t="s">
        <v>787</v>
      </c>
      <c r="C125" s="69">
        <v>2</v>
      </c>
      <c r="D125" s="93">
        <v>0.0037598759191708915</v>
      </c>
      <c r="E125" s="93">
        <v>2.565257343420214</v>
      </c>
      <c r="F125" s="69" t="s">
        <v>279</v>
      </c>
      <c r="G125" s="69" t="b">
        <v>0</v>
      </c>
      <c r="H125" s="69" t="b">
        <v>0</v>
      </c>
      <c r="I125" s="69" t="b">
        <v>0</v>
      </c>
      <c r="J125" s="69" t="b">
        <v>0</v>
      </c>
      <c r="K125" s="69" t="b">
        <v>0</v>
      </c>
      <c r="L125" s="69" t="b">
        <v>0</v>
      </c>
    </row>
    <row r="126" spans="1:12" ht="15">
      <c r="A126" s="69" t="s">
        <v>787</v>
      </c>
      <c r="B126" s="69" t="s">
        <v>770</v>
      </c>
      <c r="C126" s="69">
        <v>2</v>
      </c>
      <c r="D126" s="93">
        <v>0.0037598759191708915</v>
      </c>
      <c r="E126" s="93">
        <v>1.2642273477562327</v>
      </c>
      <c r="F126" s="69" t="s">
        <v>279</v>
      </c>
      <c r="G126" s="69" t="b">
        <v>0</v>
      </c>
      <c r="H126" s="69" t="b">
        <v>0</v>
      </c>
      <c r="I126" s="69" t="b">
        <v>0</v>
      </c>
      <c r="J126" s="69" t="b">
        <v>0</v>
      </c>
      <c r="K126" s="69" t="b">
        <v>0</v>
      </c>
      <c r="L126" s="69" t="b">
        <v>0</v>
      </c>
    </row>
    <row r="127" spans="1:12" ht="15">
      <c r="A127" s="69" t="s">
        <v>770</v>
      </c>
      <c r="B127" s="69" t="s">
        <v>786</v>
      </c>
      <c r="C127" s="69">
        <v>2</v>
      </c>
      <c r="D127" s="93">
        <v>0.0037598759191708915</v>
      </c>
      <c r="E127" s="93">
        <v>1.3348084220419398</v>
      </c>
      <c r="F127" s="69" t="s">
        <v>279</v>
      </c>
      <c r="G127" s="69" t="b">
        <v>0</v>
      </c>
      <c r="H127" s="69" t="b">
        <v>0</v>
      </c>
      <c r="I127" s="69" t="b">
        <v>0</v>
      </c>
      <c r="J127" s="69" t="b">
        <v>0</v>
      </c>
      <c r="K127" s="69" t="b">
        <v>0</v>
      </c>
      <c r="L127" s="69" t="b">
        <v>0</v>
      </c>
    </row>
    <row r="128" spans="1:12" ht="15">
      <c r="A128" s="69" t="s">
        <v>786</v>
      </c>
      <c r="B128" s="69" t="s">
        <v>768</v>
      </c>
      <c r="C128" s="69">
        <v>2</v>
      </c>
      <c r="D128" s="93">
        <v>0.0037598759191708915</v>
      </c>
      <c r="E128" s="93">
        <v>2.565257343420214</v>
      </c>
      <c r="F128" s="69" t="s">
        <v>279</v>
      </c>
      <c r="G128" s="69" t="b">
        <v>0</v>
      </c>
      <c r="H128" s="69" t="b">
        <v>0</v>
      </c>
      <c r="I128" s="69" t="b">
        <v>0</v>
      </c>
      <c r="J128" s="69" t="b">
        <v>0</v>
      </c>
      <c r="K128" s="69" t="b">
        <v>0</v>
      </c>
      <c r="L128" s="69" t="b">
        <v>0</v>
      </c>
    </row>
    <row r="129" spans="1:12" ht="15">
      <c r="A129" s="69" t="s">
        <v>768</v>
      </c>
      <c r="B129" s="69" t="s">
        <v>785</v>
      </c>
      <c r="C129" s="69">
        <v>2</v>
      </c>
      <c r="D129" s="93">
        <v>0.0037598759191708915</v>
      </c>
      <c r="E129" s="93">
        <v>2.565257343420214</v>
      </c>
      <c r="F129" s="69" t="s">
        <v>279</v>
      </c>
      <c r="G129" s="69" t="b">
        <v>0</v>
      </c>
      <c r="H129" s="69" t="b">
        <v>0</v>
      </c>
      <c r="I129" s="69" t="b">
        <v>0</v>
      </c>
      <c r="J129" s="69" t="b">
        <v>0</v>
      </c>
      <c r="K129" s="69" t="b">
        <v>0</v>
      </c>
      <c r="L129" s="69" t="b">
        <v>0</v>
      </c>
    </row>
    <row r="130" spans="1:12" ht="15">
      <c r="A130" s="69" t="s">
        <v>1651</v>
      </c>
      <c r="B130" s="69" t="s">
        <v>1614</v>
      </c>
      <c r="C130" s="69">
        <v>2</v>
      </c>
      <c r="D130" s="93">
        <v>0.0037598759191708915</v>
      </c>
      <c r="E130" s="93">
        <v>1.78710609303657</v>
      </c>
      <c r="F130" s="69" t="s">
        <v>279</v>
      </c>
      <c r="G130" s="69" t="b">
        <v>0</v>
      </c>
      <c r="H130" s="69" t="b">
        <v>0</v>
      </c>
      <c r="I130" s="69" t="b">
        <v>0</v>
      </c>
      <c r="J130" s="69" t="b">
        <v>0</v>
      </c>
      <c r="K130" s="69" t="b">
        <v>0</v>
      </c>
      <c r="L130" s="69" t="b">
        <v>0</v>
      </c>
    </row>
    <row r="131" spans="1:12" ht="15">
      <c r="A131" s="69" t="s">
        <v>1614</v>
      </c>
      <c r="B131" s="69" t="s">
        <v>1496</v>
      </c>
      <c r="C131" s="69">
        <v>2</v>
      </c>
      <c r="D131" s="93">
        <v>0.0037598759191708915</v>
      </c>
      <c r="E131" s="93">
        <v>1.2642273477562327</v>
      </c>
      <c r="F131" s="69" t="s">
        <v>279</v>
      </c>
      <c r="G131" s="69" t="b">
        <v>0</v>
      </c>
      <c r="H131" s="69" t="b">
        <v>0</v>
      </c>
      <c r="I131" s="69" t="b">
        <v>0</v>
      </c>
      <c r="J131" s="69" t="b">
        <v>0</v>
      </c>
      <c r="K131" s="69" t="b">
        <v>0</v>
      </c>
      <c r="L131" s="69" t="b">
        <v>0</v>
      </c>
    </row>
    <row r="132" spans="1:12" ht="15">
      <c r="A132" s="69" t="s">
        <v>1496</v>
      </c>
      <c r="B132" s="69" t="s">
        <v>1489</v>
      </c>
      <c r="C132" s="69">
        <v>2</v>
      </c>
      <c r="D132" s="93">
        <v>0.0037598759191708915</v>
      </c>
      <c r="E132" s="93">
        <v>0.6207746712700452</v>
      </c>
      <c r="F132" s="69" t="s">
        <v>279</v>
      </c>
      <c r="G132" s="69" t="b">
        <v>0</v>
      </c>
      <c r="H132" s="69" t="b">
        <v>0</v>
      </c>
      <c r="I132" s="69" t="b">
        <v>0</v>
      </c>
      <c r="J132" s="69" t="b">
        <v>0</v>
      </c>
      <c r="K132" s="69" t="b">
        <v>0</v>
      </c>
      <c r="L132" s="69" t="b">
        <v>0</v>
      </c>
    </row>
    <row r="133" spans="1:12" ht="15">
      <c r="A133" s="69" t="s">
        <v>1489</v>
      </c>
      <c r="B133" s="69" t="s">
        <v>1497</v>
      </c>
      <c r="C133" s="69">
        <v>2</v>
      </c>
      <c r="D133" s="93">
        <v>0.0037598759191708915</v>
      </c>
      <c r="E133" s="93">
        <v>0.9912260756924948</v>
      </c>
      <c r="F133" s="69" t="s">
        <v>279</v>
      </c>
      <c r="G133" s="69" t="b">
        <v>0</v>
      </c>
      <c r="H133" s="69" t="b">
        <v>0</v>
      </c>
      <c r="I133" s="69" t="b">
        <v>0</v>
      </c>
      <c r="J133" s="69" t="b">
        <v>0</v>
      </c>
      <c r="K133" s="69" t="b">
        <v>0</v>
      </c>
      <c r="L133" s="69" t="b">
        <v>0</v>
      </c>
    </row>
    <row r="134" spans="1:12" ht="15">
      <c r="A134" s="69" t="s">
        <v>1497</v>
      </c>
      <c r="B134" s="69" t="s">
        <v>1673</v>
      </c>
      <c r="C134" s="69">
        <v>2</v>
      </c>
      <c r="D134" s="93">
        <v>0.0037598759191708915</v>
      </c>
      <c r="E134" s="93">
        <v>2.167317334748176</v>
      </c>
      <c r="F134" s="69" t="s">
        <v>279</v>
      </c>
      <c r="G134" s="69" t="b">
        <v>0</v>
      </c>
      <c r="H134" s="69" t="b">
        <v>0</v>
      </c>
      <c r="I134" s="69" t="b">
        <v>0</v>
      </c>
      <c r="J134" s="69" t="b">
        <v>0</v>
      </c>
      <c r="K134" s="69" t="b">
        <v>0</v>
      </c>
      <c r="L134" s="69" t="b">
        <v>0</v>
      </c>
    </row>
    <row r="135" spans="1:12" ht="15">
      <c r="A135" s="69" t="s">
        <v>1673</v>
      </c>
      <c r="B135" s="69" t="s">
        <v>1498</v>
      </c>
      <c r="C135" s="69">
        <v>2</v>
      </c>
      <c r="D135" s="93">
        <v>0.0037598759191708915</v>
      </c>
      <c r="E135" s="93">
        <v>2.2642273477562327</v>
      </c>
      <c r="F135" s="69" t="s">
        <v>279</v>
      </c>
      <c r="G135" s="69" t="b">
        <v>0</v>
      </c>
      <c r="H135" s="69" t="b">
        <v>0</v>
      </c>
      <c r="I135" s="69" t="b">
        <v>0</v>
      </c>
      <c r="J135" s="69" t="b">
        <v>0</v>
      </c>
      <c r="K135" s="69" t="b">
        <v>0</v>
      </c>
      <c r="L135" s="69" t="b">
        <v>0</v>
      </c>
    </row>
    <row r="136" spans="1:12" ht="15">
      <c r="A136" s="69" t="s">
        <v>1498</v>
      </c>
      <c r="B136" s="69" t="s">
        <v>1674</v>
      </c>
      <c r="C136" s="69">
        <v>2</v>
      </c>
      <c r="D136" s="93">
        <v>0.0037598759191708915</v>
      </c>
      <c r="E136" s="93">
        <v>2.021189299069938</v>
      </c>
      <c r="F136" s="69" t="s">
        <v>279</v>
      </c>
      <c r="G136" s="69" t="b">
        <v>0</v>
      </c>
      <c r="H136" s="69" t="b">
        <v>0</v>
      </c>
      <c r="I136" s="69" t="b">
        <v>0</v>
      </c>
      <c r="J136" s="69" t="b">
        <v>0</v>
      </c>
      <c r="K136" s="69" t="b">
        <v>0</v>
      </c>
      <c r="L136" s="69" t="b">
        <v>0</v>
      </c>
    </row>
    <row r="137" spans="1:12" ht="15">
      <c r="A137" s="69" t="s">
        <v>1486</v>
      </c>
      <c r="B137" s="69" t="s">
        <v>1497</v>
      </c>
      <c r="C137" s="69">
        <v>2</v>
      </c>
      <c r="D137" s="93">
        <v>0.0037598759191708915</v>
      </c>
      <c r="E137" s="93">
        <v>0.7693773260761384</v>
      </c>
      <c r="F137" s="69" t="s">
        <v>279</v>
      </c>
      <c r="G137" s="69" t="b">
        <v>0</v>
      </c>
      <c r="H137" s="69" t="b">
        <v>0</v>
      </c>
      <c r="I137" s="69" t="b">
        <v>0</v>
      </c>
      <c r="J137" s="69" t="b">
        <v>0</v>
      </c>
      <c r="K137" s="69" t="b">
        <v>0</v>
      </c>
      <c r="L137" s="69" t="b">
        <v>0</v>
      </c>
    </row>
    <row r="138" spans="1:12" ht="15">
      <c r="A138" s="69" t="s">
        <v>1497</v>
      </c>
      <c r="B138" s="69" t="s">
        <v>1490</v>
      </c>
      <c r="C138" s="69">
        <v>2</v>
      </c>
      <c r="D138" s="93">
        <v>0.0037598759191708915</v>
      </c>
      <c r="E138" s="93">
        <v>1.2378984090338834</v>
      </c>
      <c r="F138" s="69" t="s">
        <v>279</v>
      </c>
      <c r="G138" s="69" t="b">
        <v>0</v>
      </c>
      <c r="H138" s="69" t="b">
        <v>0</v>
      </c>
      <c r="I138" s="69" t="b">
        <v>0</v>
      </c>
      <c r="J138" s="69" t="b">
        <v>0</v>
      </c>
      <c r="K138" s="69" t="b">
        <v>0</v>
      </c>
      <c r="L138" s="69" t="b">
        <v>0</v>
      </c>
    </row>
    <row r="139" spans="1:12" ht="15">
      <c r="A139" s="69" t="s">
        <v>1493</v>
      </c>
      <c r="B139" s="69" t="s">
        <v>776</v>
      </c>
      <c r="C139" s="69">
        <v>2</v>
      </c>
      <c r="D139" s="93">
        <v>0.0037598759191708915</v>
      </c>
      <c r="E139" s="93">
        <v>0.5829861103806453</v>
      </c>
      <c r="F139" s="69" t="s">
        <v>279</v>
      </c>
      <c r="G139" s="69" t="b">
        <v>0</v>
      </c>
      <c r="H139" s="69" t="b">
        <v>0</v>
      </c>
      <c r="I139" s="69" t="b">
        <v>0</v>
      </c>
      <c r="J139" s="69" t="b">
        <v>0</v>
      </c>
      <c r="K139" s="69" t="b">
        <v>0</v>
      </c>
      <c r="L139" s="69" t="b">
        <v>0</v>
      </c>
    </row>
    <row r="140" spans="1:12" ht="15">
      <c r="A140" s="69" t="s">
        <v>1614</v>
      </c>
      <c r="B140" s="69" t="s">
        <v>1677</v>
      </c>
      <c r="C140" s="69">
        <v>2</v>
      </c>
      <c r="D140" s="93">
        <v>0.0037598759191708915</v>
      </c>
      <c r="E140" s="93">
        <v>1.9631973520922514</v>
      </c>
      <c r="F140" s="69" t="s">
        <v>279</v>
      </c>
      <c r="G140" s="69" t="b">
        <v>0</v>
      </c>
      <c r="H140" s="69" t="b">
        <v>0</v>
      </c>
      <c r="I140" s="69" t="b">
        <v>0</v>
      </c>
      <c r="J140" s="69" t="b">
        <v>0</v>
      </c>
      <c r="K140" s="69" t="b">
        <v>0</v>
      </c>
      <c r="L140" s="69" t="b">
        <v>0</v>
      </c>
    </row>
    <row r="141" spans="1:12" ht="15">
      <c r="A141" s="69" t="s">
        <v>1677</v>
      </c>
      <c r="B141" s="69" t="s">
        <v>1494</v>
      </c>
      <c r="C141" s="69">
        <v>2</v>
      </c>
      <c r="D141" s="93">
        <v>0.0037598759191708915</v>
      </c>
      <c r="E141" s="93">
        <v>1.8248946539259698</v>
      </c>
      <c r="F141" s="69" t="s">
        <v>279</v>
      </c>
      <c r="G141" s="69" t="b">
        <v>0</v>
      </c>
      <c r="H141" s="69" t="b">
        <v>0</v>
      </c>
      <c r="I141" s="69" t="b">
        <v>0</v>
      </c>
      <c r="J141" s="69" t="b">
        <v>0</v>
      </c>
      <c r="K141" s="69" t="b">
        <v>0</v>
      </c>
      <c r="L141" s="69" t="b">
        <v>0</v>
      </c>
    </row>
    <row r="142" spans="1:12" ht="15">
      <c r="A142" s="69" t="s">
        <v>1494</v>
      </c>
      <c r="B142" s="69" t="s">
        <v>1618</v>
      </c>
      <c r="C142" s="69">
        <v>2</v>
      </c>
      <c r="D142" s="93">
        <v>0.0037598759191708915</v>
      </c>
      <c r="E142" s="93">
        <v>1.2808266095756942</v>
      </c>
      <c r="F142" s="69" t="s">
        <v>279</v>
      </c>
      <c r="G142" s="69" t="b">
        <v>0</v>
      </c>
      <c r="H142" s="69" t="b">
        <v>0</v>
      </c>
      <c r="I142" s="69" t="b">
        <v>0</v>
      </c>
      <c r="J142" s="69" t="b">
        <v>0</v>
      </c>
      <c r="K142" s="69" t="b">
        <v>0</v>
      </c>
      <c r="L142" s="69" t="b">
        <v>0</v>
      </c>
    </row>
    <row r="143" spans="1:12" ht="15">
      <c r="A143" s="69" t="s">
        <v>1618</v>
      </c>
      <c r="B143" s="69" t="s">
        <v>1638</v>
      </c>
      <c r="C143" s="69">
        <v>2</v>
      </c>
      <c r="D143" s="93">
        <v>0.0037598759191708915</v>
      </c>
      <c r="E143" s="93">
        <v>1.7201593034059568</v>
      </c>
      <c r="F143" s="69" t="s">
        <v>279</v>
      </c>
      <c r="G143" s="69" t="b">
        <v>0</v>
      </c>
      <c r="H143" s="69" t="b">
        <v>0</v>
      </c>
      <c r="I143" s="69" t="b">
        <v>0</v>
      </c>
      <c r="J143" s="69" t="b">
        <v>0</v>
      </c>
      <c r="K143" s="69" t="b">
        <v>0</v>
      </c>
      <c r="L143" s="69" t="b">
        <v>0</v>
      </c>
    </row>
    <row r="144" spans="1:12" ht="15">
      <c r="A144" s="69" t="s">
        <v>1638</v>
      </c>
      <c r="B144" s="69" t="s">
        <v>1486</v>
      </c>
      <c r="C144" s="69">
        <v>2</v>
      </c>
      <c r="D144" s="93">
        <v>0.0037598759191708915</v>
      </c>
      <c r="E144" s="93">
        <v>0.8750612633917001</v>
      </c>
      <c r="F144" s="69" t="s">
        <v>279</v>
      </c>
      <c r="G144" s="69" t="b">
        <v>0</v>
      </c>
      <c r="H144" s="69" t="b">
        <v>0</v>
      </c>
      <c r="I144" s="69" t="b">
        <v>0</v>
      </c>
      <c r="J144" s="69" t="b">
        <v>0</v>
      </c>
      <c r="K144" s="69" t="b">
        <v>0</v>
      </c>
      <c r="L144" s="69" t="b">
        <v>0</v>
      </c>
    </row>
    <row r="145" spans="1:12" ht="15">
      <c r="A145" s="69" t="s">
        <v>1486</v>
      </c>
      <c r="B145" s="69" t="s">
        <v>1625</v>
      </c>
      <c r="C145" s="69">
        <v>2</v>
      </c>
      <c r="D145" s="93">
        <v>0.0037598759191708915</v>
      </c>
      <c r="E145" s="93">
        <v>0.6901960800285135</v>
      </c>
      <c r="F145" s="69" t="s">
        <v>279</v>
      </c>
      <c r="G145" s="69" t="b">
        <v>0</v>
      </c>
      <c r="H145" s="69" t="b">
        <v>0</v>
      </c>
      <c r="I145" s="69" t="b">
        <v>0</v>
      </c>
      <c r="J145" s="69" t="b">
        <v>0</v>
      </c>
      <c r="K145" s="69" t="b">
        <v>0</v>
      </c>
      <c r="L145" s="69" t="b">
        <v>0</v>
      </c>
    </row>
    <row r="146" spans="1:12" ht="15">
      <c r="A146" s="69" t="s">
        <v>1625</v>
      </c>
      <c r="B146" s="69" t="s">
        <v>1490</v>
      </c>
      <c r="C146" s="69">
        <v>2</v>
      </c>
      <c r="D146" s="93">
        <v>0.0037598759191708915</v>
      </c>
      <c r="E146" s="93">
        <v>1.6358384177059209</v>
      </c>
      <c r="F146" s="69" t="s">
        <v>279</v>
      </c>
      <c r="G146" s="69" t="b">
        <v>0</v>
      </c>
      <c r="H146" s="69" t="b">
        <v>0</v>
      </c>
      <c r="I146" s="69" t="b">
        <v>0</v>
      </c>
      <c r="J146" s="69" t="b">
        <v>0</v>
      </c>
      <c r="K146" s="69" t="b">
        <v>0</v>
      </c>
      <c r="L146" s="69" t="b">
        <v>0</v>
      </c>
    </row>
    <row r="147" spans="1:12" ht="15">
      <c r="A147" s="69" t="s">
        <v>1489</v>
      </c>
      <c r="B147" s="69" t="s">
        <v>1644</v>
      </c>
      <c r="C147" s="69">
        <v>2</v>
      </c>
      <c r="D147" s="93">
        <v>0.0037598759191708915</v>
      </c>
      <c r="E147" s="93">
        <v>1.0881360887005513</v>
      </c>
      <c r="F147" s="69" t="s">
        <v>279</v>
      </c>
      <c r="G147" s="69" t="b">
        <v>0</v>
      </c>
      <c r="H147" s="69" t="b">
        <v>0</v>
      </c>
      <c r="I147" s="69" t="b">
        <v>0</v>
      </c>
      <c r="J147" s="69" t="b">
        <v>0</v>
      </c>
      <c r="K147" s="69" t="b">
        <v>0</v>
      </c>
      <c r="L147" s="69" t="b">
        <v>0</v>
      </c>
    </row>
    <row r="148" spans="1:12" ht="15">
      <c r="A148" s="69" t="s">
        <v>1644</v>
      </c>
      <c r="B148" s="69" t="s">
        <v>1612</v>
      </c>
      <c r="C148" s="69">
        <v>2</v>
      </c>
      <c r="D148" s="93">
        <v>0.0037598759191708915</v>
      </c>
      <c r="E148" s="93">
        <v>1.6621673564282702</v>
      </c>
      <c r="F148" s="69" t="s">
        <v>279</v>
      </c>
      <c r="G148" s="69" t="b">
        <v>0</v>
      </c>
      <c r="H148" s="69" t="b">
        <v>0</v>
      </c>
      <c r="I148" s="69" t="b">
        <v>0</v>
      </c>
      <c r="J148" s="69" t="b">
        <v>0</v>
      </c>
      <c r="K148" s="69" t="b">
        <v>0</v>
      </c>
      <c r="L148" s="69" t="b">
        <v>0</v>
      </c>
    </row>
    <row r="149" spans="1:12" ht="15">
      <c r="A149" s="69" t="s">
        <v>1678</v>
      </c>
      <c r="B149" s="69" t="s">
        <v>1644</v>
      </c>
      <c r="C149" s="69">
        <v>2</v>
      </c>
      <c r="D149" s="93">
        <v>0.0037598759191708915</v>
      </c>
      <c r="E149" s="93">
        <v>2.2642273477562327</v>
      </c>
      <c r="F149" s="69" t="s">
        <v>279</v>
      </c>
      <c r="G149" s="69" t="b">
        <v>0</v>
      </c>
      <c r="H149" s="69" t="b">
        <v>0</v>
      </c>
      <c r="I149" s="69" t="b">
        <v>0</v>
      </c>
      <c r="J149" s="69" t="b">
        <v>0</v>
      </c>
      <c r="K149" s="69" t="b">
        <v>0</v>
      </c>
      <c r="L149" s="69" t="b">
        <v>0</v>
      </c>
    </row>
    <row r="150" spans="1:12" ht="15">
      <c r="A150" s="69" t="s">
        <v>1644</v>
      </c>
      <c r="B150" s="69" t="s">
        <v>1653</v>
      </c>
      <c r="C150" s="69">
        <v>2</v>
      </c>
      <c r="D150" s="93">
        <v>0.0037598759191708915</v>
      </c>
      <c r="E150" s="93">
        <v>2.0881360887005513</v>
      </c>
      <c r="F150" s="69" t="s">
        <v>279</v>
      </c>
      <c r="G150" s="69" t="b">
        <v>0</v>
      </c>
      <c r="H150" s="69" t="b">
        <v>0</v>
      </c>
      <c r="I150" s="69" t="b">
        <v>0</v>
      </c>
      <c r="J150" s="69" t="b">
        <v>0</v>
      </c>
      <c r="K150" s="69" t="b">
        <v>0</v>
      </c>
      <c r="L150" s="69" t="b">
        <v>0</v>
      </c>
    </row>
    <row r="151" spans="1:12" ht="15">
      <c r="A151" s="69" t="s">
        <v>1653</v>
      </c>
      <c r="B151" s="69" t="s">
        <v>477</v>
      </c>
      <c r="C151" s="69">
        <v>2</v>
      </c>
      <c r="D151" s="93">
        <v>0.0037598759191708915</v>
      </c>
      <c r="E151" s="93">
        <v>2.3891660843645326</v>
      </c>
      <c r="F151" s="69" t="s">
        <v>279</v>
      </c>
      <c r="G151" s="69" t="b">
        <v>0</v>
      </c>
      <c r="H151" s="69" t="b">
        <v>0</v>
      </c>
      <c r="I151" s="69" t="b">
        <v>0</v>
      </c>
      <c r="J151" s="69" t="b">
        <v>0</v>
      </c>
      <c r="K151" s="69" t="b">
        <v>0</v>
      </c>
      <c r="L151" s="69" t="b">
        <v>0</v>
      </c>
    </row>
    <row r="152" spans="1:12" ht="15">
      <c r="A152" s="69" t="s">
        <v>477</v>
      </c>
      <c r="B152" s="69" t="s">
        <v>776</v>
      </c>
      <c r="C152" s="69">
        <v>2</v>
      </c>
      <c r="D152" s="93">
        <v>0.0037598759191708915</v>
      </c>
      <c r="E152" s="93">
        <v>1.361137360764289</v>
      </c>
      <c r="F152" s="69" t="s">
        <v>279</v>
      </c>
      <c r="G152" s="69" t="b">
        <v>0</v>
      </c>
      <c r="H152" s="69" t="b">
        <v>0</v>
      </c>
      <c r="I152" s="69" t="b">
        <v>0</v>
      </c>
      <c r="J152" s="69" t="b">
        <v>0</v>
      </c>
      <c r="K152" s="69" t="b">
        <v>0</v>
      </c>
      <c r="L152" s="69" t="b">
        <v>0</v>
      </c>
    </row>
    <row r="153" spans="1:12" ht="15">
      <c r="A153" s="69" t="s">
        <v>776</v>
      </c>
      <c r="B153" s="69" t="s">
        <v>1679</v>
      </c>
      <c r="C153" s="69">
        <v>2</v>
      </c>
      <c r="D153" s="93">
        <v>0.0037598759191708915</v>
      </c>
      <c r="E153" s="93">
        <v>1.3348084220419398</v>
      </c>
      <c r="F153" s="69" t="s">
        <v>279</v>
      </c>
      <c r="G153" s="69" t="b">
        <v>0</v>
      </c>
      <c r="H153" s="69" t="b">
        <v>0</v>
      </c>
      <c r="I153" s="69" t="b">
        <v>0</v>
      </c>
      <c r="J153" s="69" t="b">
        <v>0</v>
      </c>
      <c r="K153" s="69" t="b">
        <v>0</v>
      </c>
      <c r="L153" s="69" t="b">
        <v>0</v>
      </c>
    </row>
    <row r="154" spans="1:12" ht="15">
      <c r="A154" s="69" t="s">
        <v>1679</v>
      </c>
      <c r="B154" s="69" t="s">
        <v>1486</v>
      </c>
      <c r="C154" s="69">
        <v>2</v>
      </c>
      <c r="D154" s="93">
        <v>0.0037598759191708915</v>
      </c>
      <c r="E154" s="93">
        <v>1.1760912590556813</v>
      </c>
      <c r="F154" s="69" t="s">
        <v>279</v>
      </c>
      <c r="G154" s="69" t="b">
        <v>0</v>
      </c>
      <c r="H154" s="69" t="b">
        <v>0</v>
      </c>
      <c r="I154" s="69" t="b">
        <v>0</v>
      </c>
      <c r="J154" s="69" t="b">
        <v>0</v>
      </c>
      <c r="K154" s="69" t="b">
        <v>0</v>
      </c>
      <c r="L154" s="69" t="b">
        <v>0</v>
      </c>
    </row>
    <row r="155" spans="1:12" ht="15">
      <c r="A155" s="69" t="s">
        <v>1486</v>
      </c>
      <c r="B155" s="69" t="s">
        <v>1623</v>
      </c>
      <c r="C155" s="69">
        <v>2</v>
      </c>
      <c r="D155" s="93">
        <v>0.0037598759191708915</v>
      </c>
      <c r="E155" s="93">
        <v>0.6901960800285135</v>
      </c>
      <c r="F155" s="69" t="s">
        <v>279</v>
      </c>
      <c r="G155" s="69" t="b">
        <v>0</v>
      </c>
      <c r="H155" s="69" t="b">
        <v>0</v>
      </c>
      <c r="I155" s="69" t="b">
        <v>0</v>
      </c>
      <c r="J155" s="69" t="b">
        <v>0</v>
      </c>
      <c r="K155" s="69" t="b">
        <v>0</v>
      </c>
      <c r="L155" s="69" t="b">
        <v>0</v>
      </c>
    </row>
    <row r="156" spans="1:12" ht="15">
      <c r="A156" s="69" t="s">
        <v>1489</v>
      </c>
      <c r="B156" s="69" t="s">
        <v>397</v>
      </c>
      <c r="C156" s="69">
        <v>2</v>
      </c>
      <c r="D156" s="93">
        <v>0.0037598759191708915</v>
      </c>
      <c r="E156" s="93">
        <v>0.7871060930365701</v>
      </c>
      <c r="F156" s="69" t="s">
        <v>279</v>
      </c>
      <c r="G156" s="69" t="b">
        <v>0</v>
      </c>
      <c r="H156" s="69" t="b">
        <v>0</v>
      </c>
      <c r="I156" s="69" t="b">
        <v>0</v>
      </c>
      <c r="J156" s="69" t="b">
        <v>0</v>
      </c>
      <c r="K156" s="69" t="b">
        <v>0</v>
      </c>
      <c r="L156" s="69" t="b">
        <v>0</v>
      </c>
    </row>
    <row r="157" spans="1:12" ht="15">
      <c r="A157" s="69" t="s">
        <v>1680</v>
      </c>
      <c r="B157" s="69" t="s">
        <v>1623</v>
      </c>
      <c r="C157" s="69">
        <v>2</v>
      </c>
      <c r="D157" s="93">
        <v>0.0037598759191708915</v>
      </c>
      <c r="E157" s="93">
        <v>2.0881360887005513</v>
      </c>
      <c r="F157" s="69" t="s">
        <v>279</v>
      </c>
      <c r="G157" s="69" t="b">
        <v>0</v>
      </c>
      <c r="H157" s="69" t="b">
        <v>0</v>
      </c>
      <c r="I157" s="69" t="b">
        <v>0</v>
      </c>
      <c r="J157" s="69" t="b">
        <v>0</v>
      </c>
      <c r="K157" s="69" t="b">
        <v>0</v>
      </c>
      <c r="L157" s="69" t="b">
        <v>0</v>
      </c>
    </row>
    <row r="158" spans="1:12" ht="15">
      <c r="A158" s="69" t="s">
        <v>1493</v>
      </c>
      <c r="B158" s="69" t="s">
        <v>770</v>
      </c>
      <c r="C158" s="69">
        <v>2</v>
      </c>
      <c r="D158" s="93">
        <v>0.0037598759191708915</v>
      </c>
      <c r="E158" s="93">
        <v>0.48607609737258883</v>
      </c>
      <c r="F158" s="69" t="s">
        <v>279</v>
      </c>
      <c r="G158" s="69" t="b">
        <v>0</v>
      </c>
      <c r="H158" s="69" t="b">
        <v>0</v>
      </c>
      <c r="I158" s="69" t="b">
        <v>0</v>
      </c>
      <c r="J158" s="69" t="b">
        <v>0</v>
      </c>
      <c r="K158" s="69" t="b">
        <v>0</v>
      </c>
      <c r="L158" s="69" t="b">
        <v>0</v>
      </c>
    </row>
    <row r="159" spans="1:12" ht="15">
      <c r="A159" s="69" t="s">
        <v>782</v>
      </c>
      <c r="B159" s="69" t="s">
        <v>783</v>
      </c>
      <c r="C159" s="69">
        <v>2</v>
      </c>
      <c r="D159" s="93">
        <v>0.0037598759191708915</v>
      </c>
      <c r="E159" s="93">
        <v>1.6901960800285136</v>
      </c>
      <c r="F159" s="69" t="s">
        <v>279</v>
      </c>
      <c r="G159" s="69" t="b">
        <v>0</v>
      </c>
      <c r="H159" s="69" t="b">
        <v>0</v>
      </c>
      <c r="I159" s="69" t="b">
        <v>0</v>
      </c>
      <c r="J159" s="69" t="b">
        <v>0</v>
      </c>
      <c r="K159" s="69" t="b">
        <v>0</v>
      </c>
      <c r="L159" s="69" t="b">
        <v>0</v>
      </c>
    </row>
    <row r="160" spans="1:12" ht="15">
      <c r="A160" s="69" t="s">
        <v>783</v>
      </c>
      <c r="B160" s="69" t="s">
        <v>783</v>
      </c>
      <c r="C160" s="69">
        <v>2</v>
      </c>
      <c r="D160" s="93">
        <v>0.0037598759191708915</v>
      </c>
      <c r="E160" s="93">
        <v>1.1673173347481762</v>
      </c>
      <c r="F160" s="69" t="s">
        <v>279</v>
      </c>
      <c r="G160" s="69" t="b">
        <v>0</v>
      </c>
      <c r="H160" s="69" t="b">
        <v>0</v>
      </c>
      <c r="I160" s="69" t="b">
        <v>0</v>
      </c>
      <c r="J160" s="69" t="b">
        <v>0</v>
      </c>
      <c r="K160" s="69" t="b">
        <v>0</v>
      </c>
      <c r="L160" s="69" t="b">
        <v>0</v>
      </c>
    </row>
    <row r="161" spans="1:12" ht="15">
      <c r="A161" s="69" t="s">
        <v>783</v>
      </c>
      <c r="B161" s="69" t="s">
        <v>784</v>
      </c>
      <c r="C161" s="69">
        <v>2</v>
      </c>
      <c r="D161" s="93">
        <v>0.0037598759191708915</v>
      </c>
      <c r="E161" s="93">
        <v>1.6901960800285136</v>
      </c>
      <c r="F161" s="69" t="s">
        <v>279</v>
      </c>
      <c r="G161" s="69" t="b">
        <v>0</v>
      </c>
      <c r="H161" s="69" t="b">
        <v>0</v>
      </c>
      <c r="I161" s="69" t="b">
        <v>0</v>
      </c>
      <c r="J161" s="69" t="b">
        <v>0</v>
      </c>
      <c r="K161" s="69" t="b">
        <v>0</v>
      </c>
      <c r="L161" s="69" t="b">
        <v>0</v>
      </c>
    </row>
    <row r="162" spans="1:12" ht="15">
      <c r="A162" s="69" t="s">
        <v>784</v>
      </c>
      <c r="B162" s="69" t="s">
        <v>781</v>
      </c>
      <c r="C162" s="69">
        <v>2</v>
      </c>
      <c r="D162" s="93">
        <v>0.0037598759191708915</v>
      </c>
      <c r="E162" s="93">
        <v>1.9912260756924949</v>
      </c>
      <c r="F162" s="69" t="s">
        <v>279</v>
      </c>
      <c r="G162" s="69" t="b">
        <v>0</v>
      </c>
      <c r="H162" s="69" t="b">
        <v>0</v>
      </c>
      <c r="I162" s="69" t="b">
        <v>0</v>
      </c>
      <c r="J162" s="69" t="b">
        <v>0</v>
      </c>
      <c r="K162" s="69" t="b">
        <v>0</v>
      </c>
      <c r="L162" s="69" t="b">
        <v>0</v>
      </c>
    </row>
    <row r="163" spans="1:12" ht="15">
      <c r="A163" s="69" t="s">
        <v>777</v>
      </c>
      <c r="B163" s="69" t="s">
        <v>1494</v>
      </c>
      <c r="C163" s="69">
        <v>2</v>
      </c>
      <c r="D163" s="93">
        <v>0.0037598759191708915</v>
      </c>
      <c r="E163" s="93">
        <v>1.6488033948702885</v>
      </c>
      <c r="F163" s="69" t="s">
        <v>279</v>
      </c>
      <c r="G163" s="69" t="b">
        <v>0</v>
      </c>
      <c r="H163" s="69" t="b">
        <v>0</v>
      </c>
      <c r="I163" s="69" t="b">
        <v>0</v>
      </c>
      <c r="J163" s="69" t="b">
        <v>0</v>
      </c>
      <c r="K163" s="69" t="b">
        <v>0</v>
      </c>
      <c r="L163" s="69" t="b">
        <v>0</v>
      </c>
    </row>
    <row r="164" spans="1:12" ht="15">
      <c r="A164" s="69" t="s">
        <v>1621</v>
      </c>
      <c r="B164" s="69" t="s">
        <v>1681</v>
      </c>
      <c r="C164" s="69">
        <v>2</v>
      </c>
      <c r="D164" s="93">
        <v>0.0037598759191708915</v>
      </c>
      <c r="E164" s="93">
        <v>2.0881360887005513</v>
      </c>
      <c r="F164" s="69" t="s">
        <v>279</v>
      </c>
      <c r="G164" s="69" t="b">
        <v>0</v>
      </c>
      <c r="H164" s="69" t="b">
        <v>0</v>
      </c>
      <c r="I164" s="69" t="b">
        <v>0</v>
      </c>
      <c r="J164" s="69" t="b">
        <v>0</v>
      </c>
      <c r="K164" s="69" t="b">
        <v>0</v>
      </c>
      <c r="L164" s="69" t="b">
        <v>0</v>
      </c>
    </row>
    <row r="165" spans="1:12" ht="15">
      <c r="A165" s="69" t="s">
        <v>1681</v>
      </c>
      <c r="B165" s="69" t="s">
        <v>1682</v>
      </c>
      <c r="C165" s="69">
        <v>2</v>
      </c>
      <c r="D165" s="93">
        <v>0.0037598759191708915</v>
      </c>
      <c r="E165" s="93">
        <v>2.565257343420214</v>
      </c>
      <c r="F165" s="69" t="s">
        <v>279</v>
      </c>
      <c r="G165" s="69" t="b">
        <v>0</v>
      </c>
      <c r="H165" s="69" t="b">
        <v>0</v>
      </c>
      <c r="I165" s="69" t="b">
        <v>0</v>
      </c>
      <c r="J165" s="69" t="b">
        <v>0</v>
      </c>
      <c r="K165" s="69" t="b">
        <v>0</v>
      </c>
      <c r="L165" s="69" t="b">
        <v>0</v>
      </c>
    </row>
    <row r="166" spans="1:12" ht="15">
      <c r="A166" s="69" t="s">
        <v>1682</v>
      </c>
      <c r="B166" s="69" t="s">
        <v>1683</v>
      </c>
      <c r="C166" s="69">
        <v>2</v>
      </c>
      <c r="D166" s="93">
        <v>0.0037598759191708915</v>
      </c>
      <c r="E166" s="93">
        <v>2.565257343420214</v>
      </c>
      <c r="F166" s="69" t="s">
        <v>279</v>
      </c>
      <c r="G166" s="69" t="b">
        <v>0</v>
      </c>
      <c r="H166" s="69" t="b">
        <v>0</v>
      </c>
      <c r="I166" s="69" t="b">
        <v>0</v>
      </c>
      <c r="J166" s="69" t="b">
        <v>0</v>
      </c>
      <c r="K166" s="69" t="b">
        <v>0</v>
      </c>
      <c r="L166" s="69" t="b">
        <v>0</v>
      </c>
    </row>
    <row r="167" spans="1:12" ht="15">
      <c r="A167" s="69" t="s">
        <v>1683</v>
      </c>
      <c r="B167" s="69" t="s">
        <v>1684</v>
      </c>
      <c r="C167" s="69">
        <v>2</v>
      </c>
      <c r="D167" s="93">
        <v>0.0037598759191708915</v>
      </c>
      <c r="E167" s="93">
        <v>2.565257343420214</v>
      </c>
      <c r="F167" s="69" t="s">
        <v>279</v>
      </c>
      <c r="G167" s="69" t="b">
        <v>0</v>
      </c>
      <c r="H167" s="69" t="b">
        <v>0</v>
      </c>
      <c r="I167" s="69" t="b">
        <v>0</v>
      </c>
      <c r="J167" s="69" t="b">
        <v>0</v>
      </c>
      <c r="K167" s="69" t="b">
        <v>0</v>
      </c>
      <c r="L167" s="69" t="b">
        <v>0</v>
      </c>
    </row>
    <row r="168" spans="1:12" ht="15">
      <c r="A168" s="69" t="s">
        <v>1684</v>
      </c>
      <c r="B168" s="69" t="s">
        <v>1685</v>
      </c>
      <c r="C168" s="69">
        <v>2</v>
      </c>
      <c r="D168" s="93">
        <v>0.0037598759191708915</v>
      </c>
      <c r="E168" s="93">
        <v>2.565257343420214</v>
      </c>
      <c r="F168" s="69" t="s">
        <v>279</v>
      </c>
      <c r="G168" s="69" t="b">
        <v>0</v>
      </c>
      <c r="H168" s="69" t="b">
        <v>0</v>
      </c>
      <c r="I168" s="69" t="b">
        <v>0</v>
      </c>
      <c r="J168" s="69" t="b">
        <v>0</v>
      </c>
      <c r="K168" s="69" t="b">
        <v>0</v>
      </c>
      <c r="L168" s="69" t="b">
        <v>0</v>
      </c>
    </row>
    <row r="169" spans="1:12" ht="15">
      <c r="A169" s="69" t="s">
        <v>1685</v>
      </c>
      <c r="B169" s="69" t="s">
        <v>1686</v>
      </c>
      <c r="C169" s="69">
        <v>2</v>
      </c>
      <c r="D169" s="93">
        <v>0.0037598759191708915</v>
      </c>
      <c r="E169" s="93">
        <v>2.565257343420214</v>
      </c>
      <c r="F169" s="69" t="s">
        <v>279</v>
      </c>
      <c r="G169" s="69" t="b">
        <v>0</v>
      </c>
      <c r="H169" s="69" t="b">
        <v>0</v>
      </c>
      <c r="I169" s="69" t="b">
        <v>0</v>
      </c>
      <c r="J169" s="69" t="b">
        <v>0</v>
      </c>
      <c r="K169" s="69" t="b">
        <v>0</v>
      </c>
      <c r="L169" s="69" t="b">
        <v>0</v>
      </c>
    </row>
    <row r="170" spans="1:12" ht="15">
      <c r="A170" s="69" t="s">
        <v>1686</v>
      </c>
      <c r="B170" s="69" t="s">
        <v>1687</v>
      </c>
      <c r="C170" s="69">
        <v>2</v>
      </c>
      <c r="D170" s="93">
        <v>0.0037598759191708915</v>
      </c>
      <c r="E170" s="93">
        <v>2.565257343420214</v>
      </c>
      <c r="F170" s="69" t="s">
        <v>279</v>
      </c>
      <c r="G170" s="69" t="b">
        <v>0</v>
      </c>
      <c r="H170" s="69" t="b">
        <v>0</v>
      </c>
      <c r="I170" s="69" t="b">
        <v>0</v>
      </c>
      <c r="J170" s="69" t="b">
        <v>0</v>
      </c>
      <c r="K170" s="69" t="b">
        <v>0</v>
      </c>
      <c r="L170" s="69" t="b">
        <v>0</v>
      </c>
    </row>
    <row r="171" spans="1:12" ht="15">
      <c r="A171" s="69" t="s">
        <v>1687</v>
      </c>
      <c r="B171" s="69" t="s">
        <v>1688</v>
      </c>
      <c r="C171" s="69">
        <v>2</v>
      </c>
      <c r="D171" s="93">
        <v>0.0037598759191708915</v>
      </c>
      <c r="E171" s="93">
        <v>2.565257343420214</v>
      </c>
      <c r="F171" s="69" t="s">
        <v>279</v>
      </c>
      <c r="G171" s="69" t="b">
        <v>0</v>
      </c>
      <c r="H171" s="69" t="b">
        <v>0</v>
      </c>
      <c r="I171" s="69" t="b">
        <v>0</v>
      </c>
      <c r="J171" s="69" t="b">
        <v>0</v>
      </c>
      <c r="K171" s="69" t="b">
        <v>0</v>
      </c>
      <c r="L171" s="69" t="b">
        <v>0</v>
      </c>
    </row>
    <row r="172" spans="1:12" ht="15">
      <c r="A172" s="69" t="s">
        <v>1688</v>
      </c>
      <c r="B172" s="69" t="s">
        <v>1689</v>
      </c>
      <c r="C172" s="69">
        <v>2</v>
      </c>
      <c r="D172" s="93">
        <v>0.0037598759191708915</v>
      </c>
      <c r="E172" s="93">
        <v>2.565257343420214</v>
      </c>
      <c r="F172" s="69" t="s">
        <v>279</v>
      </c>
      <c r="G172" s="69" t="b">
        <v>0</v>
      </c>
      <c r="H172" s="69" t="b">
        <v>0</v>
      </c>
      <c r="I172" s="69" t="b">
        <v>0</v>
      </c>
      <c r="J172" s="69" t="b">
        <v>0</v>
      </c>
      <c r="K172" s="69" t="b">
        <v>0</v>
      </c>
      <c r="L172" s="69" t="b">
        <v>0</v>
      </c>
    </row>
    <row r="173" spans="1:12" ht="15">
      <c r="A173" s="69" t="s">
        <v>1617</v>
      </c>
      <c r="B173" s="69" t="s">
        <v>1654</v>
      </c>
      <c r="C173" s="69">
        <v>2</v>
      </c>
      <c r="D173" s="93">
        <v>0.0037598759191708915</v>
      </c>
      <c r="E173" s="93">
        <v>1.8450980400142567</v>
      </c>
      <c r="F173" s="69" t="s">
        <v>279</v>
      </c>
      <c r="G173" s="69" t="b">
        <v>0</v>
      </c>
      <c r="H173" s="69" t="b">
        <v>0</v>
      </c>
      <c r="I173" s="69" t="b">
        <v>0</v>
      </c>
      <c r="J173" s="69" t="b">
        <v>0</v>
      </c>
      <c r="K173" s="69" t="b">
        <v>0</v>
      </c>
      <c r="L173" s="69" t="b">
        <v>0</v>
      </c>
    </row>
    <row r="174" spans="1:12" ht="15">
      <c r="A174" s="69" t="s">
        <v>1654</v>
      </c>
      <c r="B174" s="69" t="s">
        <v>1486</v>
      </c>
      <c r="C174" s="69">
        <v>2</v>
      </c>
      <c r="D174" s="93">
        <v>0.0037598759191708915</v>
      </c>
      <c r="E174" s="93">
        <v>0.9999999999999999</v>
      </c>
      <c r="F174" s="69" t="s">
        <v>279</v>
      </c>
      <c r="G174" s="69" t="b">
        <v>0</v>
      </c>
      <c r="H174" s="69" t="b">
        <v>0</v>
      </c>
      <c r="I174" s="69" t="b">
        <v>0</v>
      </c>
      <c r="J174" s="69" t="b">
        <v>0</v>
      </c>
      <c r="K174" s="69" t="b">
        <v>0</v>
      </c>
      <c r="L174" s="69" t="b">
        <v>0</v>
      </c>
    </row>
    <row r="175" spans="1:12" ht="15">
      <c r="A175" s="69" t="s">
        <v>770</v>
      </c>
      <c r="B175" s="69" t="s">
        <v>1492</v>
      </c>
      <c r="C175" s="69">
        <v>2</v>
      </c>
      <c r="D175" s="93">
        <v>0.0037598759191708915</v>
      </c>
      <c r="E175" s="93">
        <v>0.3805659126026149</v>
      </c>
      <c r="F175" s="69" t="s">
        <v>279</v>
      </c>
      <c r="G175" s="69" t="b">
        <v>0</v>
      </c>
      <c r="H175" s="69" t="b">
        <v>0</v>
      </c>
      <c r="I175" s="69" t="b">
        <v>0</v>
      </c>
      <c r="J175" s="69" t="b">
        <v>0</v>
      </c>
      <c r="K175" s="69" t="b">
        <v>0</v>
      </c>
      <c r="L175" s="69" t="b">
        <v>0</v>
      </c>
    </row>
    <row r="176" spans="1:12" ht="15">
      <c r="A176" s="69" t="s">
        <v>1690</v>
      </c>
      <c r="B176" s="69" t="s">
        <v>1691</v>
      </c>
      <c r="C176" s="69">
        <v>2</v>
      </c>
      <c r="D176" s="93">
        <v>0.0037598759191708915</v>
      </c>
      <c r="E176" s="93">
        <v>2.565257343420214</v>
      </c>
      <c r="F176" s="69" t="s">
        <v>279</v>
      </c>
      <c r="G176" s="69" t="b">
        <v>0</v>
      </c>
      <c r="H176" s="69" t="b">
        <v>0</v>
      </c>
      <c r="I176" s="69" t="b">
        <v>0</v>
      </c>
      <c r="J176" s="69" t="b">
        <v>0</v>
      </c>
      <c r="K176" s="69" t="b">
        <v>0</v>
      </c>
      <c r="L176" s="69" t="b">
        <v>0</v>
      </c>
    </row>
    <row r="177" spans="1:12" ht="15">
      <c r="A177" s="69" t="s">
        <v>1691</v>
      </c>
      <c r="B177" s="69" t="s">
        <v>1692</v>
      </c>
      <c r="C177" s="69">
        <v>2</v>
      </c>
      <c r="D177" s="93">
        <v>0.0037598759191708915</v>
      </c>
      <c r="E177" s="93">
        <v>2.565257343420214</v>
      </c>
      <c r="F177" s="69" t="s">
        <v>279</v>
      </c>
      <c r="G177" s="69" t="b">
        <v>0</v>
      </c>
      <c r="H177" s="69" t="b">
        <v>0</v>
      </c>
      <c r="I177" s="69" t="b">
        <v>0</v>
      </c>
      <c r="J177" s="69" t="b">
        <v>0</v>
      </c>
      <c r="K177" s="69" t="b">
        <v>0</v>
      </c>
      <c r="L177" s="69" t="b">
        <v>0</v>
      </c>
    </row>
    <row r="178" spans="1:12" ht="15">
      <c r="A178" s="69" t="s">
        <v>1692</v>
      </c>
      <c r="B178" s="69" t="s">
        <v>1693</v>
      </c>
      <c r="C178" s="69">
        <v>2</v>
      </c>
      <c r="D178" s="93">
        <v>0.0037598759191708915</v>
      </c>
      <c r="E178" s="93">
        <v>2.565257343420214</v>
      </c>
      <c r="F178" s="69" t="s">
        <v>279</v>
      </c>
      <c r="G178" s="69" t="b">
        <v>0</v>
      </c>
      <c r="H178" s="69" t="b">
        <v>0</v>
      </c>
      <c r="I178" s="69" t="b">
        <v>0</v>
      </c>
      <c r="J178" s="69" t="b">
        <v>0</v>
      </c>
      <c r="K178" s="69" t="b">
        <v>0</v>
      </c>
      <c r="L178" s="69" t="b">
        <v>0</v>
      </c>
    </row>
    <row r="179" spans="1:12" ht="15">
      <c r="A179" s="69" t="s">
        <v>1693</v>
      </c>
      <c r="B179" s="69" t="s">
        <v>1694</v>
      </c>
      <c r="C179" s="69">
        <v>2</v>
      </c>
      <c r="D179" s="93">
        <v>0.0037598759191708915</v>
      </c>
      <c r="E179" s="93">
        <v>2.565257343420214</v>
      </c>
      <c r="F179" s="69" t="s">
        <v>279</v>
      </c>
      <c r="G179" s="69" t="b">
        <v>0</v>
      </c>
      <c r="H179" s="69" t="b">
        <v>0</v>
      </c>
      <c r="I179" s="69" t="b">
        <v>0</v>
      </c>
      <c r="J179" s="69" t="b">
        <v>0</v>
      </c>
      <c r="K179" s="69" t="b">
        <v>0</v>
      </c>
      <c r="L179" s="69" t="b">
        <v>0</v>
      </c>
    </row>
    <row r="180" spans="1:12" ht="15">
      <c r="A180" s="69" t="s">
        <v>1694</v>
      </c>
      <c r="B180" s="69" t="s">
        <v>1614</v>
      </c>
      <c r="C180" s="69">
        <v>2</v>
      </c>
      <c r="D180" s="93">
        <v>0.0037598759191708915</v>
      </c>
      <c r="E180" s="93">
        <v>1.9631973520922514</v>
      </c>
      <c r="F180" s="69" t="s">
        <v>279</v>
      </c>
      <c r="G180" s="69" t="b">
        <v>0</v>
      </c>
      <c r="H180" s="69" t="b">
        <v>0</v>
      </c>
      <c r="I180" s="69" t="b">
        <v>0</v>
      </c>
      <c r="J180" s="69" t="b">
        <v>0</v>
      </c>
      <c r="K180" s="69" t="b">
        <v>0</v>
      </c>
      <c r="L180" s="69" t="b">
        <v>0</v>
      </c>
    </row>
    <row r="181" spans="1:12" ht="15">
      <c r="A181" s="69" t="s">
        <v>1614</v>
      </c>
      <c r="B181" s="69" t="s">
        <v>1695</v>
      </c>
      <c r="C181" s="69">
        <v>2</v>
      </c>
      <c r="D181" s="93">
        <v>0.0037598759191708915</v>
      </c>
      <c r="E181" s="93">
        <v>1.9631973520922514</v>
      </c>
      <c r="F181" s="69" t="s">
        <v>279</v>
      </c>
      <c r="G181" s="69" t="b">
        <v>0</v>
      </c>
      <c r="H181" s="69" t="b">
        <v>0</v>
      </c>
      <c r="I181" s="69" t="b">
        <v>0</v>
      </c>
      <c r="J181" s="69" t="b">
        <v>0</v>
      </c>
      <c r="K181" s="69" t="b">
        <v>0</v>
      </c>
      <c r="L181" s="69" t="b">
        <v>0</v>
      </c>
    </row>
    <row r="182" spans="1:12" ht="15">
      <c r="A182" s="69" t="s">
        <v>1695</v>
      </c>
      <c r="B182" s="69" t="s">
        <v>1488</v>
      </c>
      <c r="C182" s="69">
        <v>2</v>
      </c>
      <c r="D182" s="93">
        <v>0.0037598759191708915</v>
      </c>
      <c r="E182" s="93">
        <v>1.3348084220419398</v>
      </c>
      <c r="F182" s="69" t="s">
        <v>279</v>
      </c>
      <c r="G182" s="69" t="b">
        <v>0</v>
      </c>
      <c r="H182" s="69" t="b">
        <v>0</v>
      </c>
      <c r="I182" s="69" t="b">
        <v>0</v>
      </c>
      <c r="J182" s="69" t="b">
        <v>0</v>
      </c>
      <c r="K182" s="69" t="b">
        <v>0</v>
      </c>
      <c r="L182" s="69" t="b">
        <v>0</v>
      </c>
    </row>
    <row r="183" spans="1:12" ht="15">
      <c r="A183" s="69" t="s">
        <v>1487</v>
      </c>
      <c r="B183" s="69" t="s">
        <v>1696</v>
      </c>
      <c r="C183" s="69">
        <v>2</v>
      </c>
      <c r="D183" s="93">
        <v>0.0037598759191708915</v>
      </c>
      <c r="E183" s="93">
        <v>1.3099848383169075</v>
      </c>
      <c r="F183" s="69" t="s">
        <v>279</v>
      </c>
      <c r="G183" s="69" t="b">
        <v>0</v>
      </c>
      <c r="H183" s="69" t="b">
        <v>0</v>
      </c>
      <c r="I183" s="69" t="b">
        <v>0</v>
      </c>
      <c r="J183" s="69" t="b">
        <v>0</v>
      </c>
      <c r="K183" s="69" t="b">
        <v>0</v>
      </c>
      <c r="L183" s="69" t="b">
        <v>0</v>
      </c>
    </row>
    <row r="184" spans="1:12" ht="15">
      <c r="A184" s="69" t="s">
        <v>1696</v>
      </c>
      <c r="B184" s="69" t="s">
        <v>1697</v>
      </c>
      <c r="C184" s="69">
        <v>2</v>
      </c>
      <c r="D184" s="93">
        <v>0.0037598759191708915</v>
      </c>
      <c r="E184" s="93">
        <v>2.565257343420214</v>
      </c>
      <c r="F184" s="69" t="s">
        <v>279</v>
      </c>
      <c r="G184" s="69" t="b">
        <v>0</v>
      </c>
      <c r="H184" s="69" t="b">
        <v>0</v>
      </c>
      <c r="I184" s="69" t="b">
        <v>0</v>
      </c>
      <c r="J184" s="69" t="b">
        <v>0</v>
      </c>
      <c r="K184" s="69" t="b">
        <v>0</v>
      </c>
      <c r="L184" s="69" t="b">
        <v>0</v>
      </c>
    </row>
    <row r="185" spans="1:12" ht="15">
      <c r="A185" s="69" t="s">
        <v>1697</v>
      </c>
      <c r="B185" s="69" t="s">
        <v>1486</v>
      </c>
      <c r="C185" s="69">
        <v>2</v>
      </c>
      <c r="D185" s="93">
        <v>0.0037598759191708915</v>
      </c>
      <c r="E185" s="93">
        <v>1.1760912590556813</v>
      </c>
      <c r="F185" s="69" t="s">
        <v>279</v>
      </c>
      <c r="G185" s="69" t="b">
        <v>0</v>
      </c>
      <c r="H185" s="69" t="b">
        <v>0</v>
      </c>
      <c r="I185" s="69" t="b">
        <v>0</v>
      </c>
      <c r="J185" s="69" t="b">
        <v>0</v>
      </c>
      <c r="K185" s="69" t="b">
        <v>0</v>
      </c>
      <c r="L185" s="69" t="b">
        <v>0</v>
      </c>
    </row>
    <row r="186" spans="1:12" ht="15">
      <c r="A186" s="69" t="s">
        <v>1488</v>
      </c>
      <c r="B186" s="69" t="s">
        <v>1487</v>
      </c>
      <c r="C186" s="69">
        <v>24</v>
      </c>
      <c r="D186" s="93">
        <v>0.009626856987098746</v>
      </c>
      <c r="E186" s="93">
        <v>1.191408017139787</v>
      </c>
      <c r="F186" s="69" t="s">
        <v>221</v>
      </c>
      <c r="G186" s="69" t="b">
        <v>0</v>
      </c>
      <c r="H186" s="69" t="b">
        <v>0</v>
      </c>
      <c r="I186" s="69" t="b">
        <v>0</v>
      </c>
      <c r="J186" s="69" t="b">
        <v>0</v>
      </c>
      <c r="K186" s="69" t="b">
        <v>0</v>
      </c>
      <c r="L186" s="69" t="b">
        <v>0</v>
      </c>
    </row>
    <row r="187" spans="1:12" ht="15">
      <c r="A187" s="69" t="s">
        <v>1487</v>
      </c>
      <c r="B187" s="69" t="s">
        <v>1489</v>
      </c>
      <c r="C187" s="69">
        <v>20</v>
      </c>
      <c r="D187" s="93">
        <v>0.011629726883977499</v>
      </c>
      <c r="E187" s="93">
        <v>1.150015331981562</v>
      </c>
      <c r="F187" s="69" t="s">
        <v>221</v>
      </c>
      <c r="G187" s="69" t="b">
        <v>0</v>
      </c>
      <c r="H187" s="69" t="b">
        <v>0</v>
      </c>
      <c r="I187" s="69" t="b">
        <v>0</v>
      </c>
      <c r="J187" s="69" t="b">
        <v>0</v>
      </c>
      <c r="K187" s="69" t="b">
        <v>0</v>
      </c>
      <c r="L187" s="69" t="b">
        <v>0</v>
      </c>
    </row>
    <row r="188" spans="1:12" ht="15">
      <c r="A188" s="69" t="s">
        <v>1490</v>
      </c>
      <c r="B188" s="69" t="s">
        <v>1491</v>
      </c>
      <c r="C188" s="69">
        <v>12</v>
      </c>
      <c r="D188" s="93">
        <v>0.013042038853384851</v>
      </c>
      <c r="E188" s="93">
        <v>1.5272001190629803</v>
      </c>
      <c r="F188" s="69" t="s">
        <v>221</v>
      </c>
      <c r="G188" s="69" t="b">
        <v>0</v>
      </c>
      <c r="H188" s="69" t="b">
        <v>0</v>
      </c>
      <c r="I188" s="69" t="b">
        <v>0</v>
      </c>
      <c r="J188" s="69" t="b">
        <v>0</v>
      </c>
      <c r="K188" s="69" t="b">
        <v>0</v>
      </c>
      <c r="L188" s="69" t="b">
        <v>0</v>
      </c>
    </row>
    <row r="189" spans="1:12" ht="15">
      <c r="A189" s="69" t="s">
        <v>770</v>
      </c>
      <c r="B189" s="69" t="s">
        <v>776</v>
      </c>
      <c r="C189" s="69">
        <v>10</v>
      </c>
      <c r="D189" s="93">
        <v>0.012672038741851648</v>
      </c>
      <c r="E189" s="93">
        <v>0.9436235334290309</v>
      </c>
      <c r="F189" s="69" t="s">
        <v>221</v>
      </c>
      <c r="G189" s="69" t="b">
        <v>0</v>
      </c>
      <c r="H189" s="69" t="b">
        <v>0</v>
      </c>
      <c r="I189" s="69" t="b">
        <v>0</v>
      </c>
      <c r="J189" s="69" t="b">
        <v>0</v>
      </c>
      <c r="K189" s="69" t="b">
        <v>0</v>
      </c>
      <c r="L189" s="69" t="b">
        <v>0</v>
      </c>
    </row>
    <row r="190" spans="1:12" ht="15">
      <c r="A190" s="69" t="s">
        <v>1486</v>
      </c>
      <c r="B190" s="69" t="s">
        <v>1488</v>
      </c>
      <c r="C190" s="69">
        <v>9</v>
      </c>
      <c r="D190" s="93">
        <v>0.012342915539753216</v>
      </c>
      <c r="E190" s="93">
        <v>0.6890509390040511</v>
      </c>
      <c r="F190" s="69" t="s">
        <v>221</v>
      </c>
      <c r="G190" s="69" t="b">
        <v>0</v>
      </c>
      <c r="H190" s="69" t="b">
        <v>0</v>
      </c>
      <c r="I190" s="69" t="b">
        <v>0</v>
      </c>
      <c r="J190" s="69" t="b">
        <v>0</v>
      </c>
      <c r="K190" s="69" t="b">
        <v>0</v>
      </c>
      <c r="L190" s="69" t="b">
        <v>0</v>
      </c>
    </row>
    <row r="191" spans="1:12" ht="15">
      <c r="A191" s="69" t="s">
        <v>1491</v>
      </c>
      <c r="B191" s="69" t="s">
        <v>1493</v>
      </c>
      <c r="C191" s="69">
        <v>9</v>
      </c>
      <c r="D191" s="93">
        <v>0.012342915539753216</v>
      </c>
      <c r="E191" s="93">
        <v>1.52720011906298</v>
      </c>
      <c r="F191" s="69" t="s">
        <v>221</v>
      </c>
      <c r="G191" s="69" t="b">
        <v>0</v>
      </c>
      <c r="H191" s="69" t="b">
        <v>0</v>
      </c>
      <c r="I191" s="69" t="b">
        <v>0</v>
      </c>
      <c r="J191" s="69" t="b">
        <v>0</v>
      </c>
      <c r="K191" s="69" t="b">
        <v>0</v>
      </c>
      <c r="L191" s="69" t="b">
        <v>0</v>
      </c>
    </row>
    <row r="192" spans="1:12" ht="15">
      <c r="A192" s="69" t="s">
        <v>776</v>
      </c>
      <c r="B192" s="69" t="s">
        <v>770</v>
      </c>
      <c r="C192" s="69">
        <v>7</v>
      </c>
      <c r="D192" s="93">
        <v>0.011340390034786364</v>
      </c>
      <c r="E192" s="93">
        <v>0.6562948154424378</v>
      </c>
      <c r="F192" s="69" t="s">
        <v>221</v>
      </c>
      <c r="G192" s="69" t="b">
        <v>0</v>
      </c>
      <c r="H192" s="69" t="b">
        <v>0</v>
      </c>
      <c r="I192" s="69" t="b">
        <v>0</v>
      </c>
      <c r="J192" s="69" t="b">
        <v>0</v>
      </c>
      <c r="K192" s="69" t="b">
        <v>0</v>
      </c>
      <c r="L192" s="69" t="b">
        <v>0</v>
      </c>
    </row>
    <row r="193" spans="1:12" ht="15">
      <c r="A193" s="69" t="s">
        <v>1486</v>
      </c>
      <c r="B193" s="69" t="s">
        <v>770</v>
      </c>
      <c r="C193" s="69">
        <v>6</v>
      </c>
      <c r="D193" s="93">
        <v>0.010635324606610163</v>
      </c>
      <c r="E193" s="93">
        <v>0.47819757368915794</v>
      </c>
      <c r="F193" s="69" t="s">
        <v>221</v>
      </c>
      <c r="G193" s="69" t="b">
        <v>0</v>
      </c>
      <c r="H193" s="69" t="b">
        <v>0</v>
      </c>
      <c r="I193" s="69" t="b">
        <v>0</v>
      </c>
      <c r="J193" s="69" t="b">
        <v>0</v>
      </c>
      <c r="K193" s="69" t="b">
        <v>0</v>
      </c>
      <c r="L193" s="69" t="b">
        <v>0</v>
      </c>
    </row>
    <row r="194" spans="1:12" ht="15">
      <c r="A194" s="69" t="s">
        <v>1612</v>
      </c>
      <c r="B194" s="69" t="s">
        <v>1613</v>
      </c>
      <c r="C194" s="69">
        <v>6</v>
      </c>
      <c r="D194" s="93">
        <v>0.010635324606610163</v>
      </c>
      <c r="E194" s="93">
        <v>1.8282301147269613</v>
      </c>
      <c r="F194" s="69" t="s">
        <v>221</v>
      </c>
      <c r="G194" s="69" t="b">
        <v>0</v>
      </c>
      <c r="H194" s="69" t="b">
        <v>0</v>
      </c>
      <c r="I194" s="69" t="b">
        <v>0</v>
      </c>
      <c r="J194" s="69" t="b">
        <v>0</v>
      </c>
      <c r="K194" s="69" t="b">
        <v>0</v>
      </c>
      <c r="L194" s="69" t="b">
        <v>0</v>
      </c>
    </row>
    <row r="195" spans="1:12" ht="15">
      <c r="A195" s="69" t="s">
        <v>1626</v>
      </c>
      <c r="B195" s="69" t="s">
        <v>1627</v>
      </c>
      <c r="C195" s="69">
        <v>5</v>
      </c>
      <c r="D195" s="93">
        <v>0.009764607020857272</v>
      </c>
      <c r="E195" s="93">
        <v>1.9074113607745862</v>
      </c>
      <c r="F195" s="69" t="s">
        <v>221</v>
      </c>
      <c r="G195" s="69" t="b">
        <v>0</v>
      </c>
      <c r="H195" s="69" t="b">
        <v>0</v>
      </c>
      <c r="I195" s="69" t="b">
        <v>0</v>
      </c>
      <c r="J195" s="69" t="b">
        <v>0</v>
      </c>
      <c r="K195" s="69" t="b">
        <v>0</v>
      </c>
      <c r="L195" s="69" t="b">
        <v>0</v>
      </c>
    </row>
    <row r="196" spans="1:12" ht="15">
      <c r="A196" s="69" t="s">
        <v>1627</v>
      </c>
      <c r="B196" s="69" t="s">
        <v>1628</v>
      </c>
      <c r="C196" s="69">
        <v>5</v>
      </c>
      <c r="D196" s="93">
        <v>0.009764607020857272</v>
      </c>
      <c r="E196" s="93">
        <v>1.9074113607745862</v>
      </c>
      <c r="F196" s="69" t="s">
        <v>221</v>
      </c>
      <c r="G196" s="69" t="b">
        <v>0</v>
      </c>
      <c r="H196" s="69" t="b">
        <v>0</v>
      </c>
      <c r="I196" s="69" t="b">
        <v>0</v>
      </c>
      <c r="J196" s="69" t="b">
        <v>0</v>
      </c>
      <c r="K196" s="69" t="b">
        <v>0</v>
      </c>
      <c r="L196" s="69" t="b">
        <v>0</v>
      </c>
    </row>
    <row r="197" spans="1:12" ht="15">
      <c r="A197" s="69" t="s">
        <v>1628</v>
      </c>
      <c r="B197" s="69" t="s">
        <v>1486</v>
      </c>
      <c r="C197" s="69">
        <v>5</v>
      </c>
      <c r="D197" s="93">
        <v>0.009764607020857272</v>
      </c>
      <c r="E197" s="93">
        <v>1.101231386790699</v>
      </c>
      <c r="F197" s="69" t="s">
        <v>221</v>
      </c>
      <c r="G197" s="69" t="b">
        <v>0</v>
      </c>
      <c r="H197" s="69" t="b">
        <v>0</v>
      </c>
      <c r="I197" s="69" t="b">
        <v>0</v>
      </c>
      <c r="J197" s="69" t="b">
        <v>0</v>
      </c>
      <c r="K197" s="69" t="b">
        <v>0</v>
      </c>
      <c r="L197" s="69" t="b">
        <v>0</v>
      </c>
    </row>
    <row r="198" spans="1:12" ht="15">
      <c r="A198" s="69" t="s">
        <v>1489</v>
      </c>
      <c r="B198" s="69" t="s">
        <v>770</v>
      </c>
      <c r="C198" s="69">
        <v>5</v>
      </c>
      <c r="D198" s="93">
        <v>0.009764607020857272</v>
      </c>
      <c r="E198" s="93">
        <v>0.5681587267418866</v>
      </c>
      <c r="F198" s="69" t="s">
        <v>221</v>
      </c>
      <c r="G198" s="69" t="b">
        <v>0</v>
      </c>
      <c r="H198" s="69" t="b">
        <v>0</v>
      </c>
      <c r="I198" s="69" t="b">
        <v>0</v>
      </c>
      <c r="J198" s="69" t="b">
        <v>0</v>
      </c>
      <c r="K198" s="69" t="b">
        <v>0</v>
      </c>
      <c r="L198" s="69" t="b">
        <v>0</v>
      </c>
    </row>
    <row r="199" spans="1:12" ht="15">
      <c r="A199" s="69" t="s">
        <v>776</v>
      </c>
      <c r="B199" s="69" t="s">
        <v>397</v>
      </c>
      <c r="C199" s="69">
        <v>5</v>
      </c>
      <c r="D199" s="93">
        <v>0.009764607020857272</v>
      </c>
      <c r="E199" s="93">
        <v>1.1469888773513741</v>
      </c>
      <c r="F199" s="69" t="s">
        <v>221</v>
      </c>
      <c r="G199" s="69" t="b">
        <v>0</v>
      </c>
      <c r="H199" s="69" t="b">
        <v>0</v>
      </c>
      <c r="I199" s="69" t="b">
        <v>0</v>
      </c>
      <c r="J199" s="69" t="b">
        <v>0</v>
      </c>
      <c r="K199" s="69" t="b">
        <v>0</v>
      </c>
      <c r="L199" s="69" t="b">
        <v>0</v>
      </c>
    </row>
    <row r="200" spans="1:12" ht="15">
      <c r="A200" s="69" t="s">
        <v>1615</v>
      </c>
      <c r="B200" s="69" t="s">
        <v>399</v>
      </c>
      <c r="C200" s="69">
        <v>4</v>
      </c>
      <c r="D200" s="93">
        <v>0.008694692568923234</v>
      </c>
      <c r="E200" s="93">
        <v>1.761283325096348</v>
      </c>
      <c r="F200" s="69" t="s">
        <v>221</v>
      </c>
      <c r="G200" s="69" t="b">
        <v>0</v>
      </c>
      <c r="H200" s="69" t="b">
        <v>0</v>
      </c>
      <c r="I200" s="69" t="b">
        <v>0</v>
      </c>
      <c r="J200" s="69" t="b">
        <v>0</v>
      </c>
      <c r="K200" s="69" t="b">
        <v>0</v>
      </c>
      <c r="L200" s="69" t="b">
        <v>0</v>
      </c>
    </row>
    <row r="201" spans="1:12" ht="15">
      <c r="A201" s="69" t="s">
        <v>399</v>
      </c>
      <c r="B201" s="69" t="s">
        <v>1488</v>
      </c>
      <c r="C201" s="69">
        <v>4</v>
      </c>
      <c r="D201" s="93">
        <v>0.008694692568923234</v>
      </c>
      <c r="E201" s="93">
        <v>1.226170123398999</v>
      </c>
      <c r="F201" s="69" t="s">
        <v>221</v>
      </c>
      <c r="G201" s="69" t="b">
        <v>0</v>
      </c>
      <c r="H201" s="69" t="b">
        <v>0</v>
      </c>
      <c r="I201" s="69" t="b">
        <v>0</v>
      </c>
      <c r="J201" s="69" t="b">
        <v>0</v>
      </c>
      <c r="K201" s="69" t="b">
        <v>0</v>
      </c>
      <c r="L201" s="69" t="b">
        <v>0</v>
      </c>
    </row>
    <row r="202" spans="1:12" ht="15">
      <c r="A202" s="69" t="s">
        <v>1487</v>
      </c>
      <c r="B202" s="69" t="s">
        <v>1641</v>
      </c>
      <c r="C202" s="69">
        <v>4</v>
      </c>
      <c r="D202" s="93">
        <v>0.008694692568923234</v>
      </c>
      <c r="E202" s="93">
        <v>1.191408017139787</v>
      </c>
      <c r="F202" s="69" t="s">
        <v>221</v>
      </c>
      <c r="G202" s="69" t="b">
        <v>0</v>
      </c>
      <c r="H202" s="69" t="b">
        <v>0</v>
      </c>
      <c r="I202" s="69" t="b">
        <v>0</v>
      </c>
      <c r="J202" s="69" t="b">
        <v>0</v>
      </c>
      <c r="K202" s="69" t="b">
        <v>0</v>
      </c>
      <c r="L202" s="69" t="b">
        <v>0</v>
      </c>
    </row>
    <row r="203" spans="1:12" ht="15">
      <c r="A203" s="69" t="s">
        <v>1641</v>
      </c>
      <c r="B203" s="69" t="s">
        <v>776</v>
      </c>
      <c r="C203" s="69">
        <v>4</v>
      </c>
      <c r="D203" s="93">
        <v>0.008694692568923234</v>
      </c>
      <c r="E203" s="93">
        <v>1.244653529093012</v>
      </c>
      <c r="F203" s="69" t="s">
        <v>221</v>
      </c>
      <c r="G203" s="69" t="b">
        <v>0</v>
      </c>
      <c r="H203" s="69" t="b">
        <v>0</v>
      </c>
      <c r="I203" s="69" t="b">
        <v>0</v>
      </c>
      <c r="J203" s="69" t="b">
        <v>0</v>
      </c>
      <c r="K203" s="69" t="b">
        <v>0</v>
      </c>
      <c r="L203" s="69" t="b">
        <v>0</v>
      </c>
    </row>
    <row r="204" spans="1:12" ht="15">
      <c r="A204" s="69" t="s">
        <v>770</v>
      </c>
      <c r="B204" s="69" t="s">
        <v>1486</v>
      </c>
      <c r="C204" s="69">
        <v>4</v>
      </c>
      <c r="D204" s="93">
        <v>0.008694692568923234</v>
      </c>
      <c r="E204" s="93">
        <v>0.4022613824546802</v>
      </c>
      <c r="F204" s="69" t="s">
        <v>221</v>
      </c>
      <c r="G204" s="69" t="b">
        <v>0</v>
      </c>
      <c r="H204" s="69" t="b">
        <v>0</v>
      </c>
      <c r="I204" s="69" t="b">
        <v>0</v>
      </c>
      <c r="J204" s="69" t="b">
        <v>0</v>
      </c>
      <c r="K204" s="69" t="b">
        <v>0</v>
      </c>
      <c r="L204" s="69" t="b">
        <v>0</v>
      </c>
    </row>
    <row r="205" spans="1:12" ht="15">
      <c r="A205" s="69" t="s">
        <v>1486</v>
      </c>
      <c r="B205" s="69" t="s">
        <v>1490</v>
      </c>
      <c r="C205" s="69">
        <v>4</v>
      </c>
      <c r="D205" s="93">
        <v>0.008694692568923234</v>
      </c>
      <c r="E205" s="93">
        <v>0.6378984165566698</v>
      </c>
      <c r="F205" s="69" t="s">
        <v>221</v>
      </c>
      <c r="G205" s="69" t="b">
        <v>0</v>
      </c>
      <c r="H205" s="69" t="b">
        <v>0</v>
      </c>
      <c r="I205" s="69" t="b">
        <v>0</v>
      </c>
      <c r="J205" s="69" t="b">
        <v>0</v>
      </c>
      <c r="K205" s="69" t="b">
        <v>0</v>
      </c>
      <c r="L205" s="69" t="b">
        <v>0</v>
      </c>
    </row>
    <row r="206" spans="1:12" ht="15">
      <c r="A206" s="69" t="s">
        <v>1493</v>
      </c>
      <c r="B206" s="69" t="s">
        <v>1612</v>
      </c>
      <c r="C206" s="69">
        <v>4</v>
      </c>
      <c r="D206" s="93">
        <v>0.008694692568923234</v>
      </c>
      <c r="E206" s="93">
        <v>1.4760475966155988</v>
      </c>
      <c r="F206" s="69" t="s">
        <v>221</v>
      </c>
      <c r="G206" s="69" t="b">
        <v>0</v>
      </c>
      <c r="H206" s="69" t="b">
        <v>0</v>
      </c>
      <c r="I206" s="69" t="b">
        <v>0</v>
      </c>
      <c r="J206" s="69" t="b">
        <v>0</v>
      </c>
      <c r="K206" s="69" t="b">
        <v>0</v>
      </c>
      <c r="L206" s="69" t="b">
        <v>0</v>
      </c>
    </row>
    <row r="207" spans="1:12" ht="15">
      <c r="A207" s="69" t="s">
        <v>1613</v>
      </c>
      <c r="B207" s="69" t="s">
        <v>1618</v>
      </c>
      <c r="C207" s="69">
        <v>4</v>
      </c>
      <c r="D207" s="93">
        <v>0.008694692568923234</v>
      </c>
      <c r="E207" s="93">
        <v>1.8105013477665297</v>
      </c>
      <c r="F207" s="69" t="s">
        <v>221</v>
      </c>
      <c r="G207" s="69" t="b">
        <v>0</v>
      </c>
      <c r="H207" s="69" t="b">
        <v>0</v>
      </c>
      <c r="I207" s="69" t="b">
        <v>0</v>
      </c>
      <c r="J207" s="69" t="b">
        <v>0</v>
      </c>
      <c r="K207" s="69" t="b">
        <v>0</v>
      </c>
      <c r="L207" s="69" t="b">
        <v>0</v>
      </c>
    </row>
    <row r="208" spans="1:12" ht="15">
      <c r="A208" s="69" t="s">
        <v>1618</v>
      </c>
      <c r="B208" s="69" t="s">
        <v>1622</v>
      </c>
      <c r="C208" s="69">
        <v>4</v>
      </c>
      <c r="D208" s="93">
        <v>0.008694692568923234</v>
      </c>
      <c r="E208" s="93">
        <v>1.8105013477665297</v>
      </c>
      <c r="F208" s="69" t="s">
        <v>221</v>
      </c>
      <c r="G208" s="69" t="b">
        <v>0</v>
      </c>
      <c r="H208" s="69" t="b">
        <v>0</v>
      </c>
      <c r="I208" s="69" t="b">
        <v>0</v>
      </c>
      <c r="J208" s="69" t="b">
        <v>0</v>
      </c>
      <c r="K208" s="69" t="b">
        <v>0</v>
      </c>
      <c r="L208" s="69" t="b">
        <v>0</v>
      </c>
    </row>
    <row r="209" spans="1:12" ht="15">
      <c r="A209" s="69" t="s">
        <v>1622</v>
      </c>
      <c r="B209" s="69" t="s">
        <v>1619</v>
      </c>
      <c r="C209" s="69">
        <v>4</v>
      </c>
      <c r="D209" s="93">
        <v>0.008694692568923234</v>
      </c>
      <c r="E209" s="93">
        <v>1.7313201017189048</v>
      </c>
      <c r="F209" s="69" t="s">
        <v>221</v>
      </c>
      <c r="G209" s="69" t="b">
        <v>0</v>
      </c>
      <c r="H209" s="69" t="b">
        <v>0</v>
      </c>
      <c r="I209" s="69" t="b">
        <v>0</v>
      </c>
      <c r="J209" s="69" t="b">
        <v>0</v>
      </c>
      <c r="K209" s="69" t="b">
        <v>0</v>
      </c>
      <c r="L209" s="69" t="b">
        <v>0</v>
      </c>
    </row>
    <row r="210" spans="1:12" ht="15">
      <c r="A210" s="69" t="s">
        <v>1619</v>
      </c>
      <c r="B210" s="69" t="s">
        <v>1620</v>
      </c>
      <c r="C210" s="69">
        <v>4</v>
      </c>
      <c r="D210" s="93">
        <v>0.008694692568923234</v>
      </c>
      <c r="E210" s="93">
        <v>1.6521388556712802</v>
      </c>
      <c r="F210" s="69" t="s">
        <v>221</v>
      </c>
      <c r="G210" s="69" t="b">
        <v>0</v>
      </c>
      <c r="H210" s="69" t="b">
        <v>0</v>
      </c>
      <c r="I210" s="69" t="b">
        <v>0</v>
      </c>
      <c r="J210" s="69" t="b">
        <v>0</v>
      </c>
      <c r="K210" s="69" t="b">
        <v>0</v>
      </c>
      <c r="L210" s="69" t="b">
        <v>0</v>
      </c>
    </row>
    <row r="211" spans="1:12" ht="15">
      <c r="A211" s="69" t="s">
        <v>1620</v>
      </c>
      <c r="B211" s="69" t="s">
        <v>1625</v>
      </c>
      <c r="C211" s="69">
        <v>4</v>
      </c>
      <c r="D211" s="93">
        <v>0.008694692568923234</v>
      </c>
      <c r="E211" s="93">
        <v>1.7313201017189048</v>
      </c>
      <c r="F211" s="69" t="s">
        <v>221</v>
      </c>
      <c r="G211" s="69" t="b">
        <v>0</v>
      </c>
      <c r="H211" s="69" t="b">
        <v>0</v>
      </c>
      <c r="I211" s="69" t="b">
        <v>0</v>
      </c>
      <c r="J211" s="69" t="b">
        <v>0</v>
      </c>
      <c r="K211" s="69" t="b">
        <v>0</v>
      </c>
      <c r="L211" s="69" t="b">
        <v>0</v>
      </c>
    </row>
    <row r="212" spans="1:12" ht="15">
      <c r="A212" s="69" t="s">
        <v>1616</v>
      </c>
      <c r="B212" s="69" t="s">
        <v>1631</v>
      </c>
      <c r="C212" s="69">
        <v>4</v>
      </c>
      <c r="D212" s="93">
        <v>0.008694692568923234</v>
      </c>
      <c r="E212" s="93">
        <v>1.8282301147269613</v>
      </c>
      <c r="F212" s="69" t="s">
        <v>221</v>
      </c>
      <c r="G212" s="69" t="b">
        <v>0</v>
      </c>
      <c r="H212" s="69" t="b">
        <v>0</v>
      </c>
      <c r="I212" s="69" t="b">
        <v>0</v>
      </c>
      <c r="J212" s="69" t="b">
        <v>0</v>
      </c>
      <c r="K212" s="69" t="b">
        <v>0</v>
      </c>
      <c r="L212" s="69" t="b">
        <v>0</v>
      </c>
    </row>
    <row r="213" spans="1:12" ht="15">
      <c r="A213" s="69" t="s">
        <v>1631</v>
      </c>
      <c r="B213" s="69" t="s">
        <v>1632</v>
      </c>
      <c r="C213" s="69">
        <v>4</v>
      </c>
      <c r="D213" s="93">
        <v>0.008694692568923234</v>
      </c>
      <c r="E213" s="93">
        <v>2.0043213737826426</v>
      </c>
      <c r="F213" s="69" t="s">
        <v>221</v>
      </c>
      <c r="G213" s="69" t="b">
        <v>0</v>
      </c>
      <c r="H213" s="69" t="b">
        <v>0</v>
      </c>
      <c r="I213" s="69" t="b">
        <v>0</v>
      </c>
      <c r="J213" s="69" t="b">
        <v>0</v>
      </c>
      <c r="K213" s="69" t="b">
        <v>0</v>
      </c>
      <c r="L213" s="69" t="b">
        <v>0</v>
      </c>
    </row>
    <row r="214" spans="1:12" ht="15">
      <c r="A214" s="69" t="s">
        <v>1632</v>
      </c>
      <c r="B214" s="69" t="s">
        <v>1486</v>
      </c>
      <c r="C214" s="69">
        <v>4</v>
      </c>
      <c r="D214" s="93">
        <v>0.008694692568923234</v>
      </c>
      <c r="E214" s="93">
        <v>1.101231386790699</v>
      </c>
      <c r="F214" s="69" t="s">
        <v>221</v>
      </c>
      <c r="G214" s="69" t="b">
        <v>0</v>
      </c>
      <c r="H214" s="69" t="b">
        <v>0</v>
      </c>
      <c r="I214" s="69" t="b">
        <v>0</v>
      </c>
      <c r="J214" s="69" t="b">
        <v>0</v>
      </c>
      <c r="K214" s="69" t="b">
        <v>0</v>
      </c>
      <c r="L214" s="69" t="b">
        <v>0</v>
      </c>
    </row>
    <row r="215" spans="1:12" ht="15">
      <c r="A215" s="69" t="s">
        <v>776</v>
      </c>
      <c r="B215" s="69" t="s">
        <v>1488</v>
      </c>
      <c r="C215" s="69">
        <v>4</v>
      </c>
      <c r="D215" s="93">
        <v>0.008694692568923234</v>
      </c>
      <c r="E215" s="93">
        <v>0.44801887301535537</v>
      </c>
      <c r="F215" s="69" t="s">
        <v>221</v>
      </c>
      <c r="G215" s="69" t="b">
        <v>0</v>
      </c>
      <c r="H215" s="69" t="b">
        <v>0</v>
      </c>
      <c r="I215" s="69" t="b">
        <v>0</v>
      </c>
      <c r="J215" s="69" t="b">
        <v>0</v>
      </c>
      <c r="K215" s="69" t="b">
        <v>0</v>
      </c>
      <c r="L215" s="69" t="b">
        <v>0</v>
      </c>
    </row>
    <row r="216" spans="1:12" ht="15">
      <c r="A216" s="69" t="s">
        <v>1489</v>
      </c>
      <c r="B216" s="69" t="s">
        <v>1624</v>
      </c>
      <c r="C216" s="69">
        <v>4</v>
      </c>
      <c r="D216" s="93">
        <v>0.008694692568923234</v>
      </c>
      <c r="E216" s="93">
        <v>1.2841620703766856</v>
      </c>
      <c r="F216" s="69" t="s">
        <v>221</v>
      </c>
      <c r="G216" s="69" t="b">
        <v>0</v>
      </c>
      <c r="H216" s="69" t="b">
        <v>0</v>
      </c>
      <c r="I216" s="69" t="b">
        <v>0</v>
      </c>
      <c r="J216" s="69" t="b">
        <v>0</v>
      </c>
      <c r="K216" s="69" t="b">
        <v>0</v>
      </c>
      <c r="L216" s="69" t="b">
        <v>0</v>
      </c>
    </row>
    <row r="217" spans="1:12" ht="15">
      <c r="A217" s="69" t="s">
        <v>1624</v>
      </c>
      <c r="B217" s="69" t="s">
        <v>1633</v>
      </c>
      <c r="C217" s="69">
        <v>4</v>
      </c>
      <c r="D217" s="93">
        <v>0.008694692568923234</v>
      </c>
      <c r="E217" s="93">
        <v>2.0043213737826426</v>
      </c>
      <c r="F217" s="69" t="s">
        <v>221</v>
      </c>
      <c r="G217" s="69" t="b">
        <v>0</v>
      </c>
      <c r="H217" s="69" t="b">
        <v>0</v>
      </c>
      <c r="I217" s="69" t="b">
        <v>0</v>
      </c>
      <c r="J217" s="69" t="b">
        <v>0</v>
      </c>
      <c r="K217" s="69" t="b">
        <v>0</v>
      </c>
      <c r="L217" s="69" t="b">
        <v>0</v>
      </c>
    </row>
    <row r="218" spans="1:12" ht="15">
      <c r="A218" s="69" t="s">
        <v>1633</v>
      </c>
      <c r="B218" s="69" t="s">
        <v>1634</v>
      </c>
      <c r="C218" s="69">
        <v>4</v>
      </c>
      <c r="D218" s="93">
        <v>0.008694692568923234</v>
      </c>
      <c r="E218" s="93">
        <v>2.0043213737826426</v>
      </c>
      <c r="F218" s="69" t="s">
        <v>221</v>
      </c>
      <c r="G218" s="69" t="b">
        <v>0</v>
      </c>
      <c r="H218" s="69" t="b">
        <v>0</v>
      </c>
      <c r="I218" s="69" t="b">
        <v>0</v>
      </c>
      <c r="J218" s="69" t="b">
        <v>0</v>
      </c>
      <c r="K218" s="69" t="b">
        <v>0</v>
      </c>
      <c r="L218" s="69" t="b">
        <v>0</v>
      </c>
    </row>
    <row r="219" spans="1:12" ht="15">
      <c r="A219" s="69" t="s">
        <v>1639</v>
      </c>
      <c r="B219" s="69" t="s">
        <v>1486</v>
      </c>
      <c r="C219" s="69">
        <v>3</v>
      </c>
      <c r="D219" s="93">
        <v>0.007374814893263952</v>
      </c>
      <c r="E219" s="93">
        <v>1.101231386790699</v>
      </c>
      <c r="F219" s="69" t="s">
        <v>221</v>
      </c>
      <c r="G219" s="69" t="b">
        <v>0</v>
      </c>
      <c r="H219" s="69" t="b">
        <v>0</v>
      </c>
      <c r="I219" s="69" t="b">
        <v>0</v>
      </c>
      <c r="J219" s="69" t="b">
        <v>0</v>
      </c>
      <c r="K219" s="69" t="b">
        <v>0</v>
      </c>
      <c r="L219" s="69" t="b">
        <v>0</v>
      </c>
    </row>
    <row r="220" spans="1:12" ht="15">
      <c r="A220" s="69" t="s">
        <v>1489</v>
      </c>
      <c r="B220" s="69" t="s">
        <v>1615</v>
      </c>
      <c r="C220" s="69">
        <v>3</v>
      </c>
      <c r="D220" s="93">
        <v>0.007374814893263952</v>
      </c>
      <c r="E220" s="93">
        <v>1.2841620703766858</v>
      </c>
      <c r="F220" s="69" t="s">
        <v>221</v>
      </c>
      <c r="G220" s="69" t="b">
        <v>0</v>
      </c>
      <c r="H220" s="69" t="b">
        <v>0</v>
      </c>
      <c r="I220" s="69" t="b">
        <v>0</v>
      </c>
      <c r="J220" s="69" t="b">
        <v>0</v>
      </c>
      <c r="K220" s="69" t="b">
        <v>0</v>
      </c>
      <c r="L220" s="69" t="b">
        <v>0</v>
      </c>
    </row>
    <row r="221" spans="1:12" ht="15">
      <c r="A221" s="69" t="s">
        <v>1615</v>
      </c>
      <c r="B221" s="69" t="s">
        <v>1496</v>
      </c>
      <c r="C221" s="69">
        <v>3</v>
      </c>
      <c r="D221" s="93">
        <v>0.007374814893263952</v>
      </c>
      <c r="E221" s="93">
        <v>1.460253329432367</v>
      </c>
      <c r="F221" s="69" t="s">
        <v>221</v>
      </c>
      <c r="G221" s="69" t="b">
        <v>0</v>
      </c>
      <c r="H221" s="69" t="b">
        <v>0</v>
      </c>
      <c r="I221" s="69" t="b">
        <v>0</v>
      </c>
      <c r="J221" s="69" t="b">
        <v>0</v>
      </c>
      <c r="K221" s="69" t="b">
        <v>0</v>
      </c>
      <c r="L221" s="69" t="b">
        <v>0</v>
      </c>
    </row>
    <row r="222" spans="1:12" ht="15">
      <c r="A222" s="69" t="s">
        <v>1496</v>
      </c>
      <c r="B222" s="69" t="s">
        <v>1640</v>
      </c>
      <c r="C222" s="69">
        <v>3</v>
      </c>
      <c r="D222" s="93">
        <v>0.007374814893263952</v>
      </c>
      <c r="E222" s="93">
        <v>1.8282301147269613</v>
      </c>
      <c r="F222" s="69" t="s">
        <v>221</v>
      </c>
      <c r="G222" s="69" t="b">
        <v>0</v>
      </c>
      <c r="H222" s="69" t="b">
        <v>0</v>
      </c>
      <c r="I222" s="69" t="b">
        <v>0</v>
      </c>
      <c r="J222" s="69" t="b">
        <v>0</v>
      </c>
      <c r="K222" s="69" t="b">
        <v>0</v>
      </c>
      <c r="L222" s="69" t="b">
        <v>0</v>
      </c>
    </row>
    <row r="223" spans="1:12" ht="15">
      <c r="A223" s="69" t="s">
        <v>1640</v>
      </c>
      <c r="B223" s="69" t="s">
        <v>1492</v>
      </c>
      <c r="C223" s="69">
        <v>3</v>
      </c>
      <c r="D223" s="93">
        <v>0.007374814893263952</v>
      </c>
      <c r="E223" s="93">
        <v>1.606381365110605</v>
      </c>
      <c r="F223" s="69" t="s">
        <v>221</v>
      </c>
      <c r="G223" s="69" t="b">
        <v>0</v>
      </c>
      <c r="H223" s="69" t="b">
        <v>0</v>
      </c>
      <c r="I223" s="69" t="b">
        <v>0</v>
      </c>
      <c r="J223" s="69" t="b">
        <v>0</v>
      </c>
      <c r="K223" s="69" t="b">
        <v>0</v>
      </c>
      <c r="L223" s="69" t="b">
        <v>0</v>
      </c>
    </row>
    <row r="224" spans="1:12" ht="15">
      <c r="A224" s="69" t="s">
        <v>1492</v>
      </c>
      <c r="B224" s="69" t="s">
        <v>770</v>
      </c>
      <c r="C224" s="69">
        <v>3</v>
      </c>
      <c r="D224" s="93">
        <v>0.007374814893263952</v>
      </c>
      <c r="E224" s="93">
        <v>0.8903780214758058</v>
      </c>
      <c r="F224" s="69" t="s">
        <v>221</v>
      </c>
      <c r="G224" s="69" t="b">
        <v>0</v>
      </c>
      <c r="H224" s="69" t="b">
        <v>0</v>
      </c>
      <c r="I224" s="69" t="b">
        <v>0</v>
      </c>
      <c r="J224" s="69" t="b">
        <v>0</v>
      </c>
      <c r="K224" s="69" t="b">
        <v>0</v>
      </c>
      <c r="L224" s="69" t="b">
        <v>0</v>
      </c>
    </row>
    <row r="225" spans="1:12" ht="15">
      <c r="A225" s="69" t="s">
        <v>776</v>
      </c>
      <c r="B225" s="69" t="s">
        <v>1486</v>
      </c>
      <c r="C225" s="69">
        <v>3</v>
      </c>
      <c r="D225" s="93">
        <v>0.007374814893263952</v>
      </c>
      <c r="E225" s="93">
        <v>0.1981413997987554</v>
      </c>
      <c r="F225" s="69" t="s">
        <v>221</v>
      </c>
      <c r="G225" s="69" t="b">
        <v>0</v>
      </c>
      <c r="H225" s="69" t="b">
        <v>0</v>
      </c>
      <c r="I225" s="69" t="b">
        <v>0</v>
      </c>
      <c r="J225" s="69" t="b">
        <v>0</v>
      </c>
      <c r="K225" s="69" t="b">
        <v>0</v>
      </c>
      <c r="L225" s="69" t="b">
        <v>0</v>
      </c>
    </row>
    <row r="226" spans="1:12" ht="15">
      <c r="A226" s="69" t="s">
        <v>770</v>
      </c>
      <c r="B226" s="69" t="s">
        <v>783</v>
      </c>
      <c r="C226" s="69">
        <v>2</v>
      </c>
      <c r="D226" s="93">
        <v>0.005718781344434196</v>
      </c>
      <c r="E226" s="93">
        <v>1.3053513694466237</v>
      </c>
      <c r="F226" s="69" t="s">
        <v>221</v>
      </c>
      <c r="G226" s="69" t="b">
        <v>0</v>
      </c>
      <c r="H226" s="69" t="b">
        <v>0</v>
      </c>
      <c r="I226" s="69" t="b">
        <v>0</v>
      </c>
      <c r="J226" s="69" t="b">
        <v>0</v>
      </c>
      <c r="K226" s="69" t="b">
        <v>0</v>
      </c>
      <c r="L226" s="69" t="b">
        <v>0</v>
      </c>
    </row>
    <row r="227" spans="1:12" ht="15">
      <c r="A227" s="69" t="s">
        <v>1492</v>
      </c>
      <c r="B227" s="69" t="s">
        <v>1656</v>
      </c>
      <c r="C227" s="69">
        <v>2</v>
      </c>
      <c r="D227" s="93">
        <v>0.005718781344434196</v>
      </c>
      <c r="E227" s="93">
        <v>1.8282301147269613</v>
      </c>
      <c r="F227" s="69" t="s">
        <v>221</v>
      </c>
      <c r="G227" s="69" t="b">
        <v>0</v>
      </c>
      <c r="H227" s="69" t="b">
        <v>0</v>
      </c>
      <c r="I227" s="69" t="b">
        <v>0</v>
      </c>
      <c r="J227" s="69" t="b">
        <v>0</v>
      </c>
      <c r="K227" s="69" t="b">
        <v>0</v>
      </c>
      <c r="L227" s="69" t="b">
        <v>0</v>
      </c>
    </row>
    <row r="228" spans="1:12" ht="15">
      <c r="A228" s="69" t="s">
        <v>1623</v>
      </c>
      <c r="B228" s="69" t="s">
        <v>1490</v>
      </c>
      <c r="C228" s="69">
        <v>2</v>
      </c>
      <c r="D228" s="93">
        <v>0.005718781344434196</v>
      </c>
      <c r="E228" s="93">
        <v>1.351108860007299</v>
      </c>
      <c r="F228" s="69" t="s">
        <v>221</v>
      </c>
      <c r="G228" s="69" t="b">
        <v>0</v>
      </c>
      <c r="H228" s="69" t="b">
        <v>0</v>
      </c>
      <c r="I228" s="69" t="b">
        <v>0</v>
      </c>
      <c r="J228" s="69" t="b">
        <v>0</v>
      </c>
      <c r="K228" s="69" t="b">
        <v>0</v>
      </c>
      <c r="L228" s="69" t="b">
        <v>0</v>
      </c>
    </row>
    <row r="229" spans="1:12" ht="15">
      <c r="A229" s="69" t="s">
        <v>1493</v>
      </c>
      <c r="B229" s="69" t="s">
        <v>1488</v>
      </c>
      <c r="C229" s="69">
        <v>2</v>
      </c>
      <c r="D229" s="93">
        <v>0.005718781344434196</v>
      </c>
      <c r="E229" s="93">
        <v>0.5729576096236553</v>
      </c>
      <c r="F229" s="69" t="s">
        <v>221</v>
      </c>
      <c r="G229" s="69" t="b">
        <v>0</v>
      </c>
      <c r="H229" s="69" t="b">
        <v>0</v>
      </c>
      <c r="I229" s="69" t="b">
        <v>0</v>
      </c>
      <c r="J229" s="69" t="b">
        <v>0</v>
      </c>
      <c r="K229" s="69" t="b">
        <v>0</v>
      </c>
      <c r="L229" s="69" t="b">
        <v>0</v>
      </c>
    </row>
    <row r="230" spans="1:12" ht="15">
      <c r="A230" s="69" t="s">
        <v>1486</v>
      </c>
      <c r="B230" s="69" t="s">
        <v>1497</v>
      </c>
      <c r="C230" s="69">
        <v>2</v>
      </c>
      <c r="D230" s="93">
        <v>0.005718781344434196</v>
      </c>
      <c r="E230" s="93">
        <v>0.938928412220651</v>
      </c>
      <c r="F230" s="69" t="s">
        <v>221</v>
      </c>
      <c r="G230" s="69" t="b">
        <v>0</v>
      </c>
      <c r="H230" s="69" t="b">
        <v>0</v>
      </c>
      <c r="I230" s="69" t="b">
        <v>0</v>
      </c>
      <c r="J230" s="69" t="b">
        <v>0</v>
      </c>
      <c r="K230" s="69" t="b">
        <v>0</v>
      </c>
      <c r="L230" s="69" t="b">
        <v>0</v>
      </c>
    </row>
    <row r="231" spans="1:12" ht="15">
      <c r="A231" s="69" t="s">
        <v>1497</v>
      </c>
      <c r="B231" s="69" t="s">
        <v>1490</v>
      </c>
      <c r="C231" s="69">
        <v>2</v>
      </c>
      <c r="D231" s="93">
        <v>0.005718781344434196</v>
      </c>
      <c r="E231" s="93">
        <v>1.351108860007299</v>
      </c>
      <c r="F231" s="69" t="s">
        <v>221</v>
      </c>
      <c r="G231" s="69" t="b">
        <v>0</v>
      </c>
      <c r="H231" s="69" t="b">
        <v>0</v>
      </c>
      <c r="I231" s="69" t="b">
        <v>0</v>
      </c>
      <c r="J231" s="69" t="b">
        <v>0</v>
      </c>
      <c r="K231" s="69" t="b">
        <v>0</v>
      </c>
      <c r="L231" s="69" t="b">
        <v>0</v>
      </c>
    </row>
    <row r="232" spans="1:12" ht="15">
      <c r="A232" s="69" t="s">
        <v>1493</v>
      </c>
      <c r="B232" s="69" t="s">
        <v>776</v>
      </c>
      <c r="C232" s="69">
        <v>2</v>
      </c>
      <c r="D232" s="93">
        <v>0.005718781344434196</v>
      </c>
      <c r="E232" s="93">
        <v>0.5914410153176685</v>
      </c>
      <c r="F232" s="69" t="s">
        <v>221</v>
      </c>
      <c r="G232" s="69" t="b">
        <v>0</v>
      </c>
      <c r="H232" s="69" t="b">
        <v>0</v>
      </c>
      <c r="I232" s="69" t="b">
        <v>0</v>
      </c>
      <c r="J232" s="69" t="b">
        <v>0</v>
      </c>
      <c r="K232" s="69" t="b">
        <v>0</v>
      </c>
      <c r="L232" s="69" t="b">
        <v>0</v>
      </c>
    </row>
    <row r="233" spans="1:12" ht="15">
      <c r="A233" s="69" t="s">
        <v>1643</v>
      </c>
      <c r="B233" s="69" t="s">
        <v>1492</v>
      </c>
      <c r="C233" s="69">
        <v>2</v>
      </c>
      <c r="D233" s="93">
        <v>0.007090216404406775</v>
      </c>
      <c r="E233" s="93">
        <v>1.606381365110605</v>
      </c>
      <c r="F233" s="69" t="s">
        <v>221</v>
      </c>
      <c r="G233" s="69" t="b">
        <v>0</v>
      </c>
      <c r="H233" s="69" t="b">
        <v>0</v>
      </c>
      <c r="I233" s="69" t="b">
        <v>0</v>
      </c>
      <c r="J233" s="69" t="b">
        <v>0</v>
      </c>
      <c r="K233" s="69" t="b">
        <v>0</v>
      </c>
      <c r="L233" s="69" t="b">
        <v>0</v>
      </c>
    </row>
    <row r="234" spans="1:12" ht="15">
      <c r="A234" s="69" t="s">
        <v>1635</v>
      </c>
      <c r="B234" s="69" t="s">
        <v>1617</v>
      </c>
      <c r="C234" s="69">
        <v>2</v>
      </c>
      <c r="D234" s="93">
        <v>0.005718781344434196</v>
      </c>
      <c r="E234" s="93">
        <v>2.1292601103909425</v>
      </c>
      <c r="F234" s="69" t="s">
        <v>221</v>
      </c>
      <c r="G234" s="69" t="b">
        <v>0</v>
      </c>
      <c r="H234" s="69" t="b">
        <v>0</v>
      </c>
      <c r="I234" s="69" t="b">
        <v>0</v>
      </c>
      <c r="J234" s="69" t="b">
        <v>0</v>
      </c>
      <c r="K234" s="69" t="b">
        <v>0</v>
      </c>
      <c r="L234" s="69" t="b">
        <v>0</v>
      </c>
    </row>
    <row r="235" spans="1:12" ht="15">
      <c r="A235" s="69" t="s">
        <v>1491</v>
      </c>
      <c r="B235" s="69" t="s">
        <v>1636</v>
      </c>
      <c r="C235" s="69">
        <v>2</v>
      </c>
      <c r="D235" s="93">
        <v>0.005718781344434196</v>
      </c>
      <c r="E235" s="93">
        <v>1.52720011906298</v>
      </c>
      <c r="F235" s="69" t="s">
        <v>221</v>
      </c>
      <c r="G235" s="69" t="b">
        <v>0</v>
      </c>
      <c r="H235" s="69" t="b">
        <v>0</v>
      </c>
      <c r="I235" s="69" t="b">
        <v>0</v>
      </c>
      <c r="J235" s="69" t="b">
        <v>0</v>
      </c>
      <c r="K235" s="69" t="b">
        <v>0</v>
      </c>
      <c r="L235" s="69" t="b">
        <v>0</v>
      </c>
    </row>
    <row r="236" spans="1:12" ht="15">
      <c r="A236" s="69" t="s">
        <v>1636</v>
      </c>
      <c r="B236" s="69" t="s">
        <v>1637</v>
      </c>
      <c r="C236" s="69">
        <v>2</v>
      </c>
      <c r="D236" s="93">
        <v>0.005718781344434196</v>
      </c>
      <c r="E236" s="93">
        <v>2.305351369446624</v>
      </c>
      <c r="F236" s="69" t="s">
        <v>221</v>
      </c>
      <c r="G236" s="69" t="b">
        <v>0</v>
      </c>
      <c r="H236" s="69" t="b">
        <v>0</v>
      </c>
      <c r="I236" s="69" t="b">
        <v>0</v>
      </c>
      <c r="J236" s="69" t="b">
        <v>0</v>
      </c>
      <c r="K236" s="69" t="b">
        <v>0</v>
      </c>
      <c r="L236" s="69" t="b">
        <v>0</v>
      </c>
    </row>
    <row r="237" spans="1:12" ht="15">
      <c r="A237" s="69" t="s">
        <v>776</v>
      </c>
      <c r="B237" s="69" t="s">
        <v>1614</v>
      </c>
      <c r="C237" s="69">
        <v>2</v>
      </c>
      <c r="D237" s="93">
        <v>0.005718781344434196</v>
      </c>
      <c r="E237" s="93">
        <v>0.9251401277350177</v>
      </c>
      <c r="F237" s="69" t="s">
        <v>221</v>
      </c>
      <c r="G237" s="69" t="b">
        <v>0</v>
      </c>
      <c r="H237" s="69" t="b">
        <v>0</v>
      </c>
      <c r="I237" s="69" t="b">
        <v>0</v>
      </c>
      <c r="J237" s="69" t="b">
        <v>0</v>
      </c>
      <c r="K237" s="69" t="b">
        <v>0</v>
      </c>
      <c r="L237" s="69" t="b">
        <v>0</v>
      </c>
    </row>
    <row r="238" spans="1:12" ht="15">
      <c r="A238" s="69" t="s">
        <v>1642</v>
      </c>
      <c r="B238" s="69" t="s">
        <v>1490</v>
      </c>
      <c r="C238" s="69">
        <v>2</v>
      </c>
      <c r="D238" s="93">
        <v>0.005718781344434196</v>
      </c>
      <c r="E238" s="93">
        <v>1.52720011906298</v>
      </c>
      <c r="F238" s="69" t="s">
        <v>221</v>
      </c>
      <c r="G238" s="69" t="b">
        <v>0</v>
      </c>
      <c r="H238" s="69" t="b">
        <v>0</v>
      </c>
      <c r="I238" s="69" t="b">
        <v>0</v>
      </c>
      <c r="J238" s="69" t="b">
        <v>0</v>
      </c>
      <c r="K238" s="69" t="b">
        <v>0</v>
      </c>
      <c r="L238" s="69" t="b">
        <v>0</v>
      </c>
    </row>
    <row r="239" spans="1:12" ht="15">
      <c r="A239" s="69" t="s">
        <v>1629</v>
      </c>
      <c r="B239" s="69" t="s">
        <v>1663</v>
      </c>
      <c r="C239" s="69">
        <v>2</v>
      </c>
      <c r="D239" s="93">
        <v>0.005718781344434196</v>
      </c>
      <c r="E239" s="93">
        <v>2.1292601103909425</v>
      </c>
      <c r="F239" s="69" t="s">
        <v>221</v>
      </c>
      <c r="G239" s="69" t="b">
        <v>0</v>
      </c>
      <c r="H239" s="69" t="b">
        <v>0</v>
      </c>
      <c r="I239" s="69" t="b">
        <v>0</v>
      </c>
      <c r="J239" s="69" t="b">
        <v>0</v>
      </c>
      <c r="K239" s="69" t="b">
        <v>0</v>
      </c>
      <c r="L239" s="69" t="b">
        <v>0</v>
      </c>
    </row>
    <row r="240" spans="1:12" ht="15">
      <c r="A240" s="69" t="s">
        <v>1666</v>
      </c>
      <c r="B240" s="69" t="s">
        <v>1487</v>
      </c>
      <c r="C240" s="69">
        <v>2</v>
      </c>
      <c r="D240" s="93">
        <v>0.007090216404406775</v>
      </c>
      <c r="E240" s="93">
        <v>1.191408017139787</v>
      </c>
      <c r="F240" s="69" t="s">
        <v>221</v>
      </c>
      <c r="G240" s="69" t="b">
        <v>0</v>
      </c>
      <c r="H240" s="69" t="b">
        <v>0</v>
      </c>
      <c r="I240" s="69" t="b">
        <v>0</v>
      </c>
      <c r="J240" s="69" t="b">
        <v>0</v>
      </c>
      <c r="K240" s="69" t="b">
        <v>0</v>
      </c>
      <c r="L240" s="69" t="b">
        <v>0</v>
      </c>
    </row>
    <row r="241" spans="1:12" ht="15">
      <c r="A241" s="69" t="s">
        <v>1616</v>
      </c>
      <c r="B241" s="69" t="s">
        <v>770</v>
      </c>
      <c r="C241" s="69">
        <v>2</v>
      </c>
      <c r="D241" s="93">
        <v>0.005718781344434196</v>
      </c>
      <c r="E241" s="93">
        <v>0.7142867624201246</v>
      </c>
      <c r="F241" s="69" t="s">
        <v>221</v>
      </c>
      <c r="G241" s="69" t="b">
        <v>0</v>
      </c>
      <c r="H241" s="69" t="b">
        <v>0</v>
      </c>
      <c r="I241" s="69" t="b">
        <v>0</v>
      </c>
      <c r="J241" s="69" t="b">
        <v>0</v>
      </c>
      <c r="K241" s="69" t="b">
        <v>0</v>
      </c>
      <c r="L241" s="69" t="b">
        <v>0</v>
      </c>
    </row>
    <row r="242" spans="1:12" ht="15">
      <c r="A242" s="69" t="s">
        <v>770</v>
      </c>
      <c r="B242" s="69" t="s">
        <v>1672</v>
      </c>
      <c r="C242" s="69">
        <v>2</v>
      </c>
      <c r="D242" s="93">
        <v>0.005718781344434196</v>
      </c>
      <c r="E242" s="93">
        <v>1.3053513694466237</v>
      </c>
      <c r="F242" s="69" t="s">
        <v>221</v>
      </c>
      <c r="G242" s="69" t="b">
        <v>0</v>
      </c>
      <c r="H242" s="69" t="b">
        <v>0</v>
      </c>
      <c r="I242" s="69" t="b">
        <v>0</v>
      </c>
      <c r="J242" s="69" t="b">
        <v>0</v>
      </c>
      <c r="K242" s="69" t="b">
        <v>0</v>
      </c>
      <c r="L242" s="69" t="b">
        <v>0</v>
      </c>
    </row>
    <row r="243" spans="1:12" ht="15">
      <c r="A243" s="69" t="s">
        <v>1672</v>
      </c>
      <c r="B243" s="69" t="s">
        <v>1488</v>
      </c>
      <c r="C243" s="69">
        <v>2</v>
      </c>
      <c r="D243" s="93">
        <v>0.005718781344434196</v>
      </c>
      <c r="E243" s="93">
        <v>1.226170123398999</v>
      </c>
      <c r="F243" s="69" t="s">
        <v>221</v>
      </c>
      <c r="G243" s="69" t="b">
        <v>0</v>
      </c>
      <c r="H243" s="69" t="b">
        <v>0</v>
      </c>
      <c r="I243" s="69" t="b">
        <v>0</v>
      </c>
      <c r="J243" s="69" t="b">
        <v>0</v>
      </c>
      <c r="K243" s="69" t="b">
        <v>0</v>
      </c>
      <c r="L243" s="69" t="b">
        <v>0</v>
      </c>
    </row>
    <row r="244" spans="1:12" ht="15">
      <c r="A244" s="69" t="s">
        <v>1489</v>
      </c>
      <c r="B244" s="69" t="s">
        <v>1498</v>
      </c>
      <c r="C244" s="69">
        <v>2</v>
      </c>
      <c r="D244" s="93">
        <v>0.005718781344434196</v>
      </c>
      <c r="E244" s="93">
        <v>1.1080708113210045</v>
      </c>
      <c r="F244" s="69" t="s">
        <v>221</v>
      </c>
      <c r="G244" s="69" t="b">
        <v>0</v>
      </c>
      <c r="H244" s="69" t="b">
        <v>0</v>
      </c>
      <c r="I244" s="69" t="b">
        <v>0</v>
      </c>
      <c r="J244" s="69" t="b">
        <v>0</v>
      </c>
      <c r="K244" s="69" t="b">
        <v>0</v>
      </c>
      <c r="L244" s="69" t="b">
        <v>0</v>
      </c>
    </row>
    <row r="245" spans="1:12" ht="15">
      <c r="A245" s="69" t="s">
        <v>1498</v>
      </c>
      <c r="B245" s="69" t="s">
        <v>776</v>
      </c>
      <c r="C245" s="69">
        <v>2</v>
      </c>
      <c r="D245" s="93">
        <v>0.005718781344434196</v>
      </c>
      <c r="E245" s="93">
        <v>0.8467135204209745</v>
      </c>
      <c r="F245" s="69" t="s">
        <v>221</v>
      </c>
      <c r="G245" s="69" t="b">
        <v>0</v>
      </c>
      <c r="H245" s="69" t="b">
        <v>0</v>
      </c>
      <c r="I245" s="69" t="b">
        <v>0</v>
      </c>
      <c r="J245" s="69" t="b">
        <v>0</v>
      </c>
      <c r="K245" s="69" t="b">
        <v>0</v>
      </c>
      <c r="L245" s="69" t="b">
        <v>0</v>
      </c>
    </row>
    <row r="246" spans="1:12" ht="15">
      <c r="A246" s="69" t="s">
        <v>1488</v>
      </c>
      <c r="B246" s="69" t="s">
        <v>1487</v>
      </c>
      <c r="C246" s="69">
        <v>10</v>
      </c>
      <c r="D246" s="93">
        <v>0.011761755314465355</v>
      </c>
      <c r="E246" s="93">
        <v>1.3384564936046048</v>
      </c>
      <c r="F246" s="69" t="s">
        <v>222</v>
      </c>
      <c r="G246" s="69" t="b">
        <v>0</v>
      </c>
      <c r="H246" s="69" t="b">
        <v>0</v>
      </c>
      <c r="I246" s="69" t="b">
        <v>0</v>
      </c>
      <c r="J246" s="69" t="b">
        <v>0</v>
      </c>
      <c r="K246" s="69" t="b">
        <v>0</v>
      </c>
      <c r="L246" s="69" t="b">
        <v>0</v>
      </c>
    </row>
    <row r="247" spans="1:12" ht="15">
      <c r="A247" s="69" t="s">
        <v>1487</v>
      </c>
      <c r="B247" s="69" t="s">
        <v>1489</v>
      </c>
      <c r="C247" s="69">
        <v>8</v>
      </c>
      <c r="D247" s="93">
        <v>0.01268062831935478</v>
      </c>
      <c r="E247" s="93">
        <v>1.3384564936046048</v>
      </c>
      <c r="F247" s="69" t="s">
        <v>222</v>
      </c>
      <c r="G247" s="69" t="b">
        <v>0</v>
      </c>
      <c r="H247" s="69" t="b">
        <v>0</v>
      </c>
      <c r="I247" s="69" t="b">
        <v>0</v>
      </c>
      <c r="J247" s="69" t="b">
        <v>0</v>
      </c>
      <c r="K247" s="69" t="b">
        <v>0</v>
      </c>
      <c r="L247" s="69" t="b">
        <v>0</v>
      </c>
    </row>
    <row r="248" spans="1:12" ht="15">
      <c r="A248" s="69" t="s">
        <v>770</v>
      </c>
      <c r="B248" s="69" t="s">
        <v>776</v>
      </c>
      <c r="C248" s="69">
        <v>5</v>
      </c>
      <c r="D248" s="93">
        <v>0.012231721447612027</v>
      </c>
      <c r="E248" s="93">
        <v>1.1289414790619738</v>
      </c>
      <c r="F248" s="69" t="s">
        <v>222</v>
      </c>
      <c r="G248" s="69" t="b">
        <v>0</v>
      </c>
      <c r="H248" s="69" t="b">
        <v>0</v>
      </c>
      <c r="I248" s="69" t="b">
        <v>0</v>
      </c>
      <c r="J248" s="69" t="b">
        <v>0</v>
      </c>
      <c r="K248" s="69" t="b">
        <v>0</v>
      </c>
      <c r="L248" s="69" t="b">
        <v>0</v>
      </c>
    </row>
    <row r="249" spans="1:12" ht="15">
      <c r="A249" s="69" t="s">
        <v>1486</v>
      </c>
      <c r="B249" s="69" t="s">
        <v>1488</v>
      </c>
      <c r="C249" s="69">
        <v>5</v>
      </c>
      <c r="D249" s="93">
        <v>0.012231721447612027</v>
      </c>
      <c r="E249" s="93">
        <v>0.8069775765623497</v>
      </c>
      <c r="F249" s="69" t="s">
        <v>222</v>
      </c>
      <c r="G249" s="69" t="b">
        <v>0</v>
      </c>
      <c r="H249" s="69" t="b">
        <v>0</v>
      </c>
      <c r="I249" s="69" t="b">
        <v>0</v>
      </c>
      <c r="J249" s="69" t="b">
        <v>0</v>
      </c>
      <c r="K249" s="69" t="b">
        <v>0</v>
      </c>
      <c r="L249" s="69" t="b">
        <v>0</v>
      </c>
    </row>
    <row r="250" spans="1:12" ht="15">
      <c r="A250" s="69" t="s">
        <v>1490</v>
      </c>
      <c r="B250" s="69" t="s">
        <v>1491</v>
      </c>
      <c r="C250" s="69">
        <v>5</v>
      </c>
      <c r="D250" s="93">
        <v>0.012231721447612027</v>
      </c>
      <c r="E250" s="93">
        <v>1.6394864892685859</v>
      </c>
      <c r="F250" s="69" t="s">
        <v>222</v>
      </c>
      <c r="G250" s="69" t="b">
        <v>0</v>
      </c>
      <c r="H250" s="69" t="b">
        <v>0</v>
      </c>
      <c r="I250" s="69" t="b">
        <v>0</v>
      </c>
      <c r="J250" s="69" t="b">
        <v>0</v>
      </c>
      <c r="K250" s="69" t="b">
        <v>0</v>
      </c>
      <c r="L250" s="69" t="b">
        <v>0</v>
      </c>
    </row>
    <row r="251" spans="1:12" ht="15">
      <c r="A251" s="69" t="s">
        <v>1494</v>
      </c>
      <c r="B251" s="69" t="s">
        <v>1621</v>
      </c>
      <c r="C251" s="69">
        <v>3</v>
      </c>
      <c r="D251" s="93">
        <v>0.010147244889027424</v>
      </c>
      <c r="E251" s="93">
        <v>1.639486489268586</v>
      </c>
      <c r="F251" s="69" t="s">
        <v>222</v>
      </c>
      <c r="G251" s="69" t="b">
        <v>0</v>
      </c>
      <c r="H251" s="69" t="b">
        <v>0</v>
      </c>
      <c r="I251" s="69" t="b">
        <v>0</v>
      </c>
      <c r="J251" s="69" t="b">
        <v>0</v>
      </c>
      <c r="K251" s="69" t="b">
        <v>0</v>
      </c>
      <c r="L251" s="69" t="b">
        <v>0</v>
      </c>
    </row>
    <row r="252" spans="1:12" ht="15">
      <c r="A252" s="69" t="s">
        <v>1621</v>
      </c>
      <c r="B252" s="69" t="s">
        <v>1486</v>
      </c>
      <c r="C252" s="69">
        <v>3</v>
      </c>
      <c r="D252" s="93">
        <v>0.010147244889027424</v>
      </c>
      <c r="E252" s="93">
        <v>1.1923284579263669</v>
      </c>
      <c r="F252" s="69" t="s">
        <v>222</v>
      </c>
      <c r="G252" s="69" t="b">
        <v>0</v>
      </c>
      <c r="H252" s="69" t="b">
        <v>0</v>
      </c>
      <c r="I252" s="69" t="b">
        <v>0</v>
      </c>
      <c r="J252" s="69" t="b">
        <v>0</v>
      </c>
      <c r="K252" s="69" t="b">
        <v>0</v>
      </c>
      <c r="L252" s="69" t="b">
        <v>0</v>
      </c>
    </row>
    <row r="253" spans="1:12" ht="15">
      <c r="A253" s="69" t="s">
        <v>1491</v>
      </c>
      <c r="B253" s="69" t="s">
        <v>1493</v>
      </c>
      <c r="C253" s="69">
        <v>3</v>
      </c>
      <c r="D253" s="93">
        <v>0.010147244889027424</v>
      </c>
      <c r="E253" s="93">
        <v>1.639486489268586</v>
      </c>
      <c r="F253" s="69" t="s">
        <v>222</v>
      </c>
      <c r="G253" s="69" t="b">
        <v>0</v>
      </c>
      <c r="H253" s="69" t="b">
        <v>0</v>
      </c>
      <c r="I253" s="69" t="b">
        <v>0</v>
      </c>
      <c r="J253" s="69" t="b">
        <v>0</v>
      </c>
      <c r="K253" s="69" t="b">
        <v>0</v>
      </c>
      <c r="L253" s="69" t="b">
        <v>0</v>
      </c>
    </row>
    <row r="254" spans="1:12" ht="15">
      <c r="A254" s="69" t="s">
        <v>807</v>
      </c>
      <c r="B254" s="69" t="s">
        <v>806</v>
      </c>
      <c r="C254" s="69">
        <v>2</v>
      </c>
      <c r="D254" s="93">
        <v>0.008250832112142174</v>
      </c>
      <c r="E254" s="93">
        <v>2.037426497940624</v>
      </c>
      <c r="F254" s="69" t="s">
        <v>222</v>
      </c>
      <c r="G254" s="69" t="b">
        <v>0</v>
      </c>
      <c r="H254" s="69" t="b">
        <v>0</v>
      </c>
      <c r="I254" s="69" t="b">
        <v>0</v>
      </c>
      <c r="J254" s="69" t="b">
        <v>0</v>
      </c>
      <c r="K254" s="69" t="b">
        <v>0</v>
      </c>
      <c r="L254" s="69" t="b">
        <v>0</v>
      </c>
    </row>
    <row r="255" spans="1:12" ht="15">
      <c r="A255" s="69" t="s">
        <v>806</v>
      </c>
      <c r="B255" s="69" t="s">
        <v>805</v>
      </c>
      <c r="C255" s="69">
        <v>2</v>
      </c>
      <c r="D255" s="93">
        <v>0.008250832112142174</v>
      </c>
      <c r="E255" s="93">
        <v>2.037426497940624</v>
      </c>
      <c r="F255" s="69" t="s">
        <v>222</v>
      </c>
      <c r="G255" s="69" t="b">
        <v>0</v>
      </c>
      <c r="H255" s="69" t="b">
        <v>0</v>
      </c>
      <c r="I255" s="69" t="b">
        <v>0</v>
      </c>
      <c r="J255" s="69" t="b">
        <v>0</v>
      </c>
      <c r="K255" s="69" t="b">
        <v>0</v>
      </c>
      <c r="L255" s="69" t="b">
        <v>0</v>
      </c>
    </row>
    <row r="256" spans="1:12" ht="15">
      <c r="A256" s="69" t="s">
        <v>804</v>
      </c>
      <c r="B256" s="69" t="s">
        <v>803</v>
      </c>
      <c r="C256" s="69">
        <v>2</v>
      </c>
      <c r="D256" s="93">
        <v>0.008250832112142174</v>
      </c>
      <c r="E256" s="93">
        <v>2.037426497940624</v>
      </c>
      <c r="F256" s="69" t="s">
        <v>222</v>
      </c>
      <c r="G256" s="69" t="b">
        <v>0</v>
      </c>
      <c r="H256" s="69" t="b">
        <v>0</v>
      </c>
      <c r="I256" s="69" t="b">
        <v>0</v>
      </c>
      <c r="J256" s="69" t="b">
        <v>0</v>
      </c>
      <c r="K256" s="69" t="b">
        <v>0</v>
      </c>
      <c r="L256" s="69" t="b">
        <v>0</v>
      </c>
    </row>
    <row r="257" spans="1:12" ht="15">
      <c r="A257" s="69" t="s">
        <v>803</v>
      </c>
      <c r="B257" s="69" t="s">
        <v>802</v>
      </c>
      <c r="C257" s="69">
        <v>2</v>
      </c>
      <c r="D257" s="93">
        <v>0.008250832112142174</v>
      </c>
      <c r="E257" s="93">
        <v>2.037426497940624</v>
      </c>
      <c r="F257" s="69" t="s">
        <v>222</v>
      </c>
      <c r="G257" s="69" t="b">
        <v>0</v>
      </c>
      <c r="H257" s="69" t="b">
        <v>0</v>
      </c>
      <c r="I257" s="69" t="b">
        <v>0</v>
      </c>
      <c r="J257" s="69" t="b">
        <v>0</v>
      </c>
      <c r="K257" s="69" t="b">
        <v>0</v>
      </c>
      <c r="L257" s="69" t="b">
        <v>0</v>
      </c>
    </row>
    <row r="258" spans="1:12" ht="15">
      <c r="A258" s="69" t="s">
        <v>802</v>
      </c>
      <c r="B258" s="69" t="s">
        <v>801</v>
      </c>
      <c r="C258" s="69">
        <v>2</v>
      </c>
      <c r="D258" s="93">
        <v>0.008250832112142174</v>
      </c>
      <c r="E258" s="93">
        <v>2.037426497940624</v>
      </c>
      <c r="F258" s="69" t="s">
        <v>222</v>
      </c>
      <c r="G258" s="69" t="b">
        <v>0</v>
      </c>
      <c r="H258" s="69" t="b">
        <v>0</v>
      </c>
      <c r="I258" s="69" t="b">
        <v>0</v>
      </c>
      <c r="J258" s="69" t="b">
        <v>0</v>
      </c>
      <c r="K258" s="69" t="b">
        <v>0</v>
      </c>
      <c r="L258" s="69" t="b">
        <v>0</v>
      </c>
    </row>
    <row r="259" spans="1:12" ht="15">
      <c r="A259" s="69" t="s">
        <v>801</v>
      </c>
      <c r="B259" s="69" t="s">
        <v>800</v>
      </c>
      <c r="C259" s="69">
        <v>2</v>
      </c>
      <c r="D259" s="93">
        <v>0.008250832112142174</v>
      </c>
      <c r="E259" s="93">
        <v>2.037426497940624</v>
      </c>
      <c r="F259" s="69" t="s">
        <v>222</v>
      </c>
      <c r="G259" s="69" t="b">
        <v>0</v>
      </c>
      <c r="H259" s="69" t="b">
        <v>0</v>
      </c>
      <c r="I259" s="69" t="b">
        <v>0</v>
      </c>
      <c r="J259" s="69" t="b">
        <v>0</v>
      </c>
      <c r="K259" s="69" t="b">
        <v>0</v>
      </c>
      <c r="L259" s="69" t="b">
        <v>0</v>
      </c>
    </row>
    <row r="260" spans="1:12" ht="15">
      <c r="A260" s="69" t="s">
        <v>502</v>
      </c>
      <c r="B260" s="69" t="s">
        <v>770</v>
      </c>
      <c r="C260" s="69">
        <v>2</v>
      </c>
      <c r="D260" s="93">
        <v>0.008250832112142174</v>
      </c>
      <c r="E260" s="93">
        <v>1.3842139841652799</v>
      </c>
      <c r="F260" s="69" t="s">
        <v>222</v>
      </c>
      <c r="G260" s="69" t="b">
        <v>0</v>
      </c>
      <c r="H260" s="69" t="b">
        <v>0</v>
      </c>
      <c r="I260" s="69" t="b">
        <v>0</v>
      </c>
      <c r="J260" s="69" t="b">
        <v>0</v>
      </c>
      <c r="K260" s="69" t="b">
        <v>0</v>
      </c>
      <c r="L260" s="69" t="b">
        <v>0</v>
      </c>
    </row>
    <row r="261" spans="1:12" ht="15">
      <c r="A261" s="69" t="s">
        <v>1491</v>
      </c>
      <c r="B261" s="69" t="s">
        <v>1636</v>
      </c>
      <c r="C261" s="69">
        <v>2</v>
      </c>
      <c r="D261" s="93">
        <v>0.008250832112142174</v>
      </c>
      <c r="E261" s="93">
        <v>1.6394864892685859</v>
      </c>
      <c r="F261" s="69" t="s">
        <v>222</v>
      </c>
      <c r="G261" s="69" t="b">
        <v>0</v>
      </c>
      <c r="H261" s="69" t="b">
        <v>0</v>
      </c>
      <c r="I261" s="69" t="b">
        <v>0</v>
      </c>
      <c r="J261" s="69" t="b">
        <v>0</v>
      </c>
      <c r="K261" s="69" t="b">
        <v>0</v>
      </c>
      <c r="L261" s="69" t="b">
        <v>0</v>
      </c>
    </row>
    <row r="262" spans="1:12" ht="15">
      <c r="A262" s="69" t="s">
        <v>1636</v>
      </c>
      <c r="B262" s="69" t="s">
        <v>1637</v>
      </c>
      <c r="C262" s="69">
        <v>2</v>
      </c>
      <c r="D262" s="93">
        <v>0.008250832112142174</v>
      </c>
      <c r="E262" s="93">
        <v>2.037426497940624</v>
      </c>
      <c r="F262" s="69" t="s">
        <v>222</v>
      </c>
      <c r="G262" s="69" t="b">
        <v>0</v>
      </c>
      <c r="H262" s="69" t="b">
        <v>0</v>
      </c>
      <c r="I262" s="69" t="b">
        <v>0</v>
      </c>
      <c r="J262" s="69" t="b">
        <v>0</v>
      </c>
      <c r="K262" s="69" t="b">
        <v>0</v>
      </c>
      <c r="L262" s="69" t="b">
        <v>0</v>
      </c>
    </row>
    <row r="263" spans="1:12" ht="15">
      <c r="A263" s="69" t="s">
        <v>1486</v>
      </c>
      <c r="B263" s="69" t="s">
        <v>770</v>
      </c>
      <c r="C263" s="69">
        <v>2</v>
      </c>
      <c r="D263" s="93">
        <v>0.008250832112142174</v>
      </c>
      <c r="E263" s="93">
        <v>0.45479505845098717</v>
      </c>
      <c r="F263" s="69" t="s">
        <v>222</v>
      </c>
      <c r="G263" s="69" t="b">
        <v>0</v>
      </c>
      <c r="H263" s="69" t="b">
        <v>0</v>
      </c>
      <c r="I263" s="69" t="b">
        <v>0</v>
      </c>
      <c r="J263" s="69" t="b">
        <v>0</v>
      </c>
      <c r="K263" s="69" t="b">
        <v>0</v>
      </c>
      <c r="L263" s="69" t="b">
        <v>0</v>
      </c>
    </row>
    <row r="264" spans="1:12" ht="15">
      <c r="A264" s="69" t="s">
        <v>1623</v>
      </c>
      <c r="B264" s="69" t="s">
        <v>1490</v>
      </c>
      <c r="C264" s="69">
        <v>2</v>
      </c>
      <c r="D264" s="93">
        <v>0.008250832112142174</v>
      </c>
      <c r="E264" s="93">
        <v>1.4633952302129047</v>
      </c>
      <c r="F264" s="69" t="s">
        <v>222</v>
      </c>
      <c r="G264" s="69" t="b">
        <v>0</v>
      </c>
      <c r="H264" s="69" t="b">
        <v>0</v>
      </c>
      <c r="I264" s="69" t="b">
        <v>0</v>
      </c>
      <c r="J264" s="69" t="b">
        <v>0</v>
      </c>
      <c r="K264" s="69" t="b">
        <v>0</v>
      </c>
      <c r="L264" s="69" t="b">
        <v>0</v>
      </c>
    </row>
    <row r="265" spans="1:12" ht="15">
      <c r="A265" s="69" t="s">
        <v>1493</v>
      </c>
      <c r="B265" s="69" t="s">
        <v>1488</v>
      </c>
      <c r="C265" s="69">
        <v>2</v>
      </c>
      <c r="D265" s="93">
        <v>0.008250832112142174</v>
      </c>
      <c r="E265" s="93">
        <v>1.1623652345489235</v>
      </c>
      <c r="F265" s="69" t="s">
        <v>222</v>
      </c>
      <c r="G265" s="69" t="b">
        <v>0</v>
      </c>
      <c r="H265" s="69" t="b">
        <v>0</v>
      </c>
      <c r="I265" s="69" t="b">
        <v>0</v>
      </c>
      <c r="J265" s="69" t="b">
        <v>0</v>
      </c>
      <c r="K265" s="69" t="b">
        <v>0</v>
      </c>
      <c r="L265" s="69" t="b">
        <v>0</v>
      </c>
    </row>
    <row r="266" spans="1:12" ht="15">
      <c r="A266" s="69" t="s">
        <v>776</v>
      </c>
      <c r="B266" s="69" t="s">
        <v>1614</v>
      </c>
      <c r="C266" s="69">
        <v>2</v>
      </c>
      <c r="D266" s="93">
        <v>0.008250832112142174</v>
      </c>
      <c r="E266" s="93">
        <v>1.1623652345489235</v>
      </c>
      <c r="F266" s="69" t="s">
        <v>222</v>
      </c>
      <c r="G266" s="69" t="b">
        <v>0</v>
      </c>
      <c r="H266" s="69" t="b">
        <v>0</v>
      </c>
      <c r="I266" s="69" t="b">
        <v>0</v>
      </c>
      <c r="J266" s="69" t="b">
        <v>0</v>
      </c>
      <c r="K266" s="69" t="b">
        <v>0</v>
      </c>
      <c r="L266" s="69" t="b">
        <v>0</v>
      </c>
    </row>
    <row r="267" spans="1:12" ht="15">
      <c r="A267" s="69" t="s">
        <v>1612</v>
      </c>
      <c r="B267" s="69" t="s">
        <v>1613</v>
      </c>
      <c r="C267" s="69">
        <v>2</v>
      </c>
      <c r="D267" s="93">
        <v>0.008250832112142174</v>
      </c>
      <c r="E267" s="93">
        <v>2.037426497940624</v>
      </c>
      <c r="F267" s="69" t="s">
        <v>222</v>
      </c>
      <c r="G267" s="69" t="b">
        <v>0</v>
      </c>
      <c r="H267" s="69" t="b">
        <v>0</v>
      </c>
      <c r="I267" s="69" t="b">
        <v>0</v>
      </c>
      <c r="J267" s="69" t="b">
        <v>0</v>
      </c>
      <c r="K267" s="69" t="b">
        <v>0</v>
      </c>
      <c r="L267" s="69" t="b">
        <v>0</v>
      </c>
    </row>
    <row r="268" spans="1:12" ht="15">
      <c r="A268" s="69" t="s">
        <v>1643</v>
      </c>
      <c r="B268" s="69" t="s">
        <v>1492</v>
      </c>
      <c r="C268" s="69">
        <v>2</v>
      </c>
      <c r="D268" s="93">
        <v>0.010791169628293913</v>
      </c>
      <c r="E268" s="93">
        <v>1.4353665066126613</v>
      </c>
      <c r="F268" s="69" t="s">
        <v>222</v>
      </c>
      <c r="G268" s="69" t="b">
        <v>0</v>
      </c>
      <c r="H268" s="69" t="b">
        <v>0</v>
      </c>
      <c r="I268" s="69" t="b">
        <v>0</v>
      </c>
      <c r="J268" s="69" t="b">
        <v>0</v>
      </c>
      <c r="K268" s="69" t="b">
        <v>0</v>
      </c>
      <c r="L268" s="69" t="b">
        <v>0</v>
      </c>
    </row>
    <row r="269" spans="1:12" ht="15">
      <c r="A269" s="69" t="s">
        <v>1635</v>
      </c>
      <c r="B269" s="69" t="s">
        <v>1617</v>
      </c>
      <c r="C269" s="69">
        <v>2</v>
      </c>
      <c r="D269" s="93">
        <v>0.008250832112142174</v>
      </c>
      <c r="E269" s="93">
        <v>2.037426497940624</v>
      </c>
      <c r="F269" s="69" t="s">
        <v>222</v>
      </c>
      <c r="G269" s="69" t="b">
        <v>0</v>
      </c>
      <c r="H269" s="69" t="b">
        <v>0</v>
      </c>
      <c r="I269" s="69" t="b">
        <v>0</v>
      </c>
      <c r="J269" s="69" t="b">
        <v>0</v>
      </c>
      <c r="K269" s="69" t="b">
        <v>0</v>
      </c>
      <c r="L269" s="69" t="b">
        <v>0</v>
      </c>
    </row>
    <row r="270" spans="1:12" ht="15">
      <c r="A270" s="69" t="s">
        <v>784</v>
      </c>
      <c r="B270" s="69" t="s">
        <v>783</v>
      </c>
      <c r="C270" s="69">
        <v>3</v>
      </c>
      <c r="D270" s="93">
        <v>0</v>
      </c>
      <c r="E270" s="93">
        <v>0.7525971459112555</v>
      </c>
      <c r="F270" s="69" t="s">
        <v>354</v>
      </c>
      <c r="G270" s="69" t="b">
        <v>0</v>
      </c>
      <c r="H270" s="69" t="b">
        <v>0</v>
      </c>
      <c r="I270" s="69" t="b">
        <v>0</v>
      </c>
      <c r="J270" s="69" t="b">
        <v>0</v>
      </c>
      <c r="K270" s="69" t="b">
        <v>0</v>
      </c>
      <c r="L270" s="69" t="b">
        <v>0</v>
      </c>
    </row>
    <row r="271" spans="1:12" ht="15">
      <c r="A271" s="69" t="s">
        <v>783</v>
      </c>
      <c r="B271" s="69" t="s">
        <v>782</v>
      </c>
      <c r="C271" s="69">
        <v>3</v>
      </c>
      <c r="D271" s="93">
        <v>0</v>
      </c>
      <c r="E271" s="93">
        <v>0.9744458955276118</v>
      </c>
      <c r="F271" s="69" t="s">
        <v>354</v>
      </c>
      <c r="G271" s="69" t="b">
        <v>0</v>
      </c>
      <c r="H271" s="69" t="b">
        <v>0</v>
      </c>
      <c r="I271" s="69" t="b">
        <v>0</v>
      </c>
      <c r="J271" s="69" t="b">
        <v>0</v>
      </c>
      <c r="K271" s="69" t="b">
        <v>0</v>
      </c>
      <c r="L271" s="69" t="b">
        <v>0</v>
      </c>
    </row>
    <row r="272" spans="1:12" ht="15">
      <c r="A272" s="69" t="s">
        <v>781</v>
      </c>
      <c r="B272" s="69" t="s">
        <v>780</v>
      </c>
      <c r="C272" s="69">
        <v>3</v>
      </c>
      <c r="D272" s="93">
        <v>0</v>
      </c>
      <c r="E272" s="93">
        <v>1.3424226808222062</v>
      </c>
      <c r="F272" s="69" t="s">
        <v>354</v>
      </c>
      <c r="G272" s="69" t="b">
        <v>0</v>
      </c>
      <c r="H272" s="69" t="b">
        <v>0</v>
      </c>
      <c r="I272" s="69" t="b">
        <v>0</v>
      </c>
      <c r="J272" s="69" t="b">
        <v>0</v>
      </c>
      <c r="K272" s="69" t="b">
        <v>0</v>
      </c>
      <c r="L272" s="69" t="b">
        <v>0</v>
      </c>
    </row>
    <row r="273" spans="1:12" ht="15">
      <c r="A273" s="69" t="s">
        <v>780</v>
      </c>
      <c r="B273" s="69" t="s">
        <v>779</v>
      </c>
      <c r="C273" s="69">
        <v>3</v>
      </c>
      <c r="D273" s="93">
        <v>0</v>
      </c>
      <c r="E273" s="93">
        <v>1.3424226808222062</v>
      </c>
      <c r="F273" s="69" t="s">
        <v>354</v>
      </c>
      <c r="G273" s="69" t="b">
        <v>0</v>
      </c>
      <c r="H273" s="69" t="b">
        <v>0</v>
      </c>
      <c r="I273" s="69" t="b">
        <v>0</v>
      </c>
      <c r="J273" s="69" t="b">
        <v>0</v>
      </c>
      <c r="K273" s="69" t="b">
        <v>0</v>
      </c>
      <c r="L273" s="69" t="b">
        <v>0</v>
      </c>
    </row>
    <row r="274" spans="1:12" ht="15">
      <c r="A274" s="69" t="s">
        <v>779</v>
      </c>
      <c r="B274" s="69" t="s">
        <v>422</v>
      </c>
      <c r="C274" s="69">
        <v>3</v>
      </c>
      <c r="D274" s="93">
        <v>0</v>
      </c>
      <c r="E274" s="93">
        <v>1.3424226808222062</v>
      </c>
      <c r="F274" s="69" t="s">
        <v>354</v>
      </c>
      <c r="G274" s="69" t="b">
        <v>0</v>
      </c>
      <c r="H274" s="69" t="b">
        <v>0</v>
      </c>
      <c r="I274" s="69" t="b">
        <v>0</v>
      </c>
      <c r="J274" s="69" t="b">
        <v>0</v>
      </c>
      <c r="K274" s="69" t="b">
        <v>0</v>
      </c>
      <c r="L274" s="69" t="b">
        <v>0</v>
      </c>
    </row>
    <row r="275" spans="1:12" ht="15">
      <c r="A275" s="69" t="s">
        <v>422</v>
      </c>
      <c r="B275" s="69" t="s">
        <v>770</v>
      </c>
      <c r="C275" s="69">
        <v>3</v>
      </c>
      <c r="D275" s="93">
        <v>0</v>
      </c>
      <c r="E275" s="93">
        <v>1.3424226808222062</v>
      </c>
      <c r="F275" s="69" t="s">
        <v>354</v>
      </c>
      <c r="G275" s="69" t="b">
        <v>0</v>
      </c>
      <c r="H275" s="69" t="b">
        <v>0</v>
      </c>
      <c r="I275" s="69" t="b">
        <v>0</v>
      </c>
      <c r="J275" s="69" t="b">
        <v>0</v>
      </c>
      <c r="K275" s="69" t="b">
        <v>0</v>
      </c>
      <c r="L275" s="69" t="b">
        <v>0</v>
      </c>
    </row>
    <row r="276" spans="1:12" ht="15">
      <c r="A276" s="69" t="s">
        <v>770</v>
      </c>
      <c r="B276" s="69" t="s">
        <v>759</v>
      </c>
      <c r="C276" s="69">
        <v>3</v>
      </c>
      <c r="D276" s="93">
        <v>0</v>
      </c>
      <c r="E276" s="93">
        <v>1.3424226808222062</v>
      </c>
      <c r="F276" s="69" t="s">
        <v>354</v>
      </c>
      <c r="G276" s="69" t="b">
        <v>0</v>
      </c>
      <c r="H276" s="69" t="b">
        <v>0</v>
      </c>
      <c r="I276" s="69" t="b">
        <v>0</v>
      </c>
      <c r="J276" s="69" t="b">
        <v>0</v>
      </c>
      <c r="K276" s="69" t="b">
        <v>0</v>
      </c>
      <c r="L276" s="69" t="b">
        <v>0</v>
      </c>
    </row>
    <row r="277" spans="1:12" ht="15">
      <c r="A277" s="69" t="s">
        <v>759</v>
      </c>
      <c r="B277" s="69" t="s">
        <v>778</v>
      </c>
      <c r="C277" s="69">
        <v>3</v>
      </c>
      <c r="D277" s="93">
        <v>0</v>
      </c>
      <c r="E277" s="93">
        <v>1.3424226808222062</v>
      </c>
      <c r="F277" s="69" t="s">
        <v>354</v>
      </c>
      <c r="G277" s="69" t="b">
        <v>0</v>
      </c>
      <c r="H277" s="69" t="b">
        <v>0</v>
      </c>
      <c r="I277" s="69" t="b">
        <v>0</v>
      </c>
      <c r="J277" s="69" t="b">
        <v>0</v>
      </c>
      <c r="K277" s="69" t="b">
        <v>0</v>
      </c>
      <c r="L277" s="69" t="b">
        <v>0</v>
      </c>
    </row>
    <row r="278" spans="1:12" ht="15">
      <c r="A278" s="69" t="s">
        <v>778</v>
      </c>
      <c r="B278" s="69" t="s">
        <v>777</v>
      </c>
      <c r="C278" s="69">
        <v>3</v>
      </c>
      <c r="D278" s="93">
        <v>0</v>
      </c>
      <c r="E278" s="93">
        <v>1.3424226808222062</v>
      </c>
      <c r="F278" s="69" t="s">
        <v>354</v>
      </c>
      <c r="G278" s="69" t="b">
        <v>0</v>
      </c>
      <c r="H278" s="69" t="b">
        <v>0</v>
      </c>
      <c r="I278" s="69" t="b">
        <v>0</v>
      </c>
      <c r="J278" s="69" t="b">
        <v>0</v>
      </c>
      <c r="K278" s="69" t="b">
        <v>0</v>
      </c>
      <c r="L278" s="69" t="b">
        <v>0</v>
      </c>
    </row>
    <row r="279" spans="1:12" ht="15">
      <c r="A279" s="69" t="s">
        <v>782</v>
      </c>
      <c r="B279" s="69" t="s">
        <v>783</v>
      </c>
      <c r="C279" s="69">
        <v>2</v>
      </c>
      <c r="D279" s="93">
        <v>0.005104094465382065</v>
      </c>
      <c r="E279" s="93">
        <v>0.7983546364719306</v>
      </c>
      <c r="F279" s="69" t="s">
        <v>354</v>
      </c>
      <c r="G279" s="69" t="b">
        <v>0</v>
      </c>
      <c r="H279" s="69" t="b">
        <v>0</v>
      </c>
      <c r="I279" s="69" t="b">
        <v>0</v>
      </c>
      <c r="J279" s="69" t="b">
        <v>0</v>
      </c>
      <c r="K279" s="69" t="b">
        <v>0</v>
      </c>
      <c r="L279" s="69" t="b">
        <v>0</v>
      </c>
    </row>
    <row r="280" spans="1:12" ht="15">
      <c r="A280" s="69" t="s">
        <v>783</v>
      </c>
      <c r="B280" s="69" t="s">
        <v>783</v>
      </c>
      <c r="C280" s="69">
        <v>2</v>
      </c>
      <c r="D280" s="93">
        <v>0.005104094465382065</v>
      </c>
      <c r="E280" s="93">
        <v>0.4303778511773362</v>
      </c>
      <c r="F280" s="69" t="s">
        <v>354</v>
      </c>
      <c r="G280" s="69" t="b">
        <v>0</v>
      </c>
      <c r="H280" s="69" t="b">
        <v>0</v>
      </c>
      <c r="I280" s="69" t="b">
        <v>0</v>
      </c>
      <c r="J280" s="69" t="b">
        <v>0</v>
      </c>
      <c r="K280" s="69" t="b">
        <v>0</v>
      </c>
      <c r="L280" s="69" t="b">
        <v>0</v>
      </c>
    </row>
    <row r="281" spans="1:12" ht="15">
      <c r="A281" s="69" t="s">
        <v>783</v>
      </c>
      <c r="B281" s="69" t="s">
        <v>784</v>
      </c>
      <c r="C281" s="69">
        <v>2</v>
      </c>
      <c r="D281" s="93">
        <v>0.005104094465382065</v>
      </c>
      <c r="E281" s="93">
        <v>0.7983546364719306</v>
      </c>
      <c r="F281" s="69" t="s">
        <v>354</v>
      </c>
      <c r="G281" s="69" t="b">
        <v>0</v>
      </c>
      <c r="H281" s="69" t="b">
        <v>0</v>
      </c>
      <c r="I281" s="69" t="b">
        <v>0</v>
      </c>
      <c r="J281" s="69" t="b">
        <v>0</v>
      </c>
      <c r="K281" s="69" t="b">
        <v>0</v>
      </c>
      <c r="L281" s="69" t="b">
        <v>0</v>
      </c>
    </row>
    <row r="282" spans="1:12" ht="15">
      <c r="A282" s="69" t="s">
        <v>784</v>
      </c>
      <c r="B282" s="69" t="s">
        <v>781</v>
      </c>
      <c r="C282" s="69">
        <v>2</v>
      </c>
      <c r="D282" s="93">
        <v>0.005104094465382065</v>
      </c>
      <c r="E282" s="93">
        <v>0.9444826721501687</v>
      </c>
      <c r="F282" s="69" t="s">
        <v>354</v>
      </c>
      <c r="G282" s="69" t="b">
        <v>0</v>
      </c>
      <c r="H282" s="69" t="b">
        <v>0</v>
      </c>
      <c r="I282" s="69" t="b">
        <v>0</v>
      </c>
      <c r="J282" s="69" t="b">
        <v>0</v>
      </c>
      <c r="K282" s="69" t="b">
        <v>0</v>
      </c>
      <c r="L282" s="69" t="b">
        <v>0</v>
      </c>
    </row>
    <row r="283" spans="1:12" ht="15">
      <c r="A283" s="69" t="s">
        <v>777</v>
      </c>
      <c r="B283" s="69" t="s">
        <v>1494</v>
      </c>
      <c r="C283" s="69">
        <v>2</v>
      </c>
      <c r="D283" s="93">
        <v>0.005104094465382065</v>
      </c>
      <c r="E283" s="93">
        <v>1.3424226808222062</v>
      </c>
      <c r="F283" s="69" t="s">
        <v>354</v>
      </c>
      <c r="G283" s="69" t="b">
        <v>0</v>
      </c>
      <c r="H283" s="69" t="b">
        <v>0</v>
      </c>
      <c r="I283" s="69" t="b">
        <v>0</v>
      </c>
      <c r="J283" s="69" t="b">
        <v>0</v>
      </c>
      <c r="K283" s="69" t="b">
        <v>0</v>
      </c>
      <c r="L283" s="69" t="b">
        <v>0</v>
      </c>
    </row>
    <row r="284" spans="1:12" ht="15">
      <c r="A284" s="69" t="s">
        <v>1494</v>
      </c>
      <c r="B284" s="69" t="s">
        <v>1621</v>
      </c>
      <c r="C284" s="69">
        <v>2</v>
      </c>
      <c r="D284" s="93">
        <v>0.005104094465382065</v>
      </c>
      <c r="E284" s="93">
        <v>1.5185139398778875</v>
      </c>
      <c r="F284" s="69" t="s">
        <v>354</v>
      </c>
      <c r="G284" s="69" t="b">
        <v>0</v>
      </c>
      <c r="H284" s="69" t="b">
        <v>0</v>
      </c>
      <c r="I284" s="69" t="b">
        <v>0</v>
      </c>
      <c r="J284" s="69" t="b">
        <v>0</v>
      </c>
      <c r="K284" s="69" t="b">
        <v>0</v>
      </c>
      <c r="L284" s="69" t="b">
        <v>0</v>
      </c>
    </row>
    <row r="285" spans="1:12" ht="15">
      <c r="A285" s="69" t="s">
        <v>1621</v>
      </c>
      <c r="B285" s="69" t="s">
        <v>1681</v>
      </c>
      <c r="C285" s="69">
        <v>2</v>
      </c>
      <c r="D285" s="93">
        <v>0.005104094465382065</v>
      </c>
      <c r="E285" s="93">
        <v>1.5185139398778875</v>
      </c>
      <c r="F285" s="69" t="s">
        <v>354</v>
      </c>
      <c r="G285" s="69" t="b">
        <v>0</v>
      </c>
      <c r="H285" s="69" t="b">
        <v>0</v>
      </c>
      <c r="I285" s="69" t="b">
        <v>0</v>
      </c>
      <c r="J285" s="69" t="b">
        <v>0</v>
      </c>
      <c r="K285" s="69" t="b">
        <v>0</v>
      </c>
      <c r="L285" s="69" t="b">
        <v>0</v>
      </c>
    </row>
    <row r="286" spans="1:12" ht="15">
      <c r="A286" s="69" t="s">
        <v>1681</v>
      </c>
      <c r="B286" s="69" t="s">
        <v>1682</v>
      </c>
      <c r="C286" s="69">
        <v>2</v>
      </c>
      <c r="D286" s="93">
        <v>0.005104094465382065</v>
      </c>
      <c r="E286" s="93">
        <v>1.5185139398778875</v>
      </c>
      <c r="F286" s="69" t="s">
        <v>354</v>
      </c>
      <c r="G286" s="69" t="b">
        <v>0</v>
      </c>
      <c r="H286" s="69" t="b">
        <v>0</v>
      </c>
      <c r="I286" s="69" t="b">
        <v>0</v>
      </c>
      <c r="J286" s="69" t="b">
        <v>0</v>
      </c>
      <c r="K286" s="69" t="b">
        <v>0</v>
      </c>
      <c r="L286" s="69" t="b">
        <v>0</v>
      </c>
    </row>
    <row r="287" spans="1:12" ht="15">
      <c r="A287" s="69" t="s">
        <v>1682</v>
      </c>
      <c r="B287" s="69" t="s">
        <v>1683</v>
      </c>
      <c r="C287" s="69">
        <v>2</v>
      </c>
      <c r="D287" s="93">
        <v>0.005104094465382065</v>
      </c>
      <c r="E287" s="93">
        <v>1.5185139398778875</v>
      </c>
      <c r="F287" s="69" t="s">
        <v>354</v>
      </c>
      <c r="G287" s="69" t="b">
        <v>0</v>
      </c>
      <c r="H287" s="69" t="b">
        <v>0</v>
      </c>
      <c r="I287" s="69" t="b">
        <v>0</v>
      </c>
      <c r="J287" s="69" t="b">
        <v>0</v>
      </c>
      <c r="K287" s="69" t="b">
        <v>0</v>
      </c>
      <c r="L287" s="69" t="b">
        <v>0</v>
      </c>
    </row>
    <row r="288" spans="1:12" ht="15">
      <c r="A288" s="69" t="s">
        <v>1683</v>
      </c>
      <c r="B288" s="69" t="s">
        <v>1684</v>
      </c>
      <c r="C288" s="69">
        <v>2</v>
      </c>
      <c r="D288" s="93">
        <v>0.005104094465382065</v>
      </c>
      <c r="E288" s="93">
        <v>1.5185139398778875</v>
      </c>
      <c r="F288" s="69" t="s">
        <v>354</v>
      </c>
      <c r="G288" s="69" t="b">
        <v>0</v>
      </c>
      <c r="H288" s="69" t="b">
        <v>0</v>
      </c>
      <c r="I288" s="69" t="b">
        <v>0</v>
      </c>
      <c r="J288" s="69" t="b">
        <v>0</v>
      </c>
      <c r="K288" s="69" t="b">
        <v>0</v>
      </c>
      <c r="L288" s="69" t="b">
        <v>0</v>
      </c>
    </row>
    <row r="289" spans="1:12" ht="15">
      <c r="A289" s="69" t="s">
        <v>1684</v>
      </c>
      <c r="B289" s="69" t="s">
        <v>1685</v>
      </c>
      <c r="C289" s="69">
        <v>2</v>
      </c>
      <c r="D289" s="93">
        <v>0.005104094465382065</v>
      </c>
      <c r="E289" s="93">
        <v>1.5185139398778875</v>
      </c>
      <c r="F289" s="69" t="s">
        <v>354</v>
      </c>
      <c r="G289" s="69" t="b">
        <v>0</v>
      </c>
      <c r="H289" s="69" t="b">
        <v>0</v>
      </c>
      <c r="I289" s="69" t="b">
        <v>0</v>
      </c>
      <c r="J289" s="69" t="b">
        <v>0</v>
      </c>
      <c r="K289" s="69" t="b">
        <v>0</v>
      </c>
      <c r="L289" s="69" t="b">
        <v>0</v>
      </c>
    </row>
    <row r="290" spans="1:12" ht="15">
      <c r="A290" s="69" t="s">
        <v>1685</v>
      </c>
      <c r="B290" s="69" t="s">
        <v>1686</v>
      </c>
      <c r="C290" s="69">
        <v>2</v>
      </c>
      <c r="D290" s="93">
        <v>0.005104094465382065</v>
      </c>
      <c r="E290" s="93">
        <v>1.5185139398778875</v>
      </c>
      <c r="F290" s="69" t="s">
        <v>354</v>
      </c>
      <c r="G290" s="69" t="b">
        <v>0</v>
      </c>
      <c r="H290" s="69" t="b">
        <v>0</v>
      </c>
      <c r="I290" s="69" t="b">
        <v>0</v>
      </c>
      <c r="J290" s="69" t="b">
        <v>0</v>
      </c>
      <c r="K290" s="69" t="b">
        <v>0</v>
      </c>
      <c r="L290" s="69" t="b">
        <v>0</v>
      </c>
    </row>
    <row r="291" spans="1:12" ht="15">
      <c r="A291" s="69" t="s">
        <v>1686</v>
      </c>
      <c r="B291" s="69" t="s">
        <v>1687</v>
      </c>
      <c r="C291" s="69">
        <v>2</v>
      </c>
      <c r="D291" s="93">
        <v>0.005104094465382065</v>
      </c>
      <c r="E291" s="93">
        <v>1.5185139398778875</v>
      </c>
      <c r="F291" s="69" t="s">
        <v>354</v>
      </c>
      <c r="G291" s="69" t="b">
        <v>0</v>
      </c>
      <c r="H291" s="69" t="b">
        <v>0</v>
      </c>
      <c r="I291" s="69" t="b">
        <v>0</v>
      </c>
      <c r="J291" s="69" t="b">
        <v>0</v>
      </c>
      <c r="K291" s="69" t="b">
        <v>0</v>
      </c>
      <c r="L291" s="69" t="b">
        <v>0</v>
      </c>
    </row>
    <row r="292" spans="1:12" ht="15">
      <c r="A292" s="69" t="s">
        <v>1687</v>
      </c>
      <c r="B292" s="69" t="s">
        <v>1688</v>
      </c>
      <c r="C292" s="69">
        <v>2</v>
      </c>
      <c r="D292" s="93">
        <v>0.005104094465382065</v>
      </c>
      <c r="E292" s="93">
        <v>1.5185139398778875</v>
      </c>
      <c r="F292" s="69" t="s">
        <v>354</v>
      </c>
      <c r="G292" s="69" t="b">
        <v>0</v>
      </c>
      <c r="H292" s="69" t="b">
        <v>0</v>
      </c>
      <c r="I292" s="69" t="b">
        <v>0</v>
      </c>
      <c r="J292" s="69" t="b">
        <v>0</v>
      </c>
      <c r="K292" s="69" t="b">
        <v>0</v>
      </c>
      <c r="L292" s="69" t="b">
        <v>0</v>
      </c>
    </row>
    <row r="293" spans="1:12" ht="15">
      <c r="A293" s="69" t="s">
        <v>1688</v>
      </c>
      <c r="B293" s="69" t="s">
        <v>1689</v>
      </c>
      <c r="C293" s="69">
        <v>2</v>
      </c>
      <c r="D293" s="93">
        <v>0.005104094465382065</v>
      </c>
      <c r="E293" s="93">
        <v>1.5185139398778875</v>
      </c>
      <c r="F293" s="69" t="s">
        <v>354</v>
      </c>
      <c r="G293" s="69" t="b">
        <v>0</v>
      </c>
      <c r="H293" s="69" t="b">
        <v>0</v>
      </c>
      <c r="I293" s="69" t="b">
        <v>0</v>
      </c>
      <c r="J293" s="69" t="b">
        <v>0</v>
      </c>
      <c r="K293" s="69" t="b">
        <v>0</v>
      </c>
      <c r="L293" s="69" t="b">
        <v>0</v>
      </c>
    </row>
    <row r="294" spans="1:12" ht="15">
      <c r="A294" s="69" t="s">
        <v>1495</v>
      </c>
      <c r="B294" s="69" t="s">
        <v>422</v>
      </c>
      <c r="C294" s="69">
        <v>2</v>
      </c>
      <c r="D294" s="93">
        <v>0</v>
      </c>
      <c r="E294" s="93">
        <v>0.9030899869919435</v>
      </c>
      <c r="F294" s="69" t="s">
        <v>373</v>
      </c>
      <c r="G294" s="69" t="b">
        <v>0</v>
      </c>
      <c r="H294" s="69" t="b">
        <v>0</v>
      </c>
      <c r="I294" s="69" t="b">
        <v>0</v>
      </c>
      <c r="J294" s="69" t="b">
        <v>0</v>
      </c>
      <c r="K294" s="69" t="b">
        <v>0</v>
      </c>
      <c r="L294" s="69" t="b">
        <v>0</v>
      </c>
    </row>
    <row r="295" spans="1:12" ht="15">
      <c r="A295" s="69" t="s">
        <v>422</v>
      </c>
      <c r="B295" s="69" t="s">
        <v>789</v>
      </c>
      <c r="C295" s="69">
        <v>2</v>
      </c>
      <c r="D295" s="93">
        <v>0</v>
      </c>
      <c r="E295" s="93">
        <v>0.9030899869919435</v>
      </c>
      <c r="F295" s="69" t="s">
        <v>373</v>
      </c>
      <c r="G295" s="69" t="b">
        <v>0</v>
      </c>
      <c r="H295" s="69" t="b">
        <v>0</v>
      </c>
      <c r="I295" s="69" t="b">
        <v>0</v>
      </c>
      <c r="J295" s="69" t="b">
        <v>0</v>
      </c>
      <c r="K295" s="69" t="b">
        <v>0</v>
      </c>
      <c r="L295" s="69" t="b">
        <v>0</v>
      </c>
    </row>
    <row r="296" spans="1:12" ht="15">
      <c r="A296" s="69" t="s">
        <v>789</v>
      </c>
      <c r="B296" s="69" t="s">
        <v>788</v>
      </c>
      <c r="C296" s="69">
        <v>2</v>
      </c>
      <c r="D296" s="93">
        <v>0</v>
      </c>
      <c r="E296" s="93">
        <v>0.9030899869919435</v>
      </c>
      <c r="F296" s="69" t="s">
        <v>373</v>
      </c>
      <c r="G296" s="69" t="b">
        <v>0</v>
      </c>
      <c r="H296" s="69" t="b">
        <v>0</v>
      </c>
      <c r="I296" s="69" t="b">
        <v>0</v>
      </c>
      <c r="J296" s="69" t="b">
        <v>0</v>
      </c>
      <c r="K296" s="69" t="b">
        <v>0</v>
      </c>
      <c r="L296" s="69" t="b">
        <v>0</v>
      </c>
    </row>
    <row r="297" spans="1:12" ht="15">
      <c r="A297" s="69" t="s">
        <v>788</v>
      </c>
      <c r="B297" s="69" t="s">
        <v>787</v>
      </c>
      <c r="C297" s="69">
        <v>2</v>
      </c>
      <c r="D297" s="93">
        <v>0</v>
      </c>
      <c r="E297" s="93">
        <v>0.9030899869919435</v>
      </c>
      <c r="F297" s="69" t="s">
        <v>373</v>
      </c>
      <c r="G297" s="69" t="b">
        <v>0</v>
      </c>
      <c r="H297" s="69" t="b">
        <v>0</v>
      </c>
      <c r="I297" s="69" t="b">
        <v>0</v>
      </c>
      <c r="J297" s="69" t="b">
        <v>0</v>
      </c>
      <c r="K297" s="69" t="b">
        <v>0</v>
      </c>
      <c r="L297" s="69" t="b">
        <v>0</v>
      </c>
    </row>
    <row r="298" spans="1:12" ht="15">
      <c r="A298" s="69" t="s">
        <v>787</v>
      </c>
      <c r="B298" s="69" t="s">
        <v>770</v>
      </c>
      <c r="C298" s="69">
        <v>2</v>
      </c>
      <c r="D298" s="93">
        <v>0</v>
      </c>
      <c r="E298" s="93">
        <v>0.9030899869919435</v>
      </c>
      <c r="F298" s="69" t="s">
        <v>373</v>
      </c>
      <c r="G298" s="69" t="b">
        <v>0</v>
      </c>
      <c r="H298" s="69" t="b">
        <v>0</v>
      </c>
      <c r="I298" s="69" t="b">
        <v>0</v>
      </c>
      <c r="J298" s="69" t="b">
        <v>0</v>
      </c>
      <c r="K298" s="69" t="b">
        <v>0</v>
      </c>
      <c r="L298" s="69" t="b">
        <v>0</v>
      </c>
    </row>
    <row r="299" spans="1:12" ht="15">
      <c r="A299" s="69" t="s">
        <v>770</v>
      </c>
      <c r="B299" s="69" t="s">
        <v>786</v>
      </c>
      <c r="C299" s="69">
        <v>2</v>
      </c>
      <c r="D299" s="93">
        <v>0</v>
      </c>
      <c r="E299" s="93">
        <v>0.9030899869919435</v>
      </c>
      <c r="F299" s="69" t="s">
        <v>373</v>
      </c>
      <c r="G299" s="69" t="b">
        <v>0</v>
      </c>
      <c r="H299" s="69" t="b">
        <v>0</v>
      </c>
      <c r="I299" s="69" t="b">
        <v>0</v>
      </c>
      <c r="J299" s="69" t="b">
        <v>0</v>
      </c>
      <c r="K299" s="69" t="b">
        <v>0</v>
      </c>
      <c r="L299" s="69" t="b">
        <v>0</v>
      </c>
    </row>
    <row r="300" spans="1:12" ht="15">
      <c r="A300" s="69" t="s">
        <v>786</v>
      </c>
      <c r="B300" s="69" t="s">
        <v>768</v>
      </c>
      <c r="C300" s="69">
        <v>2</v>
      </c>
      <c r="D300" s="93">
        <v>0</v>
      </c>
      <c r="E300" s="93">
        <v>0.9030899869919435</v>
      </c>
      <c r="F300" s="69" t="s">
        <v>373</v>
      </c>
      <c r="G300" s="69" t="b">
        <v>0</v>
      </c>
      <c r="H300" s="69" t="b">
        <v>0</v>
      </c>
      <c r="I300" s="69" t="b">
        <v>0</v>
      </c>
      <c r="J300" s="69" t="b">
        <v>0</v>
      </c>
      <c r="K300" s="69" t="b">
        <v>0</v>
      </c>
      <c r="L300" s="69" t="b">
        <v>0</v>
      </c>
    </row>
    <row r="301" spans="1:12" ht="15">
      <c r="A301" s="69" t="s">
        <v>768</v>
      </c>
      <c r="B301" s="69" t="s">
        <v>785</v>
      </c>
      <c r="C301" s="69">
        <v>2</v>
      </c>
      <c r="D301" s="93">
        <v>0</v>
      </c>
      <c r="E301" s="93">
        <v>0.9030899869919435</v>
      </c>
      <c r="F301" s="69" t="s">
        <v>373</v>
      </c>
      <c r="G301" s="69" t="b">
        <v>0</v>
      </c>
      <c r="H301" s="69" t="b">
        <v>0</v>
      </c>
      <c r="I301" s="69" t="b">
        <v>0</v>
      </c>
      <c r="J301" s="69" t="b">
        <v>0</v>
      </c>
      <c r="K301" s="69" t="b">
        <v>0</v>
      </c>
      <c r="L301"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283</v>
      </c>
      <c r="B1" s="13" t="s">
        <v>34</v>
      </c>
    </row>
    <row r="2" spans="1:2" ht="15">
      <c r="A2" s="115" t="s">
        <v>770</v>
      </c>
      <c r="B2" s="63">
        <v>1610</v>
      </c>
    </row>
    <row r="3" spans="1:2" ht="15">
      <c r="A3" s="115" t="s">
        <v>422</v>
      </c>
      <c r="B3" s="63">
        <v>409</v>
      </c>
    </row>
    <row r="4" spans="1:2" ht="15">
      <c r="A4" s="115" t="s">
        <v>767</v>
      </c>
      <c r="B4" s="63">
        <v>225</v>
      </c>
    </row>
    <row r="5" spans="1:2" ht="15">
      <c r="A5" s="115" t="s">
        <v>768</v>
      </c>
      <c r="B5" s="63">
        <v>225</v>
      </c>
    </row>
    <row r="6" spans="1:2" ht="15">
      <c r="A6" s="115" t="s">
        <v>758</v>
      </c>
      <c r="B6" s="63">
        <v>200.666667</v>
      </c>
    </row>
    <row r="7" spans="1:2" ht="15">
      <c r="A7" s="115" t="s">
        <v>757</v>
      </c>
      <c r="B7" s="63">
        <v>200.666667</v>
      </c>
    </row>
    <row r="8" spans="1:2" ht="15">
      <c r="A8" s="115" t="s">
        <v>759</v>
      </c>
      <c r="B8" s="63">
        <v>200.666667</v>
      </c>
    </row>
    <row r="9" spans="1:2" ht="15">
      <c r="A9" s="115" t="s">
        <v>776</v>
      </c>
      <c r="B9" s="63">
        <v>43</v>
      </c>
    </row>
    <row r="10" spans="1:2" ht="15">
      <c r="A10" s="115" t="s">
        <v>775</v>
      </c>
      <c r="B10" s="63">
        <v>36</v>
      </c>
    </row>
    <row r="11" spans="1:2" ht="15">
      <c r="A11" s="115" t="s">
        <v>795</v>
      </c>
      <c r="B11" s="63">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498</v>
      </c>
      <c r="B1" s="13" t="s">
        <v>276</v>
      </c>
      <c r="C1" s="13" t="s">
        <v>193</v>
      </c>
      <c r="D1" s="13" t="s">
        <v>365</v>
      </c>
    </row>
    <row r="2" spans="1:4" ht="15">
      <c r="A2" s="63" t="s">
        <v>422</v>
      </c>
      <c r="B2" s="63" t="s">
        <v>499</v>
      </c>
      <c r="C2" s="69" t="s">
        <v>441</v>
      </c>
      <c r="D2" s="139">
        <v>43660.63070601852</v>
      </c>
    </row>
    <row r="3" spans="1:4" ht="15">
      <c r="A3" s="63" t="s">
        <v>422</v>
      </c>
      <c r="B3" s="63" t="s">
        <v>400</v>
      </c>
      <c r="C3" s="69" t="s">
        <v>441</v>
      </c>
      <c r="D3" s="139">
        <v>43660.63070601852</v>
      </c>
    </row>
    <row r="4" spans="1:4" ht="15">
      <c r="A4" s="63" t="s">
        <v>422</v>
      </c>
      <c r="B4" s="63" t="s">
        <v>500</v>
      </c>
      <c r="C4" s="69" t="s">
        <v>441</v>
      </c>
      <c r="D4" s="139">
        <v>43660.63070601852</v>
      </c>
    </row>
    <row r="5" spans="1:4" ht="15">
      <c r="A5" s="63" t="s">
        <v>422</v>
      </c>
      <c r="B5" s="63" t="s">
        <v>501</v>
      </c>
      <c r="C5" s="69" t="s">
        <v>441</v>
      </c>
      <c r="D5" s="139">
        <v>43660.63070601852</v>
      </c>
    </row>
    <row r="6" spans="1:4" ht="15">
      <c r="A6" s="63" t="s">
        <v>422</v>
      </c>
      <c r="B6" s="63" t="s">
        <v>502</v>
      </c>
      <c r="C6" s="69" t="s">
        <v>441</v>
      </c>
      <c r="D6" s="139">
        <v>43660.63070601852</v>
      </c>
    </row>
    <row r="7" spans="1:4" ht="15">
      <c r="A7" s="63" t="s">
        <v>422</v>
      </c>
      <c r="B7" s="63" t="s">
        <v>503</v>
      </c>
      <c r="C7" s="69" t="s">
        <v>441</v>
      </c>
      <c r="D7" s="139">
        <v>43660.63070601852</v>
      </c>
    </row>
    <row r="8" spans="1:4" ht="15">
      <c r="A8" s="63" t="s">
        <v>422</v>
      </c>
      <c r="B8" s="63" t="s">
        <v>428</v>
      </c>
      <c r="C8" s="69" t="s">
        <v>441</v>
      </c>
      <c r="D8" s="139">
        <v>43660.63070601852</v>
      </c>
    </row>
    <row r="9" spans="1:4" ht="15">
      <c r="A9" s="63" t="s">
        <v>422</v>
      </c>
      <c r="B9" s="63" t="s">
        <v>504</v>
      </c>
      <c r="C9" s="69" t="s">
        <v>441</v>
      </c>
      <c r="D9" s="139">
        <v>43660.63070601852</v>
      </c>
    </row>
    <row r="10" spans="1:4" ht="15">
      <c r="A10" s="63" t="s">
        <v>422</v>
      </c>
      <c r="B10" s="63" t="s">
        <v>505</v>
      </c>
      <c r="C10" s="69" t="s">
        <v>441</v>
      </c>
      <c r="D10" s="139">
        <v>43660.63070601852</v>
      </c>
    </row>
    <row r="11" spans="1:4" ht="15">
      <c r="A11" s="63" t="s">
        <v>422</v>
      </c>
      <c r="B11" s="63" t="s">
        <v>462</v>
      </c>
      <c r="C11" s="69" t="s">
        <v>441</v>
      </c>
      <c r="D11" s="139">
        <v>43660.63070601852</v>
      </c>
    </row>
    <row r="12" spans="1:4" ht="15">
      <c r="A12" s="63" t="s">
        <v>422</v>
      </c>
      <c r="B12" s="63" t="s">
        <v>506</v>
      </c>
      <c r="C12" s="69" t="s">
        <v>446</v>
      </c>
      <c r="D12" s="139">
        <v>43656.98128472222</v>
      </c>
    </row>
    <row r="13" spans="1:4" ht="15">
      <c r="A13" s="63" t="s">
        <v>422</v>
      </c>
      <c r="B13" s="63" t="s">
        <v>507</v>
      </c>
      <c r="C13" s="69" t="s">
        <v>446</v>
      </c>
      <c r="D13" s="139">
        <v>43656.98128472222</v>
      </c>
    </row>
    <row r="14" spans="1:4" ht="15">
      <c r="A14" s="63" t="s">
        <v>422</v>
      </c>
      <c r="B14" s="63" t="s">
        <v>472</v>
      </c>
      <c r="C14" s="69" t="s">
        <v>446</v>
      </c>
      <c r="D14" s="139">
        <v>43656.98128472222</v>
      </c>
    </row>
    <row r="15" spans="1:4" ht="15">
      <c r="A15" s="63" t="s">
        <v>422</v>
      </c>
      <c r="B15" s="63">
        <v>60</v>
      </c>
      <c r="C15" s="69" t="s">
        <v>446</v>
      </c>
      <c r="D15" s="139">
        <v>43656.98128472222</v>
      </c>
    </row>
    <row r="16" spans="1:4" ht="15">
      <c r="A16" s="63" t="s">
        <v>422</v>
      </c>
      <c r="B16" s="63" t="s">
        <v>388</v>
      </c>
      <c r="C16" s="69" t="s">
        <v>446</v>
      </c>
      <c r="D16" s="139">
        <v>43656.98128472222</v>
      </c>
    </row>
    <row r="17" spans="1:4" ht="15">
      <c r="A17" s="63" t="s">
        <v>422</v>
      </c>
      <c r="B17" s="63" t="s">
        <v>508</v>
      </c>
      <c r="C17" s="69" t="s">
        <v>446</v>
      </c>
      <c r="D17" s="139">
        <v>43656.98128472222</v>
      </c>
    </row>
    <row r="18" spans="1:4" ht="15">
      <c r="A18" s="63" t="s">
        <v>422</v>
      </c>
      <c r="B18" s="63" t="s">
        <v>509</v>
      </c>
      <c r="C18" s="69" t="s">
        <v>446</v>
      </c>
      <c r="D18" s="139">
        <v>43656.98128472222</v>
      </c>
    </row>
    <row r="19" spans="1:4" ht="15">
      <c r="A19" s="63" t="s">
        <v>422</v>
      </c>
      <c r="B19" s="63" t="s">
        <v>510</v>
      </c>
      <c r="C19" s="69" t="s">
        <v>445</v>
      </c>
      <c r="D19" s="139">
        <v>43657.011030092595</v>
      </c>
    </row>
    <row r="20" spans="1:4" ht="15">
      <c r="A20" s="63" t="s">
        <v>422</v>
      </c>
      <c r="B20" s="63" t="s">
        <v>402</v>
      </c>
      <c r="C20" s="69" t="s">
        <v>445</v>
      </c>
      <c r="D20" s="139">
        <v>43657.011030092595</v>
      </c>
    </row>
    <row r="21" spans="1:4" ht="15">
      <c r="A21" s="63" t="s">
        <v>422</v>
      </c>
      <c r="B21" s="63" t="s">
        <v>385</v>
      </c>
      <c r="C21" s="69" t="s">
        <v>445</v>
      </c>
      <c r="D21" s="139">
        <v>43657.011030092595</v>
      </c>
    </row>
    <row r="22" spans="1:4" ht="15">
      <c r="A22" s="63" t="s">
        <v>422</v>
      </c>
      <c r="B22" s="63" t="s">
        <v>507</v>
      </c>
      <c r="C22" s="69" t="s">
        <v>445</v>
      </c>
      <c r="D22" s="139">
        <v>43657.011030092595</v>
      </c>
    </row>
    <row r="23" spans="1:4" ht="15">
      <c r="A23" s="63" t="s">
        <v>422</v>
      </c>
      <c r="B23" s="63" t="s">
        <v>511</v>
      </c>
      <c r="C23" s="69" t="s">
        <v>445</v>
      </c>
      <c r="D23" s="139">
        <v>43657.011030092595</v>
      </c>
    </row>
    <row r="24" spans="1:4" ht="15">
      <c r="A24" s="63" t="s">
        <v>422</v>
      </c>
      <c r="B24" s="63" t="s">
        <v>369</v>
      </c>
      <c r="C24" s="69" t="s">
        <v>445</v>
      </c>
      <c r="D24" s="139">
        <v>43657.011030092595</v>
      </c>
    </row>
    <row r="25" spans="1:4" ht="15">
      <c r="A25" s="63" t="s">
        <v>422</v>
      </c>
      <c r="B25" s="63" t="s">
        <v>476</v>
      </c>
      <c r="C25" s="69" t="s">
        <v>445</v>
      </c>
      <c r="D25" s="139">
        <v>43657.011030092595</v>
      </c>
    </row>
    <row r="26" spans="1:4" ht="15">
      <c r="A26" s="63" t="s">
        <v>422</v>
      </c>
      <c r="B26" s="63" t="s">
        <v>473</v>
      </c>
      <c r="C26" s="69" t="s">
        <v>445</v>
      </c>
      <c r="D26" s="139">
        <v>43657.011030092595</v>
      </c>
    </row>
    <row r="27" spans="1:4" ht="15">
      <c r="A27" s="63" t="s">
        <v>422</v>
      </c>
      <c r="B27" s="63" t="s">
        <v>403</v>
      </c>
      <c r="C27" s="69" t="s">
        <v>445</v>
      </c>
      <c r="D27" s="139">
        <v>43657.011030092595</v>
      </c>
    </row>
    <row r="28" spans="1:4" ht="15">
      <c r="A28" s="63" t="s">
        <v>422</v>
      </c>
      <c r="B28" s="63" t="s">
        <v>509</v>
      </c>
      <c r="C28" s="69" t="s">
        <v>445</v>
      </c>
      <c r="D28" s="139">
        <v>43657.011030092595</v>
      </c>
    </row>
    <row r="29" spans="1:4" ht="15">
      <c r="A29" s="63" t="s">
        <v>422</v>
      </c>
      <c r="B29" s="63" t="s">
        <v>504</v>
      </c>
      <c r="C29" s="69" t="s">
        <v>445</v>
      </c>
      <c r="D29" s="139">
        <v>43657.011030092595</v>
      </c>
    </row>
    <row r="30" spans="1:4" ht="15">
      <c r="A30" s="63" t="s">
        <v>422</v>
      </c>
      <c r="B30" s="63" t="s">
        <v>512</v>
      </c>
      <c r="C30" s="69" t="s">
        <v>440</v>
      </c>
      <c r="D30" s="139">
        <v>43657.00068287037</v>
      </c>
    </row>
    <row r="31" spans="1:4" ht="15">
      <c r="A31" s="63" t="s">
        <v>422</v>
      </c>
      <c r="B31" s="63" t="s">
        <v>463</v>
      </c>
      <c r="C31" s="69" t="s">
        <v>440</v>
      </c>
      <c r="D31" s="139">
        <v>43657.00068287037</v>
      </c>
    </row>
    <row r="32" spans="1:4" ht="15">
      <c r="A32" s="63" t="s">
        <v>422</v>
      </c>
      <c r="B32" s="63" t="s">
        <v>369</v>
      </c>
      <c r="C32" s="69" t="s">
        <v>440</v>
      </c>
      <c r="D32" s="139">
        <v>43657.00068287037</v>
      </c>
    </row>
    <row r="33" spans="1:4" ht="15">
      <c r="A33" s="63" t="s">
        <v>422</v>
      </c>
      <c r="B33" s="63" t="s">
        <v>513</v>
      </c>
      <c r="C33" s="69" t="s">
        <v>440</v>
      </c>
      <c r="D33" s="139">
        <v>43657.00068287037</v>
      </c>
    </row>
    <row r="34" spans="1:4" ht="15">
      <c r="A34" s="63" t="s">
        <v>422</v>
      </c>
      <c r="B34" s="63" t="s">
        <v>426</v>
      </c>
      <c r="C34" s="69" t="s">
        <v>440</v>
      </c>
      <c r="D34" s="139">
        <v>43657.00068287037</v>
      </c>
    </row>
    <row r="35" spans="1:4" ht="15">
      <c r="A35" s="63" t="s">
        <v>422</v>
      </c>
      <c r="B35" s="63" t="s">
        <v>509</v>
      </c>
      <c r="C35" s="69" t="s">
        <v>440</v>
      </c>
      <c r="D35" s="139">
        <v>43657.00068287037</v>
      </c>
    </row>
    <row r="36" spans="1:4" ht="15">
      <c r="A36" s="63" t="s">
        <v>422</v>
      </c>
      <c r="B36" s="63" t="s">
        <v>504</v>
      </c>
      <c r="C36" s="69" t="s">
        <v>440</v>
      </c>
      <c r="D36" s="139">
        <v>43657.00068287037</v>
      </c>
    </row>
    <row r="37" spans="1:4" ht="15">
      <c r="A37" s="63" t="s">
        <v>422</v>
      </c>
      <c r="B37" s="63" t="s">
        <v>514</v>
      </c>
      <c r="C37" s="69" t="s">
        <v>444</v>
      </c>
      <c r="D37" s="139">
        <v>43656.995034722226</v>
      </c>
    </row>
    <row r="38" spans="1:4" ht="15">
      <c r="A38" s="63" t="s">
        <v>422</v>
      </c>
      <c r="B38" s="63" t="s">
        <v>515</v>
      </c>
      <c r="C38" s="69" t="s">
        <v>444</v>
      </c>
      <c r="D38" s="139">
        <v>43656.995034722226</v>
      </c>
    </row>
    <row r="39" spans="1:4" ht="15">
      <c r="A39" s="63" t="s">
        <v>422</v>
      </c>
      <c r="B39" s="63" t="s">
        <v>462</v>
      </c>
      <c r="C39" s="69" t="s">
        <v>444</v>
      </c>
      <c r="D39" s="139">
        <v>43656.995034722226</v>
      </c>
    </row>
    <row r="40" spans="1:4" ht="15">
      <c r="A40" s="63" t="s">
        <v>422</v>
      </c>
      <c r="B40" s="63" t="s">
        <v>464</v>
      </c>
      <c r="C40" s="69" t="s">
        <v>444</v>
      </c>
      <c r="D40" s="139">
        <v>43656.995034722226</v>
      </c>
    </row>
    <row r="41" spans="1:4" ht="15">
      <c r="A41" s="63" t="s">
        <v>422</v>
      </c>
      <c r="B41" s="63" t="s">
        <v>516</v>
      </c>
      <c r="C41" s="69" t="s">
        <v>444</v>
      </c>
      <c r="D41" s="139">
        <v>43656.995034722226</v>
      </c>
    </row>
    <row r="42" spans="1:4" ht="15">
      <c r="A42" s="63" t="s">
        <v>422</v>
      </c>
      <c r="B42" s="63" t="s">
        <v>509</v>
      </c>
      <c r="C42" s="69" t="s">
        <v>444</v>
      </c>
      <c r="D42" s="139">
        <v>43656.995034722226</v>
      </c>
    </row>
    <row r="43" spans="1:4" ht="15">
      <c r="A43" s="63" t="s">
        <v>422</v>
      </c>
      <c r="B43" s="63" t="s">
        <v>504</v>
      </c>
      <c r="C43" s="69" t="s">
        <v>444</v>
      </c>
      <c r="D43" s="139">
        <v>43656.995034722226</v>
      </c>
    </row>
    <row r="44" spans="1:4" ht="15">
      <c r="A44" s="63" t="s">
        <v>422</v>
      </c>
      <c r="B44" s="63" t="s">
        <v>517</v>
      </c>
      <c r="C44" s="69" t="s">
        <v>443</v>
      </c>
      <c r="D44" s="139">
        <v>43656.98375</v>
      </c>
    </row>
    <row r="45" spans="1:4" ht="15">
      <c r="A45" s="63" t="s">
        <v>422</v>
      </c>
      <c r="B45" s="63" t="s">
        <v>511</v>
      </c>
      <c r="C45" s="69" t="s">
        <v>443</v>
      </c>
      <c r="D45" s="139">
        <v>43656.98375</v>
      </c>
    </row>
    <row r="46" spans="1:4" ht="15">
      <c r="A46" s="63" t="s">
        <v>422</v>
      </c>
      <c r="B46" s="63" t="s">
        <v>518</v>
      </c>
      <c r="C46" s="69" t="s">
        <v>443</v>
      </c>
      <c r="D46" s="139">
        <v>43656.98375</v>
      </c>
    </row>
    <row r="47" spans="1:4" ht="15">
      <c r="A47" s="63" t="s">
        <v>422</v>
      </c>
      <c r="B47" s="63" t="s">
        <v>472</v>
      </c>
      <c r="C47" s="69" t="s">
        <v>443</v>
      </c>
      <c r="D47" s="139">
        <v>43656.98375</v>
      </c>
    </row>
    <row r="48" spans="1:4" ht="15">
      <c r="A48" s="63" t="s">
        <v>422</v>
      </c>
      <c r="B48" s="63" t="s">
        <v>509</v>
      </c>
      <c r="C48" s="69" t="s">
        <v>443</v>
      </c>
      <c r="D48" s="139">
        <v>43656.98375</v>
      </c>
    </row>
    <row r="49" spans="1:4" ht="15">
      <c r="A49" s="63" t="s">
        <v>422</v>
      </c>
      <c r="B49" s="63" t="s">
        <v>504</v>
      </c>
      <c r="C49" s="69" t="s">
        <v>443</v>
      </c>
      <c r="D49" s="139">
        <v>43656.98375</v>
      </c>
    </row>
    <row r="50" spans="1:4" ht="15">
      <c r="A50" s="63" t="s">
        <v>422</v>
      </c>
      <c r="B50" s="63" t="s">
        <v>509</v>
      </c>
      <c r="C50" s="69" t="s">
        <v>442</v>
      </c>
      <c r="D50" s="139">
        <v>43656.97730324074</v>
      </c>
    </row>
    <row r="51" spans="1:4" ht="15">
      <c r="A51" s="63" t="s">
        <v>422</v>
      </c>
      <c r="B51" s="63" t="s">
        <v>507</v>
      </c>
      <c r="C51" s="69" t="s">
        <v>442</v>
      </c>
      <c r="D51" s="139">
        <v>43656.97730324074</v>
      </c>
    </row>
    <row r="52" spans="1:4" ht="15">
      <c r="A52" s="63" t="s">
        <v>422</v>
      </c>
      <c r="B52" s="63" t="s">
        <v>511</v>
      </c>
      <c r="C52" s="69" t="s">
        <v>442</v>
      </c>
      <c r="D52" s="139">
        <v>43656.97730324074</v>
      </c>
    </row>
    <row r="53" spans="1:4" ht="15">
      <c r="A53" s="63" t="s">
        <v>422</v>
      </c>
      <c r="B53" s="63" t="s">
        <v>369</v>
      </c>
      <c r="C53" s="69" t="s">
        <v>442</v>
      </c>
      <c r="D53" s="139">
        <v>43656.97730324074</v>
      </c>
    </row>
    <row r="54" spans="1:4" ht="15">
      <c r="A54" s="63" t="s">
        <v>422</v>
      </c>
      <c r="B54" s="63" t="s">
        <v>504</v>
      </c>
      <c r="C54" s="69" t="s">
        <v>442</v>
      </c>
      <c r="D54" s="139">
        <v>43656.97730324074</v>
      </c>
    </row>
    <row r="55" spans="1:4" ht="15">
      <c r="A55" s="63" t="s">
        <v>419</v>
      </c>
      <c r="B55" s="63" t="s">
        <v>504</v>
      </c>
      <c r="C55" s="69" t="s">
        <v>433</v>
      </c>
      <c r="D55" s="139">
        <v>43654.69541666667</v>
      </c>
    </row>
    <row r="56" spans="1:4" ht="15">
      <c r="A56" s="63" t="s">
        <v>419</v>
      </c>
      <c r="B56" s="63" t="s">
        <v>519</v>
      </c>
      <c r="C56" s="69" t="s">
        <v>433</v>
      </c>
      <c r="D56" s="139">
        <v>43654.69541666667</v>
      </c>
    </row>
    <row r="57" spans="1:4" ht="15">
      <c r="A57" s="63" t="s">
        <v>419</v>
      </c>
      <c r="B57" s="63" t="s">
        <v>520</v>
      </c>
      <c r="C57" s="69" t="s">
        <v>433</v>
      </c>
      <c r="D57" s="139">
        <v>43654.69541666667</v>
      </c>
    </row>
    <row r="58" spans="1:4" ht="15">
      <c r="A58" s="63" t="s">
        <v>419</v>
      </c>
      <c r="B58" s="63" t="s">
        <v>521</v>
      </c>
      <c r="C58" s="69" t="s">
        <v>433</v>
      </c>
      <c r="D58" s="139">
        <v>43654.69541666667</v>
      </c>
    </row>
    <row r="59" spans="1:4" ht="15">
      <c r="A59" s="63" t="s">
        <v>419</v>
      </c>
      <c r="B59" s="63" t="s">
        <v>425</v>
      </c>
      <c r="C59" s="69" t="s">
        <v>433</v>
      </c>
      <c r="D59" s="139">
        <v>43654.69541666667</v>
      </c>
    </row>
    <row r="60" spans="1:4" ht="15">
      <c r="A60" s="63" t="s">
        <v>419</v>
      </c>
      <c r="B60" s="63" t="s">
        <v>522</v>
      </c>
      <c r="C60" s="69" t="s">
        <v>433</v>
      </c>
      <c r="D60" s="139">
        <v>43654.69541666667</v>
      </c>
    </row>
    <row r="61" spans="1:4" ht="15">
      <c r="A61" s="63" t="s">
        <v>419</v>
      </c>
      <c r="B61" s="63" t="s">
        <v>523</v>
      </c>
      <c r="C61" s="69" t="s">
        <v>433</v>
      </c>
      <c r="D61" s="139">
        <v>43654.69541666667</v>
      </c>
    </row>
    <row r="62" spans="1:4" ht="15">
      <c r="A62" s="63" t="s">
        <v>419</v>
      </c>
      <c r="B62" s="63" t="s">
        <v>524</v>
      </c>
      <c r="C62" s="69" t="s">
        <v>433</v>
      </c>
      <c r="D62" s="139">
        <v>43654.69541666667</v>
      </c>
    </row>
    <row r="63" spans="1:4" ht="15">
      <c r="A63" s="63" t="s">
        <v>419</v>
      </c>
      <c r="B63" s="63" t="s">
        <v>525</v>
      </c>
      <c r="C63" s="69" t="s">
        <v>433</v>
      </c>
      <c r="D63" s="139">
        <v>43654.69541666667</v>
      </c>
    </row>
    <row r="64" spans="1:4" ht="15">
      <c r="A64" s="63" t="s">
        <v>419</v>
      </c>
      <c r="B64" s="63" t="s">
        <v>526</v>
      </c>
      <c r="C64" s="69" t="s">
        <v>433</v>
      </c>
      <c r="D64" s="139">
        <v>43654.69541666667</v>
      </c>
    </row>
    <row r="65" spans="1:4" ht="15">
      <c r="A65" s="63" t="s">
        <v>419</v>
      </c>
      <c r="B65" s="63" t="s">
        <v>527</v>
      </c>
      <c r="C65" s="69" t="s">
        <v>433</v>
      </c>
      <c r="D65" s="139">
        <v>43654.69541666667</v>
      </c>
    </row>
    <row r="66" spans="1:4" ht="15">
      <c r="A66" s="63" t="s">
        <v>419</v>
      </c>
      <c r="B66" s="63" t="s">
        <v>528</v>
      </c>
      <c r="C66" s="69" t="s">
        <v>433</v>
      </c>
      <c r="D66" s="139">
        <v>43654.69541666667</v>
      </c>
    </row>
    <row r="67" spans="1:4" ht="15">
      <c r="A67" s="63" t="s">
        <v>419</v>
      </c>
      <c r="B67" s="63" t="s">
        <v>484</v>
      </c>
      <c r="C67" s="69" t="s">
        <v>433</v>
      </c>
      <c r="D67" s="139">
        <v>43654.69541666667</v>
      </c>
    </row>
    <row r="68" spans="1:4" ht="15">
      <c r="A68" s="63" t="s">
        <v>419</v>
      </c>
      <c r="B68" s="63" t="s">
        <v>485</v>
      </c>
      <c r="C68" s="69" t="s">
        <v>433</v>
      </c>
      <c r="D68" s="139">
        <v>43654.69541666667</v>
      </c>
    </row>
    <row r="69" spans="1:4" ht="15">
      <c r="A69" s="63" t="s">
        <v>419</v>
      </c>
      <c r="B69" s="63" t="s">
        <v>529</v>
      </c>
      <c r="C69" s="69" t="s">
        <v>433</v>
      </c>
      <c r="D69" s="139">
        <v>43654.69541666667</v>
      </c>
    </row>
    <row r="70" spans="1:4" ht="15">
      <c r="A70" s="63" t="s">
        <v>419</v>
      </c>
      <c r="B70" s="63" t="s">
        <v>530</v>
      </c>
      <c r="C70" s="69" t="s">
        <v>433</v>
      </c>
      <c r="D70" s="139">
        <v>43654.69541666667</v>
      </c>
    </row>
    <row r="71" spans="1:4" ht="15">
      <c r="A71" s="63" t="s">
        <v>419</v>
      </c>
      <c r="B71" s="63" t="s">
        <v>405</v>
      </c>
      <c r="C71" s="69" t="s">
        <v>433</v>
      </c>
      <c r="D71" s="139">
        <v>43654.69541666667</v>
      </c>
    </row>
    <row r="72" spans="1:4" ht="15">
      <c r="A72" s="63" t="s">
        <v>419</v>
      </c>
      <c r="B72" s="63" t="s">
        <v>486</v>
      </c>
      <c r="C72" s="69" t="s">
        <v>433</v>
      </c>
      <c r="D72" s="139">
        <v>43654.69541666667</v>
      </c>
    </row>
    <row r="73" spans="1:4" ht="15">
      <c r="A73" s="63" t="s">
        <v>419</v>
      </c>
      <c r="B73" s="63" t="s">
        <v>531</v>
      </c>
      <c r="C73" s="69" t="s">
        <v>433</v>
      </c>
      <c r="D73" s="139">
        <v>43654.69541666667</v>
      </c>
    </row>
    <row r="74" spans="1:4" ht="15">
      <c r="A74" s="63" t="s">
        <v>419</v>
      </c>
      <c r="B74" s="63" t="s">
        <v>532</v>
      </c>
      <c r="C74" s="69" t="s">
        <v>433</v>
      </c>
      <c r="D74" s="139">
        <v>43654.69541666667</v>
      </c>
    </row>
    <row r="75" spans="1:4" ht="15">
      <c r="A75" s="63" t="s">
        <v>419</v>
      </c>
      <c r="B75" s="63" t="s">
        <v>533</v>
      </c>
      <c r="C75" s="69" t="s">
        <v>433</v>
      </c>
      <c r="D75" s="139">
        <v>43654.69541666667</v>
      </c>
    </row>
    <row r="76" spans="1:4" ht="15">
      <c r="A76" s="63" t="s">
        <v>419</v>
      </c>
      <c r="B76" s="63" t="s">
        <v>534</v>
      </c>
      <c r="C76" s="69" t="s">
        <v>433</v>
      </c>
      <c r="D76" s="139">
        <v>43654.69541666667</v>
      </c>
    </row>
    <row r="77" spans="1:4" ht="15">
      <c r="A77" s="63" t="s">
        <v>419</v>
      </c>
      <c r="B77" s="63" t="s">
        <v>487</v>
      </c>
      <c r="C77" s="69" t="s">
        <v>433</v>
      </c>
      <c r="D77" s="139">
        <v>43654.69541666667</v>
      </c>
    </row>
    <row r="78" spans="1:4" ht="15">
      <c r="A78" s="63" t="s">
        <v>419</v>
      </c>
      <c r="B78" s="63" t="s">
        <v>535</v>
      </c>
      <c r="C78" s="69" t="s">
        <v>433</v>
      </c>
      <c r="D78" s="139">
        <v>43654.69541666667</v>
      </c>
    </row>
    <row r="79" spans="1:4" ht="15">
      <c r="A79" s="63" t="s">
        <v>419</v>
      </c>
      <c r="B79" s="63" t="s">
        <v>536</v>
      </c>
      <c r="C79" s="69" t="s">
        <v>433</v>
      </c>
      <c r="D79" s="139">
        <v>43654.69541666667</v>
      </c>
    </row>
    <row r="80" spans="1:4" ht="15">
      <c r="A80" s="63" t="s">
        <v>419</v>
      </c>
      <c r="B80" s="63" t="s">
        <v>509</v>
      </c>
      <c r="C80" s="69" t="s">
        <v>433</v>
      </c>
      <c r="D80" s="139">
        <v>43654.69541666667</v>
      </c>
    </row>
    <row r="81" spans="1:4" ht="15">
      <c r="A81" s="63" t="s">
        <v>419</v>
      </c>
      <c r="B81" s="63" t="s">
        <v>501</v>
      </c>
      <c r="C81" s="69" t="s">
        <v>433</v>
      </c>
      <c r="D81" s="139">
        <v>43654.69541666667</v>
      </c>
    </row>
    <row r="82" spans="1:4" ht="15">
      <c r="A82" s="63" t="s">
        <v>419</v>
      </c>
      <c r="B82" s="63" t="s">
        <v>488</v>
      </c>
      <c r="C82" s="69" t="s">
        <v>433</v>
      </c>
      <c r="D82" s="139">
        <v>43654.69541666667</v>
      </c>
    </row>
    <row r="83" spans="1:4" ht="15">
      <c r="A83" s="63" t="s">
        <v>419</v>
      </c>
      <c r="B83" s="63" t="s">
        <v>489</v>
      </c>
      <c r="C83" s="69" t="s">
        <v>433</v>
      </c>
      <c r="D83" s="139">
        <v>43654.69541666667</v>
      </c>
    </row>
    <row r="84" spans="1:4" ht="15">
      <c r="A84" s="63" t="s">
        <v>419</v>
      </c>
      <c r="B84" s="63" t="s">
        <v>537</v>
      </c>
      <c r="C84" s="69" t="s">
        <v>433</v>
      </c>
      <c r="D84" s="139">
        <v>43654.69541666667</v>
      </c>
    </row>
    <row r="85" spans="1:4" ht="15">
      <c r="A85" s="63" t="s">
        <v>419</v>
      </c>
      <c r="B85" s="63" t="s">
        <v>410</v>
      </c>
      <c r="C85" s="69" t="s">
        <v>433</v>
      </c>
      <c r="D85" s="139">
        <v>43654.69541666667</v>
      </c>
    </row>
    <row r="86" spans="1:4" ht="15">
      <c r="A86" s="63" t="s">
        <v>419</v>
      </c>
      <c r="B86" s="63" t="s">
        <v>538</v>
      </c>
      <c r="C86" s="69" t="s">
        <v>433</v>
      </c>
      <c r="D86" s="139">
        <v>43654.69541666667</v>
      </c>
    </row>
    <row r="87" spans="1:4" ht="15">
      <c r="A87" s="63" t="s">
        <v>419</v>
      </c>
      <c r="B87" s="63" t="s">
        <v>401</v>
      </c>
      <c r="C87" s="69" t="s">
        <v>433</v>
      </c>
      <c r="D87" s="139">
        <v>43654.69541666667</v>
      </c>
    </row>
    <row r="88" spans="1:4" ht="15">
      <c r="A88" s="63" t="s">
        <v>419</v>
      </c>
      <c r="B88" s="63" t="s">
        <v>490</v>
      </c>
      <c r="C88" s="69" t="s">
        <v>433</v>
      </c>
      <c r="D88" s="139">
        <v>43654.69541666667</v>
      </c>
    </row>
    <row r="89" spans="1:4" ht="15">
      <c r="A89" s="63" t="s">
        <v>419</v>
      </c>
      <c r="B89" s="63" t="s">
        <v>503</v>
      </c>
      <c r="C89" s="69" t="s">
        <v>433</v>
      </c>
      <c r="D89" s="139">
        <v>43654.69541666667</v>
      </c>
    </row>
    <row r="90" spans="1:4" ht="15">
      <c r="A90" s="63" t="s">
        <v>419</v>
      </c>
      <c r="B90" s="63" t="s">
        <v>469</v>
      </c>
      <c r="C90" s="69" t="s">
        <v>433</v>
      </c>
      <c r="D90" s="139">
        <v>43654.69541666667</v>
      </c>
    </row>
    <row r="91" spans="1:4" ht="15">
      <c r="A91" s="63" t="s">
        <v>419</v>
      </c>
      <c r="B91" s="63" t="s">
        <v>470</v>
      </c>
      <c r="C91" s="69" t="s">
        <v>433</v>
      </c>
      <c r="D91" s="139">
        <v>43654.69541666667</v>
      </c>
    </row>
    <row r="92" spans="1:4" ht="15">
      <c r="A92" s="63" t="s">
        <v>419</v>
      </c>
      <c r="B92" s="63" t="s">
        <v>491</v>
      </c>
      <c r="C92" s="69" t="s">
        <v>433</v>
      </c>
      <c r="D92" s="139">
        <v>43654.69541666667</v>
      </c>
    </row>
    <row r="93" spans="1:4" ht="15">
      <c r="A93" s="63" t="s">
        <v>419</v>
      </c>
      <c r="B93" s="63" t="s">
        <v>539</v>
      </c>
      <c r="C93" s="69" t="s">
        <v>433</v>
      </c>
      <c r="D93" s="139">
        <v>43654.69541666667</v>
      </c>
    </row>
    <row r="94" spans="1:4" ht="15">
      <c r="A94" s="63" t="s">
        <v>419</v>
      </c>
      <c r="B94" s="63" t="s">
        <v>504</v>
      </c>
      <c r="C94" s="69" t="s">
        <v>432</v>
      </c>
      <c r="D94" s="139">
        <v>43654.694375</v>
      </c>
    </row>
    <row r="95" spans="1:4" ht="15">
      <c r="A95" s="63" t="s">
        <v>419</v>
      </c>
      <c r="B95" s="63" t="s">
        <v>519</v>
      </c>
      <c r="C95" s="69" t="s">
        <v>432</v>
      </c>
      <c r="D95" s="139">
        <v>43654.694375</v>
      </c>
    </row>
    <row r="96" spans="1:4" ht="15">
      <c r="A96" s="63" t="s">
        <v>419</v>
      </c>
      <c r="B96" s="63" t="s">
        <v>520</v>
      </c>
      <c r="C96" s="69" t="s">
        <v>432</v>
      </c>
      <c r="D96" s="139">
        <v>43654.694375</v>
      </c>
    </row>
    <row r="97" spans="1:4" ht="15">
      <c r="A97" s="63" t="s">
        <v>419</v>
      </c>
      <c r="B97" s="63" t="s">
        <v>521</v>
      </c>
      <c r="C97" s="69" t="s">
        <v>432</v>
      </c>
      <c r="D97" s="139">
        <v>43654.694375</v>
      </c>
    </row>
    <row r="98" spans="1:4" ht="15">
      <c r="A98" s="63" t="s">
        <v>419</v>
      </c>
      <c r="B98" s="63" t="s">
        <v>425</v>
      </c>
      <c r="C98" s="69" t="s">
        <v>432</v>
      </c>
      <c r="D98" s="139">
        <v>43654.694375</v>
      </c>
    </row>
    <row r="99" spans="1:4" ht="15">
      <c r="A99" s="63" t="s">
        <v>419</v>
      </c>
      <c r="B99" s="63" t="s">
        <v>522</v>
      </c>
      <c r="C99" s="69" t="s">
        <v>432</v>
      </c>
      <c r="D99" s="139">
        <v>43654.694375</v>
      </c>
    </row>
    <row r="100" spans="1:4" ht="15">
      <c r="A100" s="63" t="s">
        <v>419</v>
      </c>
      <c r="B100" s="63" t="s">
        <v>523</v>
      </c>
      <c r="C100" s="69" t="s">
        <v>432</v>
      </c>
      <c r="D100" s="139">
        <v>43654.694375</v>
      </c>
    </row>
    <row r="101" spans="1:4" ht="15">
      <c r="A101" s="63" t="s">
        <v>419</v>
      </c>
      <c r="B101" s="63" t="s">
        <v>524</v>
      </c>
      <c r="C101" s="69" t="s">
        <v>432</v>
      </c>
      <c r="D101" s="139">
        <v>43654.694375</v>
      </c>
    </row>
    <row r="102" spans="1:4" ht="15">
      <c r="A102" s="63" t="s">
        <v>419</v>
      </c>
      <c r="B102" s="63" t="s">
        <v>525</v>
      </c>
      <c r="C102" s="69" t="s">
        <v>432</v>
      </c>
      <c r="D102" s="139">
        <v>43654.694375</v>
      </c>
    </row>
    <row r="103" spans="1:4" ht="15">
      <c r="A103" s="63" t="s">
        <v>419</v>
      </c>
      <c r="B103" s="63" t="s">
        <v>540</v>
      </c>
      <c r="C103" s="69" t="s">
        <v>432</v>
      </c>
      <c r="D103" s="139">
        <v>43654.694375</v>
      </c>
    </row>
    <row r="104" spans="1:4" ht="15">
      <c r="A104" s="63" t="s">
        <v>419</v>
      </c>
      <c r="B104" s="63" t="s">
        <v>527</v>
      </c>
      <c r="C104" s="69" t="s">
        <v>432</v>
      </c>
      <c r="D104" s="139">
        <v>43654.694375</v>
      </c>
    </row>
    <row r="105" spans="1:4" ht="15">
      <c r="A105" s="63" t="s">
        <v>419</v>
      </c>
      <c r="B105" s="63" t="s">
        <v>528</v>
      </c>
      <c r="C105" s="69" t="s">
        <v>432</v>
      </c>
      <c r="D105" s="139">
        <v>43654.694375</v>
      </c>
    </row>
    <row r="106" spans="1:4" ht="15">
      <c r="A106" s="63" t="s">
        <v>419</v>
      </c>
      <c r="B106" s="63" t="s">
        <v>484</v>
      </c>
      <c r="C106" s="69" t="s">
        <v>432</v>
      </c>
      <c r="D106" s="139">
        <v>43654.694375</v>
      </c>
    </row>
    <row r="107" spans="1:4" ht="15">
      <c r="A107" s="63" t="s">
        <v>419</v>
      </c>
      <c r="B107" s="63" t="s">
        <v>485</v>
      </c>
      <c r="C107" s="69" t="s">
        <v>432</v>
      </c>
      <c r="D107" s="139">
        <v>43654.694375</v>
      </c>
    </row>
    <row r="108" spans="1:4" ht="15">
      <c r="A108" s="63" t="s">
        <v>419</v>
      </c>
      <c r="B108" s="63" t="s">
        <v>529</v>
      </c>
      <c r="C108" s="69" t="s">
        <v>432</v>
      </c>
      <c r="D108" s="139">
        <v>43654.694375</v>
      </c>
    </row>
    <row r="109" spans="1:4" ht="15">
      <c r="A109" s="63" t="s">
        <v>419</v>
      </c>
      <c r="B109" s="63" t="s">
        <v>530</v>
      </c>
      <c r="C109" s="69" t="s">
        <v>432</v>
      </c>
      <c r="D109" s="139">
        <v>43654.694375</v>
      </c>
    </row>
    <row r="110" spans="1:4" ht="15">
      <c r="A110" s="63" t="s">
        <v>419</v>
      </c>
      <c r="B110" s="63" t="s">
        <v>405</v>
      </c>
      <c r="C110" s="69" t="s">
        <v>432</v>
      </c>
      <c r="D110" s="139">
        <v>43654.694375</v>
      </c>
    </row>
    <row r="111" spans="1:4" ht="15">
      <c r="A111" s="63" t="s">
        <v>419</v>
      </c>
      <c r="B111" s="63" t="s">
        <v>486</v>
      </c>
      <c r="C111" s="69" t="s">
        <v>432</v>
      </c>
      <c r="D111" s="139">
        <v>43654.694375</v>
      </c>
    </row>
    <row r="112" spans="1:4" ht="15">
      <c r="A112" s="63" t="s">
        <v>419</v>
      </c>
      <c r="B112" s="63" t="s">
        <v>531</v>
      </c>
      <c r="C112" s="69" t="s">
        <v>432</v>
      </c>
      <c r="D112" s="139">
        <v>43654.694375</v>
      </c>
    </row>
    <row r="113" spans="1:4" ht="15">
      <c r="A113" s="63" t="s">
        <v>419</v>
      </c>
      <c r="B113" s="63" t="s">
        <v>532</v>
      </c>
      <c r="C113" s="69" t="s">
        <v>432</v>
      </c>
      <c r="D113" s="139">
        <v>43654.694375</v>
      </c>
    </row>
    <row r="114" spans="1:4" ht="15">
      <c r="A114" s="63" t="s">
        <v>419</v>
      </c>
      <c r="B114" s="63" t="s">
        <v>533</v>
      </c>
      <c r="C114" s="69" t="s">
        <v>432</v>
      </c>
      <c r="D114" s="139">
        <v>43654.694375</v>
      </c>
    </row>
    <row r="115" spans="1:4" ht="15">
      <c r="A115" s="63" t="s">
        <v>419</v>
      </c>
      <c r="B115" s="63" t="s">
        <v>534</v>
      </c>
      <c r="C115" s="69" t="s">
        <v>432</v>
      </c>
      <c r="D115" s="139">
        <v>43654.694375</v>
      </c>
    </row>
    <row r="116" spans="1:4" ht="15">
      <c r="A116" s="63" t="s">
        <v>419</v>
      </c>
      <c r="B116" s="63" t="s">
        <v>487</v>
      </c>
      <c r="C116" s="69" t="s">
        <v>432</v>
      </c>
      <c r="D116" s="139">
        <v>43654.694375</v>
      </c>
    </row>
    <row r="117" spans="1:4" ht="15">
      <c r="A117" s="63" t="s">
        <v>419</v>
      </c>
      <c r="B117" s="63" t="s">
        <v>535</v>
      </c>
      <c r="C117" s="69" t="s">
        <v>432</v>
      </c>
      <c r="D117" s="139">
        <v>43654.694375</v>
      </c>
    </row>
    <row r="118" spans="1:4" ht="15">
      <c r="A118" s="63" t="s">
        <v>419</v>
      </c>
      <c r="B118" s="63" t="s">
        <v>536</v>
      </c>
      <c r="C118" s="69" t="s">
        <v>432</v>
      </c>
      <c r="D118" s="139">
        <v>43654.694375</v>
      </c>
    </row>
    <row r="119" spans="1:4" ht="15">
      <c r="A119" s="63" t="s">
        <v>419</v>
      </c>
      <c r="B119" s="63" t="s">
        <v>509</v>
      </c>
      <c r="C119" s="69" t="s">
        <v>432</v>
      </c>
      <c r="D119" s="139">
        <v>43654.694375</v>
      </c>
    </row>
    <row r="120" spans="1:4" ht="15">
      <c r="A120" s="63" t="s">
        <v>419</v>
      </c>
      <c r="B120" s="63" t="s">
        <v>501</v>
      </c>
      <c r="C120" s="69" t="s">
        <v>432</v>
      </c>
      <c r="D120" s="139">
        <v>43654.694375</v>
      </c>
    </row>
    <row r="121" spans="1:4" ht="15">
      <c r="A121" s="63" t="s">
        <v>419</v>
      </c>
      <c r="B121" s="63" t="s">
        <v>488</v>
      </c>
      <c r="C121" s="69" t="s">
        <v>432</v>
      </c>
      <c r="D121" s="139">
        <v>43654.694375</v>
      </c>
    </row>
    <row r="122" spans="1:4" ht="15">
      <c r="A122" s="63" t="s">
        <v>419</v>
      </c>
      <c r="B122" s="63" t="s">
        <v>489</v>
      </c>
      <c r="C122" s="69" t="s">
        <v>432</v>
      </c>
      <c r="D122" s="139">
        <v>43654.694375</v>
      </c>
    </row>
    <row r="123" spans="1:4" ht="15">
      <c r="A123" s="63" t="s">
        <v>419</v>
      </c>
      <c r="B123" s="63" t="s">
        <v>537</v>
      </c>
      <c r="C123" s="69" t="s">
        <v>432</v>
      </c>
      <c r="D123" s="139">
        <v>43654.694375</v>
      </c>
    </row>
    <row r="124" spans="1:4" ht="15">
      <c r="A124" s="63" t="s">
        <v>419</v>
      </c>
      <c r="B124" s="63" t="s">
        <v>410</v>
      </c>
      <c r="C124" s="69" t="s">
        <v>432</v>
      </c>
      <c r="D124" s="139">
        <v>43654.694375</v>
      </c>
    </row>
    <row r="125" spans="1:4" ht="15">
      <c r="A125" s="63" t="s">
        <v>419</v>
      </c>
      <c r="B125" s="63" t="s">
        <v>538</v>
      </c>
      <c r="C125" s="69" t="s">
        <v>432</v>
      </c>
      <c r="D125" s="139">
        <v>43654.694375</v>
      </c>
    </row>
    <row r="126" spans="1:4" ht="15">
      <c r="A126" s="63" t="s">
        <v>419</v>
      </c>
      <c r="B126" s="63" t="s">
        <v>401</v>
      </c>
      <c r="C126" s="69" t="s">
        <v>432</v>
      </c>
      <c r="D126" s="139">
        <v>43654.694375</v>
      </c>
    </row>
    <row r="127" spans="1:4" ht="15">
      <c r="A127" s="63" t="s">
        <v>419</v>
      </c>
      <c r="B127" s="63" t="s">
        <v>490</v>
      </c>
      <c r="C127" s="69" t="s">
        <v>432</v>
      </c>
      <c r="D127" s="139">
        <v>43654.694375</v>
      </c>
    </row>
    <row r="128" spans="1:4" ht="15">
      <c r="A128" s="63" t="s">
        <v>419</v>
      </c>
      <c r="B128" s="63" t="s">
        <v>503</v>
      </c>
      <c r="C128" s="69" t="s">
        <v>432</v>
      </c>
      <c r="D128" s="139">
        <v>43654.694375</v>
      </c>
    </row>
    <row r="129" spans="1:4" ht="15">
      <c r="A129" s="63" t="s">
        <v>419</v>
      </c>
      <c r="B129" s="63" t="s">
        <v>469</v>
      </c>
      <c r="C129" s="69" t="s">
        <v>432</v>
      </c>
      <c r="D129" s="139">
        <v>43654.694375</v>
      </c>
    </row>
    <row r="130" spans="1:4" ht="15">
      <c r="A130" s="63" t="s">
        <v>419</v>
      </c>
      <c r="B130" s="63" t="s">
        <v>470</v>
      </c>
      <c r="C130" s="69" t="s">
        <v>432</v>
      </c>
      <c r="D130" s="139">
        <v>43654.694375</v>
      </c>
    </row>
    <row r="131" spans="1:4" ht="15">
      <c r="A131" s="63" t="s">
        <v>419</v>
      </c>
      <c r="B131" s="63" t="s">
        <v>491</v>
      </c>
      <c r="C131" s="69" t="s">
        <v>432</v>
      </c>
      <c r="D131" s="139">
        <v>43654.694375</v>
      </c>
    </row>
    <row r="132" spans="1:4" ht="15">
      <c r="A132" s="63" t="s">
        <v>419</v>
      </c>
      <c r="B132" s="63" t="s">
        <v>539</v>
      </c>
      <c r="C132" s="69" t="s">
        <v>432</v>
      </c>
      <c r="D132" s="139">
        <v>43654.694375</v>
      </c>
    </row>
    <row r="133" spans="1:4" ht="15">
      <c r="A133" s="63" t="s">
        <v>418</v>
      </c>
      <c r="B133" s="63" t="s">
        <v>541</v>
      </c>
      <c r="C133" s="69" t="s">
        <v>431</v>
      </c>
      <c r="D133" s="139">
        <v>43655.71891203704</v>
      </c>
    </row>
    <row r="134" spans="1:4" ht="15">
      <c r="A134" s="63" t="s">
        <v>418</v>
      </c>
      <c r="B134" s="63" t="s">
        <v>399</v>
      </c>
      <c r="C134" s="69" t="s">
        <v>431</v>
      </c>
      <c r="D134" s="139">
        <v>43655.71891203704</v>
      </c>
    </row>
    <row r="135" spans="1:4" ht="15">
      <c r="A135" s="63" t="s">
        <v>418</v>
      </c>
      <c r="B135" s="63" t="s">
        <v>424</v>
      </c>
      <c r="C135" s="69" t="s">
        <v>431</v>
      </c>
      <c r="D135" s="139">
        <v>43655.71891203704</v>
      </c>
    </row>
    <row r="136" spans="1:4" ht="15">
      <c r="A136" s="63" t="s">
        <v>418</v>
      </c>
      <c r="B136" s="63" t="s">
        <v>523</v>
      </c>
      <c r="C136" s="69" t="s">
        <v>431</v>
      </c>
      <c r="D136" s="139">
        <v>43655.71891203704</v>
      </c>
    </row>
    <row r="137" spans="1:4" ht="15">
      <c r="A137" s="63" t="s">
        <v>418</v>
      </c>
      <c r="B137" s="63" t="s">
        <v>423</v>
      </c>
      <c r="C137" s="69" t="s">
        <v>431</v>
      </c>
      <c r="D137" s="139">
        <v>43655.71891203704</v>
      </c>
    </row>
    <row r="138" spans="1:4" ht="15">
      <c r="A138" s="63" t="s">
        <v>418</v>
      </c>
      <c r="B138" s="63" t="s">
        <v>533</v>
      </c>
      <c r="C138" s="69" t="s">
        <v>431</v>
      </c>
      <c r="D138" s="139">
        <v>43655.71891203704</v>
      </c>
    </row>
    <row r="139" spans="1:4" ht="15">
      <c r="A139" s="63" t="s">
        <v>418</v>
      </c>
      <c r="B139" s="63" t="s">
        <v>542</v>
      </c>
      <c r="C139" s="69" t="s">
        <v>431</v>
      </c>
      <c r="D139" s="139">
        <v>43655.71891203704</v>
      </c>
    </row>
    <row r="140" spans="1:4" ht="15">
      <c r="A140" s="63" t="s">
        <v>418</v>
      </c>
      <c r="B140" s="63" t="s">
        <v>529</v>
      </c>
      <c r="C140" s="69" t="s">
        <v>431</v>
      </c>
      <c r="D140" s="139">
        <v>43655.71891203704</v>
      </c>
    </row>
    <row r="141" spans="1:4" ht="15">
      <c r="A141" s="63" t="s">
        <v>418</v>
      </c>
      <c r="B141" s="63" t="s">
        <v>507</v>
      </c>
      <c r="C141" s="69" t="s">
        <v>431</v>
      </c>
      <c r="D141" s="139">
        <v>43655.71891203704</v>
      </c>
    </row>
    <row r="142" spans="1:4" ht="15">
      <c r="A142" s="63" t="s">
        <v>418</v>
      </c>
      <c r="B142" s="63" t="s">
        <v>543</v>
      </c>
      <c r="C142" s="69" t="s">
        <v>431</v>
      </c>
      <c r="D142" s="139">
        <v>43655.71891203704</v>
      </c>
    </row>
    <row r="143" spans="1:4" ht="15">
      <c r="A143" s="63" t="s">
        <v>418</v>
      </c>
      <c r="B143" s="63" t="s">
        <v>511</v>
      </c>
      <c r="C143" s="69" t="s">
        <v>431</v>
      </c>
      <c r="D143" s="139">
        <v>43655.71891203704</v>
      </c>
    </row>
    <row r="144" spans="1:4" ht="15">
      <c r="A144" s="63" t="s">
        <v>418</v>
      </c>
      <c r="B144" s="63" t="s">
        <v>544</v>
      </c>
      <c r="C144" s="69" t="s">
        <v>431</v>
      </c>
      <c r="D144" s="139">
        <v>43655.71891203704</v>
      </c>
    </row>
    <row r="145" spans="1:4" ht="15">
      <c r="A145" s="63" t="s">
        <v>418</v>
      </c>
      <c r="B145" s="63" t="s">
        <v>545</v>
      </c>
      <c r="C145" s="69" t="s">
        <v>431</v>
      </c>
      <c r="D145" s="139">
        <v>43655.71891203704</v>
      </c>
    </row>
    <row r="146" spans="1:4" ht="15">
      <c r="A146" s="63" t="s">
        <v>418</v>
      </c>
      <c r="B146" s="63" t="s">
        <v>546</v>
      </c>
      <c r="C146" s="69" t="s">
        <v>431</v>
      </c>
      <c r="D146" s="139">
        <v>43655.71891203704</v>
      </c>
    </row>
    <row r="147" spans="1:4" ht="15">
      <c r="A147" s="63" t="s">
        <v>418</v>
      </c>
      <c r="B147" s="63" t="s">
        <v>547</v>
      </c>
      <c r="C147" s="69" t="s">
        <v>431</v>
      </c>
      <c r="D147" s="139">
        <v>43655.71891203704</v>
      </c>
    </row>
    <row r="148" spans="1:4" ht="15">
      <c r="A148" s="63" t="s">
        <v>418</v>
      </c>
      <c r="B148" s="63" t="s">
        <v>548</v>
      </c>
      <c r="C148" s="69" t="s">
        <v>431</v>
      </c>
      <c r="D148" s="139">
        <v>43655.71891203704</v>
      </c>
    </row>
    <row r="149" spans="1:4" ht="15">
      <c r="A149" s="63" t="s">
        <v>418</v>
      </c>
      <c r="B149" s="63" t="s">
        <v>504</v>
      </c>
      <c r="C149" s="69" t="s">
        <v>431</v>
      </c>
      <c r="D149" s="139">
        <v>43655.71891203704</v>
      </c>
    </row>
    <row r="150" spans="1:4" ht="15">
      <c r="A150" s="63" t="s">
        <v>418</v>
      </c>
      <c r="B150" s="63" t="s">
        <v>549</v>
      </c>
      <c r="C150" s="69" t="s">
        <v>431</v>
      </c>
      <c r="D150" s="139">
        <v>43655.71891203704</v>
      </c>
    </row>
    <row r="151" spans="1:4" ht="15">
      <c r="A151" s="63" t="s">
        <v>418</v>
      </c>
      <c r="B151" s="63" t="s">
        <v>550</v>
      </c>
      <c r="C151" s="69" t="s">
        <v>431</v>
      </c>
      <c r="D151" s="139">
        <v>43655.71891203704</v>
      </c>
    </row>
    <row r="152" spans="1:4" ht="15">
      <c r="A152" s="63" t="s">
        <v>418</v>
      </c>
      <c r="B152" s="63" t="s">
        <v>551</v>
      </c>
      <c r="C152" s="69" t="s">
        <v>431</v>
      </c>
      <c r="D152" s="139">
        <v>43655.71891203704</v>
      </c>
    </row>
    <row r="153" spans="1:4" ht="15">
      <c r="A153" s="63" t="s">
        <v>419</v>
      </c>
      <c r="B153" s="63" t="s">
        <v>552</v>
      </c>
      <c r="C153" s="69" t="s">
        <v>439</v>
      </c>
      <c r="D153" s="139">
        <v>43656.997569444444</v>
      </c>
    </row>
    <row r="154" spans="1:4" ht="15">
      <c r="A154" s="63" t="s">
        <v>419</v>
      </c>
      <c r="B154" s="63">
        <v>1871</v>
      </c>
      <c r="C154" s="69" t="s">
        <v>439</v>
      </c>
      <c r="D154" s="139">
        <v>43656.997569444444</v>
      </c>
    </row>
    <row r="155" spans="1:4" ht="15">
      <c r="A155" s="63" t="s">
        <v>419</v>
      </c>
      <c r="B155" s="63" t="s">
        <v>492</v>
      </c>
      <c r="C155" s="69" t="s">
        <v>439</v>
      </c>
      <c r="D155" s="139">
        <v>43656.997569444444</v>
      </c>
    </row>
    <row r="156" spans="1:4" ht="15">
      <c r="A156" s="63" t="s">
        <v>419</v>
      </c>
      <c r="B156" s="63" t="s">
        <v>553</v>
      </c>
      <c r="C156" s="69" t="s">
        <v>439</v>
      </c>
      <c r="D156" s="139">
        <v>43656.997569444444</v>
      </c>
    </row>
    <row r="157" spans="1:4" ht="15">
      <c r="A157" s="63" t="s">
        <v>419</v>
      </c>
      <c r="B157" s="63" t="s">
        <v>530</v>
      </c>
      <c r="C157" s="69" t="s">
        <v>439</v>
      </c>
      <c r="D157" s="139">
        <v>43656.997569444444</v>
      </c>
    </row>
    <row r="158" spans="1:4" ht="15">
      <c r="A158" s="63" t="s">
        <v>419</v>
      </c>
      <c r="B158" s="63" t="s">
        <v>369</v>
      </c>
      <c r="C158" s="69" t="s">
        <v>439</v>
      </c>
      <c r="D158" s="139">
        <v>43656.997569444444</v>
      </c>
    </row>
    <row r="159" spans="1:4" ht="15">
      <c r="A159" s="63" t="s">
        <v>419</v>
      </c>
      <c r="B159" s="63" t="s">
        <v>533</v>
      </c>
      <c r="C159" s="69" t="s">
        <v>439</v>
      </c>
      <c r="D159" s="139">
        <v>43656.997569444444</v>
      </c>
    </row>
    <row r="160" spans="1:4" ht="15">
      <c r="A160" s="63" t="s">
        <v>419</v>
      </c>
      <c r="B160" s="63" t="s">
        <v>507</v>
      </c>
      <c r="C160" s="69" t="s">
        <v>439</v>
      </c>
      <c r="D160" s="139">
        <v>43656.997569444444</v>
      </c>
    </row>
    <row r="161" spans="1:4" ht="15">
      <c r="A161" s="63" t="s">
        <v>419</v>
      </c>
      <c r="B161" s="63" t="s">
        <v>511</v>
      </c>
      <c r="C161" s="69" t="s">
        <v>439</v>
      </c>
      <c r="D161" s="139">
        <v>43656.997569444444</v>
      </c>
    </row>
    <row r="162" spans="1:4" ht="15">
      <c r="A162" s="63" t="s">
        <v>419</v>
      </c>
      <c r="B162" s="63" t="s">
        <v>493</v>
      </c>
      <c r="C162" s="69" t="s">
        <v>439</v>
      </c>
      <c r="D162" s="139">
        <v>43656.997569444444</v>
      </c>
    </row>
    <row r="163" spans="1:4" ht="15">
      <c r="A163" s="63" t="s">
        <v>419</v>
      </c>
      <c r="B163" s="63" t="s">
        <v>494</v>
      </c>
      <c r="C163" s="69" t="s">
        <v>439</v>
      </c>
      <c r="D163" s="139">
        <v>43656.997569444444</v>
      </c>
    </row>
    <row r="164" spans="1:4" ht="15">
      <c r="A164" s="63" t="s">
        <v>419</v>
      </c>
      <c r="B164" s="63" t="s">
        <v>535</v>
      </c>
      <c r="C164" s="69" t="s">
        <v>439</v>
      </c>
      <c r="D164" s="139">
        <v>43656.997569444444</v>
      </c>
    </row>
    <row r="165" spans="1:4" ht="15">
      <c r="A165" s="63" t="s">
        <v>419</v>
      </c>
      <c r="B165" s="63" t="s">
        <v>418</v>
      </c>
      <c r="C165" s="69" t="s">
        <v>439</v>
      </c>
      <c r="D165" s="139">
        <v>43656.997569444444</v>
      </c>
    </row>
    <row r="166" spans="1:4" ht="15">
      <c r="A166" s="63" t="s">
        <v>419</v>
      </c>
      <c r="B166" s="63" t="s">
        <v>503</v>
      </c>
      <c r="C166" s="69" t="s">
        <v>439</v>
      </c>
      <c r="D166" s="139">
        <v>43656.997569444444</v>
      </c>
    </row>
    <row r="167" spans="1:4" ht="15">
      <c r="A167" s="63" t="s">
        <v>419</v>
      </c>
      <c r="B167" s="63" t="s">
        <v>475</v>
      </c>
      <c r="C167" s="69" t="s">
        <v>439</v>
      </c>
      <c r="D167" s="139">
        <v>43656.997569444444</v>
      </c>
    </row>
    <row r="168" spans="1:4" ht="15">
      <c r="A168" s="63" t="s">
        <v>419</v>
      </c>
      <c r="B168" s="63" t="s">
        <v>554</v>
      </c>
      <c r="C168" s="69" t="s">
        <v>439</v>
      </c>
      <c r="D168" s="139">
        <v>43656.997569444444</v>
      </c>
    </row>
    <row r="169" spans="1:4" ht="15">
      <c r="A169" s="63" t="s">
        <v>419</v>
      </c>
      <c r="B169" s="63" t="s">
        <v>428</v>
      </c>
      <c r="C169" s="69" t="s">
        <v>439</v>
      </c>
      <c r="D169" s="139">
        <v>43656.997569444444</v>
      </c>
    </row>
    <row r="170" spans="1:4" ht="15">
      <c r="A170" s="63" t="s">
        <v>419</v>
      </c>
      <c r="B170" s="63" t="s">
        <v>461</v>
      </c>
      <c r="C170" s="69" t="s">
        <v>439</v>
      </c>
      <c r="D170" s="139">
        <v>43656.997569444444</v>
      </c>
    </row>
    <row r="171" spans="1:4" ht="15">
      <c r="A171" s="63" t="s">
        <v>419</v>
      </c>
      <c r="B171" s="63" t="s">
        <v>460</v>
      </c>
      <c r="C171" s="69" t="s">
        <v>439</v>
      </c>
      <c r="D171" s="139">
        <v>43656.997569444444</v>
      </c>
    </row>
    <row r="172" spans="1:4" ht="15">
      <c r="A172" s="63" t="s">
        <v>421</v>
      </c>
      <c r="B172" s="63" t="s">
        <v>552</v>
      </c>
      <c r="C172" s="69" t="s">
        <v>438</v>
      </c>
      <c r="D172" s="139">
        <v>43656.988344907404</v>
      </c>
    </row>
    <row r="173" spans="1:4" ht="15">
      <c r="A173" s="63" t="s">
        <v>421</v>
      </c>
      <c r="B173" s="63">
        <v>1871</v>
      </c>
      <c r="C173" s="69" t="s">
        <v>438</v>
      </c>
      <c r="D173" s="139">
        <v>43656.988344907404</v>
      </c>
    </row>
    <row r="174" spans="1:4" ht="15">
      <c r="A174" s="63" t="s">
        <v>421</v>
      </c>
      <c r="B174" s="63" t="s">
        <v>492</v>
      </c>
      <c r="C174" s="69" t="s">
        <v>438</v>
      </c>
      <c r="D174" s="139">
        <v>43656.988344907404</v>
      </c>
    </row>
    <row r="175" spans="1:4" ht="15">
      <c r="A175" s="63" t="s">
        <v>421</v>
      </c>
      <c r="B175" s="63" t="s">
        <v>553</v>
      </c>
      <c r="C175" s="69" t="s">
        <v>438</v>
      </c>
      <c r="D175" s="139">
        <v>43656.988344907404</v>
      </c>
    </row>
    <row r="176" spans="1:4" ht="15">
      <c r="A176" s="63" t="s">
        <v>421</v>
      </c>
      <c r="B176" s="63" t="s">
        <v>530</v>
      </c>
      <c r="C176" s="69" t="s">
        <v>438</v>
      </c>
      <c r="D176" s="139">
        <v>43656.988344907404</v>
      </c>
    </row>
    <row r="177" spans="1:4" ht="15">
      <c r="A177" s="63" t="s">
        <v>421</v>
      </c>
      <c r="B177" s="63" t="s">
        <v>369</v>
      </c>
      <c r="C177" s="69" t="s">
        <v>438</v>
      </c>
      <c r="D177" s="139">
        <v>43656.988344907404</v>
      </c>
    </row>
    <row r="178" spans="1:4" ht="15">
      <c r="A178" s="63" t="s">
        <v>421</v>
      </c>
      <c r="B178" s="63" t="s">
        <v>533</v>
      </c>
      <c r="C178" s="69" t="s">
        <v>438</v>
      </c>
      <c r="D178" s="139">
        <v>43656.988344907404</v>
      </c>
    </row>
    <row r="179" spans="1:4" ht="15">
      <c r="A179" s="63" t="s">
        <v>421</v>
      </c>
      <c r="B179" s="63" t="s">
        <v>507</v>
      </c>
      <c r="C179" s="69" t="s">
        <v>438</v>
      </c>
      <c r="D179" s="139">
        <v>43656.988344907404</v>
      </c>
    </row>
    <row r="180" spans="1:4" ht="15">
      <c r="A180" s="63" t="s">
        <v>421</v>
      </c>
      <c r="B180" s="63" t="s">
        <v>511</v>
      </c>
      <c r="C180" s="69" t="s">
        <v>438</v>
      </c>
      <c r="D180" s="139">
        <v>43656.988344907404</v>
      </c>
    </row>
    <row r="181" spans="1:4" ht="15">
      <c r="A181" s="63" t="s">
        <v>421</v>
      </c>
      <c r="B181" s="63" t="s">
        <v>493</v>
      </c>
      <c r="C181" s="69" t="s">
        <v>438</v>
      </c>
      <c r="D181" s="139">
        <v>43656.988344907404</v>
      </c>
    </row>
    <row r="182" spans="1:4" ht="15">
      <c r="A182" s="63" t="s">
        <v>421</v>
      </c>
      <c r="B182" s="63" t="s">
        <v>494</v>
      </c>
      <c r="C182" s="69" t="s">
        <v>438</v>
      </c>
      <c r="D182" s="139">
        <v>43656.988344907404</v>
      </c>
    </row>
    <row r="183" spans="1:4" ht="15">
      <c r="A183" s="63" t="s">
        <v>421</v>
      </c>
      <c r="B183" s="63" t="s">
        <v>535</v>
      </c>
      <c r="C183" s="69" t="s">
        <v>438</v>
      </c>
      <c r="D183" s="139">
        <v>43656.988344907404</v>
      </c>
    </row>
    <row r="184" spans="1:4" ht="15">
      <c r="A184" s="63" t="s">
        <v>421</v>
      </c>
      <c r="B184" s="63" t="s">
        <v>418</v>
      </c>
      <c r="C184" s="69" t="s">
        <v>438</v>
      </c>
      <c r="D184" s="139">
        <v>43656.988344907404</v>
      </c>
    </row>
    <row r="185" spans="1:4" ht="15">
      <c r="A185" s="63" t="s">
        <v>421</v>
      </c>
      <c r="B185" s="63" t="s">
        <v>503</v>
      </c>
      <c r="C185" s="69" t="s">
        <v>438</v>
      </c>
      <c r="D185" s="139">
        <v>43656.988344907404</v>
      </c>
    </row>
    <row r="186" spans="1:4" ht="15">
      <c r="A186" s="63" t="s">
        <v>421</v>
      </c>
      <c r="B186" s="63" t="s">
        <v>475</v>
      </c>
      <c r="C186" s="69" t="s">
        <v>438</v>
      </c>
      <c r="D186" s="139">
        <v>43656.988344907404</v>
      </c>
    </row>
    <row r="187" spans="1:4" ht="15">
      <c r="A187" s="63" t="s">
        <v>421</v>
      </c>
      <c r="B187" s="63" t="s">
        <v>554</v>
      </c>
      <c r="C187" s="69" t="s">
        <v>438</v>
      </c>
      <c r="D187" s="139">
        <v>43656.988344907404</v>
      </c>
    </row>
    <row r="188" spans="1:4" ht="15">
      <c r="A188" s="63" t="s">
        <v>421</v>
      </c>
      <c r="B188" s="63" t="s">
        <v>428</v>
      </c>
      <c r="C188" s="69" t="s">
        <v>438</v>
      </c>
      <c r="D188" s="139">
        <v>43656.988344907404</v>
      </c>
    </row>
    <row r="189" spans="1:4" ht="15">
      <c r="A189" s="63" t="s">
        <v>421</v>
      </c>
      <c r="B189" s="63" t="s">
        <v>461</v>
      </c>
      <c r="C189" s="69" t="s">
        <v>438</v>
      </c>
      <c r="D189" s="139">
        <v>43656.988344907404</v>
      </c>
    </row>
    <row r="190" spans="1:4" ht="15">
      <c r="A190" s="63" t="s">
        <v>421</v>
      </c>
      <c r="B190" s="63" t="s">
        <v>460</v>
      </c>
      <c r="C190" s="69" t="s">
        <v>438</v>
      </c>
      <c r="D190" s="139">
        <v>43656.988344907404</v>
      </c>
    </row>
    <row r="191" spans="1:4" ht="15">
      <c r="A191" s="63" t="s">
        <v>421</v>
      </c>
      <c r="B191" s="63" t="s">
        <v>537</v>
      </c>
      <c r="C191" s="69" t="s">
        <v>436</v>
      </c>
      <c r="D191" s="139">
        <v>43654.829733796294</v>
      </c>
    </row>
    <row r="192" spans="1:4" ht="15">
      <c r="A192" s="63" t="s">
        <v>421</v>
      </c>
      <c r="B192" s="63" t="s">
        <v>409</v>
      </c>
      <c r="C192" s="69" t="s">
        <v>436</v>
      </c>
      <c r="D192" s="139">
        <v>43654.829733796294</v>
      </c>
    </row>
    <row r="193" spans="1:4" ht="15">
      <c r="A193" s="63" t="s">
        <v>421</v>
      </c>
      <c r="B193" s="63" t="s">
        <v>507</v>
      </c>
      <c r="C193" s="69" t="s">
        <v>436</v>
      </c>
      <c r="D193" s="139">
        <v>43654.829733796294</v>
      </c>
    </row>
    <row r="194" spans="1:4" ht="15">
      <c r="A194" s="63" t="s">
        <v>421</v>
      </c>
      <c r="B194" s="63" t="s">
        <v>543</v>
      </c>
      <c r="C194" s="69" t="s">
        <v>436</v>
      </c>
      <c r="D194" s="139">
        <v>43654.829733796294</v>
      </c>
    </row>
    <row r="195" spans="1:4" ht="15">
      <c r="A195" s="63" t="s">
        <v>421</v>
      </c>
      <c r="B195" s="63" t="s">
        <v>511</v>
      </c>
      <c r="C195" s="69" t="s">
        <v>436</v>
      </c>
      <c r="D195" s="139">
        <v>43654.829733796294</v>
      </c>
    </row>
    <row r="196" spans="1:4" ht="15">
      <c r="A196" s="63" t="s">
        <v>421</v>
      </c>
      <c r="B196" s="63" t="s">
        <v>555</v>
      </c>
      <c r="C196" s="69" t="s">
        <v>436</v>
      </c>
      <c r="D196" s="139">
        <v>43654.829733796294</v>
      </c>
    </row>
    <row r="197" spans="1:4" ht="15">
      <c r="A197" s="63" t="s">
        <v>421</v>
      </c>
      <c r="B197" s="63" t="s">
        <v>556</v>
      </c>
      <c r="C197" s="69" t="s">
        <v>436</v>
      </c>
      <c r="D197" s="139">
        <v>43654.829733796294</v>
      </c>
    </row>
    <row r="198" spans="1:4" ht="15">
      <c r="A198" s="63" t="s">
        <v>421</v>
      </c>
      <c r="B198" s="63" t="s">
        <v>557</v>
      </c>
      <c r="C198" s="69" t="s">
        <v>436</v>
      </c>
      <c r="D198" s="139">
        <v>43654.829733796294</v>
      </c>
    </row>
    <row r="199" spans="1:4" ht="15">
      <c r="A199" s="63" t="s">
        <v>421</v>
      </c>
      <c r="B199" s="63" t="s">
        <v>509</v>
      </c>
      <c r="C199" s="69" t="s">
        <v>436</v>
      </c>
      <c r="D199" s="139">
        <v>43654.829733796294</v>
      </c>
    </row>
    <row r="200" spans="1:4" ht="15">
      <c r="A200" s="63" t="s">
        <v>421</v>
      </c>
      <c r="B200" s="63" t="s">
        <v>419</v>
      </c>
      <c r="C200" s="69" t="s">
        <v>436</v>
      </c>
      <c r="D200" s="139">
        <v>43654.829733796294</v>
      </c>
    </row>
    <row r="201" spans="1:4" ht="15">
      <c r="A201" s="63" t="s">
        <v>421</v>
      </c>
      <c r="B201" s="63" t="s">
        <v>468</v>
      </c>
      <c r="C201" s="69" t="s">
        <v>436</v>
      </c>
      <c r="D201" s="139">
        <v>43654.829733796294</v>
      </c>
    </row>
    <row r="202" spans="1:4" ht="15">
      <c r="A202" s="63" t="s">
        <v>421</v>
      </c>
      <c r="B202" s="63" t="s">
        <v>558</v>
      </c>
      <c r="C202" s="69" t="s">
        <v>436</v>
      </c>
      <c r="D202" s="139">
        <v>43654.829733796294</v>
      </c>
    </row>
    <row r="203" spans="1:4" ht="15">
      <c r="A203" s="63" t="s">
        <v>421</v>
      </c>
      <c r="B203" s="63" t="s">
        <v>559</v>
      </c>
      <c r="C203" s="69" t="s">
        <v>436</v>
      </c>
      <c r="D203" s="139">
        <v>43654.829733796294</v>
      </c>
    </row>
    <row r="204" spans="1:4" ht="15">
      <c r="A204" s="63" t="s">
        <v>421</v>
      </c>
      <c r="B204" s="63" t="s">
        <v>550</v>
      </c>
      <c r="C204" s="69" t="s">
        <v>436</v>
      </c>
      <c r="D204" s="139">
        <v>43654.829733796294</v>
      </c>
    </row>
    <row r="205" spans="1:4" ht="15">
      <c r="A205" s="63" t="s">
        <v>421</v>
      </c>
      <c r="B205" s="63" t="s">
        <v>478</v>
      </c>
      <c r="C205" s="69" t="s">
        <v>436</v>
      </c>
      <c r="D205" s="139">
        <v>43654.829733796294</v>
      </c>
    </row>
    <row r="206" spans="1:4" ht="15">
      <c r="A206" s="63" t="s">
        <v>421</v>
      </c>
      <c r="B206" s="63" t="s">
        <v>408</v>
      </c>
      <c r="C206" s="69" t="s">
        <v>436</v>
      </c>
      <c r="D206" s="139">
        <v>43654.829733796294</v>
      </c>
    </row>
    <row r="207" spans="1:4" ht="15">
      <c r="A207" s="63" t="s">
        <v>421</v>
      </c>
      <c r="B207" s="63" t="s">
        <v>504</v>
      </c>
      <c r="C207" s="69" t="s">
        <v>436</v>
      </c>
      <c r="D207" s="139">
        <v>43654.829733796294</v>
      </c>
    </row>
    <row r="208" spans="1:4" ht="15">
      <c r="A208" s="63" t="s">
        <v>421</v>
      </c>
      <c r="B208" s="63" t="s">
        <v>548</v>
      </c>
      <c r="C208" s="69" t="s">
        <v>436</v>
      </c>
      <c r="D208" s="139">
        <v>43654.829733796294</v>
      </c>
    </row>
    <row r="209" spans="1:4" ht="15">
      <c r="A209" s="63" t="s">
        <v>421</v>
      </c>
      <c r="B209" s="63">
        <v>5</v>
      </c>
      <c r="C209" s="69" t="s">
        <v>436</v>
      </c>
      <c r="D209" s="139">
        <v>43654.829733796294</v>
      </c>
    </row>
    <row r="210" spans="1:4" ht="15">
      <c r="A210" s="63" t="s">
        <v>421</v>
      </c>
      <c r="B210" s="63" t="s">
        <v>479</v>
      </c>
      <c r="C210" s="69" t="s">
        <v>436</v>
      </c>
      <c r="D210" s="139">
        <v>43654.829733796294</v>
      </c>
    </row>
    <row r="211" spans="1:4" ht="15">
      <c r="A211" s="63" t="s">
        <v>421</v>
      </c>
      <c r="B211" s="63" t="s">
        <v>399</v>
      </c>
      <c r="C211" s="69" t="s">
        <v>436</v>
      </c>
      <c r="D211" s="139">
        <v>43654.829733796294</v>
      </c>
    </row>
    <row r="212" spans="1:4" ht="15">
      <c r="A212" s="63" t="s">
        <v>421</v>
      </c>
      <c r="B212" s="63" t="s">
        <v>560</v>
      </c>
      <c r="C212" s="69" t="s">
        <v>436</v>
      </c>
      <c r="D212" s="139">
        <v>43654.829733796294</v>
      </c>
    </row>
    <row r="213" spans="1:4" ht="15">
      <c r="A213" s="63" t="s">
        <v>421</v>
      </c>
      <c r="B213" s="63" t="s">
        <v>535</v>
      </c>
      <c r="C213" s="69" t="s">
        <v>436</v>
      </c>
      <c r="D213" s="139">
        <v>43654.829733796294</v>
      </c>
    </row>
    <row r="214" spans="1:4" ht="15">
      <c r="A214" s="63" t="s">
        <v>421</v>
      </c>
      <c r="B214" s="63" t="s">
        <v>413</v>
      </c>
      <c r="C214" s="69" t="s">
        <v>436</v>
      </c>
      <c r="D214" s="139">
        <v>43654.829733796294</v>
      </c>
    </row>
    <row r="215" spans="1:4" ht="15">
      <c r="A215" s="63" t="s">
        <v>421</v>
      </c>
      <c r="B215" s="63" t="s">
        <v>480</v>
      </c>
      <c r="C215" s="69" t="s">
        <v>436</v>
      </c>
      <c r="D215" s="139">
        <v>43654.829733796294</v>
      </c>
    </row>
    <row r="216" spans="1:4" ht="15">
      <c r="A216" s="63" t="s">
        <v>421</v>
      </c>
      <c r="B216" s="63" t="s">
        <v>481</v>
      </c>
      <c r="C216" s="69" t="s">
        <v>436</v>
      </c>
      <c r="D216" s="139">
        <v>43654.829733796294</v>
      </c>
    </row>
    <row r="217" spans="1:4" ht="15">
      <c r="A217" s="63" t="s">
        <v>421</v>
      </c>
      <c r="B217" s="63" t="s">
        <v>530</v>
      </c>
      <c r="C217" s="69" t="s">
        <v>436</v>
      </c>
      <c r="D217" s="139">
        <v>43654.829733796294</v>
      </c>
    </row>
    <row r="218" spans="1:4" ht="15">
      <c r="A218" s="63" t="s">
        <v>421</v>
      </c>
      <c r="B218" s="63" t="s">
        <v>412</v>
      </c>
      <c r="C218" s="69" t="s">
        <v>436</v>
      </c>
      <c r="D218" s="139">
        <v>43654.829733796294</v>
      </c>
    </row>
    <row r="219" spans="1:4" ht="15">
      <c r="A219" s="63" t="s">
        <v>421</v>
      </c>
      <c r="B219" s="63" t="s">
        <v>476</v>
      </c>
      <c r="C219" s="69" t="s">
        <v>436</v>
      </c>
      <c r="D219" s="139">
        <v>43654.829733796294</v>
      </c>
    </row>
    <row r="220" spans="1:4" ht="15">
      <c r="A220" s="63" t="s">
        <v>421</v>
      </c>
      <c r="B220" s="63" t="s">
        <v>533</v>
      </c>
      <c r="C220" s="69" t="s">
        <v>436</v>
      </c>
      <c r="D220" s="139">
        <v>43654.829733796294</v>
      </c>
    </row>
    <row r="221" spans="1:4" ht="15">
      <c r="A221" s="63" t="s">
        <v>421</v>
      </c>
      <c r="B221" s="63" t="s">
        <v>561</v>
      </c>
      <c r="C221" s="69" t="s">
        <v>436</v>
      </c>
      <c r="D221" s="139">
        <v>43654.829733796294</v>
      </c>
    </row>
    <row r="222" spans="1:4" ht="15">
      <c r="A222" s="63" t="s">
        <v>421</v>
      </c>
      <c r="B222" s="63" t="s">
        <v>528</v>
      </c>
      <c r="C222" s="69" t="s">
        <v>436</v>
      </c>
      <c r="D222" s="139">
        <v>43654.829733796294</v>
      </c>
    </row>
    <row r="223" spans="1:4" ht="15">
      <c r="A223" s="63" t="s">
        <v>421</v>
      </c>
      <c r="B223" s="63" t="s">
        <v>482</v>
      </c>
      <c r="C223" s="69" t="s">
        <v>436</v>
      </c>
      <c r="D223" s="139">
        <v>43654.829733796294</v>
      </c>
    </row>
    <row r="224" spans="1:4" ht="15">
      <c r="A224" s="63" t="s">
        <v>421</v>
      </c>
      <c r="B224" s="63" t="s">
        <v>483</v>
      </c>
      <c r="C224" s="69" t="s">
        <v>436</v>
      </c>
      <c r="D224" s="139">
        <v>43654.829733796294</v>
      </c>
    </row>
    <row r="225" spans="1:4" ht="15">
      <c r="A225" s="63" t="s">
        <v>421</v>
      </c>
      <c r="B225" s="63" t="s">
        <v>404</v>
      </c>
      <c r="C225" s="69" t="s">
        <v>436</v>
      </c>
      <c r="D225" s="139">
        <v>43654.829733796294</v>
      </c>
    </row>
    <row r="226" spans="1:4" ht="15">
      <c r="A226" s="63" t="s">
        <v>421</v>
      </c>
      <c r="B226" s="63" t="s">
        <v>562</v>
      </c>
      <c r="C226" s="69" t="s">
        <v>436</v>
      </c>
      <c r="D226" s="139">
        <v>43654.829733796294</v>
      </c>
    </row>
    <row r="227" spans="1:4" ht="15">
      <c r="A227" s="63" t="s">
        <v>421</v>
      </c>
      <c r="B227" s="63" t="s">
        <v>563</v>
      </c>
      <c r="C227" s="69" t="s">
        <v>436</v>
      </c>
      <c r="D227" s="139">
        <v>43654.829733796294</v>
      </c>
    </row>
    <row r="228" spans="1:4" ht="15">
      <c r="A228" s="63" t="s">
        <v>421</v>
      </c>
      <c r="B228" s="63" t="s">
        <v>564</v>
      </c>
      <c r="C228" s="69" t="s">
        <v>436</v>
      </c>
      <c r="D228" s="139">
        <v>43654.829733796294</v>
      </c>
    </row>
    <row r="229" spans="1:4" ht="15">
      <c r="A229" s="63" t="s">
        <v>419</v>
      </c>
      <c r="B229" s="63" t="s">
        <v>565</v>
      </c>
      <c r="C229" s="69" t="s">
        <v>437</v>
      </c>
      <c r="D229" s="139">
        <v>43654.77043981481</v>
      </c>
    </row>
    <row r="230" spans="1:4" ht="15">
      <c r="A230" s="63" t="s">
        <v>419</v>
      </c>
      <c r="B230" s="63" t="s">
        <v>406</v>
      </c>
      <c r="C230" s="69" t="s">
        <v>437</v>
      </c>
      <c r="D230" s="139">
        <v>43654.77043981481</v>
      </c>
    </row>
    <row r="231" spans="1:4" ht="15">
      <c r="A231" s="63" t="s">
        <v>419</v>
      </c>
      <c r="B231" s="63" t="s">
        <v>535</v>
      </c>
      <c r="C231" s="69" t="s">
        <v>437</v>
      </c>
      <c r="D231" s="139">
        <v>43654.77043981481</v>
      </c>
    </row>
    <row r="232" spans="1:4" ht="15">
      <c r="A232" s="63" t="s">
        <v>419</v>
      </c>
      <c r="B232" s="63" t="s">
        <v>504</v>
      </c>
      <c r="C232" s="69" t="s">
        <v>437</v>
      </c>
      <c r="D232" s="139">
        <v>43654.77043981481</v>
      </c>
    </row>
    <row r="233" spans="1:4" ht="15">
      <c r="A233" s="63" t="s">
        <v>419</v>
      </c>
      <c r="B233" s="63" t="s">
        <v>529</v>
      </c>
      <c r="C233" s="69" t="s">
        <v>437</v>
      </c>
      <c r="D233" s="139">
        <v>43654.77043981481</v>
      </c>
    </row>
    <row r="234" spans="1:4" ht="15">
      <c r="A234" s="63" t="s">
        <v>419</v>
      </c>
      <c r="B234" s="63" t="s">
        <v>495</v>
      </c>
      <c r="C234" s="69" t="s">
        <v>437</v>
      </c>
      <c r="D234" s="139">
        <v>43654.77043981481</v>
      </c>
    </row>
    <row r="235" spans="1:4" ht="15">
      <c r="A235" s="63" t="s">
        <v>419</v>
      </c>
      <c r="B235" s="63" t="s">
        <v>558</v>
      </c>
      <c r="C235" s="69" t="s">
        <v>437</v>
      </c>
      <c r="D235" s="139">
        <v>43654.77043981481</v>
      </c>
    </row>
    <row r="236" spans="1:4" ht="15">
      <c r="A236" s="63" t="s">
        <v>419</v>
      </c>
      <c r="B236" s="63" t="s">
        <v>566</v>
      </c>
      <c r="C236" s="69" t="s">
        <v>437</v>
      </c>
      <c r="D236" s="139">
        <v>43654.77043981481</v>
      </c>
    </row>
    <row r="237" spans="1:4" ht="15">
      <c r="A237" s="63" t="s">
        <v>419</v>
      </c>
      <c r="B237" s="63" t="s">
        <v>419</v>
      </c>
      <c r="C237" s="69" t="s">
        <v>437</v>
      </c>
      <c r="D237" s="139">
        <v>43654.77043981481</v>
      </c>
    </row>
    <row r="238" spans="1:4" ht="15">
      <c r="A238" s="63" t="s">
        <v>419</v>
      </c>
      <c r="B238" s="63" t="s">
        <v>567</v>
      </c>
      <c r="C238" s="69" t="s">
        <v>437</v>
      </c>
      <c r="D238" s="139">
        <v>43654.77043981481</v>
      </c>
    </row>
    <row r="239" spans="1:4" ht="15">
      <c r="A239" s="63" t="s">
        <v>419</v>
      </c>
      <c r="B239" s="63" t="s">
        <v>555</v>
      </c>
      <c r="C239" s="69" t="s">
        <v>437</v>
      </c>
      <c r="D239" s="139">
        <v>43654.77043981481</v>
      </c>
    </row>
    <row r="240" spans="1:4" ht="15">
      <c r="A240" s="63" t="s">
        <v>419</v>
      </c>
      <c r="B240" s="63" t="s">
        <v>556</v>
      </c>
      <c r="C240" s="69" t="s">
        <v>437</v>
      </c>
      <c r="D240" s="139">
        <v>43654.77043981481</v>
      </c>
    </row>
    <row r="241" spans="1:4" ht="15">
      <c r="A241" s="63" t="s">
        <v>419</v>
      </c>
      <c r="B241" s="63" t="s">
        <v>557</v>
      </c>
      <c r="C241" s="69" t="s">
        <v>437</v>
      </c>
      <c r="D241" s="139">
        <v>43654.77043981481</v>
      </c>
    </row>
    <row r="242" spans="1:4" ht="15">
      <c r="A242" s="63" t="s">
        <v>419</v>
      </c>
      <c r="B242" s="63" t="s">
        <v>509</v>
      </c>
      <c r="C242" s="69" t="s">
        <v>437</v>
      </c>
      <c r="D242" s="139">
        <v>43654.77043981481</v>
      </c>
    </row>
    <row r="243" spans="1:4" ht="15">
      <c r="A243" s="63" t="s">
        <v>419</v>
      </c>
      <c r="B243" s="63" t="s">
        <v>568</v>
      </c>
      <c r="C243" s="69" t="s">
        <v>437</v>
      </c>
      <c r="D243" s="139">
        <v>43654.77043981481</v>
      </c>
    </row>
    <row r="244" spans="1:4" ht="15">
      <c r="A244" s="63" t="s">
        <v>419</v>
      </c>
      <c r="B244" s="63" t="s">
        <v>397</v>
      </c>
      <c r="C244" s="69" t="s">
        <v>437</v>
      </c>
      <c r="D244" s="139">
        <v>43654.77043981481</v>
      </c>
    </row>
    <row r="245" spans="1:4" ht="15">
      <c r="A245" s="63" t="s">
        <v>419</v>
      </c>
      <c r="B245" s="63" t="s">
        <v>569</v>
      </c>
      <c r="C245" s="69" t="s">
        <v>437</v>
      </c>
      <c r="D245" s="139">
        <v>43654.77043981481</v>
      </c>
    </row>
    <row r="246" spans="1:4" ht="15">
      <c r="A246" s="63" t="s">
        <v>419</v>
      </c>
      <c r="B246" s="63" t="s">
        <v>531</v>
      </c>
      <c r="C246" s="69" t="s">
        <v>437</v>
      </c>
      <c r="D246" s="139">
        <v>43654.77043981481</v>
      </c>
    </row>
    <row r="247" spans="1:4" ht="15">
      <c r="A247" s="63" t="s">
        <v>419</v>
      </c>
      <c r="B247" s="63" t="s">
        <v>570</v>
      </c>
      <c r="C247" s="69" t="s">
        <v>437</v>
      </c>
      <c r="D247" s="139">
        <v>43654.77043981481</v>
      </c>
    </row>
    <row r="248" spans="1:4" ht="15">
      <c r="A248" s="63" t="s">
        <v>419</v>
      </c>
      <c r="B248" s="63" t="s">
        <v>496</v>
      </c>
      <c r="C248" s="69" t="s">
        <v>437</v>
      </c>
      <c r="D248" s="139">
        <v>43654.77043981481</v>
      </c>
    </row>
    <row r="249" spans="1:4" ht="15">
      <c r="A249" s="63" t="s">
        <v>419</v>
      </c>
      <c r="B249" s="63" t="s">
        <v>532</v>
      </c>
      <c r="C249" s="69" t="s">
        <v>437</v>
      </c>
      <c r="D249" s="139">
        <v>43654.77043981481</v>
      </c>
    </row>
    <row r="250" spans="1:4" ht="15">
      <c r="A250" s="63" t="s">
        <v>419</v>
      </c>
      <c r="B250" s="63" t="s">
        <v>534</v>
      </c>
      <c r="C250" s="69" t="s">
        <v>437</v>
      </c>
      <c r="D250" s="139">
        <v>43654.77043981481</v>
      </c>
    </row>
    <row r="251" spans="1:4" ht="15">
      <c r="A251" s="63" t="s">
        <v>419</v>
      </c>
      <c r="B251" s="63" t="s">
        <v>543</v>
      </c>
      <c r="C251" s="69" t="s">
        <v>437</v>
      </c>
      <c r="D251" s="139">
        <v>43654.77043981481</v>
      </c>
    </row>
    <row r="252" spans="1:4" ht="15">
      <c r="A252" s="63" t="s">
        <v>419</v>
      </c>
      <c r="B252" s="63" t="s">
        <v>571</v>
      </c>
      <c r="C252" s="69" t="s">
        <v>437</v>
      </c>
      <c r="D252" s="139">
        <v>43654.77043981481</v>
      </c>
    </row>
    <row r="253" spans="1:4" ht="15">
      <c r="A253" s="63" t="s">
        <v>419</v>
      </c>
      <c r="B253" s="63" t="s">
        <v>572</v>
      </c>
      <c r="C253" s="69" t="s">
        <v>437</v>
      </c>
      <c r="D253" s="139">
        <v>43654.77043981481</v>
      </c>
    </row>
    <row r="254" spans="1:4" ht="15">
      <c r="A254" s="63" t="s">
        <v>419</v>
      </c>
      <c r="B254" s="63" t="s">
        <v>573</v>
      </c>
      <c r="C254" s="69" t="s">
        <v>437</v>
      </c>
      <c r="D254" s="139">
        <v>43654.77043981481</v>
      </c>
    </row>
    <row r="255" spans="1:4" ht="15">
      <c r="A255" s="63" t="s">
        <v>419</v>
      </c>
      <c r="B255" s="63" t="s">
        <v>539</v>
      </c>
      <c r="C255" s="69" t="s">
        <v>437</v>
      </c>
      <c r="D255" s="139">
        <v>43654.77043981481</v>
      </c>
    </row>
    <row r="256" spans="1:4" ht="15">
      <c r="A256" s="63" t="s">
        <v>419</v>
      </c>
      <c r="B256" s="63" t="s">
        <v>519</v>
      </c>
      <c r="C256" s="69" t="s">
        <v>437</v>
      </c>
      <c r="D256" s="139">
        <v>43654.77043981481</v>
      </c>
    </row>
    <row r="257" spans="1:4" ht="15">
      <c r="A257" s="63" t="s">
        <v>419</v>
      </c>
      <c r="B257" s="63" t="s">
        <v>574</v>
      </c>
      <c r="C257" s="69" t="s">
        <v>437</v>
      </c>
      <c r="D257" s="139">
        <v>43654.77043981481</v>
      </c>
    </row>
    <row r="258" spans="1:4" ht="15">
      <c r="A258" s="63" t="s">
        <v>419</v>
      </c>
      <c r="B258" s="63" t="s">
        <v>575</v>
      </c>
      <c r="C258" s="69" t="s">
        <v>437</v>
      </c>
      <c r="D258" s="139">
        <v>43654.77043981481</v>
      </c>
    </row>
    <row r="259" spans="1:4" ht="15">
      <c r="A259" s="63" t="s">
        <v>419</v>
      </c>
      <c r="B259" s="63" t="s">
        <v>536</v>
      </c>
      <c r="C259" s="69" t="s">
        <v>437</v>
      </c>
      <c r="D259" s="139">
        <v>43654.77043981481</v>
      </c>
    </row>
    <row r="260" spans="1:4" ht="15">
      <c r="A260" s="63" t="s">
        <v>419</v>
      </c>
      <c r="B260" s="63" t="s">
        <v>576</v>
      </c>
      <c r="C260" s="69" t="s">
        <v>437</v>
      </c>
      <c r="D260" s="139">
        <v>43654.77043981481</v>
      </c>
    </row>
    <row r="261" spans="1:4" ht="15">
      <c r="A261" s="63" t="s">
        <v>419</v>
      </c>
      <c r="B261" s="63" t="s">
        <v>414</v>
      </c>
      <c r="C261" s="69" t="s">
        <v>437</v>
      </c>
      <c r="D261" s="139">
        <v>43654.77043981481</v>
      </c>
    </row>
    <row r="262" spans="1:4" ht="15">
      <c r="A262" s="63" t="s">
        <v>419</v>
      </c>
      <c r="B262" s="63" t="s">
        <v>497</v>
      </c>
      <c r="C262" s="69" t="s">
        <v>437</v>
      </c>
      <c r="D262" s="139">
        <v>43654.77043981481</v>
      </c>
    </row>
    <row r="263" spans="1:4" ht="15">
      <c r="A263" s="63" t="s">
        <v>420</v>
      </c>
      <c r="B263" s="63" t="s">
        <v>565</v>
      </c>
      <c r="C263" s="69" t="s">
        <v>435</v>
      </c>
      <c r="D263" s="139">
        <v>43655.006423611114</v>
      </c>
    </row>
    <row r="264" spans="1:4" ht="15">
      <c r="A264" s="63" t="s">
        <v>420</v>
      </c>
      <c r="B264" s="63" t="s">
        <v>406</v>
      </c>
      <c r="C264" s="69" t="s">
        <v>435</v>
      </c>
      <c r="D264" s="139">
        <v>43655.006423611114</v>
      </c>
    </row>
    <row r="265" spans="1:4" ht="15">
      <c r="A265" s="63" t="s">
        <v>420</v>
      </c>
      <c r="B265" s="63" t="s">
        <v>535</v>
      </c>
      <c r="C265" s="69" t="s">
        <v>435</v>
      </c>
      <c r="D265" s="139">
        <v>43655.006423611114</v>
      </c>
    </row>
    <row r="266" spans="1:4" ht="15">
      <c r="A266" s="63" t="s">
        <v>420</v>
      </c>
      <c r="B266" s="63" t="s">
        <v>504</v>
      </c>
      <c r="C266" s="69" t="s">
        <v>435</v>
      </c>
      <c r="D266" s="139">
        <v>43655.006423611114</v>
      </c>
    </row>
    <row r="267" spans="1:4" ht="15">
      <c r="A267" s="63" t="s">
        <v>420</v>
      </c>
      <c r="B267" s="63" t="s">
        <v>529</v>
      </c>
      <c r="C267" s="69" t="s">
        <v>435</v>
      </c>
      <c r="D267" s="139">
        <v>43655.006423611114</v>
      </c>
    </row>
    <row r="268" spans="1:4" ht="15">
      <c r="A268" s="63" t="s">
        <v>420</v>
      </c>
      <c r="B268" s="63" t="s">
        <v>495</v>
      </c>
      <c r="C268" s="69" t="s">
        <v>435</v>
      </c>
      <c r="D268" s="139">
        <v>43655.006423611114</v>
      </c>
    </row>
    <row r="269" spans="1:4" ht="15">
      <c r="A269" s="63" t="s">
        <v>420</v>
      </c>
      <c r="B269" s="63" t="s">
        <v>558</v>
      </c>
      <c r="C269" s="69" t="s">
        <v>435</v>
      </c>
      <c r="D269" s="139">
        <v>43655.006423611114</v>
      </c>
    </row>
    <row r="270" spans="1:4" ht="15">
      <c r="A270" s="63" t="s">
        <v>420</v>
      </c>
      <c r="B270" s="63" t="s">
        <v>566</v>
      </c>
      <c r="C270" s="69" t="s">
        <v>435</v>
      </c>
      <c r="D270" s="139">
        <v>43655.006423611114</v>
      </c>
    </row>
    <row r="271" spans="1:4" ht="15">
      <c r="A271" s="63" t="s">
        <v>420</v>
      </c>
      <c r="B271" s="63" t="s">
        <v>419</v>
      </c>
      <c r="C271" s="69" t="s">
        <v>435</v>
      </c>
      <c r="D271" s="139">
        <v>43655.006423611114</v>
      </c>
    </row>
    <row r="272" spans="1:4" ht="15">
      <c r="A272" s="63" t="s">
        <v>420</v>
      </c>
      <c r="B272" s="63" t="s">
        <v>567</v>
      </c>
      <c r="C272" s="69" t="s">
        <v>435</v>
      </c>
      <c r="D272" s="139">
        <v>43655.006423611114</v>
      </c>
    </row>
    <row r="273" spans="1:4" ht="15">
      <c r="A273" s="63" t="s">
        <v>420</v>
      </c>
      <c r="B273" s="63" t="s">
        <v>555</v>
      </c>
      <c r="C273" s="69" t="s">
        <v>435</v>
      </c>
      <c r="D273" s="139">
        <v>43655.006423611114</v>
      </c>
    </row>
    <row r="274" spans="1:4" ht="15">
      <c r="A274" s="63" t="s">
        <v>420</v>
      </c>
      <c r="B274" s="63" t="s">
        <v>556</v>
      </c>
      <c r="C274" s="69" t="s">
        <v>435</v>
      </c>
      <c r="D274" s="139">
        <v>43655.006423611114</v>
      </c>
    </row>
    <row r="275" spans="1:4" ht="15">
      <c r="A275" s="63" t="s">
        <v>420</v>
      </c>
      <c r="B275" s="63" t="s">
        <v>557</v>
      </c>
      <c r="C275" s="69" t="s">
        <v>435</v>
      </c>
      <c r="D275" s="139">
        <v>43655.006423611114</v>
      </c>
    </row>
    <row r="276" spans="1:4" ht="15">
      <c r="A276" s="63" t="s">
        <v>420</v>
      </c>
      <c r="B276" s="63" t="s">
        <v>509</v>
      </c>
      <c r="C276" s="69" t="s">
        <v>435</v>
      </c>
      <c r="D276" s="139">
        <v>43655.006423611114</v>
      </c>
    </row>
    <row r="277" spans="1:4" ht="15">
      <c r="A277" s="63" t="s">
        <v>420</v>
      </c>
      <c r="B277" s="63" t="s">
        <v>568</v>
      </c>
      <c r="C277" s="69" t="s">
        <v>435</v>
      </c>
      <c r="D277" s="139">
        <v>43655.006423611114</v>
      </c>
    </row>
    <row r="278" spans="1:4" ht="15">
      <c r="A278" s="63" t="s">
        <v>420</v>
      </c>
      <c r="B278" s="63" t="s">
        <v>397</v>
      </c>
      <c r="C278" s="69" t="s">
        <v>435</v>
      </c>
      <c r="D278" s="139">
        <v>43655.006423611114</v>
      </c>
    </row>
    <row r="279" spans="1:4" ht="15">
      <c r="A279" s="63" t="s">
        <v>420</v>
      </c>
      <c r="B279" s="63" t="s">
        <v>569</v>
      </c>
      <c r="C279" s="69" t="s">
        <v>435</v>
      </c>
      <c r="D279" s="139">
        <v>43655.006423611114</v>
      </c>
    </row>
    <row r="280" spans="1:4" ht="15">
      <c r="A280" s="63" t="s">
        <v>420</v>
      </c>
      <c r="B280" s="63" t="s">
        <v>531</v>
      </c>
      <c r="C280" s="69" t="s">
        <v>435</v>
      </c>
      <c r="D280" s="139">
        <v>43655.006423611114</v>
      </c>
    </row>
    <row r="281" spans="1:4" ht="15">
      <c r="A281" s="63" t="s">
        <v>420</v>
      </c>
      <c r="B281" s="63" t="s">
        <v>570</v>
      </c>
      <c r="C281" s="69" t="s">
        <v>435</v>
      </c>
      <c r="D281" s="139">
        <v>43655.006423611114</v>
      </c>
    </row>
    <row r="282" spans="1:4" ht="15">
      <c r="A282" s="63" t="s">
        <v>420</v>
      </c>
      <c r="B282" s="63" t="s">
        <v>496</v>
      </c>
      <c r="C282" s="69" t="s">
        <v>435</v>
      </c>
      <c r="D282" s="139">
        <v>43655.006423611114</v>
      </c>
    </row>
    <row r="283" spans="1:4" ht="15">
      <c r="A283" s="63" t="s">
        <v>420</v>
      </c>
      <c r="B283" s="63" t="s">
        <v>532</v>
      </c>
      <c r="C283" s="69" t="s">
        <v>435</v>
      </c>
      <c r="D283" s="139">
        <v>43655.006423611114</v>
      </c>
    </row>
    <row r="284" spans="1:4" ht="15">
      <c r="A284" s="63" t="s">
        <v>420</v>
      </c>
      <c r="B284" s="63" t="s">
        <v>534</v>
      </c>
      <c r="C284" s="69" t="s">
        <v>435</v>
      </c>
      <c r="D284" s="139">
        <v>43655.006423611114</v>
      </c>
    </row>
    <row r="285" spans="1:4" ht="15">
      <c r="A285" s="63" t="s">
        <v>420</v>
      </c>
      <c r="B285" s="63" t="s">
        <v>543</v>
      </c>
      <c r="C285" s="69" t="s">
        <v>435</v>
      </c>
      <c r="D285" s="139">
        <v>43655.006423611114</v>
      </c>
    </row>
    <row r="286" spans="1:4" ht="15">
      <c r="A286" s="63" t="s">
        <v>420</v>
      </c>
      <c r="B286" s="63" t="s">
        <v>571</v>
      </c>
      <c r="C286" s="69" t="s">
        <v>435</v>
      </c>
      <c r="D286" s="139">
        <v>43655.006423611114</v>
      </c>
    </row>
    <row r="287" spans="1:4" ht="15">
      <c r="A287" s="63" t="s">
        <v>420</v>
      </c>
      <c r="B287" s="63" t="s">
        <v>572</v>
      </c>
      <c r="C287" s="69" t="s">
        <v>435</v>
      </c>
      <c r="D287" s="139">
        <v>43655.006423611114</v>
      </c>
    </row>
    <row r="288" spans="1:4" ht="15">
      <c r="A288" s="63" t="s">
        <v>420</v>
      </c>
      <c r="B288" s="63" t="s">
        <v>573</v>
      </c>
      <c r="C288" s="69" t="s">
        <v>435</v>
      </c>
      <c r="D288" s="139">
        <v>43655.006423611114</v>
      </c>
    </row>
    <row r="289" spans="1:4" ht="15">
      <c r="A289" s="63" t="s">
        <v>420</v>
      </c>
      <c r="B289" s="63" t="s">
        <v>539</v>
      </c>
      <c r="C289" s="69" t="s">
        <v>435</v>
      </c>
      <c r="D289" s="139">
        <v>43655.006423611114</v>
      </c>
    </row>
    <row r="290" spans="1:4" ht="15">
      <c r="A290" s="63" t="s">
        <v>420</v>
      </c>
      <c r="B290" s="63" t="s">
        <v>519</v>
      </c>
      <c r="C290" s="69" t="s">
        <v>435</v>
      </c>
      <c r="D290" s="139">
        <v>43655.006423611114</v>
      </c>
    </row>
    <row r="291" spans="1:4" ht="15">
      <c r="A291" s="63" t="s">
        <v>420</v>
      </c>
      <c r="B291" s="63" t="s">
        <v>574</v>
      </c>
      <c r="C291" s="69" t="s">
        <v>435</v>
      </c>
      <c r="D291" s="139">
        <v>43655.006423611114</v>
      </c>
    </row>
    <row r="292" spans="1:4" ht="15">
      <c r="A292" s="63" t="s">
        <v>420</v>
      </c>
      <c r="B292" s="63" t="s">
        <v>575</v>
      </c>
      <c r="C292" s="69" t="s">
        <v>435</v>
      </c>
      <c r="D292" s="139">
        <v>43655.006423611114</v>
      </c>
    </row>
    <row r="293" spans="1:4" ht="15">
      <c r="A293" s="63" t="s">
        <v>420</v>
      </c>
      <c r="B293" s="63" t="s">
        <v>536</v>
      </c>
      <c r="C293" s="69" t="s">
        <v>435</v>
      </c>
      <c r="D293" s="139">
        <v>43655.006423611114</v>
      </c>
    </row>
    <row r="294" spans="1:4" ht="15">
      <c r="A294" s="63" t="s">
        <v>420</v>
      </c>
      <c r="B294" s="63" t="s">
        <v>576</v>
      </c>
      <c r="C294" s="69" t="s">
        <v>435</v>
      </c>
      <c r="D294" s="139">
        <v>43655.006423611114</v>
      </c>
    </row>
    <row r="295" spans="1:4" ht="15">
      <c r="A295" s="63" t="s">
        <v>420</v>
      </c>
      <c r="B295" s="63" t="s">
        <v>414</v>
      </c>
      <c r="C295" s="69" t="s">
        <v>435</v>
      </c>
      <c r="D295" s="139">
        <v>43655.006423611114</v>
      </c>
    </row>
    <row r="296" spans="1:4" ht="15">
      <c r="A296" s="63" t="s">
        <v>420</v>
      </c>
      <c r="B296" s="63" t="s">
        <v>497</v>
      </c>
      <c r="C296" s="69" t="s">
        <v>435</v>
      </c>
      <c r="D296" s="139">
        <v>43655.006423611114</v>
      </c>
    </row>
    <row r="297" spans="1:4" ht="15">
      <c r="A297" s="63" t="s">
        <v>417</v>
      </c>
      <c r="B297" s="63" t="s">
        <v>577</v>
      </c>
      <c r="C297" s="69" t="s">
        <v>430</v>
      </c>
      <c r="D297" s="139">
        <v>43655.60502314815</v>
      </c>
    </row>
    <row r="298" spans="1:4" ht="15">
      <c r="A298" s="63" t="s">
        <v>417</v>
      </c>
      <c r="B298" s="63" t="s">
        <v>578</v>
      </c>
      <c r="C298" s="69" t="s">
        <v>430</v>
      </c>
      <c r="D298" s="139">
        <v>43655.60502314815</v>
      </c>
    </row>
    <row r="299" spans="1:4" ht="15">
      <c r="A299" s="63" t="s">
        <v>417</v>
      </c>
      <c r="B299" s="63" t="s">
        <v>579</v>
      </c>
      <c r="C299" s="69" t="s">
        <v>430</v>
      </c>
      <c r="D299" s="139">
        <v>43655.60502314815</v>
      </c>
    </row>
    <row r="300" spans="1:4" ht="15">
      <c r="A300" s="63" t="s">
        <v>417</v>
      </c>
      <c r="B300" s="63" t="s">
        <v>570</v>
      </c>
      <c r="C300" s="69" t="s">
        <v>430</v>
      </c>
      <c r="D300" s="139">
        <v>43655.60502314815</v>
      </c>
    </row>
    <row r="301" spans="1:4" ht="15">
      <c r="A301" s="63" t="s">
        <v>417</v>
      </c>
      <c r="B301" s="63" t="s">
        <v>580</v>
      </c>
      <c r="C301" s="69" t="s">
        <v>430</v>
      </c>
      <c r="D301" s="139">
        <v>43655.60502314815</v>
      </c>
    </row>
    <row r="302" spans="1:4" ht="15">
      <c r="A302" s="63" t="s">
        <v>417</v>
      </c>
      <c r="B302" s="63" t="s">
        <v>474</v>
      </c>
      <c r="C302" s="69" t="s">
        <v>430</v>
      </c>
      <c r="D302" s="139">
        <v>43655.60502314815</v>
      </c>
    </row>
    <row r="303" spans="1:4" ht="15">
      <c r="A303" s="63" t="s">
        <v>417</v>
      </c>
      <c r="B303" s="63" t="s">
        <v>581</v>
      </c>
      <c r="C303" s="69" t="s">
        <v>430</v>
      </c>
      <c r="D303" s="139">
        <v>43655.60502314815</v>
      </c>
    </row>
    <row r="304" spans="1:4" ht="15">
      <c r="A304" s="63" t="s">
        <v>417</v>
      </c>
      <c r="B304" s="63" t="s">
        <v>535</v>
      </c>
      <c r="C304" s="69" t="s">
        <v>430</v>
      </c>
      <c r="D304" s="139">
        <v>43655.60502314815</v>
      </c>
    </row>
    <row r="305" spans="1:4" ht="15">
      <c r="A305" s="63" t="s">
        <v>417</v>
      </c>
      <c r="B305" s="63" t="s">
        <v>398</v>
      </c>
      <c r="C305" s="69" t="s">
        <v>430</v>
      </c>
      <c r="D305" s="139">
        <v>43655.60502314815</v>
      </c>
    </row>
    <row r="306" spans="1:4" ht="15">
      <c r="A306" s="63" t="s">
        <v>417</v>
      </c>
      <c r="B306" s="63" t="s">
        <v>582</v>
      </c>
      <c r="C306" s="69" t="s">
        <v>430</v>
      </c>
      <c r="D306" s="139">
        <v>43655.60502314815</v>
      </c>
    </row>
    <row r="307" spans="1:4" ht="15">
      <c r="A307" s="63" t="s">
        <v>417</v>
      </c>
      <c r="B307" s="63" t="s">
        <v>533</v>
      </c>
      <c r="C307" s="69" t="s">
        <v>430</v>
      </c>
      <c r="D307" s="139">
        <v>43655.60502314815</v>
      </c>
    </row>
    <row r="308" spans="1:4" ht="15">
      <c r="A308" s="63" t="s">
        <v>417</v>
      </c>
      <c r="B308" s="63" t="s">
        <v>583</v>
      </c>
      <c r="C308" s="69" t="s">
        <v>430</v>
      </c>
      <c r="D308" s="139">
        <v>43655.60502314815</v>
      </c>
    </row>
    <row r="309" spans="1:4" ht="15">
      <c r="A309" s="63" t="s">
        <v>417</v>
      </c>
      <c r="B309" s="63" t="s">
        <v>584</v>
      </c>
      <c r="C309" s="69" t="s">
        <v>430</v>
      </c>
      <c r="D309" s="139">
        <v>43655.60502314815</v>
      </c>
    </row>
    <row r="310" spans="1:4" ht="15">
      <c r="A310" s="63" t="s">
        <v>417</v>
      </c>
      <c r="B310" s="63" t="s">
        <v>585</v>
      </c>
      <c r="C310" s="69" t="s">
        <v>430</v>
      </c>
      <c r="D310" s="139">
        <v>43655.60502314815</v>
      </c>
    </row>
    <row r="311" spans="1:4" ht="15">
      <c r="A311" s="63" t="s">
        <v>417</v>
      </c>
      <c r="B311" s="63" t="s">
        <v>586</v>
      </c>
      <c r="C311" s="69" t="s">
        <v>430</v>
      </c>
      <c r="D311" s="139">
        <v>43655.60502314815</v>
      </c>
    </row>
    <row r="312" spans="1:4" ht="15">
      <c r="A312" s="63" t="s">
        <v>417</v>
      </c>
      <c r="B312" s="63" t="s">
        <v>575</v>
      </c>
      <c r="C312" s="69" t="s">
        <v>430</v>
      </c>
      <c r="D312" s="139">
        <v>43655.60502314815</v>
      </c>
    </row>
    <row r="313" spans="1:4" ht="15">
      <c r="A313" s="63" t="s">
        <v>417</v>
      </c>
      <c r="B313" s="63" t="s">
        <v>587</v>
      </c>
      <c r="C313" s="69" t="s">
        <v>430</v>
      </c>
      <c r="D313" s="139">
        <v>43655.60502314815</v>
      </c>
    </row>
    <row r="314" spans="1:4" ht="15">
      <c r="A314" s="63" t="s">
        <v>417</v>
      </c>
      <c r="B314" s="63" t="s">
        <v>588</v>
      </c>
      <c r="C314" s="69" t="s">
        <v>430</v>
      </c>
      <c r="D314" s="139">
        <v>43655.60502314815</v>
      </c>
    </row>
    <row r="315" spans="1:4" ht="15">
      <c r="A315" s="63" t="s">
        <v>417</v>
      </c>
      <c r="B315" s="63" t="s">
        <v>589</v>
      </c>
      <c r="C315" s="69" t="s">
        <v>430</v>
      </c>
      <c r="D315" s="139">
        <v>43655.60502314815</v>
      </c>
    </row>
    <row r="316" spans="1:4" ht="15">
      <c r="A316" s="63" t="s">
        <v>417</v>
      </c>
      <c r="B316" s="63" t="s">
        <v>590</v>
      </c>
      <c r="C316" s="69" t="s">
        <v>430</v>
      </c>
      <c r="D316" s="139">
        <v>43655.60502314815</v>
      </c>
    </row>
    <row r="317" spans="1:4" ht="15">
      <c r="A317" s="63" t="s">
        <v>417</v>
      </c>
      <c r="B317" s="63" t="s">
        <v>557</v>
      </c>
      <c r="C317" s="69" t="s">
        <v>430</v>
      </c>
      <c r="D317" s="139">
        <v>43655.60502314815</v>
      </c>
    </row>
    <row r="318" spans="1:4" ht="15">
      <c r="A318" s="63" t="s">
        <v>417</v>
      </c>
      <c r="B318" s="63" t="s">
        <v>411</v>
      </c>
      <c r="C318" s="69" t="s">
        <v>430</v>
      </c>
      <c r="D318" s="139">
        <v>43655.60502314815</v>
      </c>
    </row>
    <row r="319" spans="1:4" ht="15">
      <c r="A319" s="63" t="s">
        <v>417</v>
      </c>
      <c r="B319" s="63" t="s">
        <v>591</v>
      </c>
      <c r="C319" s="69" t="s">
        <v>430</v>
      </c>
      <c r="D319" s="139">
        <v>43655.60502314815</v>
      </c>
    </row>
    <row r="320" spans="1:4" ht="15">
      <c r="A320" s="63" t="s">
        <v>417</v>
      </c>
      <c r="B320" s="63" t="s">
        <v>592</v>
      </c>
      <c r="C320" s="69" t="s">
        <v>430</v>
      </c>
      <c r="D320" s="139">
        <v>43655.60502314815</v>
      </c>
    </row>
    <row r="321" spans="1:4" ht="15">
      <c r="A321" s="63" t="s">
        <v>417</v>
      </c>
      <c r="B321" s="63" t="s">
        <v>593</v>
      </c>
      <c r="C321" s="69" t="s">
        <v>430</v>
      </c>
      <c r="D321" s="139">
        <v>43655.60502314815</v>
      </c>
    </row>
    <row r="322" spans="1:4" ht="15">
      <c r="A322" s="63" t="s">
        <v>417</v>
      </c>
      <c r="B322" s="63" t="s">
        <v>594</v>
      </c>
      <c r="C322" s="69" t="s">
        <v>430</v>
      </c>
      <c r="D322" s="139">
        <v>43655.60502314815</v>
      </c>
    </row>
    <row r="323" spans="1:4" ht="15">
      <c r="A323" s="63" t="s">
        <v>417</v>
      </c>
      <c r="B323" s="63" t="s">
        <v>595</v>
      </c>
      <c r="C323" s="69" t="s">
        <v>430</v>
      </c>
      <c r="D323" s="139">
        <v>43655.60502314815</v>
      </c>
    </row>
    <row r="324" spans="1:4" ht="15">
      <c r="A324" s="63" t="s">
        <v>417</v>
      </c>
      <c r="B324" s="63" t="s">
        <v>501</v>
      </c>
      <c r="C324" s="69" t="s">
        <v>430</v>
      </c>
      <c r="D324" s="139">
        <v>43655.60502314815</v>
      </c>
    </row>
    <row r="325" spans="1:4" ht="15">
      <c r="A325" s="63" t="s">
        <v>417</v>
      </c>
      <c r="B325" s="63" t="s">
        <v>596</v>
      </c>
      <c r="C325" s="69" t="s">
        <v>430</v>
      </c>
      <c r="D325" s="139">
        <v>43655.60502314815</v>
      </c>
    </row>
    <row r="326" spans="1:4" ht="15">
      <c r="A326" s="63" t="s">
        <v>417</v>
      </c>
      <c r="B326" s="63" t="s">
        <v>597</v>
      </c>
      <c r="C326" s="69" t="s">
        <v>430</v>
      </c>
      <c r="D326" s="139">
        <v>43655.60502314815</v>
      </c>
    </row>
    <row r="327" spans="1:4" ht="15">
      <c r="A327" s="63" t="s">
        <v>417</v>
      </c>
      <c r="B327" s="63" t="s">
        <v>598</v>
      </c>
      <c r="C327" s="69" t="s">
        <v>430</v>
      </c>
      <c r="D327" s="139">
        <v>43655.60502314815</v>
      </c>
    </row>
    <row r="328" spans="1:4" ht="15">
      <c r="A328" s="63" t="s">
        <v>417</v>
      </c>
      <c r="B328" s="63" t="s">
        <v>465</v>
      </c>
      <c r="C328" s="69" t="s">
        <v>430</v>
      </c>
      <c r="D328" s="139">
        <v>43655.60502314815</v>
      </c>
    </row>
    <row r="329" spans="1:4" ht="15">
      <c r="A329" s="63" t="s">
        <v>417</v>
      </c>
      <c r="B329" s="63" t="s">
        <v>466</v>
      </c>
      <c r="C329" s="69" t="s">
        <v>430</v>
      </c>
      <c r="D329" s="139">
        <v>43655.60502314815</v>
      </c>
    </row>
    <row r="330" spans="1:4" ht="15">
      <c r="A330" s="63" t="s">
        <v>417</v>
      </c>
      <c r="B330" s="63" t="s">
        <v>467</v>
      </c>
      <c r="C330" s="69" t="s">
        <v>430</v>
      </c>
      <c r="D330" s="139">
        <v>43655.60502314815</v>
      </c>
    </row>
    <row r="331" spans="1:4" ht="15">
      <c r="A331" s="63" t="s">
        <v>417</v>
      </c>
      <c r="B331" s="63" t="s">
        <v>428</v>
      </c>
      <c r="C331" s="69" t="s">
        <v>430</v>
      </c>
      <c r="D331" s="139">
        <v>43655.60502314815</v>
      </c>
    </row>
    <row r="332" spans="1:4" ht="15">
      <c r="A332" s="63" t="s">
        <v>420</v>
      </c>
      <c r="B332" s="63" t="s">
        <v>537</v>
      </c>
      <c r="C332" s="69" t="s">
        <v>434</v>
      </c>
      <c r="D332" s="139">
        <v>43654.72467592593</v>
      </c>
    </row>
    <row r="333" spans="1:4" ht="15">
      <c r="A333" s="63" t="s">
        <v>420</v>
      </c>
      <c r="B333" s="63" t="s">
        <v>409</v>
      </c>
      <c r="C333" s="69" t="s">
        <v>434</v>
      </c>
      <c r="D333" s="139">
        <v>43654.72467592593</v>
      </c>
    </row>
    <row r="334" spans="1:4" ht="15">
      <c r="A334" s="63" t="s">
        <v>420</v>
      </c>
      <c r="B334" s="63" t="s">
        <v>507</v>
      </c>
      <c r="C334" s="69" t="s">
        <v>434</v>
      </c>
      <c r="D334" s="139">
        <v>43654.72467592593</v>
      </c>
    </row>
    <row r="335" spans="1:4" ht="15">
      <c r="A335" s="63" t="s">
        <v>420</v>
      </c>
      <c r="B335" s="63" t="s">
        <v>543</v>
      </c>
      <c r="C335" s="69" t="s">
        <v>434</v>
      </c>
      <c r="D335" s="139">
        <v>43654.72467592593</v>
      </c>
    </row>
    <row r="336" spans="1:4" ht="15">
      <c r="A336" s="63" t="s">
        <v>420</v>
      </c>
      <c r="B336" s="63" t="s">
        <v>511</v>
      </c>
      <c r="C336" s="69" t="s">
        <v>434</v>
      </c>
      <c r="D336" s="139">
        <v>43654.72467592593</v>
      </c>
    </row>
    <row r="337" spans="1:4" ht="15">
      <c r="A337" s="63" t="s">
        <v>420</v>
      </c>
      <c r="B337" s="63" t="s">
        <v>555</v>
      </c>
      <c r="C337" s="69" t="s">
        <v>434</v>
      </c>
      <c r="D337" s="139">
        <v>43654.72467592593</v>
      </c>
    </row>
    <row r="338" spans="1:4" ht="15">
      <c r="A338" s="63" t="s">
        <v>420</v>
      </c>
      <c r="B338" s="63" t="s">
        <v>556</v>
      </c>
      <c r="C338" s="69" t="s">
        <v>434</v>
      </c>
      <c r="D338" s="139">
        <v>43654.72467592593</v>
      </c>
    </row>
    <row r="339" spans="1:4" ht="15">
      <c r="A339" s="63" t="s">
        <v>420</v>
      </c>
      <c r="B339" s="63" t="s">
        <v>557</v>
      </c>
      <c r="C339" s="69" t="s">
        <v>434</v>
      </c>
      <c r="D339" s="139">
        <v>43654.72467592593</v>
      </c>
    </row>
    <row r="340" spans="1:4" ht="15">
      <c r="A340" s="63" t="s">
        <v>420</v>
      </c>
      <c r="B340" s="63" t="s">
        <v>509</v>
      </c>
      <c r="C340" s="69" t="s">
        <v>434</v>
      </c>
      <c r="D340" s="139">
        <v>43654.72467592593</v>
      </c>
    </row>
    <row r="341" spans="1:4" ht="15">
      <c r="A341" s="63" t="s">
        <v>420</v>
      </c>
      <c r="B341" s="63" t="s">
        <v>419</v>
      </c>
      <c r="C341" s="69" t="s">
        <v>434</v>
      </c>
      <c r="D341" s="139">
        <v>43654.72467592593</v>
      </c>
    </row>
    <row r="342" spans="1:4" ht="15">
      <c r="A342" s="63" t="s">
        <v>420</v>
      </c>
      <c r="B342" s="63" t="s">
        <v>468</v>
      </c>
      <c r="C342" s="69" t="s">
        <v>434</v>
      </c>
      <c r="D342" s="139">
        <v>43654.72467592593</v>
      </c>
    </row>
    <row r="343" spans="1:4" ht="15">
      <c r="A343" s="63" t="s">
        <v>420</v>
      </c>
      <c r="B343" s="63" t="s">
        <v>558</v>
      </c>
      <c r="C343" s="69" t="s">
        <v>434</v>
      </c>
      <c r="D343" s="139">
        <v>43654.72467592593</v>
      </c>
    </row>
    <row r="344" spans="1:4" ht="15">
      <c r="A344" s="63" t="s">
        <v>420</v>
      </c>
      <c r="B344" s="63" t="s">
        <v>559</v>
      </c>
      <c r="C344" s="69" t="s">
        <v>434</v>
      </c>
      <c r="D344" s="139">
        <v>43654.72467592593</v>
      </c>
    </row>
    <row r="345" spans="1:4" ht="15">
      <c r="A345" s="63" t="s">
        <v>420</v>
      </c>
      <c r="B345" s="63" t="s">
        <v>550</v>
      </c>
      <c r="C345" s="69" t="s">
        <v>434</v>
      </c>
      <c r="D345" s="139">
        <v>43654.72467592593</v>
      </c>
    </row>
    <row r="346" spans="1:4" ht="15">
      <c r="A346" s="63" t="s">
        <v>420</v>
      </c>
      <c r="B346" s="63" t="s">
        <v>478</v>
      </c>
      <c r="C346" s="69" t="s">
        <v>434</v>
      </c>
      <c r="D346" s="139">
        <v>43654.72467592593</v>
      </c>
    </row>
    <row r="347" spans="1:4" ht="15">
      <c r="A347" s="63" t="s">
        <v>420</v>
      </c>
      <c r="B347" s="63" t="s">
        <v>408</v>
      </c>
      <c r="C347" s="69" t="s">
        <v>434</v>
      </c>
      <c r="D347" s="139">
        <v>43654.72467592593</v>
      </c>
    </row>
    <row r="348" spans="1:4" ht="15">
      <c r="A348" s="63" t="s">
        <v>420</v>
      </c>
      <c r="B348" s="63" t="s">
        <v>504</v>
      </c>
      <c r="C348" s="69" t="s">
        <v>434</v>
      </c>
      <c r="D348" s="139">
        <v>43654.72467592593</v>
      </c>
    </row>
    <row r="349" spans="1:4" ht="15">
      <c r="A349" s="63" t="s">
        <v>420</v>
      </c>
      <c r="B349" s="63" t="s">
        <v>548</v>
      </c>
      <c r="C349" s="69" t="s">
        <v>434</v>
      </c>
      <c r="D349" s="139">
        <v>43654.72467592593</v>
      </c>
    </row>
    <row r="350" spans="1:4" ht="15">
      <c r="A350" s="63" t="s">
        <v>420</v>
      </c>
      <c r="B350" s="63">
        <v>5</v>
      </c>
      <c r="C350" s="69" t="s">
        <v>434</v>
      </c>
      <c r="D350" s="139">
        <v>43654.72467592593</v>
      </c>
    </row>
    <row r="351" spans="1:4" ht="15">
      <c r="A351" s="63" t="s">
        <v>420</v>
      </c>
      <c r="B351" s="63" t="s">
        <v>479</v>
      </c>
      <c r="C351" s="69" t="s">
        <v>434</v>
      </c>
      <c r="D351" s="139">
        <v>43654.72467592593</v>
      </c>
    </row>
    <row r="352" spans="1:4" ht="15">
      <c r="A352" s="63" t="s">
        <v>420</v>
      </c>
      <c r="B352" s="63" t="s">
        <v>399</v>
      </c>
      <c r="C352" s="69" t="s">
        <v>434</v>
      </c>
      <c r="D352" s="139">
        <v>43654.72467592593</v>
      </c>
    </row>
    <row r="353" spans="1:4" ht="15">
      <c r="A353" s="63" t="s">
        <v>420</v>
      </c>
      <c r="B353" s="63" t="s">
        <v>560</v>
      </c>
      <c r="C353" s="69" t="s">
        <v>434</v>
      </c>
      <c r="D353" s="139">
        <v>43654.72467592593</v>
      </c>
    </row>
    <row r="354" spans="1:4" ht="15">
      <c r="A354" s="63" t="s">
        <v>420</v>
      </c>
      <c r="B354" s="63" t="s">
        <v>535</v>
      </c>
      <c r="C354" s="69" t="s">
        <v>434</v>
      </c>
      <c r="D354" s="139">
        <v>43654.72467592593</v>
      </c>
    </row>
    <row r="355" spans="1:4" ht="15">
      <c r="A355" s="63" t="s">
        <v>420</v>
      </c>
      <c r="B355" s="63" t="s">
        <v>413</v>
      </c>
      <c r="C355" s="69" t="s">
        <v>434</v>
      </c>
      <c r="D355" s="139">
        <v>43654.72467592593</v>
      </c>
    </row>
    <row r="356" spans="1:4" ht="15">
      <c r="A356" s="63" t="s">
        <v>420</v>
      </c>
      <c r="B356" s="63" t="s">
        <v>480</v>
      </c>
      <c r="C356" s="69" t="s">
        <v>434</v>
      </c>
      <c r="D356" s="139">
        <v>43654.72467592593</v>
      </c>
    </row>
    <row r="357" spans="1:4" ht="15">
      <c r="A357" s="63" t="s">
        <v>420</v>
      </c>
      <c r="B357" s="63" t="s">
        <v>481</v>
      </c>
      <c r="C357" s="69" t="s">
        <v>434</v>
      </c>
      <c r="D357" s="139">
        <v>43654.72467592593</v>
      </c>
    </row>
    <row r="358" spans="1:4" ht="15">
      <c r="A358" s="63" t="s">
        <v>420</v>
      </c>
      <c r="B358" s="63" t="s">
        <v>530</v>
      </c>
      <c r="C358" s="69" t="s">
        <v>434</v>
      </c>
      <c r="D358" s="139">
        <v>43654.72467592593</v>
      </c>
    </row>
    <row r="359" spans="1:4" ht="15">
      <c r="A359" s="63" t="s">
        <v>420</v>
      </c>
      <c r="B359" s="63" t="s">
        <v>412</v>
      </c>
      <c r="C359" s="69" t="s">
        <v>434</v>
      </c>
      <c r="D359" s="139">
        <v>43654.72467592593</v>
      </c>
    </row>
    <row r="360" spans="1:4" ht="15">
      <c r="A360" s="63" t="s">
        <v>420</v>
      </c>
      <c r="B360" s="63" t="s">
        <v>476</v>
      </c>
      <c r="C360" s="69" t="s">
        <v>434</v>
      </c>
      <c r="D360" s="139">
        <v>43654.72467592593</v>
      </c>
    </row>
    <row r="361" spans="1:4" ht="15">
      <c r="A361" s="63" t="s">
        <v>420</v>
      </c>
      <c r="B361" s="63" t="s">
        <v>533</v>
      </c>
      <c r="C361" s="69" t="s">
        <v>434</v>
      </c>
      <c r="D361" s="139">
        <v>43654.72467592593</v>
      </c>
    </row>
    <row r="362" spans="1:4" ht="15">
      <c r="A362" s="63" t="s">
        <v>420</v>
      </c>
      <c r="B362" s="63" t="s">
        <v>561</v>
      </c>
      <c r="C362" s="69" t="s">
        <v>434</v>
      </c>
      <c r="D362" s="139">
        <v>43654.72467592593</v>
      </c>
    </row>
    <row r="363" spans="1:4" ht="15">
      <c r="A363" s="63" t="s">
        <v>420</v>
      </c>
      <c r="B363" s="63" t="s">
        <v>528</v>
      </c>
      <c r="C363" s="69" t="s">
        <v>434</v>
      </c>
      <c r="D363" s="139">
        <v>43654.72467592593</v>
      </c>
    </row>
    <row r="364" spans="1:4" ht="15">
      <c r="A364" s="63" t="s">
        <v>420</v>
      </c>
      <c r="B364" s="63" t="s">
        <v>482</v>
      </c>
      <c r="C364" s="69" t="s">
        <v>434</v>
      </c>
      <c r="D364" s="139">
        <v>43654.72467592593</v>
      </c>
    </row>
    <row r="365" spans="1:4" ht="15">
      <c r="A365" s="63" t="s">
        <v>420</v>
      </c>
      <c r="B365" s="63" t="s">
        <v>483</v>
      </c>
      <c r="C365" s="69" t="s">
        <v>434</v>
      </c>
      <c r="D365" s="139">
        <v>43654.72467592593</v>
      </c>
    </row>
    <row r="366" spans="1:4" ht="15">
      <c r="A366" s="63" t="s">
        <v>420</v>
      </c>
      <c r="B366" s="63" t="s">
        <v>404</v>
      </c>
      <c r="C366" s="69" t="s">
        <v>434</v>
      </c>
      <c r="D366" s="139">
        <v>43654.72467592593</v>
      </c>
    </row>
    <row r="367" spans="1:4" ht="15">
      <c r="A367" s="63" t="s">
        <v>420</v>
      </c>
      <c r="B367" s="63" t="s">
        <v>562</v>
      </c>
      <c r="C367" s="69" t="s">
        <v>434</v>
      </c>
      <c r="D367" s="139">
        <v>43654.72467592593</v>
      </c>
    </row>
    <row r="368" spans="1:4" ht="15">
      <c r="A368" s="63" t="s">
        <v>420</v>
      </c>
      <c r="B368" s="63" t="s">
        <v>563</v>
      </c>
      <c r="C368" s="69" t="s">
        <v>434</v>
      </c>
      <c r="D368" s="139">
        <v>43654.72467592593</v>
      </c>
    </row>
    <row r="369" spans="1:4" ht="15">
      <c r="A369" s="63" t="s">
        <v>420</v>
      </c>
      <c r="B369" s="63" t="s">
        <v>564</v>
      </c>
      <c r="C369" s="69" t="s">
        <v>434</v>
      </c>
      <c r="D369" s="139">
        <v>43654.72467592593</v>
      </c>
    </row>
    <row r="370" spans="1:4" ht="15">
      <c r="A370" s="63" t="s">
        <v>416</v>
      </c>
      <c r="B370" s="63" t="s">
        <v>537</v>
      </c>
      <c r="C370" s="69" t="s">
        <v>429</v>
      </c>
      <c r="D370" s="139">
        <v>43654.8299537037</v>
      </c>
    </row>
    <row r="371" spans="1:4" ht="15">
      <c r="A371" s="63" t="s">
        <v>416</v>
      </c>
      <c r="B371" s="63" t="s">
        <v>409</v>
      </c>
      <c r="C371" s="69" t="s">
        <v>429</v>
      </c>
      <c r="D371" s="139">
        <v>43654.8299537037</v>
      </c>
    </row>
    <row r="372" spans="1:4" ht="15">
      <c r="A372" s="63" t="s">
        <v>416</v>
      </c>
      <c r="B372" s="63" t="s">
        <v>507</v>
      </c>
      <c r="C372" s="69" t="s">
        <v>429</v>
      </c>
      <c r="D372" s="139">
        <v>43654.8299537037</v>
      </c>
    </row>
    <row r="373" spans="1:4" ht="15">
      <c r="A373" s="63" t="s">
        <v>416</v>
      </c>
      <c r="B373" s="63" t="s">
        <v>543</v>
      </c>
      <c r="C373" s="69" t="s">
        <v>429</v>
      </c>
      <c r="D373" s="139">
        <v>43654.8299537037</v>
      </c>
    </row>
    <row r="374" spans="1:4" ht="15">
      <c r="A374" s="63" t="s">
        <v>416</v>
      </c>
      <c r="B374" s="63" t="s">
        <v>511</v>
      </c>
      <c r="C374" s="69" t="s">
        <v>429</v>
      </c>
      <c r="D374" s="139">
        <v>43654.8299537037</v>
      </c>
    </row>
    <row r="375" spans="1:4" ht="15">
      <c r="A375" s="63" t="s">
        <v>416</v>
      </c>
      <c r="B375" s="63" t="s">
        <v>555</v>
      </c>
      <c r="C375" s="69" t="s">
        <v>429</v>
      </c>
      <c r="D375" s="139">
        <v>43654.8299537037</v>
      </c>
    </row>
    <row r="376" spans="1:4" ht="15">
      <c r="A376" s="63" t="s">
        <v>416</v>
      </c>
      <c r="B376" s="63" t="s">
        <v>556</v>
      </c>
      <c r="C376" s="69" t="s">
        <v>429</v>
      </c>
      <c r="D376" s="139">
        <v>43654.8299537037</v>
      </c>
    </row>
    <row r="377" spans="1:4" ht="15">
      <c r="A377" s="63" t="s">
        <v>416</v>
      </c>
      <c r="B377" s="63" t="s">
        <v>557</v>
      </c>
      <c r="C377" s="69" t="s">
        <v>429</v>
      </c>
      <c r="D377" s="139">
        <v>43654.8299537037</v>
      </c>
    </row>
    <row r="378" spans="1:4" ht="15">
      <c r="A378" s="63" t="s">
        <v>416</v>
      </c>
      <c r="B378" s="63" t="s">
        <v>509</v>
      </c>
      <c r="C378" s="69" t="s">
        <v>429</v>
      </c>
      <c r="D378" s="139">
        <v>43654.8299537037</v>
      </c>
    </row>
    <row r="379" spans="1:4" ht="15">
      <c r="A379" s="63" t="s">
        <v>416</v>
      </c>
      <c r="B379" s="63" t="s">
        <v>419</v>
      </c>
      <c r="C379" s="69" t="s">
        <v>429</v>
      </c>
      <c r="D379" s="139">
        <v>43654.8299537037</v>
      </c>
    </row>
    <row r="380" spans="1:4" ht="15">
      <c r="A380" s="63" t="s">
        <v>416</v>
      </c>
      <c r="B380" s="63" t="s">
        <v>468</v>
      </c>
      <c r="C380" s="69" t="s">
        <v>429</v>
      </c>
      <c r="D380" s="139">
        <v>43654.8299537037</v>
      </c>
    </row>
    <row r="381" spans="1:4" ht="15">
      <c r="A381" s="63" t="s">
        <v>416</v>
      </c>
      <c r="B381" s="63" t="s">
        <v>558</v>
      </c>
      <c r="C381" s="69" t="s">
        <v>429</v>
      </c>
      <c r="D381" s="139">
        <v>43654.8299537037</v>
      </c>
    </row>
    <row r="382" spans="1:4" ht="15">
      <c r="A382" s="63" t="s">
        <v>416</v>
      </c>
      <c r="B382" s="63" t="s">
        <v>559</v>
      </c>
      <c r="C382" s="69" t="s">
        <v>429</v>
      </c>
      <c r="D382" s="139">
        <v>43654.8299537037</v>
      </c>
    </row>
    <row r="383" spans="1:4" ht="15">
      <c r="A383" s="63" t="s">
        <v>416</v>
      </c>
      <c r="B383" s="63" t="s">
        <v>550</v>
      </c>
      <c r="C383" s="69" t="s">
        <v>429</v>
      </c>
      <c r="D383" s="139">
        <v>43654.8299537037</v>
      </c>
    </row>
    <row r="384" spans="1:4" ht="15">
      <c r="A384" s="63" t="s">
        <v>416</v>
      </c>
      <c r="B384" s="63" t="s">
        <v>478</v>
      </c>
      <c r="C384" s="69" t="s">
        <v>429</v>
      </c>
      <c r="D384" s="139">
        <v>43654.8299537037</v>
      </c>
    </row>
    <row r="385" spans="1:4" ht="15">
      <c r="A385" s="63" t="s">
        <v>416</v>
      </c>
      <c r="B385" s="63" t="s">
        <v>408</v>
      </c>
      <c r="C385" s="69" t="s">
        <v>429</v>
      </c>
      <c r="D385" s="139">
        <v>43654.8299537037</v>
      </c>
    </row>
    <row r="386" spans="1:4" ht="15">
      <c r="A386" s="63" t="s">
        <v>416</v>
      </c>
      <c r="B386" s="63" t="s">
        <v>504</v>
      </c>
      <c r="C386" s="69" t="s">
        <v>429</v>
      </c>
      <c r="D386" s="139">
        <v>43654.8299537037</v>
      </c>
    </row>
    <row r="387" spans="1:4" ht="15">
      <c r="A387" s="63" t="s">
        <v>416</v>
      </c>
      <c r="B387" s="63" t="s">
        <v>548</v>
      </c>
      <c r="C387" s="69" t="s">
        <v>429</v>
      </c>
      <c r="D387" s="139">
        <v>43654.8299537037</v>
      </c>
    </row>
    <row r="388" spans="1:4" ht="15">
      <c r="A388" s="63" t="s">
        <v>416</v>
      </c>
      <c r="B388" s="63">
        <v>5</v>
      </c>
      <c r="C388" s="69" t="s">
        <v>429</v>
      </c>
      <c r="D388" s="139">
        <v>43654.8299537037</v>
      </c>
    </row>
    <row r="389" spans="1:4" ht="15">
      <c r="A389" s="63" t="s">
        <v>416</v>
      </c>
      <c r="B389" s="63" t="s">
        <v>479</v>
      </c>
      <c r="C389" s="69" t="s">
        <v>429</v>
      </c>
      <c r="D389" s="139">
        <v>43654.8299537037</v>
      </c>
    </row>
    <row r="390" spans="1:4" ht="15">
      <c r="A390" s="63" t="s">
        <v>416</v>
      </c>
      <c r="B390" s="63" t="s">
        <v>399</v>
      </c>
      <c r="C390" s="69" t="s">
        <v>429</v>
      </c>
      <c r="D390" s="139">
        <v>43654.8299537037</v>
      </c>
    </row>
    <row r="391" spans="1:4" ht="15">
      <c r="A391" s="63" t="s">
        <v>416</v>
      </c>
      <c r="B391" s="63" t="s">
        <v>560</v>
      </c>
      <c r="C391" s="69" t="s">
        <v>429</v>
      </c>
      <c r="D391" s="139">
        <v>43654.8299537037</v>
      </c>
    </row>
    <row r="392" spans="1:4" ht="15">
      <c r="A392" s="63" t="s">
        <v>416</v>
      </c>
      <c r="B392" s="63" t="s">
        <v>535</v>
      </c>
      <c r="C392" s="69" t="s">
        <v>429</v>
      </c>
      <c r="D392" s="139">
        <v>43654.8299537037</v>
      </c>
    </row>
    <row r="393" spans="1:4" ht="15">
      <c r="A393" s="63" t="s">
        <v>416</v>
      </c>
      <c r="B393" s="63" t="s">
        <v>413</v>
      </c>
      <c r="C393" s="69" t="s">
        <v>429</v>
      </c>
      <c r="D393" s="139">
        <v>43654.8299537037</v>
      </c>
    </row>
    <row r="394" spans="1:4" ht="15">
      <c r="A394" s="63" t="s">
        <v>416</v>
      </c>
      <c r="B394" s="63" t="s">
        <v>480</v>
      </c>
      <c r="C394" s="69" t="s">
        <v>429</v>
      </c>
      <c r="D394" s="139">
        <v>43654.8299537037</v>
      </c>
    </row>
    <row r="395" spans="1:4" ht="15">
      <c r="A395" s="63" t="s">
        <v>416</v>
      </c>
      <c r="B395" s="63" t="s">
        <v>481</v>
      </c>
      <c r="C395" s="69" t="s">
        <v>429</v>
      </c>
      <c r="D395" s="139">
        <v>43654.8299537037</v>
      </c>
    </row>
    <row r="396" spans="1:4" ht="15">
      <c r="A396" s="63" t="s">
        <v>416</v>
      </c>
      <c r="B396" s="63" t="s">
        <v>530</v>
      </c>
      <c r="C396" s="69" t="s">
        <v>429</v>
      </c>
      <c r="D396" s="139">
        <v>43654.8299537037</v>
      </c>
    </row>
    <row r="397" spans="1:4" ht="15">
      <c r="A397" s="63" t="s">
        <v>416</v>
      </c>
      <c r="B397" s="63" t="s">
        <v>412</v>
      </c>
      <c r="C397" s="69" t="s">
        <v>429</v>
      </c>
      <c r="D397" s="139">
        <v>43654.8299537037</v>
      </c>
    </row>
    <row r="398" spans="1:4" ht="15">
      <c r="A398" s="63" t="s">
        <v>416</v>
      </c>
      <c r="B398" s="63" t="s">
        <v>476</v>
      </c>
      <c r="C398" s="69" t="s">
        <v>429</v>
      </c>
      <c r="D398" s="139">
        <v>43654.8299537037</v>
      </c>
    </row>
    <row r="399" spans="1:4" ht="15">
      <c r="A399" s="63" t="s">
        <v>416</v>
      </c>
      <c r="B399" s="63" t="s">
        <v>533</v>
      </c>
      <c r="C399" s="69" t="s">
        <v>429</v>
      </c>
      <c r="D399" s="139">
        <v>43654.8299537037</v>
      </c>
    </row>
    <row r="400" spans="1:4" ht="15">
      <c r="A400" s="63" t="s">
        <v>416</v>
      </c>
      <c r="B400" s="63" t="s">
        <v>561</v>
      </c>
      <c r="C400" s="69" t="s">
        <v>429</v>
      </c>
      <c r="D400" s="139">
        <v>43654.8299537037</v>
      </c>
    </row>
    <row r="401" spans="1:4" ht="15">
      <c r="A401" s="63" t="s">
        <v>416</v>
      </c>
      <c r="B401" s="63" t="s">
        <v>528</v>
      </c>
      <c r="C401" s="69" t="s">
        <v>429</v>
      </c>
      <c r="D401" s="139">
        <v>43654.8299537037</v>
      </c>
    </row>
    <row r="402" spans="1:4" ht="15">
      <c r="A402" s="63" t="s">
        <v>416</v>
      </c>
      <c r="B402" s="63" t="s">
        <v>482</v>
      </c>
      <c r="C402" s="69" t="s">
        <v>429</v>
      </c>
      <c r="D402" s="139">
        <v>43654.8299537037</v>
      </c>
    </row>
    <row r="403" spans="1:4" ht="15">
      <c r="A403" s="63" t="s">
        <v>416</v>
      </c>
      <c r="B403" s="63" t="s">
        <v>483</v>
      </c>
      <c r="C403" s="69" t="s">
        <v>429</v>
      </c>
      <c r="D403" s="139">
        <v>43654.8299537037</v>
      </c>
    </row>
    <row r="404" spans="1:4" ht="15">
      <c r="A404" s="63" t="s">
        <v>416</v>
      </c>
      <c r="B404" s="63" t="s">
        <v>404</v>
      </c>
      <c r="C404" s="69" t="s">
        <v>429</v>
      </c>
      <c r="D404" s="139">
        <v>43654.8299537037</v>
      </c>
    </row>
    <row r="405" spans="1:4" ht="15">
      <c r="A405" s="63" t="s">
        <v>416</v>
      </c>
      <c r="B405" s="63" t="s">
        <v>562</v>
      </c>
      <c r="C405" s="69" t="s">
        <v>429</v>
      </c>
      <c r="D405" s="139">
        <v>43654.8299537037</v>
      </c>
    </row>
    <row r="406" spans="1:4" ht="15">
      <c r="A406" s="63" t="s">
        <v>416</v>
      </c>
      <c r="B406" s="63" t="s">
        <v>563</v>
      </c>
      <c r="C406" s="69" t="s">
        <v>429</v>
      </c>
      <c r="D406" s="139">
        <v>43654.8299537037</v>
      </c>
    </row>
    <row r="407" spans="1:4" ht="15">
      <c r="A407" s="63" t="s">
        <v>416</v>
      </c>
      <c r="B407" s="63" t="s">
        <v>564</v>
      </c>
      <c r="C407" s="69" t="s">
        <v>429</v>
      </c>
      <c r="D407" s="139">
        <v>43654.8299537037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6"/>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276</v>
      </c>
      <c r="B1" s="13" t="s">
        <v>741</v>
      </c>
    </row>
    <row r="2" spans="1:2" ht="15">
      <c r="A2" s="63" t="s">
        <v>599</v>
      </c>
      <c r="B2" s="63" t="s">
        <v>742</v>
      </c>
    </row>
    <row r="3" spans="1:2" ht="15">
      <c r="A3" s="63" t="s">
        <v>600</v>
      </c>
      <c r="B3" s="63" t="s">
        <v>742</v>
      </c>
    </row>
    <row r="4" spans="1:2" ht="15">
      <c r="A4" s="63" t="s">
        <v>553</v>
      </c>
      <c r="B4" s="63" t="s">
        <v>742</v>
      </c>
    </row>
    <row r="5" spans="1:2" ht="15">
      <c r="A5" s="63" t="s">
        <v>601</v>
      </c>
      <c r="B5" s="63" t="s">
        <v>742</v>
      </c>
    </row>
    <row r="6" spans="1:2" ht="15">
      <c r="A6" s="63" t="s">
        <v>602</v>
      </c>
      <c r="B6" s="63" t="s">
        <v>742</v>
      </c>
    </row>
    <row r="7" spans="1:2" ht="15">
      <c r="A7" s="63" t="s">
        <v>603</v>
      </c>
      <c r="B7" s="63" t="s">
        <v>742</v>
      </c>
    </row>
    <row r="8" spans="1:2" ht="15">
      <c r="A8" s="63" t="s">
        <v>604</v>
      </c>
      <c r="B8" s="63" t="s">
        <v>742</v>
      </c>
    </row>
    <row r="9" spans="1:2" ht="15">
      <c r="A9" s="63" t="s">
        <v>605</v>
      </c>
      <c r="B9" s="63" t="s">
        <v>742</v>
      </c>
    </row>
    <row r="10" spans="1:2" ht="15">
      <c r="A10" s="63" t="s">
        <v>606</v>
      </c>
      <c r="B10" s="63" t="s">
        <v>742</v>
      </c>
    </row>
    <row r="11" spans="1:2" ht="15">
      <c r="A11" s="63" t="s">
        <v>607</v>
      </c>
      <c r="B11" s="63" t="s">
        <v>742</v>
      </c>
    </row>
    <row r="12" spans="1:2" ht="15">
      <c r="A12" s="63" t="s">
        <v>608</v>
      </c>
      <c r="B12" s="63" t="s">
        <v>742</v>
      </c>
    </row>
    <row r="13" spans="1:2" ht="15">
      <c r="A13" s="63" t="s">
        <v>543</v>
      </c>
      <c r="B13" s="63" t="s">
        <v>742</v>
      </c>
    </row>
    <row r="14" spans="1:2" ht="15">
      <c r="A14" s="63" t="s">
        <v>588</v>
      </c>
      <c r="B14" s="63" t="s">
        <v>742</v>
      </c>
    </row>
    <row r="15" spans="1:2" ht="15">
      <c r="A15" s="63" t="s">
        <v>533</v>
      </c>
      <c r="B15" s="63" t="s">
        <v>742</v>
      </c>
    </row>
    <row r="16" spans="1:2" ht="15">
      <c r="A16" s="63" t="s">
        <v>609</v>
      </c>
      <c r="B16" s="63" t="s">
        <v>742</v>
      </c>
    </row>
    <row r="17" spans="1:2" ht="15">
      <c r="A17" s="63" t="s">
        <v>527</v>
      </c>
      <c r="B17" s="63" t="s">
        <v>742</v>
      </c>
    </row>
    <row r="18" spans="1:2" ht="15">
      <c r="A18" s="63" t="s">
        <v>610</v>
      </c>
      <c r="B18" s="63" t="s">
        <v>742</v>
      </c>
    </row>
    <row r="19" spans="1:2" ht="15">
      <c r="A19" s="63" t="s">
        <v>531</v>
      </c>
      <c r="B19" s="63" t="s">
        <v>742</v>
      </c>
    </row>
    <row r="20" spans="1:2" ht="15">
      <c r="A20" s="63" t="s">
        <v>548</v>
      </c>
      <c r="B20" s="63" t="s">
        <v>742</v>
      </c>
    </row>
    <row r="21" spans="1:2" ht="15">
      <c r="A21" s="63" t="s">
        <v>536</v>
      </c>
      <c r="B21" s="63" t="s">
        <v>742</v>
      </c>
    </row>
    <row r="22" spans="1:2" ht="15">
      <c r="A22" s="63" t="s">
        <v>611</v>
      </c>
      <c r="B22" s="63" t="s">
        <v>742</v>
      </c>
    </row>
    <row r="23" spans="1:2" ht="15">
      <c r="A23" s="63" t="s">
        <v>612</v>
      </c>
      <c r="B23" s="63" t="s">
        <v>742</v>
      </c>
    </row>
    <row r="24" spans="1:2" ht="15">
      <c r="A24" s="63" t="s">
        <v>613</v>
      </c>
      <c r="B24" s="63" t="s">
        <v>742</v>
      </c>
    </row>
    <row r="25" spans="1:2" ht="15">
      <c r="A25" s="63" t="s">
        <v>539</v>
      </c>
      <c r="B25" s="63" t="s">
        <v>742</v>
      </c>
    </row>
    <row r="26" spans="1:2" ht="15">
      <c r="A26" s="63" t="s">
        <v>614</v>
      </c>
      <c r="B26" s="63" t="s">
        <v>742</v>
      </c>
    </row>
    <row r="27" spans="1:2" ht="15">
      <c r="A27" s="63" t="s">
        <v>615</v>
      </c>
      <c r="B27" s="63" t="s">
        <v>742</v>
      </c>
    </row>
    <row r="28" spans="1:2" ht="15">
      <c r="A28" s="63" t="s">
        <v>616</v>
      </c>
      <c r="B28" s="63" t="s">
        <v>742</v>
      </c>
    </row>
    <row r="29" spans="1:2" ht="15">
      <c r="A29" s="63" t="s">
        <v>617</v>
      </c>
      <c r="B29" s="63" t="s">
        <v>742</v>
      </c>
    </row>
    <row r="30" spans="1:2" ht="15">
      <c r="A30" s="63" t="s">
        <v>618</v>
      </c>
      <c r="B30" s="63" t="s">
        <v>742</v>
      </c>
    </row>
    <row r="31" spans="1:2" ht="15">
      <c r="A31" s="63" t="s">
        <v>619</v>
      </c>
      <c r="B31" s="63" t="s">
        <v>742</v>
      </c>
    </row>
    <row r="32" spans="1:2" ht="15">
      <c r="A32" s="63" t="s">
        <v>620</v>
      </c>
      <c r="B32" s="63" t="s">
        <v>742</v>
      </c>
    </row>
    <row r="33" spans="1:2" ht="15">
      <c r="A33" s="63" t="s">
        <v>621</v>
      </c>
      <c r="B33" s="63" t="s">
        <v>742</v>
      </c>
    </row>
    <row r="34" spans="1:2" ht="15">
      <c r="A34" s="63" t="s">
        <v>622</v>
      </c>
      <c r="B34" s="63" t="s">
        <v>742</v>
      </c>
    </row>
    <row r="35" spans="1:2" ht="15">
      <c r="A35" s="63" t="s">
        <v>623</v>
      </c>
      <c r="B35" s="63" t="s">
        <v>742</v>
      </c>
    </row>
    <row r="36" spans="1:2" ht="15">
      <c r="A36" s="63" t="s">
        <v>624</v>
      </c>
      <c r="B36" s="63" t="s">
        <v>742</v>
      </c>
    </row>
    <row r="37" spans="1:2" ht="15">
      <c r="A37" s="63" t="s">
        <v>625</v>
      </c>
      <c r="B37" s="63" t="s">
        <v>742</v>
      </c>
    </row>
    <row r="38" spans="1:2" ht="15">
      <c r="A38" s="63" t="s">
        <v>626</v>
      </c>
      <c r="B38" s="63" t="s">
        <v>742</v>
      </c>
    </row>
    <row r="39" spans="1:2" ht="15">
      <c r="A39" s="63" t="s">
        <v>627</v>
      </c>
      <c r="B39" s="63" t="s">
        <v>742</v>
      </c>
    </row>
    <row r="40" spans="1:2" ht="15">
      <c r="A40" s="63" t="s">
        <v>628</v>
      </c>
      <c r="B40" s="63" t="s">
        <v>742</v>
      </c>
    </row>
    <row r="41" spans="1:2" ht="15">
      <c r="A41" s="63" t="s">
        <v>629</v>
      </c>
      <c r="B41" s="63" t="s">
        <v>742</v>
      </c>
    </row>
    <row r="42" spans="1:2" ht="15">
      <c r="A42" s="63" t="s">
        <v>529</v>
      </c>
      <c r="B42" s="63" t="s">
        <v>742</v>
      </c>
    </row>
    <row r="43" spans="1:2" ht="15">
      <c r="A43" s="63" t="s">
        <v>630</v>
      </c>
      <c r="B43" s="63" t="s">
        <v>742</v>
      </c>
    </row>
    <row r="44" spans="1:2" ht="15">
      <c r="A44" s="63" t="s">
        <v>561</v>
      </c>
      <c r="B44" s="63" t="s">
        <v>742</v>
      </c>
    </row>
    <row r="45" spans="1:2" ht="15">
      <c r="A45" s="63" t="s">
        <v>631</v>
      </c>
      <c r="B45" s="63" t="s">
        <v>742</v>
      </c>
    </row>
    <row r="46" spans="1:2" ht="15">
      <c r="A46" s="63" t="s">
        <v>632</v>
      </c>
      <c r="B46" s="63" t="s">
        <v>742</v>
      </c>
    </row>
    <row r="47" spans="1:2" ht="15">
      <c r="A47" s="63" t="s">
        <v>633</v>
      </c>
      <c r="B47" s="63" t="s">
        <v>742</v>
      </c>
    </row>
    <row r="48" spans="1:2" ht="15">
      <c r="A48" s="63" t="s">
        <v>634</v>
      </c>
      <c r="B48" s="63" t="s">
        <v>742</v>
      </c>
    </row>
    <row r="49" spans="1:2" ht="15">
      <c r="A49" s="63" t="s">
        <v>635</v>
      </c>
      <c r="B49" s="63" t="s">
        <v>742</v>
      </c>
    </row>
    <row r="50" spans="1:2" ht="15">
      <c r="A50" s="63" t="s">
        <v>636</v>
      </c>
      <c r="B50" s="63" t="s">
        <v>742</v>
      </c>
    </row>
    <row r="51" spans="1:2" ht="15">
      <c r="A51" s="63" t="s">
        <v>637</v>
      </c>
      <c r="B51" s="63" t="s">
        <v>742</v>
      </c>
    </row>
    <row r="52" spans="1:2" ht="15">
      <c r="A52" s="63" t="s">
        <v>638</v>
      </c>
      <c r="B52" s="63" t="s">
        <v>742</v>
      </c>
    </row>
    <row r="53" spans="1:2" ht="15">
      <c r="A53" s="63" t="s">
        <v>639</v>
      </c>
      <c r="B53" s="63" t="s">
        <v>742</v>
      </c>
    </row>
    <row r="54" spans="1:2" ht="15">
      <c r="A54" s="63" t="s">
        <v>640</v>
      </c>
      <c r="B54" s="63" t="s">
        <v>742</v>
      </c>
    </row>
    <row r="55" spans="1:2" ht="15">
      <c r="A55" s="63" t="s">
        <v>641</v>
      </c>
      <c r="B55" s="63" t="s">
        <v>742</v>
      </c>
    </row>
    <row r="56" spans="1:2" ht="15">
      <c r="A56" s="63" t="s">
        <v>642</v>
      </c>
      <c r="B56" s="63" t="s">
        <v>742</v>
      </c>
    </row>
    <row r="57" spans="1:2" ht="15">
      <c r="A57" s="63" t="s">
        <v>643</v>
      </c>
      <c r="B57" s="63" t="s">
        <v>742</v>
      </c>
    </row>
    <row r="58" spans="1:2" ht="15">
      <c r="A58" s="63" t="s">
        <v>581</v>
      </c>
      <c r="B58" s="63" t="s">
        <v>742</v>
      </c>
    </row>
    <row r="59" spans="1:2" ht="15">
      <c r="A59" s="63" t="s">
        <v>644</v>
      </c>
      <c r="B59" s="63" t="s">
        <v>742</v>
      </c>
    </row>
    <row r="60" spans="1:2" ht="15">
      <c r="A60" s="63" t="s">
        <v>645</v>
      </c>
      <c r="B60" s="63" t="s">
        <v>742</v>
      </c>
    </row>
    <row r="61" spans="1:2" ht="15">
      <c r="A61" s="63" t="s">
        <v>646</v>
      </c>
      <c r="B61" s="63" t="s">
        <v>742</v>
      </c>
    </row>
    <row r="62" spans="1:2" ht="15">
      <c r="A62" s="63" t="s">
        <v>647</v>
      </c>
      <c r="B62" s="63" t="s">
        <v>742</v>
      </c>
    </row>
    <row r="63" spans="1:2" ht="15">
      <c r="A63" s="63" t="s">
        <v>648</v>
      </c>
      <c r="B63" s="63" t="s">
        <v>742</v>
      </c>
    </row>
    <row r="64" spans="1:2" ht="15">
      <c r="A64" s="63" t="s">
        <v>649</v>
      </c>
      <c r="B64" s="63" t="s">
        <v>742</v>
      </c>
    </row>
    <row r="65" spans="1:2" ht="15">
      <c r="A65" s="63" t="s">
        <v>650</v>
      </c>
      <c r="B65" s="63" t="s">
        <v>742</v>
      </c>
    </row>
    <row r="66" spans="1:2" ht="15">
      <c r="A66" s="63" t="s">
        <v>651</v>
      </c>
      <c r="B66" s="63" t="s">
        <v>742</v>
      </c>
    </row>
    <row r="67" spans="1:2" ht="15">
      <c r="A67" s="63" t="s">
        <v>652</v>
      </c>
      <c r="B67" s="63" t="s">
        <v>742</v>
      </c>
    </row>
    <row r="68" spans="1:2" ht="15">
      <c r="A68" s="63" t="s">
        <v>653</v>
      </c>
      <c r="B68" s="63" t="s">
        <v>742</v>
      </c>
    </row>
    <row r="69" spans="1:2" ht="15">
      <c r="A69" s="63" t="s">
        <v>501</v>
      </c>
      <c r="B69" s="63" t="s">
        <v>742</v>
      </c>
    </row>
    <row r="70" spans="1:2" ht="15">
      <c r="A70" s="63" t="s">
        <v>654</v>
      </c>
      <c r="B70" s="63" t="s">
        <v>742</v>
      </c>
    </row>
    <row r="71" spans="1:2" ht="15">
      <c r="A71" s="63" t="s">
        <v>595</v>
      </c>
      <c r="B71" s="63" t="s">
        <v>742</v>
      </c>
    </row>
    <row r="72" spans="1:2" ht="15">
      <c r="A72" s="63" t="s">
        <v>655</v>
      </c>
      <c r="B72" s="63" t="s">
        <v>742</v>
      </c>
    </row>
    <row r="73" spans="1:2" ht="15">
      <c r="A73" s="63" t="s">
        <v>371</v>
      </c>
      <c r="B73" s="63" t="s">
        <v>742</v>
      </c>
    </row>
    <row r="74" spans="1:2" ht="15">
      <c r="A74" s="63" t="s">
        <v>538</v>
      </c>
      <c r="B74" s="63" t="s">
        <v>742</v>
      </c>
    </row>
    <row r="75" spans="1:2" ht="15">
      <c r="A75" s="63" t="s">
        <v>656</v>
      </c>
      <c r="B75" s="63" t="s">
        <v>742</v>
      </c>
    </row>
    <row r="76" spans="1:2" ht="15">
      <c r="A76" s="63" t="s">
        <v>657</v>
      </c>
      <c r="B76" s="63" t="s">
        <v>742</v>
      </c>
    </row>
    <row r="77" spans="1:2" ht="15">
      <c r="A77" s="63" t="s">
        <v>658</v>
      </c>
      <c r="B77" s="63" t="s">
        <v>742</v>
      </c>
    </row>
    <row r="78" spans="1:2" ht="15">
      <c r="A78" s="63" t="s">
        <v>659</v>
      </c>
      <c r="B78" s="63" t="s">
        <v>742</v>
      </c>
    </row>
    <row r="79" spans="1:2" ht="15">
      <c r="A79" s="63" t="s">
        <v>660</v>
      </c>
      <c r="B79" s="63" t="s">
        <v>742</v>
      </c>
    </row>
    <row r="80" spans="1:2" ht="15">
      <c r="A80" s="63" t="s">
        <v>661</v>
      </c>
      <c r="B80" s="63" t="s">
        <v>742</v>
      </c>
    </row>
    <row r="81" spans="1:2" ht="15">
      <c r="A81" s="63" t="s">
        <v>662</v>
      </c>
      <c r="B81" s="63" t="s">
        <v>742</v>
      </c>
    </row>
    <row r="82" spans="1:2" ht="15">
      <c r="A82" s="63" t="s">
        <v>663</v>
      </c>
      <c r="B82" s="63" t="s">
        <v>742</v>
      </c>
    </row>
    <row r="83" spans="1:2" ht="15">
      <c r="A83" s="63" t="s">
        <v>664</v>
      </c>
      <c r="B83" s="63" t="s">
        <v>742</v>
      </c>
    </row>
    <row r="84" spans="1:2" ht="15">
      <c r="A84" s="63" t="s">
        <v>665</v>
      </c>
      <c r="B84" s="63" t="s">
        <v>742</v>
      </c>
    </row>
    <row r="85" spans="1:2" ht="15">
      <c r="A85" s="63" t="s">
        <v>666</v>
      </c>
      <c r="B85" s="63" t="s">
        <v>742</v>
      </c>
    </row>
    <row r="86" spans="1:2" ht="15">
      <c r="A86" s="63" t="s">
        <v>580</v>
      </c>
      <c r="B86" s="63" t="s">
        <v>742</v>
      </c>
    </row>
    <row r="87" spans="1:2" ht="15">
      <c r="A87" s="63" t="s">
        <v>667</v>
      </c>
      <c r="B87" s="63" t="s">
        <v>742</v>
      </c>
    </row>
    <row r="88" spans="1:2" ht="15">
      <c r="A88" s="63" t="s">
        <v>668</v>
      </c>
      <c r="B88" s="63" t="s">
        <v>742</v>
      </c>
    </row>
    <row r="89" spans="1:2" ht="15">
      <c r="A89" s="63" t="s">
        <v>669</v>
      </c>
      <c r="B89" s="63" t="s">
        <v>742</v>
      </c>
    </row>
    <row r="90" spans="1:2" ht="15">
      <c r="A90" s="63" t="s">
        <v>670</v>
      </c>
      <c r="B90" s="63" t="s">
        <v>742</v>
      </c>
    </row>
    <row r="91" spans="1:2" ht="15">
      <c r="A91" s="63" t="s">
        <v>671</v>
      </c>
      <c r="B91" s="63" t="s">
        <v>742</v>
      </c>
    </row>
    <row r="92" spans="1:2" ht="15">
      <c r="A92" s="63" t="s">
        <v>672</v>
      </c>
      <c r="B92" s="63" t="s">
        <v>742</v>
      </c>
    </row>
    <row r="93" spans="1:2" ht="15">
      <c r="A93" s="63" t="s">
        <v>673</v>
      </c>
      <c r="B93" s="63" t="s">
        <v>742</v>
      </c>
    </row>
    <row r="94" spans="1:2" ht="15">
      <c r="A94" s="63" t="s">
        <v>557</v>
      </c>
      <c r="B94" s="63" t="s">
        <v>742</v>
      </c>
    </row>
    <row r="95" spans="1:2" ht="15">
      <c r="A95" s="63" t="s">
        <v>674</v>
      </c>
      <c r="B95" s="63" t="s">
        <v>742</v>
      </c>
    </row>
    <row r="96" spans="1:2" ht="15">
      <c r="A96" s="63" t="s">
        <v>675</v>
      </c>
      <c r="B96" s="63" t="s">
        <v>742</v>
      </c>
    </row>
    <row r="97" spans="1:2" ht="15">
      <c r="A97" s="63" t="s">
        <v>576</v>
      </c>
      <c r="B97" s="63" t="s">
        <v>742</v>
      </c>
    </row>
    <row r="98" spans="1:2" ht="15">
      <c r="A98" s="63" t="s">
        <v>676</v>
      </c>
      <c r="B98" s="63" t="s">
        <v>742</v>
      </c>
    </row>
    <row r="99" spans="1:2" ht="15">
      <c r="A99" s="63" t="s">
        <v>677</v>
      </c>
      <c r="B99" s="63" t="s">
        <v>742</v>
      </c>
    </row>
    <row r="100" spans="1:2" ht="15">
      <c r="A100" s="63" t="s">
        <v>678</v>
      </c>
      <c r="B100" s="63" t="s">
        <v>742</v>
      </c>
    </row>
    <row r="101" spans="1:2" ht="15">
      <c r="A101" s="63" t="s">
        <v>562</v>
      </c>
      <c r="B101" s="63" t="s">
        <v>742</v>
      </c>
    </row>
    <row r="102" spans="1:2" ht="15">
      <c r="A102" s="63" t="s">
        <v>679</v>
      </c>
      <c r="B102" s="63" t="s">
        <v>742</v>
      </c>
    </row>
    <row r="103" spans="1:2" ht="15">
      <c r="A103" s="63" t="s">
        <v>680</v>
      </c>
      <c r="B103" s="63" t="s">
        <v>742</v>
      </c>
    </row>
    <row r="104" spans="1:2" ht="15">
      <c r="A104" s="63" t="s">
        <v>681</v>
      </c>
      <c r="B104" s="63" t="s">
        <v>742</v>
      </c>
    </row>
    <row r="105" spans="1:2" ht="15">
      <c r="A105" s="63" t="s">
        <v>682</v>
      </c>
      <c r="B105" s="63" t="s">
        <v>742</v>
      </c>
    </row>
    <row r="106" spans="1:2" ht="15">
      <c r="A106" s="63" t="s">
        <v>683</v>
      </c>
      <c r="B106" s="63" t="s">
        <v>742</v>
      </c>
    </row>
    <row r="107" spans="1:2" ht="15">
      <c r="A107" s="63" t="s">
        <v>684</v>
      </c>
      <c r="B107" s="63" t="s">
        <v>742</v>
      </c>
    </row>
    <row r="108" spans="1:2" ht="15">
      <c r="A108" s="63" t="s">
        <v>685</v>
      </c>
      <c r="B108" s="63" t="s">
        <v>742</v>
      </c>
    </row>
    <row r="109" spans="1:2" ht="15">
      <c r="A109" s="63" t="s">
        <v>686</v>
      </c>
      <c r="B109" s="63" t="s">
        <v>742</v>
      </c>
    </row>
    <row r="110" spans="1:2" ht="15">
      <c r="A110" s="63" t="s">
        <v>687</v>
      </c>
      <c r="B110" s="63" t="s">
        <v>742</v>
      </c>
    </row>
    <row r="111" spans="1:2" ht="15">
      <c r="A111" s="63" t="s">
        <v>688</v>
      </c>
      <c r="B111" s="63" t="s">
        <v>742</v>
      </c>
    </row>
    <row r="112" spans="1:2" ht="15">
      <c r="A112" s="63" t="s">
        <v>689</v>
      </c>
      <c r="B112" s="63" t="s">
        <v>742</v>
      </c>
    </row>
    <row r="113" spans="1:2" ht="15">
      <c r="A113" s="63" t="s">
        <v>690</v>
      </c>
      <c r="B113" s="63" t="s">
        <v>742</v>
      </c>
    </row>
    <row r="114" spans="1:2" ht="15">
      <c r="A114" s="63" t="s">
        <v>691</v>
      </c>
      <c r="B114" s="63" t="s">
        <v>742</v>
      </c>
    </row>
    <row r="115" spans="1:2" ht="15">
      <c r="A115" s="63" t="s">
        <v>692</v>
      </c>
      <c r="B115" s="63" t="s">
        <v>742</v>
      </c>
    </row>
    <row r="116" spans="1:2" ht="15">
      <c r="A116" s="63" t="s">
        <v>693</v>
      </c>
      <c r="B116" s="63" t="s">
        <v>742</v>
      </c>
    </row>
    <row r="117" spans="1:2" ht="15">
      <c r="A117" s="63" t="s">
        <v>694</v>
      </c>
      <c r="B117" s="63" t="s">
        <v>742</v>
      </c>
    </row>
    <row r="118" spans="1:2" ht="15">
      <c r="A118" s="63" t="s">
        <v>695</v>
      </c>
      <c r="B118" s="63" t="s">
        <v>742</v>
      </c>
    </row>
    <row r="119" spans="1:2" ht="15">
      <c r="A119" s="63" t="s">
        <v>696</v>
      </c>
      <c r="B119" s="63" t="s">
        <v>742</v>
      </c>
    </row>
    <row r="120" spans="1:2" ht="15">
      <c r="A120" s="63" t="s">
        <v>697</v>
      </c>
      <c r="B120" s="63" t="s">
        <v>742</v>
      </c>
    </row>
    <row r="121" spans="1:2" ht="15">
      <c r="A121" s="63" t="s">
        <v>698</v>
      </c>
      <c r="B121" s="63" t="s">
        <v>742</v>
      </c>
    </row>
    <row r="122" spans="1:2" ht="15">
      <c r="A122" s="63" t="s">
        <v>530</v>
      </c>
      <c r="B122" s="63" t="s">
        <v>742</v>
      </c>
    </row>
    <row r="123" spans="1:2" ht="15">
      <c r="A123" s="63" t="s">
        <v>583</v>
      </c>
      <c r="B123" s="63" t="s">
        <v>742</v>
      </c>
    </row>
    <row r="124" spans="1:2" ht="15">
      <c r="A124" s="63" t="s">
        <v>582</v>
      </c>
      <c r="B124" s="63" t="s">
        <v>742</v>
      </c>
    </row>
    <row r="125" spans="1:2" ht="15">
      <c r="A125" s="63" t="s">
        <v>699</v>
      </c>
      <c r="B125" s="63" t="s">
        <v>742</v>
      </c>
    </row>
    <row r="126" spans="1:2" ht="15">
      <c r="A126" s="63" t="s">
        <v>700</v>
      </c>
      <c r="B126" s="63" t="s">
        <v>742</v>
      </c>
    </row>
    <row r="127" spans="1:2" ht="15">
      <c r="A127" s="63" t="s">
        <v>701</v>
      </c>
      <c r="B127" s="63" t="s">
        <v>742</v>
      </c>
    </row>
    <row r="128" spans="1:2" ht="15">
      <c r="A128" s="63" t="s">
        <v>702</v>
      </c>
      <c r="B128" s="63" t="s">
        <v>742</v>
      </c>
    </row>
    <row r="129" spans="1:2" ht="15">
      <c r="A129" s="63" t="s">
        <v>586</v>
      </c>
      <c r="B129" s="63" t="s">
        <v>742</v>
      </c>
    </row>
    <row r="130" spans="1:2" ht="15">
      <c r="A130" s="63" t="s">
        <v>703</v>
      </c>
      <c r="B130" s="63" t="s">
        <v>742</v>
      </c>
    </row>
    <row r="131" spans="1:2" ht="15">
      <c r="A131" s="63" t="s">
        <v>704</v>
      </c>
      <c r="B131" s="63" t="s">
        <v>742</v>
      </c>
    </row>
    <row r="132" spans="1:2" ht="15">
      <c r="A132" s="63" t="s">
        <v>705</v>
      </c>
      <c r="B132" s="63" t="s">
        <v>742</v>
      </c>
    </row>
    <row r="133" spans="1:2" ht="15">
      <c r="A133" s="63" t="s">
        <v>706</v>
      </c>
      <c r="B133" s="63" t="s">
        <v>742</v>
      </c>
    </row>
    <row r="134" spans="1:2" ht="15">
      <c r="A134" s="63" t="s">
        <v>558</v>
      </c>
      <c r="B134" s="63" t="s">
        <v>742</v>
      </c>
    </row>
    <row r="135" spans="1:2" ht="15">
      <c r="A135" s="63" t="s">
        <v>535</v>
      </c>
      <c r="B135" s="63" t="s">
        <v>742</v>
      </c>
    </row>
    <row r="136" spans="1:2" ht="15">
      <c r="A136" s="63" t="s">
        <v>707</v>
      </c>
      <c r="B136" s="63" t="s">
        <v>742</v>
      </c>
    </row>
    <row r="137" spans="1:2" ht="15">
      <c r="A137" s="63" t="s">
        <v>560</v>
      </c>
      <c r="B137" s="63" t="s">
        <v>742</v>
      </c>
    </row>
    <row r="138" spans="1:2" ht="15">
      <c r="A138" s="63" t="s">
        <v>708</v>
      </c>
      <c r="B138" s="63" t="s">
        <v>742</v>
      </c>
    </row>
    <row r="139" spans="1:2" ht="15">
      <c r="A139" s="63" t="s">
        <v>709</v>
      </c>
      <c r="B139" s="63" t="s">
        <v>742</v>
      </c>
    </row>
    <row r="140" spans="1:2" ht="15">
      <c r="A140" s="63" t="s">
        <v>710</v>
      </c>
      <c r="B140" s="63" t="s">
        <v>742</v>
      </c>
    </row>
    <row r="141" spans="1:2" ht="15">
      <c r="A141" s="63" t="s">
        <v>570</v>
      </c>
      <c r="B141" s="63" t="s">
        <v>742</v>
      </c>
    </row>
    <row r="142" spans="1:2" ht="15">
      <c r="A142" s="63" t="s">
        <v>711</v>
      </c>
      <c r="B142" s="63" t="s">
        <v>742</v>
      </c>
    </row>
    <row r="143" spans="1:2" ht="15">
      <c r="A143" s="63" t="s">
        <v>712</v>
      </c>
      <c r="B143" s="63" t="s">
        <v>742</v>
      </c>
    </row>
    <row r="144" spans="1:2" ht="15">
      <c r="A144" s="63" t="s">
        <v>713</v>
      </c>
      <c r="B144" s="63" t="s">
        <v>742</v>
      </c>
    </row>
    <row r="145" spans="1:2" ht="15">
      <c r="A145" s="63" t="s">
        <v>714</v>
      </c>
      <c r="B145" s="63" t="s">
        <v>742</v>
      </c>
    </row>
    <row r="146" spans="1:2" ht="15">
      <c r="A146" s="63" t="s">
        <v>715</v>
      </c>
      <c r="B146" s="63" t="s">
        <v>742</v>
      </c>
    </row>
    <row r="147" spans="1:2" ht="15">
      <c r="A147" s="63" t="s">
        <v>716</v>
      </c>
      <c r="B147" s="63" t="s">
        <v>742</v>
      </c>
    </row>
    <row r="148" spans="1:2" ht="15">
      <c r="A148" s="63" t="s">
        <v>717</v>
      </c>
      <c r="B148" s="63" t="s">
        <v>742</v>
      </c>
    </row>
    <row r="149" spans="1:2" ht="15">
      <c r="A149" s="63" t="s">
        <v>718</v>
      </c>
      <c r="B149" s="63" t="s">
        <v>742</v>
      </c>
    </row>
    <row r="150" spans="1:2" ht="15">
      <c r="A150" s="63" t="s">
        <v>719</v>
      </c>
      <c r="B150" s="63" t="s">
        <v>742</v>
      </c>
    </row>
    <row r="151" spans="1:2" ht="15">
      <c r="A151" s="63" t="s">
        <v>720</v>
      </c>
      <c r="B151" s="63" t="s">
        <v>742</v>
      </c>
    </row>
    <row r="152" spans="1:2" ht="15">
      <c r="A152" s="63" t="s">
        <v>721</v>
      </c>
      <c r="B152" s="63" t="s">
        <v>742</v>
      </c>
    </row>
    <row r="153" spans="1:2" ht="15">
      <c r="A153" s="63" t="s">
        <v>722</v>
      </c>
      <c r="B153" s="63" t="s">
        <v>742</v>
      </c>
    </row>
    <row r="154" spans="1:2" ht="15">
      <c r="A154" s="63" t="s">
        <v>723</v>
      </c>
      <c r="B154" s="63" t="s">
        <v>742</v>
      </c>
    </row>
    <row r="155" spans="1:2" ht="15">
      <c r="A155" s="63" t="s">
        <v>724</v>
      </c>
      <c r="B155" s="63" t="s">
        <v>742</v>
      </c>
    </row>
    <row r="156" spans="1:2" ht="15">
      <c r="A156" s="63" t="s">
        <v>574</v>
      </c>
      <c r="B156" s="63" t="s">
        <v>742</v>
      </c>
    </row>
    <row r="157" spans="1:2" ht="15">
      <c r="A157" s="63" t="s">
        <v>725</v>
      </c>
      <c r="B157" s="63" t="s">
        <v>742</v>
      </c>
    </row>
    <row r="158" spans="1:2" ht="15">
      <c r="A158" s="63" t="s">
        <v>726</v>
      </c>
      <c r="B158" s="63" t="s">
        <v>742</v>
      </c>
    </row>
    <row r="159" spans="1:2" ht="15">
      <c r="A159" s="63" t="s">
        <v>727</v>
      </c>
      <c r="B159" s="63" t="s">
        <v>742</v>
      </c>
    </row>
    <row r="160" spans="1:2" ht="15">
      <c r="A160" s="63" t="s">
        <v>728</v>
      </c>
      <c r="B160" s="63" t="s">
        <v>742</v>
      </c>
    </row>
    <row r="161" spans="1:2" ht="15">
      <c r="A161" s="63" t="s">
        <v>729</v>
      </c>
      <c r="B161" s="63" t="s">
        <v>742</v>
      </c>
    </row>
    <row r="162" spans="1:2" ht="15">
      <c r="A162" s="63" t="s">
        <v>730</v>
      </c>
      <c r="B162" s="63" t="s">
        <v>742</v>
      </c>
    </row>
    <row r="163" spans="1:2" ht="15">
      <c r="A163" s="63" t="s">
        <v>575</v>
      </c>
      <c r="B163" s="63" t="s">
        <v>742</v>
      </c>
    </row>
    <row r="164" spans="1:2" ht="15">
      <c r="A164" s="63" t="s">
        <v>503</v>
      </c>
      <c r="B164" s="63" t="s">
        <v>742</v>
      </c>
    </row>
    <row r="165" spans="1:2" ht="15">
      <c r="A165" s="63" t="s">
        <v>731</v>
      </c>
      <c r="B165" s="63" t="s">
        <v>742</v>
      </c>
    </row>
    <row r="166" spans="1:2" ht="15">
      <c r="A166" s="63" t="s">
        <v>732</v>
      </c>
      <c r="B166" s="63" t="s">
        <v>742</v>
      </c>
    </row>
    <row r="167" spans="1:2" ht="15">
      <c r="A167" s="63" t="s">
        <v>733</v>
      </c>
      <c r="B167" s="63" t="s">
        <v>742</v>
      </c>
    </row>
    <row r="168" spans="1:2" ht="15">
      <c r="A168" s="63" t="s">
        <v>734</v>
      </c>
      <c r="B168" s="63" t="s">
        <v>742</v>
      </c>
    </row>
    <row r="169" spans="1:2" ht="15">
      <c r="A169" s="63" t="s">
        <v>735</v>
      </c>
      <c r="B169" s="63" t="s">
        <v>742</v>
      </c>
    </row>
    <row r="170" spans="1:2" ht="15">
      <c r="A170" s="63" t="s">
        <v>569</v>
      </c>
      <c r="B170" s="63" t="s">
        <v>742</v>
      </c>
    </row>
    <row r="171" spans="1:2" ht="15">
      <c r="A171" s="63" t="s">
        <v>736</v>
      </c>
      <c r="B171" s="63" t="s">
        <v>742</v>
      </c>
    </row>
    <row r="172" spans="1:2" ht="15">
      <c r="A172" s="63" t="s">
        <v>737</v>
      </c>
      <c r="B172" s="63" t="s">
        <v>742</v>
      </c>
    </row>
    <row r="173" spans="1:2" ht="15">
      <c r="A173" s="63" t="s">
        <v>738</v>
      </c>
      <c r="B173" s="63" t="s">
        <v>742</v>
      </c>
    </row>
    <row r="174" spans="1:2" ht="15">
      <c r="A174" s="63" t="s">
        <v>739</v>
      </c>
      <c r="B174" s="63" t="s">
        <v>742</v>
      </c>
    </row>
    <row r="175" spans="1:2" ht="15">
      <c r="A175" s="63" t="s">
        <v>528</v>
      </c>
      <c r="B175" s="63" t="s">
        <v>742</v>
      </c>
    </row>
    <row r="176" spans="1:2" ht="15">
      <c r="A176" s="63" t="s">
        <v>740</v>
      </c>
      <c r="B176" s="63" t="s">
        <v>742</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743</v>
      </c>
      <c r="B1" s="13" t="s">
        <v>17</v>
      </c>
    </row>
    <row r="2" spans="1:2" ht="15">
      <c r="A2" s="63" t="s">
        <v>744</v>
      </c>
      <c r="B2" s="63" t="s">
        <v>750</v>
      </c>
    </row>
    <row r="3" spans="1:2" ht="15">
      <c r="A3" s="63" t="s">
        <v>745</v>
      </c>
      <c r="B3" s="63" t="s">
        <v>751</v>
      </c>
    </row>
    <row r="4" spans="1:2" ht="15">
      <c r="A4" s="63" t="s">
        <v>746</v>
      </c>
      <c r="B4" s="63" t="s">
        <v>752</v>
      </c>
    </row>
    <row r="5" spans="1:2" ht="15">
      <c r="A5" s="63" t="s">
        <v>747</v>
      </c>
      <c r="B5" s="63" t="s">
        <v>753</v>
      </c>
    </row>
    <row r="6" spans="1:2" ht="15">
      <c r="A6" s="63" t="s">
        <v>748</v>
      </c>
      <c r="B6" s="63" t="s">
        <v>754</v>
      </c>
    </row>
    <row r="7" spans="1:2" ht="15">
      <c r="A7" s="63" t="s">
        <v>749</v>
      </c>
      <c r="B7" s="63" t="s">
        <v>755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44"/>
  <sheetViews>
    <sheetView tabSelected="1" workbookViewId="0" topLeftCell="A1">
      <pane xSplit="1" ySplit="2" topLeftCell="B105"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286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197</v>
      </c>
      <c r="AF2" s="13" t="s">
        <v>198</v>
      </c>
      <c r="AG2" s="13" t="s">
        <v>199</v>
      </c>
      <c r="AH2" s="13" t="s">
        <v>200</v>
      </c>
      <c r="AI2" s="13" t="s">
        <v>201</v>
      </c>
      <c r="AJ2" s="13" t="s">
        <v>202</v>
      </c>
      <c r="AK2" s="13" t="s">
        <v>203</v>
      </c>
      <c r="AL2" s="13" t="s">
        <v>204</v>
      </c>
      <c r="AM2" s="13" t="s">
        <v>205</v>
      </c>
      <c r="AN2" s="13" t="s">
        <v>206</v>
      </c>
      <c r="AO2" s="13" t="s">
        <v>207</v>
      </c>
      <c r="AP2" s="13" t="s">
        <v>208</v>
      </c>
      <c r="AQ2" s="13" t="s">
        <v>209</v>
      </c>
      <c r="AR2" s="13" t="s">
        <v>210</v>
      </c>
      <c r="AS2" s="13" t="s">
        <v>211</v>
      </c>
      <c r="AT2" s="13" t="s">
        <v>212</v>
      </c>
      <c r="AU2" s="13" t="s">
        <v>213</v>
      </c>
      <c r="AV2" s="13" t="s">
        <v>214</v>
      </c>
      <c r="AW2" s="13" t="s">
        <v>215</v>
      </c>
      <c r="AX2" s="13" t="s">
        <v>216</v>
      </c>
      <c r="AY2" s="13" t="s">
        <v>217</v>
      </c>
      <c r="AZ2" s="13" t="s">
        <v>218</v>
      </c>
      <c r="BA2" s="91" t="s">
        <v>266</v>
      </c>
      <c r="BB2" s="91" t="s">
        <v>267</v>
      </c>
      <c r="BC2" s="91" t="s">
        <v>268</v>
      </c>
      <c r="BD2" s="91" t="s">
        <v>269</v>
      </c>
      <c r="BE2" s="91" t="s">
        <v>270</v>
      </c>
      <c r="BF2" s="91" t="s">
        <v>271</v>
      </c>
      <c r="BG2" s="91" t="s">
        <v>272</v>
      </c>
      <c r="BH2" s="91" t="s">
        <v>273</v>
      </c>
      <c r="BI2" s="91" t="s">
        <v>274</v>
      </c>
      <c r="BJ2" s="91" t="s">
        <v>275</v>
      </c>
      <c r="BK2" s="91" t="s">
        <v>305</v>
      </c>
      <c r="BL2" s="91" t="s">
        <v>306</v>
      </c>
      <c r="BM2" s="91" t="s">
        <v>307</v>
      </c>
      <c r="BN2" s="91" t="s">
        <v>308</v>
      </c>
      <c r="BO2" s="91" t="s">
        <v>309</v>
      </c>
      <c r="BP2" s="91" t="s">
        <v>310</v>
      </c>
      <c r="BQ2" s="91" t="s">
        <v>311</v>
      </c>
      <c r="BR2" s="91" t="s">
        <v>312</v>
      </c>
      <c r="BS2" s="91" t="s">
        <v>314</v>
      </c>
      <c r="BT2" s="13" t="s">
        <v>343</v>
      </c>
      <c r="BU2" s="3"/>
      <c r="BV2" s="3"/>
    </row>
    <row r="3" spans="1:74" ht="41.45" customHeight="1">
      <c r="A3" s="62" t="s">
        <v>757</v>
      </c>
      <c r="B3" s="63"/>
      <c r="C3" s="87"/>
      <c r="D3" s="87" t="s">
        <v>64</v>
      </c>
      <c r="E3" s="94">
        <v>166.80865151180754</v>
      </c>
      <c r="F3" s="96">
        <v>99.99941021869714</v>
      </c>
      <c r="G3" s="76" t="s">
        <v>900</v>
      </c>
      <c r="H3" s="87"/>
      <c r="I3" s="77" t="s">
        <v>757</v>
      </c>
      <c r="J3" s="97"/>
      <c r="K3" s="97"/>
      <c r="L3" s="77" t="s">
        <v>1404</v>
      </c>
      <c r="M3" s="101">
        <v>1.1965544488660382</v>
      </c>
      <c r="N3" s="102">
        <v>8239.126953125</v>
      </c>
      <c r="O3" s="102">
        <v>6928.08251953125</v>
      </c>
      <c r="P3" s="103"/>
      <c r="Q3" s="104"/>
      <c r="R3" s="104"/>
      <c r="S3" s="71"/>
      <c r="T3" s="48">
        <v>0</v>
      </c>
      <c r="U3" s="48">
        <v>12</v>
      </c>
      <c r="V3" s="49">
        <v>200.666667</v>
      </c>
      <c r="W3" s="49">
        <v>0.010989</v>
      </c>
      <c r="X3" s="49">
        <v>0.038559</v>
      </c>
      <c r="Y3" s="49">
        <v>2.170838</v>
      </c>
      <c r="Z3" s="49">
        <v>0.19696969696969696</v>
      </c>
      <c r="AA3" s="49">
        <v>0</v>
      </c>
      <c r="AB3" s="98">
        <v>3</v>
      </c>
      <c r="AC3" s="98"/>
      <c r="AD3" s="99"/>
      <c r="AE3" s="63" t="s">
        <v>1117</v>
      </c>
      <c r="AF3" s="63">
        <v>763</v>
      </c>
      <c r="AG3" s="63">
        <v>1276</v>
      </c>
      <c r="AH3" s="63">
        <v>1793</v>
      </c>
      <c r="AI3" s="63">
        <v>1836</v>
      </c>
      <c r="AJ3" s="63"/>
      <c r="AK3" s="63" t="s">
        <v>1167</v>
      </c>
      <c r="AL3" s="63" t="s">
        <v>1212</v>
      </c>
      <c r="AM3" s="68" t="s">
        <v>1241</v>
      </c>
      <c r="AN3" s="63"/>
      <c r="AO3" s="65">
        <v>41614.42664351852</v>
      </c>
      <c r="AP3" s="68" t="s">
        <v>1271</v>
      </c>
      <c r="AQ3" s="63" t="b">
        <v>0</v>
      </c>
      <c r="AR3" s="63" t="b">
        <v>0</v>
      </c>
      <c r="AS3" s="63" t="b">
        <v>0</v>
      </c>
      <c r="AT3" s="63"/>
      <c r="AU3" s="63">
        <v>145</v>
      </c>
      <c r="AV3" s="68" t="s">
        <v>372</v>
      </c>
      <c r="AW3" s="63" t="b">
        <v>0</v>
      </c>
      <c r="AX3" s="63" t="s">
        <v>219</v>
      </c>
      <c r="AY3" s="68" t="s">
        <v>1353</v>
      </c>
      <c r="AZ3" s="63" t="s">
        <v>66</v>
      </c>
      <c r="BA3" s="48"/>
      <c r="BB3" s="48"/>
      <c r="BC3" s="48"/>
      <c r="BD3" s="48"/>
      <c r="BE3" s="48" t="s">
        <v>873</v>
      </c>
      <c r="BF3" s="48" t="s">
        <v>873</v>
      </c>
      <c r="BG3" s="92" t="s">
        <v>1565</v>
      </c>
      <c r="BH3" s="92" t="s">
        <v>1565</v>
      </c>
      <c r="BI3" s="92" t="s">
        <v>1589</v>
      </c>
      <c r="BJ3" s="92" t="s">
        <v>1589</v>
      </c>
      <c r="BK3" s="92">
        <v>0</v>
      </c>
      <c r="BL3" s="114">
        <v>0</v>
      </c>
      <c r="BM3" s="92">
        <v>0</v>
      </c>
      <c r="BN3" s="114">
        <v>0</v>
      </c>
      <c r="BO3" s="92">
        <v>0</v>
      </c>
      <c r="BP3" s="114">
        <v>0</v>
      </c>
      <c r="BQ3" s="92">
        <v>25</v>
      </c>
      <c r="BR3" s="114">
        <v>100</v>
      </c>
      <c r="BS3" s="92">
        <v>25</v>
      </c>
      <c r="BT3" s="69" t="str">
        <f>REPLACE(INDEX(GroupVertices[Group],MATCH(Vertices[[#This Row],[Vertex]],GroupVertices[Vertex],0)),1,1,"")</f>
        <v>3</v>
      </c>
      <c r="BU3" s="3"/>
      <c r="BV3" s="3"/>
    </row>
    <row r="4" spans="1:77" ht="41.45" customHeight="1">
      <c r="A4" s="62" t="s">
        <v>777</v>
      </c>
      <c r="B4" s="64"/>
      <c r="C4" s="87"/>
      <c r="D4" s="87" t="s">
        <v>64</v>
      </c>
      <c r="E4" s="94">
        <v>173.96501200347717</v>
      </c>
      <c r="F4" s="105">
        <v>99.99853249079273</v>
      </c>
      <c r="G4" s="76" t="s">
        <v>1323</v>
      </c>
      <c r="H4" s="106"/>
      <c r="I4" s="77" t="s">
        <v>777</v>
      </c>
      <c r="J4" s="97"/>
      <c r="K4" s="107"/>
      <c r="L4" s="77" t="s">
        <v>1405</v>
      </c>
      <c r="M4" s="108">
        <v>1.48907190180953</v>
      </c>
      <c r="N4" s="102">
        <v>7122.23291015625</v>
      </c>
      <c r="O4" s="102">
        <v>5033.6796875</v>
      </c>
      <c r="P4" s="103"/>
      <c r="Q4" s="104"/>
      <c r="R4" s="104"/>
      <c r="S4" s="109"/>
      <c r="T4" s="48">
        <v>3</v>
      </c>
      <c r="U4" s="48">
        <v>0</v>
      </c>
      <c r="V4" s="49">
        <v>0</v>
      </c>
      <c r="W4" s="49">
        <v>0.007299</v>
      </c>
      <c r="X4" s="49">
        <v>0.012375</v>
      </c>
      <c r="Y4" s="49">
        <v>0.611302</v>
      </c>
      <c r="Z4" s="49">
        <v>0.6666666666666666</v>
      </c>
      <c r="AA4" s="49">
        <v>0</v>
      </c>
      <c r="AB4" s="98">
        <v>4</v>
      </c>
      <c r="AC4" s="98"/>
      <c r="AD4" s="99"/>
      <c r="AE4" s="64" t="s">
        <v>1118</v>
      </c>
      <c r="AF4" s="64">
        <v>2305</v>
      </c>
      <c r="AG4" s="64">
        <v>3172</v>
      </c>
      <c r="AH4" s="64">
        <v>65676</v>
      </c>
      <c r="AI4" s="64">
        <v>2409</v>
      </c>
      <c r="AJ4" s="64"/>
      <c r="AK4" s="64" t="s">
        <v>1168</v>
      </c>
      <c r="AL4" s="64" t="s">
        <v>1213</v>
      </c>
      <c r="AM4" s="67" t="s">
        <v>1242</v>
      </c>
      <c r="AN4" s="64"/>
      <c r="AO4" s="66">
        <v>39830.42863425926</v>
      </c>
      <c r="AP4" s="67" t="s">
        <v>1272</v>
      </c>
      <c r="AQ4" s="64" t="b">
        <v>0</v>
      </c>
      <c r="AR4" s="64" t="b">
        <v>0</v>
      </c>
      <c r="AS4" s="64" t="b">
        <v>1</v>
      </c>
      <c r="AT4" s="64"/>
      <c r="AU4" s="64">
        <v>287</v>
      </c>
      <c r="AV4" s="67" t="s">
        <v>289</v>
      </c>
      <c r="AW4" s="64" t="b">
        <v>0</v>
      </c>
      <c r="AX4" s="64" t="s">
        <v>219</v>
      </c>
      <c r="AY4" s="67" t="s">
        <v>1354</v>
      </c>
      <c r="AZ4" s="110" t="s">
        <v>65</v>
      </c>
      <c r="BA4" s="48"/>
      <c r="BB4" s="48"/>
      <c r="BC4" s="48"/>
      <c r="BD4" s="48"/>
      <c r="BE4" s="48"/>
      <c r="BF4" s="48"/>
      <c r="BG4" s="48"/>
      <c r="BH4" s="48"/>
      <c r="BI4" s="48"/>
      <c r="BJ4" s="48"/>
      <c r="BK4" s="48"/>
      <c r="BL4" s="49"/>
      <c r="BM4" s="48"/>
      <c r="BN4" s="49"/>
      <c r="BO4" s="48"/>
      <c r="BP4" s="49"/>
      <c r="BQ4" s="48"/>
      <c r="BR4" s="49"/>
      <c r="BS4" s="48"/>
      <c r="BT4" s="63" t="str">
        <f>REPLACE(INDEX(GroupVertices[Group],MATCH(Vertices[[#This Row],[Vertex]],GroupVertices[Vertex],0)),1,1,"")</f>
        <v>3</v>
      </c>
      <c r="BU4" s="2"/>
      <c r="BV4" s="3"/>
      <c r="BW4" s="3"/>
      <c r="BX4" s="3"/>
      <c r="BY4" s="3"/>
    </row>
    <row r="5" spans="1:77" ht="41.45" customHeight="1">
      <c r="A5" s="62" t="s">
        <v>778</v>
      </c>
      <c r="B5" s="64"/>
      <c r="C5" s="87"/>
      <c r="D5" s="87" t="s">
        <v>64</v>
      </c>
      <c r="E5" s="94">
        <v>672.2681302050726</v>
      </c>
      <c r="F5" s="105">
        <v>99.93741559314485</v>
      </c>
      <c r="G5" s="76" t="s">
        <v>1324</v>
      </c>
      <c r="H5" s="106"/>
      <c r="I5" s="77" t="s">
        <v>778</v>
      </c>
      <c r="J5" s="97"/>
      <c r="K5" s="107"/>
      <c r="L5" s="77" t="s">
        <v>1406</v>
      </c>
      <c r="M5" s="108">
        <v>21.857296657927556</v>
      </c>
      <c r="N5" s="102">
        <v>9839.357421875</v>
      </c>
      <c r="O5" s="102">
        <v>8150.1552734375</v>
      </c>
      <c r="P5" s="103"/>
      <c r="Q5" s="104"/>
      <c r="R5" s="104"/>
      <c r="S5" s="109"/>
      <c r="T5" s="48">
        <v>3</v>
      </c>
      <c r="U5" s="48">
        <v>0</v>
      </c>
      <c r="V5" s="49">
        <v>0</v>
      </c>
      <c r="W5" s="49">
        <v>0.007299</v>
      </c>
      <c r="X5" s="49">
        <v>0.012375</v>
      </c>
      <c r="Y5" s="49">
        <v>0.611302</v>
      </c>
      <c r="Z5" s="49">
        <v>0.6666666666666666</v>
      </c>
      <c r="AA5" s="49">
        <v>0</v>
      </c>
      <c r="AB5" s="98">
        <v>5</v>
      </c>
      <c r="AC5" s="98"/>
      <c r="AD5" s="99"/>
      <c r="AE5" s="64" t="s">
        <v>1119</v>
      </c>
      <c r="AF5" s="64">
        <v>4025</v>
      </c>
      <c r="AG5" s="64">
        <v>135192</v>
      </c>
      <c r="AH5" s="64">
        <v>49867</v>
      </c>
      <c r="AI5" s="64">
        <v>121594</v>
      </c>
      <c r="AJ5" s="64"/>
      <c r="AK5" s="64" t="s">
        <v>1169</v>
      </c>
      <c r="AL5" s="64" t="s">
        <v>1214</v>
      </c>
      <c r="AM5" s="67" t="s">
        <v>1243</v>
      </c>
      <c r="AN5" s="64"/>
      <c r="AO5" s="66">
        <v>41685.178564814814</v>
      </c>
      <c r="AP5" s="67" t="s">
        <v>1273</v>
      </c>
      <c r="AQ5" s="64" t="b">
        <v>0</v>
      </c>
      <c r="AR5" s="64" t="b">
        <v>0</v>
      </c>
      <c r="AS5" s="64" t="b">
        <v>1</v>
      </c>
      <c r="AT5" s="64"/>
      <c r="AU5" s="64">
        <v>5695</v>
      </c>
      <c r="AV5" s="67" t="s">
        <v>290</v>
      </c>
      <c r="AW5" s="64" t="b">
        <v>0</v>
      </c>
      <c r="AX5" s="64" t="s">
        <v>219</v>
      </c>
      <c r="AY5" s="67" t="s">
        <v>1355</v>
      </c>
      <c r="AZ5" s="110" t="s">
        <v>65</v>
      </c>
      <c r="BA5" s="48"/>
      <c r="BB5" s="48"/>
      <c r="BC5" s="48"/>
      <c r="BD5" s="48"/>
      <c r="BE5" s="48"/>
      <c r="BF5" s="48"/>
      <c r="BG5" s="48"/>
      <c r="BH5" s="48"/>
      <c r="BI5" s="48"/>
      <c r="BJ5" s="48"/>
      <c r="BK5" s="48"/>
      <c r="BL5" s="49"/>
      <c r="BM5" s="48"/>
      <c r="BN5" s="49"/>
      <c r="BO5" s="48"/>
      <c r="BP5" s="49"/>
      <c r="BQ5" s="48"/>
      <c r="BR5" s="49"/>
      <c r="BS5" s="48"/>
      <c r="BT5" s="63" t="str">
        <f>REPLACE(INDEX(GroupVertices[Group],MATCH(Vertices[[#This Row],[Vertex]],GroupVertices[Vertex],0)),1,1,"")</f>
        <v>3</v>
      </c>
      <c r="BU5" s="2"/>
      <c r="BV5" s="3"/>
      <c r="BW5" s="3"/>
      <c r="BX5" s="3"/>
      <c r="BY5" s="3"/>
    </row>
    <row r="6" spans="1:77" ht="41.45" customHeight="1">
      <c r="A6" s="62" t="s">
        <v>759</v>
      </c>
      <c r="B6" s="64"/>
      <c r="C6" s="87"/>
      <c r="D6" s="87" t="s">
        <v>64</v>
      </c>
      <c r="E6" s="94">
        <v>208.361590674672</v>
      </c>
      <c r="F6" s="105">
        <v>99.99431374902433</v>
      </c>
      <c r="G6" s="76" t="s">
        <v>902</v>
      </c>
      <c r="H6" s="106"/>
      <c r="I6" s="77" t="s">
        <v>759</v>
      </c>
      <c r="J6" s="97"/>
      <c r="K6" s="107"/>
      <c r="L6" s="77" t="s">
        <v>1407</v>
      </c>
      <c r="M6" s="108">
        <v>2.89503790849415</v>
      </c>
      <c r="N6" s="102">
        <v>8097.86474609375</v>
      </c>
      <c r="O6" s="102">
        <v>7796.69384765625</v>
      </c>
      <c r="P6" s="103"/>
      <c r="Q6" s="104"/>
      <c r="R6" s="104"/>
      <c r="S6" s="109"/>
      <c r="T6" s="48">
        <v>2</v>
      </c>
      <c r="U6" s="48">
        <v>11</v>
      </c>
      <c r="V6" s="49">
        <v>200.666667</v>
      </c>
      <c r="W6" s="49">
        <v>0.010989</v>
      </c>
      <c r="X6" s="49">
        <v>0.038559</v>
      </c>
      <c r="Y6" s="49">
        <v>2.170838</v>
      </c>
      <c r="Z6" s="49">
        <v>0.1893939393939394</v>
      </c>
      <c r="AA6" s="49">
        <v>0.08333333333333333</v>
      </c>
      <c r="AB6" s="98">
        <v>6</v>
      </c>
      <c r="AC6" s="98"/>
      <c r="AD6" s="99"/>
      <c r="AE6" s="64" t="s">
        <v>1120</v>
      </c>
      <c r="AF6" s="64">
        <v>9330</v>
      </c>
      <c r="AG6" s="64">
        <v>12285</v>
      </c>
      <c r="AH6" s="64">
        <v>895194</v>
      </c>
      <c r="AI6" s="64">
        <v>30055</v>
      </c>
      <c r="AJ6" s="64"/>
      <c r="AK6" s="64" t="s">
        <v>1170</v>
      </c>
      <c r="AL6" s="64"/>
      <c r="AM6" s="67" t="s">
        <v>1244</v>
      </c>
      <c r="AN6" s="64"/>
      <c r="AO6" s="66">
        <v>40707.370671296296</v>
      </c>
      <c r="AP6" s="67" t="s">
        <v>1274</v>
      </c>
      <c r="AQ6" s="64" t="b">
        <v>0</v>
      </c>
      <c r="AR6" s="64" t="b">
        <v>0</v>
      </c>
      <c r="AS6" s="64" t="b">
        <v>0</v>
      </c>
      <c r="AT6" s="64"/>
      <c r="AU6" s="64">
        <v>364</v>
      </c>
      <c r="AV6" s="67" t="s">
        <v>290</v>
      </c>
      <c r="AW6" s="64" t="b">
        <v>0</v>
      </c>
      <c r="AX6" s="64" t="s">
        <v>219</v>
      </c>
      <c r="AY6" s="67" t="s">
        <v>1356</v>
      </c>
      <c r="AZ6" s="110" t="s">
        <v>66</v>
      </c>
      <c r="BA6" s="48" t="s">
        <v>844</v>
      </c>
      <c r="BB6" s="48" t="s">
        <v>844</v>
      </c>
      <c r="BC6" s="48" t="s">
        <v>865</v>
      </c>
      <c r="BD6" s="48" t="s">
        <v>865</v>
      </c>
      <c r="BE6" s="48"/>
      <c r="BF6" s="48"/>
      <c r="BG6" s="92" t="s">
        <v>1566</v>
      </c>
      <c r="BH6" s="92" t="s">
        <v>1566</v>
      </c>
      <c r="BI6" s="92" t="s">
        <v>1590</v>
      </c>
      <c r="BJ6" s="92" t="s">
        <v>1590</v>
      </c>
      <c r="BK6" s="48">
        <v>0</v>
      </c>
      <c r="BL6" s="49">
        <v>0</v>
      </c>
      <c r="BM6" s="48">
        <v>0</v>
      </c>
      <c r="BN6" s="49">
        <v>0</v>
      </c>
      <c r="BO6" s="48">
        <v>0</v>
      </c>
      <c r="BP6" s="49">
        <v>0</v>
      </c>
      <c r="BQ6" s="48">
        <v>28</v>
      </c>
      <c r="BR6" s="49">
        <v>100</v>
      </c>
      <c r="BS6" s="48">
        <v>28</v>
      </c>
      <c r="BT6" s="63" t="str">
        <f>REPLACE(INDEX(GroupVertices[Group],MATCH(Vertices[[#This Row],[Vertex]],GroupVertices[Vertex],0)),1,1,"")</f>
        <v>3</v>
      </c>
      <c r="BU6" s="2"/>
      <c r="BV6" s="3"/>
      <c r="BW6" s="3"/>
      <c r="BX6" s="3"/>
      <c r="BY6" s="3"/>
    </row>
    <row r="7" spans="1:77" ht="41.45" customHeight="1">
      <c r="A7" s="62" t="s">
        <v>770</v>
      </c>
      <c r="B7" s="64"/>
      <c r="C7" s="87"/>
      <c r="D7" s="87" t="s">
        <v>64</v>
      </c>
      <c r="E7" s="94">
        <v>165.751805025696</v>
      </c>
      <c r="F7" s="105">
        <v>99.9995398409615</v>
      </c>
      <c r="G7" s="76" t="s">
        <v>911</v>
      </c>
      <c r="H7" s="106"/>
      <c r="I7" s="77" t="s">
        <v>770</v>
      </c>
      <c r="J7" s="97"/>
      <c r="K7" s="107"/>
      <c r="L7" s="77" t="s">
        <v>1408</v>
      </c>
      <c r="M7" s="108">
        <v>1.1533556688954802</v>
      </c>
      <c r="N7" s="102">
        <v>4659.181640625</v>
      </c>
      <c r="O7" s="102">
        <v>5009.05712890625</v>
      </c>
      <c r="P7" s="103"/>
      <c r="Q7" s="104"/>
      <c r="R7" s="104"/>
      <c r="S7" s="109"/>
      <c r="T7" s="48">
        <v>17</v>
      </c>
      <c r="U7" s="48">
        <v>28</v>
      </c>
      <c r="V7" s="49">
        <v>1610</v>
      </c>
      <c r="W7" s="49">
        <v>0.016393</v>
      </c>
      <c r="X7" s="49">
        <v>0.095092</v>
      </c>
      <c r="Y7" s="49">
        <v>7.868028</v>
      </c>
      <c r="Z7" s="49">
        <v>0.03753753753753754</v>
      </c>
      <c r="AA7" s="49">
        <v>0.16216216216216217</v>
      </c>
      <c r="AB7" s="98">
        <v>7</v>
      </c>
      <c r="AC7" s="98"/>
      <c r="AD7" s="99"/>
      <c r="AE7" s="64" t="s">
        <v>1121</v>
      </c>
      <c r="AF7" s="64">
        <v>593</v>
      </c>
      <c r="AG7" s="64">
        <v>996</v>
      </c>
      <c r="AH7" s="64">
        <v>1265</v>
      </c>
      <c r="AI7" s="64">
        <v>843</v>
      </c>
      <c r="AJ7" s="64"/>
      <c r="AK7" s="64" t="s">
        <v>1171</v>
      </c>
      <c r="AL7" s="64" t="s">
        <v>1112</v>
      </c>
      <c r="AM7" s="67" t="s">
        <v>1245</v>
      </c>
      <c r="AN7" s="64"/>
      <c r="AO7" s="66">
        <v>41705.608715277776</v>
      </c>
      <c r="AP7" s="67" t="s">
        <v>1275</v>
      </c>
      <c r="AQ7" s="64" t="b">
        <v>1</v>
      </c>
      <c r="AR7" s="64" t="b">
        <v>0</v>
      </c>
      <c r="AS7" s="64" t="b">
        <v>1</v>
      </c>
      <c r="AT7" s="64"/>
      <c r="AU7" s="64">
        <v>42</v>
      </c>
      <c r="AV7" s="67" t="s">
        <v>289</v>
      </c>
      <c r="AW7" s="64" t="b">
        <v>0</v>
      </c>
      <c r="AX7" s="64" t="s">
        <v>219</v>
      </c>
      <c r="AY7" s="67" t="s">
        <v>1357</v>
      </c>
      <c r="AZ7" s="110" t="s">
        <v>66</v>
      </c>
      <c r="BA7" s="48" t="s">
        <v>1550</v>
      </c>
      <c r="BB7" s="48" t="s">
        <v>1550</v>
      </c>
      <c r="BC7" s="48" t="s">
        <v>1554</v>
      </c>
      <c r="BD7" s="48" t="s">
        <v>1554</v>
      </c>
      <c r="BE7" s="48" t="s">
        <v>1558</v>
      </c>
      <c r="BF7" s="48" t="s">
        <v>1561</v>
      </c>
      <c r="BG7" s="92" t="s">
        <v>1567</v>
      </c>
      <c r="BH7" s="92" t="s">
        <v>1582</v>
      </c>
      <c r="BI7" s="92" t="s">
        <v>1591</v>
      </c>
      <c r="BJ7" s="92" t="s">
        <v>1605</v>
      </c>
      <c r="BK7" s="48">
        <v>0</v>
      </c>
      <c r="BL7" s="49">
        <v>0</v>
      </c>
      <c r="BM7" s="48">
        <v>0</v>
      </c>
      <c r="BN7" s="49">
        <v>0</v>
      </c>
      <c r="BO7" s="48">
        <v>0</v>
      </c>
      <c r="BP7" s="49">
        <v>0</v>
      </c>
      <c r="BQ7" s="48">
        <v>267</v>
      </c>
      <c r="BR7" s="49">
        <v>100</v>
      </c>
      <c r="BS7" s="48">
        <v>267</v>
      </c>
      <c r="BT7" s="63" t="str">
        <f>REPLACE(INDEX(GroupVertices[Group],MATCH(Vertices[[#This Row],[Vertex]],GroupVertices[Vertex],0)),1,1,"")</f>
        <v>2</v>
      </c>
      <c r="BU7" s="2"/>
      <c r="BV7" s="3"/>
      <c r="BW7" s="3"/>
      <c r="BX7" s="3"/>
      <c r="BY7" s="3"/>
    </row>
    <row r="8" spans="1:77" ht="41.45" customHeight="1">
      <c r="A8" s="62" t="s">
        <v>422</v>
      </c>
      <c r="B8" s="64"/>
      <c r="C8" s="87"/>
      <c r="D8" s="87" t="s">
        <v>64</v>
      </c>
      <c r="E8" s="94">
        <v>185.9111517482738</v>
      </c>
      <c r="F8" s="105">
        <v>99.99706729626875</v>
      </c>
      <c r="G8" s="76" t="s">
        <v>455</v>
      </c>
      <c r="H8" s="106"/>
      <c r="I8" s="77" t="s">
        <v>422</v>
      </c>
      <c r="J8" s="97"/>
      <c r="K8" s="107"/>
      <c r="L8" s="77" t="s">
        <v>1409</v>
      </c>
      <c r="M8" s="108">
        <v>1.9773723968338712</v>
      </c>
      <c r="N8" s="102">
        <v>2154.940185546875</v>
      </c>
      <c r="O8" s="102">
        <v>3808.228759765625</v>
      </c>
      <c r="P8" s="103"/>
      <c r="Q8" s="104"/>
      <c r="R8" s="104"/>
      <c r="S8" s="109"/>
      <c r="T8" s="48">
        <v>13</v>
      </c>
      <c r="U8" s="48">
        <v>13</v>
      </c>
      <c r="V8" s="49">
        <v>409</v>
      </c>
      <c r="W8" s="49">
        <v>0.012987</v>
      </c>
      <c r="X8" s="49">
        <v>0.07142</v>
      </c>
      <c r="Y8" s="49">
        <v>4.226446</v>
      </c>
      <c r="Z8" s="49">
        <v>0.0880952380952381</v>
      </c>
      <c r="AA8" s="49">
        <v>0.14285714285714285</v>
      </c>
      <c r="AB8" s="98">
        <v>8</v>
      </c>
      <c r="AC8" s="98"/>
      <c r="AD8" s="99"/>
      <c r="AE8" s="64" t="s">
        <v>447</v>
      </c>
      <c r="AF8" s="64">
        <v>2991</v>
      </c>
      <c r="AG8" s="64">
        <v>6337</v>
      </c>
      <c r="AH8" s="64">
        <v>162037</v>
      </c>
      <c r="AI8" s="64">
        <v>44399</v>
      </c>
      <c r="AJ8" s="64"/>
      <c r="AK8" s="64" t="s">
        <v>1172</v>
      </c>
      <c r="AL8" s="64" t="s">
        <v>1215</v>
      </c>
      <c r="AM8" s="67" t="s">
        <v>451</v>
      </c>
      <c r="AN8" s="64"/>
      <c r="AO8" s="66">
        <v>39456.03121527778</v>
      </c>
      <c r="AP8" s="67" t="s">
        <v>453</v>
      </c>
      <c r="AQ8" s="64" t="b">
        <v>0</v>
      </c>
      <c r="AR8" s="64" t="b">
        <v>0</v>
      </c>
      <c r="AS8" s="64" t="b">
        <v>0</v>
      </c>
      <c r="AT8" s="64"/>
      <c r="AU8" s="64">
        <v>558</v>
      </c>
      <c r="AV8" s="67" t="s">
        <v>290</v>
      </c>
      <c r="AW8" s="64" t="b">
        <v>0</v>
      </c>
      <c r="AX8" s="64" t="s">
        <v>219</v>
      </c>
      <c r="AY8" s="67" t="s">
        <v>457</v>
      </c>
      <c r="AZ8" s="110" t="s">
        <v>66</v>
      </c>
      <c r="BA8" s="48" t="s">
        <v>1551</v>
      </c>
      <c r="BB8" s="48" t="s">
        <v>1551</v>
      </c>
      <c r="BC8" s="48" t="s">
        <v>1555</v>
      </c>
      <c r="BD8" s="48" t="s">
        <v>1555</v>
      </c>
      <c r="BE8" s="48" t="s">
        <v>1559</v>
      </c>
      <c r="BF8" s="48" t="s">
        <v>1562</v>
      </c>
      <c r="BG8" s="92" t="s">
        <v>1568</v>
      </c>
      <c r="BH8" s="92" t="s">
        <v>1583</v>
      </c>
      <c r="BI8" s="92" t="s">
        <v>1592</v>
      </c>
      <c r="BJ8" s="92" t="s">
        <v>1606</v>
      </c>
      <c r="BK8" s="48">
        <v>0</v>
      </c>
      <c r="BL8" s="49">
        <v>0</v>
      </c>
      <c r="BM8" s="48">
        <v>0</v>
      </c>
      <c r="BN8" s="49">
        <v>0</v>
      </c>
      <c r="BO8" s="48">
        <v>0</v>
      </c>
      <c r="BP8" s="49">
        <v>0</v>
      </c>
      <c r="BQ8" s="48">
        <v>175</v>
      </c>
      <c r="BR8" s="49">
        <v>100</v>
      </c>
      <c r="BS8" s="48">
        <v>175</v>
      </c>
      <c r="BT8" s="63" t="str">
        <f>REPLACE(INDEX(GroupVertices[Group],MATCH(Vertices[[#This Row],[Vertex]],GroupVertices[Vertex],0)),1,1,"")</f>
        <v>1</v>
      </c>
      <c r="BU8" s="2"/>
      <c r="BV8" s="3"/>
      <c r="BW8" s="3"/>
      <c r="BX8" s="3"/>
      <c r="BY8" s="3"/>
    </row>
    <row r="9" spans="1:77" ht="41.45" customHeight="1">
      <c r="A9" s="62" t="s">
        <v>779</v>
      </c>
      <c r="B9" s="64"/>
      <c r="C9" s="87"/>
      <c r="D9" s="87" t="s">
        <v>64</v>
      </c>
      <c r="E9" s="94">
        <v>164.0834973583342</v>
      </c>
      <c r="F9" s="105">
        <v>99.99974445896454</v>
      </c>
      <c r="G9" s="76" t="s">
        <v>1325</v>
      </c>
      <c r="H9" s="106"/>
      <c r="I9" s="77" t="s">
        <v>779</v>
      </c>
      <c r="J9" s="97"/>
      <c r="K9" s="107"/>
      <c r="L9" s="77" t="s">
        <v>1410</v>
      </c>
      <c r="M9" s="108">
        <v>1.085163309084814</v>
      </c>
      <c r="N9" s="102">
        <v>6098.37890625</v>
      </c>
      <c r="O9" s="102">
        <v>6460.7626953125</v>
      </c>
      <c r="P9" s="103"/>
      <c r="Q9" s="104"/>
      <c r="R9" s="104"/>
      <c r="S9" s="109"/>
      <c r="T9" s="48">
        <v>3</v>
      </c>
      <c r="U9" s="48">
        <v>0</v>
      </c>
      <c r="V9" s="49">
        <v>0</v>
      </c>
      <c r="W9" s="49">
        <v>0.007299</v>
      </c>
      <c r="X9" s="49">
        <v>0.012375</v>
      </c>
      <c r="Y9" s="49">
        <v>0.611302</v>
      </c>
      <c r="Z9" s="49">
        <v>0.6666666666666666</v>
      </c>
      <c r="AA9" s="49">
        <v>0</v>
      </c>
      <c r="AB9" s="98">
        <v>9</v>
      </c>
      <c r="AC9" s="98"/>
      <c r="AD9" s="99"/>
      <c r="AE9" s="64" t="s">
        <v>1122</v>
      </c>
      <c r="AF9" s="64">
        <v>501</v>
      </c>
      <c r="AG9" s="64">
        <v>554</v>
      </c>
      <c r="AH9" s="64">
        <v>4505</v>
      </c>
      <c r="AI9" s="64">
        <v>1663</v>
      </c>
      <c r="AJ9" s="64"/>
      <c r="AK9" s="64" t="s">
        <v>1173</v>
      </c>
      <c r="AL9" s="64" t="s">
        <v>1216</v>
      </c>
      <c r="AM9" s="64"/>
      <c r="AN9" s="64"/>
      <c r="AO9" s="66">
        <v>39885.88582175926</v>
      </c>
      <c r="AP9" s="67" t="s">
        <v>1276</v>
      </c>
      <c r="AQ9" s="64" t="b">
        <v>0</v>
      </c>
      <c r="AR9" s="64" t="b">
        <v>0</v>
      </c>
      <c r="AS9" s="64" t="b">
        <v>1</v>
      </c>
      <c r="AT9" s="64"/>
      <c r="AU9" s="64">
        <v>8</v>
      </c>
      <c r="AV9" s="67" t="s">
        <v>289</v>
      </c>
      <c r="AW9" s="64" t="b">
        <v>0</v>
      </c>
      <c r="AX9" s="64" t="s">
        <v>219</v>
      </c>
      <c r="AY9" s="67" t="s">
        <v>1358</v>
      </c>
      <c r="AZ9" s="110" t="s">
        <v>65</v>
      </c>
      <c r="BA9" s="48"/>
      <c r="BB9" s="48"/>
      <c r="BC9" s="48"/>
      <c r="BD9" s="48"/>
      <c r="BE9" s="48"/>
      <c r="BF9" s="48"/>
      <c r="BG9" s="48"/>
      <c r="BH9" s="48"/>
      <c r="BI9" s="48"/>
      <c r="BJ9" s="48"/>
      <c r="BK9" s="48"/>
      <c r="BL9" s="49"/>
      <c r="BM9" s="48"/>
      <c r="BN9" s="49"/>
      <c r="BO9" s="48"/>
      <c r="BP9" s="49"/>
      <c r="BQ9" s="48"/>
      <c r="BR9" s="49"/>
      <c r="BS9" s="48"/>
      <c r="BT9" s="63" t="str">
        <f>REPLACE(INDEX(GroupVertices[Group],MATCH(Vertices[[#This Row],[Vertex]],GroupVertices[Vertex],0)),1,1,"")</f>
        <v>3</v>
      </c>
      <c r="BU9" s="2"/>
      <c r="BV9" s="3"/>
      <c r="BW9" s="3"/>
      <c r="BX9" s="3"/>
      <c r="BY9" s="3"/>
    </row>
    <row r="10" spans="1:77" ht="41.45" customHeight="1">
      <c r="A10" s="62" t="s">
        <v>780</v>
      </c>
      <c r="B10" s="64"/>
      <c r="C10" s="87"/>
      <c r="D10" s="87" t="s">
        <v>64</v>
      </c>
      <c r="E10" s="94">
        <v>168.2806876888915</v>
      </c>
      <c r="F10" s="105">
        <v>99.99922967340035</v>
      </c>
      <c r="G10" s="76" t="s">
        <v>1326</v>
      </c>
      <c r="H10" s="106"/>
      <c r="I10" s="77" t="s">
        <v>780</v>
      </c>
      <c r="J10" s="97"/>
      <c r="K10" s="107"/>
      <c r="L10" s="77" t="s">
        <v>1411</v>
      </c>
      <c r="M10" s="108">
        <v>1.2567241781107437</v>
      </c>
      <c r="N10" s="102">
        <v>7301.69775390625</v>
      </c>
      <c r="O10" s="102">
        <v>9685.2236328125</v>
      </c>
      <c r="P10" s="103"/>
      <c r="Q10" s="104"/>
      <c r="R10" s="104"/>
      <c r="S10" s="109"/>
      <c r="T10" s="48">
        <v>3</v>
      </c>
      <c r="U10" s="48">
        <v>0</v>
      </c>
      <c r="V10" s="49">
        <v>0</v>
      </c>
      <c r="W10" s="49">
        <v>0.007299</v>
      </c>
      <c r="X10" s="49">
        <v>0.012375</v>
      </c>
      <c r="Y10" s="49">
        <v>0.611302</v>
      </c>
      <c r="Z10" s="49">
        <v>0.6666666666666666</v>
      </c>
      <c r="AA10" s="49">
        <v>0</v>
      </c>
      <c r="AB10" s="98">
        <v>10</v>
      </c>
      <c r="AC10" s="98"/>
      <c r="AD10" s="99"/>
      <c r="AE10" s="64" t="s">
        <v>1123</v>
      </c>
      <c r="AF10" s="64">
        <v>1309</v>
      </c>
      <c r="AG10" s="64">
        <v>1666</v>
      </c>
      <c r="AH10" s="64">
        <v>1938</v>
      </c>
      <c r="AI10" s="64">
        <v>24028</v>
      </c>
      <c r="AJ10" s="64"/>
      <c r="AK10" s="64" t="s">
        <v>1174</v>
      </c>
      <c r="AL10" s="64" t="s">
        <v>1217</v>
      </c>
      <c r="AM10" s="67" t="s">
        <v>1246</v>
      </c>
      <c r="AN10" s="64"/>
      <c r="AO10" s="66">
        <v>40333.691087962965</v>
      </c>
      <c r="AP10" s="67" t="s">
        <v>1277</v>
      </c>
      <c r="AQ10" s="64" t="b">
        <v>1</v>
      </c>
      <c r="AR10" s="64" t="b">
        <v>0</v>
      </c>
      <c r="AS10" s="64" t="b">
        <v>0</v>
      </c>
      <c r="AT10" s="64"/>
      <c r="AU10" s="64">
        <v>204</v>
      </c>
      <c r="AV10" s="67" t="s">
        <v>289</v>
      </c>
      <c r="AW10" s="64" t="b">
        <v>0</v>
      </c>
      <c r="AX10" s="64" t="s">
        <v>219</v>
      </c>
      <c r="AY10" s="67" t="s">
        <v>1359</v>
      </c>
      <c r="AZ10" s="110" t="s">
        <v>65</v>
      </c>
      <c r="BA10" s="48"/>
      <c r="BB10" s="48"/>
      <c r="BC10" s="48"/>
      <c r="BD10" s="48"/>
      <c r="BE10" s="48"/>
      <c r="BF10" s="48"/>
      <c r="BG10" s="48"/>
      <c r="BH10" s="48"/>
      <c r="BI10" s="48"/>
      <c r="BJ10" s="48"/>
      <c r="BK10" s="48"/>
      <c r="BL10" s="49"/>
      <c r="BM10" s="48"/>
      <c r="BN10" s="49"/>
      <c r="BO10" s="48"/>
      <c r="BP10" s="49"/>
      <c r="BQ10" s="48"/>
      <c r="BR10" s="49"/>
      <c r="BS10" s="48"/>
      <c r="BT10" s="63" t="str">
        <f>REPLACE(INDEX(GroupVertices[Group],MATCH(Vertices[[#This Row],[Vertex]],GroupVertices[Vertex],0)),1,1,"")</f>
        <v>3</v>
      </c>
      <c r="BU10" s="2"/>
      <c r="BV10" s="3"/>
      <c r="BW10" s="3"/>
      <c r="BX10" s="3"/>
      <c r="BY10" s="3"/>
    </row>
    <row r="11" spans="1:77" ht="41.45" customHeight="1">
      <c r="A11" s="62" t="s">
        <v>781</v>
      </c>
      <c r="B11" s="64"/>
      <c r="C11" s="87"/>
      <c r="D11" s="87" t="s">
        <v>64</v>
      </c>
      <c r="E11" s="94">
        <v>181.9177818114666</v>
      </c>
      <c r="F11" s="105">
        <v>99.99755708325338</v>
      </c>
      <c r="G11" s="76" t="s">
        <v>1327</v>
      </c>
      <c r="H11" s="106"/>
      <c r="I11" s="77" t="s">
        <v>781</v>
      </c>
      <c r="J11" s="97"/>
      <c r="K11" s="107"/>
      <c r="L11" s="77" t="s">
        <v>1412</v>
      </c>
      <c r="M11" s="108">
        <v>1.8141427210879777</v>
      </c>
      <c r="N11" s="102">
        <v>9767.8134765625</v>
      </c>
      <c r="O11" s="102">
        <v>6232.35107421875</v>
      </c>
      <c r="P11" s="103"/>
      <c r="Q11" s="104"/>
      <c r="R11" s="104"/>
      <c r="S11" s="109"/>
      <c r="T11" s="48">
        <v>3</v>
      </c>
      <c r="U11" s="48">
        <v>0</v>
      </c>
      <c r="V11" s="49">
        <v>0</v>
      </c>
      <c r="W11" s="49">
        <v>0.007299</v>
      </c>
      <c r="X11" s="49">
        <v>0.012375</v>
      </c>
      <c r="Y11" s="49">
        <v>0.611302</v>
      </c>
      <c r="Z11" s="49">
        <v>0.6666666666666666</v>
      </c>
      <c r="AA11" s="49">
        <v>0</v>
      </c>
      <c r="AB11" s="98">
        <v>11</v>
      </c>
      <c r="AC11" s="98"/>
      <c r="AD11" s="99"/>
      <c r="AE11" s="64" t="s">
        <v>1124</v>
      </c>
      <c r="AF11" s="64">
        <v>13</v>
      </c>
      <c r="AG11" s="64">
        <v>5279</v>
      </c>
      <c r="AH11" s="64">
        <v>727993</v>
      </c>
      <c r="AI11" s="64">
        <v>49</v>
      </c>
      <c r="AJ11" s="64"/>
      <c r="AK11" s="64" t="s">
        <v>1175</v>
      </c>
      <c r="AL11" s="64" t="s">
        <v>1218</v>
      </c>
      <c r="AM11" s="64"/>
      <c r="AN11" s="64"/>
      <c r="AO11" s="66">
        <v>42520.19642361111</v>
      </c>
      <c r="AP11" s="67" t="s">
        <v>1278</v>
      </c>
      <c r="AQ11" s="64" t="b">
        <v>1</v>
      </c>
      <c r="AR11" s="64" t="b">
        <v>0</v>
      </c>
      <c r="AS11" s="64" t="b">
        <v>1</v>
      </c>
      <c r="AT11" s="64"/>
      <c r="AU11" s="64">
        <v>4660</v>
      </c>
      <c r="AV11" s="64"/>
      <c r="AW11" s="64" t="b">
        <v>0</v>
      </c>
      <c r="AX11" s="64" t="s">
        <v>219</v>
      </c>
      <c r="AY11" s="67" t="s">
        <v>1360</v>
      </c>
      <c r="AZ11" s="110" t="s">
        <v>65</v>
      </c>
      <c r="BA11" s="48"/>
      <c r="BB11" s="48"/>
      <c r="BC11" s="48"/>
      <c r="BD11" s="48"/>
      <c r="BE11" s="48"/>
      <c r="BF11" s="48"/>
      <c r="BG11" s="48"/>
      <c r="BH11" s="48"/>
      <c r="BI11" s="48"/>
      <c r="BJ11" s="48"/>
      <c r="BK11" s="48"/>
      <c r="BL11" s="49"/>
      <c r="BM11" s="48"/>
      <c r="BN11" s="49"/>
      <c r="BO11" s="48"/>
      <c r="BP11" s="49"/>
      <c r="BQ11" s="48"/>
      <c r="BR11" s="49"/>
      <c r="BS11" s="48"/>
      <c r="BT11" s="63" t="str">
        <f>REPLACE(INDEX(GroupVertices[Group],MATCH(Vertices[[#This Row],[Vertex]],GroupVertices[Vertex],0)),1,1,"")</f>
        <v>3</v>
      </c>
      <c r="BU11" s="2"/>
      <c r="BV11" s="3"/>
      <c r="BW11" s="3"/>
      <c r="BX11" s="3"/>
      <c r="BY11" s="3"/>
    </row>
    <row r="12" spans="1:77" ht="41.45" customHeight="1">
      <c r="A12" s="62" t="s">
        <v>782</v>
      </c>
      <c r="B12" s="64"/>
      <c r="C12" s="87"/>
      <c r="D12" s="87" t="s">
        <v>64</v>
      </c>
      <c r="E12" s="94">
        <v>162.00377445173612</v>
      </c>
      <c r="F12" s="105">
        <v>99.99999953706335</v>
      </c>
      <c r="G12" s="76" t="s">
        <v>1328</v>
      </c>
      <c r="H12" s="106"/>
      <c r="I12" s="77" t="s">
        <v>782</v>
      </c>
      <c r="J12" s="97"/>
      <c r="K12" s="107"/>
      <c r="L12" s="77" t="s">
        <v>1413</v>
      </c>
      <c r="M12" s="108">
        <v>1.0001542813570377</v>
      </c>
      <c r="N12" s="102">
        <v>8828.6298828125</v>
      </c>
      <c r="O12" s="102">
        <v>9593.1787109375</v>
      </c>
      <c r="P12" s="103"/>
      <c r="Q12" s="104"/>
      <c r="R12" s="104"/>
      <c r="S12" s="109"/>
      <c r="T12" s="48">
        <v>3</v>
      </c>
      <c r="U12" s="48">
        <v>0</v>
      </c>
      <c r="V12" s="49">
        <v>0</v>
      </c>
      <c r="W12" s="49">
        <v>0.007299</v>
      </c>
      <c r="X12" s="49">
        <v>0.012375</v>
      </c>
      <c r="Y12" s="49">
        <v>0.611302</v>
      </c>
      <c r="Z12" s="49">
        <v>0.6666666666666666</v>
      </c>
      <c r="AA12" s="49">
        <v>0</v>
      </c>
      <c r="AB12" s="98">
        <v>12</v>
      </c>
      <c r="AC12" s="98"/>
      <c r="AD12" s="99"/>
      <c r="AE12" s="64" t="s">
        <v>1125</v>
      </c>
      <c r="AF12" s="64">
        <v>2</v>
      </c>
      <c r="AG12" s="64">
        <v>3</v>
      </c>
      <c r="AH12" s="64">
        <v>4</v>
      </c>
      <c r="AI12" s="64">
        <v>0</v>
      </c>
      <c r="AJ12" s="64"/>
      <c r="AK12" s="64"/>
      <c r="AL12" s="64"/>
      <c r="AM12" s="64"/>
      <c r="AN12" s="64"/>
      <c r="AO12" s="66">
        <v>40879.540671296294</v>
      </c>
      <c r="AP12" s="64"/>
      <c r="AQ12" s="64" t="b">
        <v>1</v>
      </c>
      <c r="AR12" s="64" t="b">
        <v>1</v>
      </c>
      <c r="AS12" s="64" t="b">
        <v>0</v>
      </c>
      <c r="AT12" s="64"/>
      <c r="AU12" s="64">
        <v>1</v>
      </c>
      <c r="AV12" s="67" t="s">
        <v>289</v>
      </c>
      <c r="AW12" s="64" t="b">
        <v>0</v>
      </c>
      <c r="AX12" s="64" t="s">
        <v>219</v>
      </c>
      <c r="AY12" s="67" t="s">
        <v>1361</v>
      </c>
      <c r="AZ12" s="110" t="s">
        <v>65</v>
      </c>
      <c r="BA12" s="48"/>
      <c r="BB12" s="48"/>
      <c r="BC12" s="48"/>
      <c r="BD12" s="48"/>
      <c r="BE12" s="48"/>
      <c r="BF12" s="48"/>
      <c r="BG12" s="48"/>
      <c r="BH12" s="48"/>
      <c r="BI12" s="48"/>
      <c r="BJ12" s="48"/>
      <c r="BK12" s="48"/>
      <c r="BL12" s="49"/>
      <c r="BM12" s="48"/>
      <c r="BN12" s="49"/>
      <c r="BO12" s="48"/>
      <c r="BP12" s="49"/>
      <c r="BQ12" s="48"/>
      <c r="BR12" s="49"/>
      <c r="BS12" s="48"/>
      <c r="BT12" s="63" t="str">
        <f>REPLACE(INDEX(GroupVertices[Group],MATCH(Vertices[[#This Row],[Vertex]],GroupVertices[Vertex],0)),1,1,"")</f>
        <v>3</v>
      </c>
      <c r="BU12" s="2"/>
      <c r="BV12" s="3"/>
      <c r="BW12" s="3"/>
      <c r="BX12" s="3"/>
      <c r="BY12" s="3"/>
    </row>
    <row r="13" spans="1:77" ht="41.45" customHeight="1">
      <c r="A13" s="62" t="s">
        <v>783</v>
      </c>
      <c r="B13" s="64"/>
      <c r="C13" s="87"/>
      <c r="D13" s="87" t="s">
        <v>64</v>
      </c>
      <c r="E13" s="94">
        <v>197.12504785626456</v>
      </c>
      <c r="F13" s="105">
        <v>99.99569191145652</v>
      </c>
      <c r="G13" s="76" t="s">
        <v>1329</v>
      </c>
      <c r="H13" s="106"/>
      <c r="I13" s="77" t="s">
        <v>783</v>
      </c>
      <c r="J13" s="97"/>
      <c r="K13" s="107"/>
      <c r="L13" s="77" t="s">
        <v>1414</v>
      </c>
      <c r="M13" s="108">
        <v>2.4357423085928973</v>
      </c>
      <c r="N13" s="102">
        <v>8629.5224609375</v>
      </c>
      <c r="O13" s="102">
        <v>4926.28564453125</v>
      </c>
      <c r="P13" s="103"/>
      <c r="Q13" s="104"/>
      <c r="R13" s="104"/>
      <c r="S13" s="109"/>
      <c r="T13" s="48">
        <v>5</v>
      </c>
      <c r="U13" s="48">
        <v>0</v>
      </c>
      <c r="V13" s="49">
        <v>0</v>
      </c>
      <c r="W13" s="49">
        <v>0.010204</v>
      </c>
      <c r="X13" s="49">
        <v>0.030188</v>
      </c>
      <c r="Y13" s="49">
        <v>0.950591</v>
      </c>
      <c r="Z13" s="49">
        <v>0.6</v>
      </c>
      <c r="AA13" s="49">
        <v>0</v>
      </c>
      <c r="AB13" s="98">
        <v>13</v>
      </c>
      <c r="AC13" s="98"/>
      <c r="AD13" s="99"/>
      <c r="AE13" s="64" t="s">
        <v>1126</v>
      </c>
      <c r="AF13" s="64">
        <v>3906</v>
      </c>
      <c r="AG13" s="64">
        <v>9308</v>
      </c>
      <c r="AH13" s="64">
        <v>8714</v>
      </c>
      <c r="AI13" s="64">
        <v>34346</v>
      </c>
      <c r="AJ13" s="64"/>
      <c r="AK13" s="64" t="s">
        <v>1176</v>
      </c>
      <c r="AL13" s="64" t="s">
        <v>1219</v>
      </c>
      <c r="AM13" s="67" t="s">
        <v>1247</v>
      </c>
      <c r="AN13" s="64"/>
      <c r="AO13" s="66">
        <v>40122.1453587963</v>
      </c>
      <c r="AP13" s="67" t="s">
        <v>1279</v>
      </c>
      <c r="AQ13" s="64" t="b">
        <v>0</v>
      </c>
      <c r="AR13" s="64" t="b">
        <v>0</v>
      </c>
      <c r="AS13" s="64" t="b">
        <v>1</v>
      </c>
      <c r="AT13" s="64"/>
      <c r="AU13" s="64">
        <v>861</v>
      </c>
      <c r="AV13" s="67" t="s">
        <v>1315</v>
      </c>
      <c r="AW13" s="64" t="b">
        <v>1</v>
      </c>
      <c r="AX13" s="64" t="s">
        <v>219</v>
      </c>
      <c r="AY13" s="67" t="s">
        <v>1362</v>
      </c>
      <c r="AZ13" s="110" t="s">
        <v>65</v>
      </c>
      <c r="BA13" s="48"/>
      <c r="BB13" s="48"/>
      <c r="BC13" s="48"/>
      <c r="BD13" s="48"/>
      <c r="BE13" s="48"/>
      <c r="BF13" s="48"/>
      <c r="BG13" s="48"/>
      <c r="BH13" s="48"/>
      <c r="BI13" s="48"/>
      <c r="BJ13" s="48"/>
      <c r="BK13" s="48"/>
      <c r="BL13" s="49"/>
      <c r="BM13" s="48"/>
      <c r="BN13" s="49"/>
      <c r="BO13" s="48"/>
      <c r="BP13" s="49"/>
      <c r="BQ13" s="48"/>
      <c r="BR13" s="49"/>
      <c r="BS13" s="48"/>
      <c r="BT13" s="63" t="str">
        <f>REPLACE(INDEX(GroupVertices[Group],MATCH(Vertices[[#This Row],[Vertex]],GroupVertices[Vertex],0)),1,1,"")</f>
        <v>3</v>
      </c>
      <c r="BU13" s="2"/>
      <c r="BV13" s="3"/>
      <c r="BW13" s="3"/>
      <c r="BX13" s="3"/>
      <c r="BY13" s="3"/>
    </row>
    <row r="14" spans="1:77" ht="41.45" customHeight="1">
      <c r="A14" s="62" t="s">
        <v>784</v>
      </c>
      <c r="B14" s="64"/>
      <c r="C14" s="87"/>
      <c r="D14" s="87" t="s">
        <v>64</v>
      </c>
      <c r="E14" s="94">
        <v>203.59068368022557</v>
      </c>
      <c r="F14" s="105">
        <v>99.99489890096059</v>
      </c>
      <c r="G14" s="76" t="s">
        <v>1330</v>
      </c>
      <c r="H14" s="106"/>
      <c r="I14" s="77" t="s">
        <v>784</v>
      </c>
      <c r="J14" s="97"/>
      <c r="K14" s="107"/>
      <c r="L14" s="77" t="s">
        <v>1415</v>
      </c>
      <c r="M14" s="108">
        <v>2.700026273198489</v>
      </c>
      <c r="N14" s="102">
        <v>6183.50390625</v>
      </c>
      <c r="O14" s="102">
        <v>8402.796875</v>
      </c>
      <c r="P14" s="103"/>
      <c r="Q14" s="104"/>
      <c r="R14" s="104"/>
      <c r="S14" s="109"/>
      <c r="T14" s="48">
        <v>3</v>
      </c>
      <c r="U14" s="48">
        <v>0</v>
      </c>
      <c r="V14" s="49">
        <v>0</v>
      </c>
      <c r="W14" s="49">
        <v>0.007299</v>
      </c>
      <c r="X14" s="49">
        <v>0.012375</v>
      </c>
      <c r="Y14" s="49">
        <v>0.611302</v>
      </c>
      <c r="Z14" s="49">
        <v>0.6666666666666666</v>
      </c>
      <c r="AA14" s="49">
        <v>0</v>
      </c>
      <c r="AB14" s="98">
        <v>14</v>
      </c>
      <c r="AC14" s="98"/>
      <c r="AD14" s="99"/>
      <c r="AE14" s="64" t="s">
        <v>1127</v>
      </c>
      <c r="AF14" s="64">
        <v>145</v>
      </c>
      <c r="AG14" s="64">
        <v>11021</v>
      </c>
      <c r="AH14" s="64">
        <v>1670</v>
      </c>
      <c r="AI14" s="64">
        <v>64</v>
      </c>
      <c r="AJ14" s="64"/>
      <c r="AK14" s="64" t="s">
        <v>1177</v>
      </c>
      <c r="AL14" s="64"/>
      <c r="AM14" s="67" t="s">
        <v>1248</v>
      </c>
      <c r="AN14" s="64"/>
      <c r="AO14" s="66">
        <v>39876.3634375</v>
      </c>
      <c r="AP14" s="64"/>
      <c r="AQ14" s="64" t="b">
        <v>0</v>
      </c>
      <c r="AR14" s="64" t="b">
        <v>0</v>
      </c>
      <c r="AS14" s="64" t="b">
        <v>0</v>
      </c>
      <c r="AT14" s="64"/>
      <c r="AU14" s="64">
        <v>727</v>
      </c>
      <c r="AV14" s="67" t="s">
        <v>1316</v>
      </c>
      <c r="AW14" s="64" t="b">
        <v>0</v>
      </c>
      <c r="AX14" s="64" t="s">
        <v>219</v>
      </c>
      <c r="AY14" s="67" t="s">
        <v>1363</v>
      </c>
      <c r="AZ14" s="110" t="s">
        <v>65</v>
      </c>
      <c r="BA14" s="48"/>
      <c r="BB14" s="48"/>
      <c r="BC14" s="48"/>
      <c r="BD14" s="48"/>
      <c r="BE14" s="48"/>
      <c r="BF14" s="48"/>
      <c r="BG14" s="48"/>
      <c r="BH14" s="48"/>
      <c r="BI14" s="48"/>
      <c r="BJ14" s="48"/>
      <c r="BK14" s="48"/>
      <c r="BL14" s="49"/>
      <c r="BM14" s="48"/>
      <c r="BN14" s="49"/>
      <c r="BO14" s="48"/>
      <c r="BP14" s="49"/>
      <c r="BQ14" s="48"/>
      <c r="BR14" s="49"/>
      <c r="BS14" s="48"/>
      <c r="BT14" s="63" t="str">
        <f>REPLACE(INDEX(GroupVertices[Group],MATCH(Vertices[[#This Row],[Vertex]],GroupVertices[Vertex],0)),1,1,"")</f>
        <v>3</v>
      </c>
      <c r="BU14" s="2"/>
      <c r="BV14" s="3"/>
      <c r="BW14" s="3"/>
      <c r="BX14" s="3"/>
      <c r="BY14" s="3"/>
    </row>
    <row r="15" spans="1:77" ht="41.45" customHeight="1">
      <c r="A15" s="62" t="s">
        <v>758</v>
      </c>
      <c r="B15" s="64"/>
      <c r="C15" s="87"/>
      <c r="D15" s="87" t="s">
        <v>64</v>
      </c>
      <c r="E15" s="94">
        <v>166.2009647822934</v>
      </c>
      <c r="F15" s="105">
        <v>99.99948475149915</v>
      </c>
      <c r="G15" s="76" t="s">
        <v>901</v>
      </c>
      <c r="H15" s="106"/>
      <c r="I15" s="77" t="s">
        <v>758</v>
      </c>
      <c r="J15" s="97"/>
      <c r="K15" s="107"/>
      <c r="L15" s="77" t="s">
        <v>1416</v>
      </c>
      <c r="M15" s="108">
        <v>1.1717151503829675</v>
      </c>
      <c r="N15" s="102">
        <v>7577.18359375</v>
      </c>
      <c r="O15" s="102">
        <v>7206.88818359375</v>
      </c>
      <c r="P15" s="103"/>
      <c r="Q15" s="104"/>
      <c r="R15" s="104"/>
      <c r="S15" s="109"/>
      <c r="T15" s="48">
        <v>2</v>
      </c>
      <c r="U15" s="48">
        <v>11</v>
      </c>
      <c r="V15" s="49">
        <v>200.666667</v>
      </c>
      <c r="W15" s="49">
        <v>0.010989</v>
      </c>
      <c r="X15" s="49">
        <v>0.038559</v>
      </c>
      <c r="Y15" s="49">
        <v>2.170838</v>
      </c>
      <c r="Z15" s="49">
        <v>0.1893939393939394</v>
      </c>
      <c r="AA15" s="49">
        <v>0.08333333333333333</v>
      </c>
      <c r="AB15" s="98">
        <v>15</v>
      </c>
      <c r="AC15" s="98"/>
      <c r="AD15" s="99"/>
      <c r="AE15" s="64" t="s">
        <v>1128</v>
      </c>
      <c r="AF15" s="64">
        <v>3013</v>
      </c>
      <c r="AG15" s="64">
        <v>1115</v>
      </c>
      <c r="AH15" s="64">
        <v>1237</v>
      </c>
      <c r="AI15" s="64">
        <v>211</v>
      </c>
      <c r="AJ15" s="64"/>
      <c r="AK15" s="64" t="s">
        <v>1178</v>
      </c>
      <c r="AL15" s="64" t="s">
        <v>1220</v>
      </c>
      <c r="AM15" s="67" t="s">
        <v>1249</v>
      </c>
      <c r="AN15" s="64"/>
      <c r="AO15" s="66">
        <v>39981.329618055555</v>
      </c>
      <c r="AP15" s="67" t="s">
        <v>1280</v>
      </c>
      <c r="AQ15" s="64" t="b">
        <v>0</v>
      </c>
      <c r="AR15" s="64" t="b">
        <v>0</v>
      </c>
      <c r="AS15" s="64" t="b">
        <v>0</v>
      </c>
      <c r="AT15" s="64"/>
      <c r="AU15" s="64">
        <v>17</v>
      </c>
      <c r="AV15" s="67" t="s">
        <v>1317</v>
      </c>
      <c r="AW15" s="64" t="b">
        <v>0</v>
      </c>
      <c r="AX15" s="64" t="s">
        <v>219</v>
      </c>
      <c r="AY15" s="67" t="s">
        <v>1364</v>
      </c>
      <c r="AZ15" s="110" t="s">
        <v>66</v>
      </c>
      <c r="BA15" s="48" t="s">
        <v>844</v>
      </c>
      <c r="BB15" s="48" t="s">
        <v>844</v>
      </c>
      <c r="BC15" s="48" t="s">
        <v>865</v>
      </c>
      <c r="BD15" s="48" t="s">
        <v>865</v>
      </c>
      <c r="BE15" s="48" t="s">
        <v>874</v>
      </c>
      <c r="BF15" s="48" t="s">
        <v>874</v>
      </c>
      <c r="BG15" s="92" t="s">
        <v>1566</v>
      </c>
      <c r="BH15" s="92" t="s">
        <v>1566</v>
      </c>
      <c r="BI15" s="92" t="s">
        <v>1590</v>
      </c>
      <c r="BJ15" s="92" t="s">
        <v>1590</v>
      </c>
      <c r="BK15" s="48">
        <v>0</v>
      </c>
      <c r="BL15" s="49">
        <v>0</v>
      </c>
      <c r="BM15" s="48">
        <v>0</v>
      </c>
      <c r="BN15" s="49">
        <v>0</v>
      </c>
      <c r="BO15" s="48">
        <v>0</v>
      </c>
      <c r="BP15" s="49">
        <v>0</v>
      </c>
      <c r="BQ15" s="48">
        <v>28</v>
      </c>
      <c r="BR15" s="49">
        <v>100</v>
      </c>
      <c r="BS15" s="48">
        <v>28</v>
      </c>
      <c r="BT15" s="63" t="str">
        <f>REPLACE(INDEX(GroupVertices[Group],MATCH(Vertices[[#This Row],[Vertex]],GroupVertices[Vertex],0)),1,1,"")</f>
        <v>3</v>
      </c>
      <c r="BU15" s="2"/>
      <c r="BV15" s="3"/>
      <c r="BW15" s="3"/>
      <c r="BX15" s="3"/>
      <c r="BY15" s="3"/>
    </row>
    <row r="16" spans="1:77" ht="41.45" customHeight="1">
      <c r="A16" s="62" t="s">
        <v>760</v>
      </c>
      <c r="B16" s="64"/>
      <c r="C16" s="87"/>
      <c r="D16" s="87" t="s">
        <v>64</v>
      </c>
      <c r="E16" s="94">
        <v>166.3783640138907</v>
      </c>
      <c r="F16" s="105">
        <v>99.9994629934762</v>
      </c>
      <c r="G16" s="76" t="s">
        <v>903</v>
      </c>
      <c r="H16" s="106"/>
      <c r="I16" s="77" t="s">
        <v>760</v>
      </c>
      <c r="J16" s="97"/>
      <c r="K16" s="107"/>
      <c r="L16" s="77" t="s">
        <v>1417</v>
      </c>
      <c r="M16" s="108">
        <v>1.1789663741637397</v>
      </c>
      <c r="N16" s="102">
        <v>2216.63671875</v>
      </c>
      <c r="O16" s="102">
        <v>5756.1943359375</v>
      </c>
      <c r="P16" s="103"/>
      <c r="Q16" s="104"/>
      <c r="R16" s="104"/>
      <c r="S16" s="109"/>
      <c r="T16" s="48">
        <v>0</v>
      </c>
      <c r="U16" s="48">
        <v>3</v>
      </c>
      <c r="V16" s="49">
        <v>0</v>
      </c>
      <c r="W16" s="49">
        <v>0.009346</v>
      </c>
      <c r="X16" s="49">
        <v>0.022712</v>
      </c>
      <c r="Y16" s="49">
        <v>0.654976</v>
      </c>
      <c r="Z16" s="49">
        <v>0.6666666666666666</v>
      </c>
      <c r="AA16" s="49">
        <v>0</v>
      </c>
      <c r="AB16" s="98">
        <v>16</v>
      </c>
      <c r="AC16" s="98"/>
      <c r="AD16" s="99"/>
      <c r="AE16" s="64" t="s">
        <v>1129</v>
      </c>
      <c r="AF16" s="64">
        <v>889</v>
      </c>
      <c r="AG16" s="64">
        <v>1162</v>
      </c>
      <c r="AH16" s="64">
        <v>4300</v>
      </c>
      <c r="AI16" s="64">
        <v>7334</v>
      </c>
      <c r="AJ16" s="64"/>
      <c r="AK16" s="64" t="s">
        <v>1179</v>
      </c>
      <c r="AL16" s="64" t="s">
        <v>1221</v>
      </c>
      <c r="AM16" s="64"/>
      <c r="AN16" s="64"/>
      <c r="AO16" s="66">
        <v>41302.055138888885</v>
      </c>
      <c r="AP16" s="67" t="s">
        <v>1281</v>
      </c>
      <c r="AQ16" s="64" t="b">
        <v>0</v>
      </c>
      <c r="AR16" s="64" t="b">
        <v>0</v>
      </c>
      <c r="AS16" s="64" t="b">
        <v>1</v>
      </c>
      <c r="AT16" s="64"/>
      <c r="AU16" s="64">
        <v>2</v>
      </c>
      <c r="AV16" s="67" t="s">
        <v>289</v>
      </c>
      <c r="AW16" s="64" t="b">
        <v>0</v>
      </c>
      <c r="AX16" s="64" t="s">
        <v>219</v>
      </c>
      <c r="AY16" s="67" t="s">
        <v>1365</v>
      </c>
      <c r="AZ16" s="110" t="s">
        <v>66</v>
      </c>
      <c r="BA16" s="48"/>
      <c r="BB16" s="48"/>
      <c r="BC16" s="48"/>
      <c r="BD16" s="48"/>
      <c r="BE16" s="48" t="s">
        <v>876</v>
      </c>
      <c r="BF16" s="48" t="s">
        <v>877</v>
      </c>
      <c r="BG16" s="92" t="s">
        <v>1569</v>
      </c>
      <c r="BH16" s="92" t="s">
        <v>1584</v>
      </c>
      <c r="BI16" s="92" t="s">
        <v>1593</v>
      </c>
      <c r="BJ16" s="92" t="s">
        <v>1607</v>
      </c>
      <c r="BK16" s="48">
        <v>0</v>
      </c>
      <c r="BL16" s="49">
        <v>0</v>
      </c>
      <c r="BM16" s="48">
        <v>0</v>
      </c>
      <c r="BN16" s="49">
        <v>0</v>
      </c>
      <c r="BO16" s="48">
        <v>0</v>
      </c>
      <c r="BP16" s="49">
        <v>0</v>
      </c>
      <c r="BQ16" s="48">
        <v>35</v>
      </c>
      <c r="BR16" s="49">
        <v>100</v>
      </c>
      <c r="BS16" s="48">
        <v>35</v>
      </c>
      <c r="BT16" s="63" t="str">
        <f>REPLACE(INDEX(GroupVertices[Group],MATCH(Vertices[[#This Row],[Vertex]],GroupVertices[Vertex],0)),1,1,"")</f>
        <v>1</v>
      </c>
      <c r="BU16" s="2"/>
      <c r="BV16" s="3"/>
      <c r="BW16" s="3"/>
      <c r="BX16" s="3"/>
      <c r="BY16" s="3"/>
    </row>
    <row r="17" spans="1:77" ht="41.45" customHeight="1">
      <c r="A17" s="62" t="s">
        <v>776</v>
      </c>
      <c r="B17" s="64"/>
      <c r="C17" s="87"/>
      <c r="D17" s="87" t="s">
        <v>64</v>
      </c>
      <c r="E17" s="94">
        <v>308.6336754962413</v>
      </c>
      <c r="F17" s="105">
        <v>99.98201537375608</v>
      </c>
      <c r="G17" s="76" t="s">
        <v>917</v>
      </c>
      <c r="H17" s="106"/>
      <c r="I17" s="77" t="s">
        <v>776</v>
      </c>
      <c r="J17" s="97"/>
      <c r="K17" s="107"/>
      <c r="L17" s="77" t="s">
        <v>1418</v>
      </c>
      <c r="M17" s="108">
        <v>6.993676439557864</v>
      </c>
      <c r="N17" s="102">
        <v>1346.1080322265625</v>
      </c>
      <c r="O17" s="102">
        <v>6041.4091796875</v>
      </c>
      <c r="P17" s="103"/>
      <c r="Q17" s="104"/>
      <c r="R17" s="104"/>
      <c r="S17" s="109"/>
      <c r="T17" s="48">
        <v>13</v>
      </c>
      <c r="U17" s="48">
        <v>1</v>
      </c>
      <c r="V17" s="49">
        <v>43</v>
      </c>
      <c r="W17" s="49">
        <v>0.010204</v>
      </c>
      <c r="X17" s="49">
        <v>0.045798</v>
      </c>
      <c r="Y17" s="49">
        <v>2.53404</v>
      </c>
      <c r="Z17" s="49">
        <v>0.19696969696969696</v>
      </c>
      <c r="AA17" s="49">
        <v>0</v>
      </c>
      <c r="AB17" s="98">
        <v>17</v>
      </c>
      <c r="AC17" s="98"/>
      <c r="AD17" s="99"/>
      <c r="AE17" s="64" t="s">
        <v>1130</v>
      </c>
      <c r="AF17" s="64">
        <v>457</v>
      </c>
      <c r="AG17" s="64">
        <v>38851</v>
      </c>
      <c r="AH17" s="64">
        <v>21758</v>
      </c>
      <c r="AI17" s="64">
        <v>15385</v>
      </c>
      <c r="AJ17" s="64"/>
      <c r="AK17" s="64" t="s">
        <v>1180</v>
      </c>
      <c r="AL17" s="64" t="s">
        <v>1222</v>
      </c>
      <c r="AM17" s="67" t="s">
        <v>1250</v>
      </c>
      <c r="AN17" s="64"/>
      <c r="AO17" s="66">
        <v>39737.6625462963</v>
      </c>
      <c r="AP17" s="67" t="s">
        <v>1282</v>
      </c>
      <c r="AQ17" s="64" t="b">
        <v>0</v>
      </c>
      <c r="AR17" s="64" t="b">
        <v>0</v>
      </c>
      <c r="AS17" s="64" t="b">
        <v>0</v>
      </c>
      <c r="AT17" s="64"/>
      <c r="AU17" s="64">
        <v>342</v>
      </c>
      <c r="AV17" s="67" t="s">
        <v>290</v>
      </c>
      <c r="AW17" s="64" t="b">
        <v>1</v>
      </c>
      <c r="AX17" s="64" t="s">
        <v>219</v>
      </c>
      <c r="AY17" s="67" t="s">
        <v>1366</v>
      </c>
      <c r="AZ17" s="110" t="s">
        <v>66</v>
      </c>
      <c r="BA17" s="48" t="s">
        <v>863</v>
      </c>
      <c r="BB17" s="48" t="s">
        <v>863</v>
      </c>
      <c r="BC17" s="48" t="s">
        <v>866</v>
      </c>
      <c r="BD17" s="48" t="s">
        <v>866</v>
      </c>
      <c r="BE17" s="48"/>
      <c r="BF17" s="48"/>
      <c r="BG17" s="92" t="s">
        <v>287</v>
      </c>
      <c r="BH17" s="92" t="s">
        <v>287</v>
      </c>
      <c r="BI17" s="92" t="s">
        <v>287</v>
      </c>
      <c r="BJ17" s="92" t="s">
        <v>287</v>
      </c>
      <c r="BK17" s="48">
        <v>0</v>
      </c>
      <c r="BL17" s="49">
        <v>0</v>
      </c>
      <c r="BM17" s="48">
        <v>0</v>
      </c>
      <c r="BN17" s="49">
        <v>0</v>
      </c>
      <c r="BO17" s="48">
        <v>0</v>
      </c>
      <c r="BP17" s="49">
        <v>0</v>
      </c>
      <c r="BQ17" s="48">
        <v>0</v>
      </c>
      <c r="BR17" s="49">
        <v>0</v>
      </c>
      <c r="BS17" s="48">
        <v>0</v>
      </c>
      <c r="BT17" s="63" t="str">
        <f>REPLACE(INDEX(GroupVertices[Group],MATCH(Vertices[[#This Row],[Vertex]],GroupVertices[Vertex],0)),1,1,"")</f>
        <v>1</v>
      </c>
      <c r="BU17" s="2"/>
      <c r="BV17" s="3"/>
      <c r="BW17" s="3"/>
      <c r="BX17" s="3"/>
      <c r="BY17" s="3"/>
    </row>
    <row r="18" spans="1:77" ht="41.45" customHeight="1">
      <c r="A18" s="62" t="s">
        <v>761</v>
      </c>
      <c r="B18" s="64"/>
      <c r="C18" s="87"/>
      <c r="D18" s="87" t="s">
        <v>64</v>
      </c>
      <c r="E18" s="94">
        <v>163.54375076007008</v>
      </c>
      <c r="F18" s="105">
        <v>99.9998106589067</v>
      </c>
      <c r="G18" s="76" t="s">
        <v>904</v>
      </c>
      <c r="H18" s="106"/>
      <c r="I18" s="77" t="s">
        <v>761</v>
      </c>
      <c r="J18" s="97"/>
      <c r="K18" s="107"/>
      <c r="L18" s="77" t="s">
        <v>1419</v>
      </c>
      <c r="M18" s="108">
        <v>1.063101075028422</v>
      </c>
      <c r="N18" s="102">
        <v>1259.2911376953125</v>
      </c>
      <c r="O18" s="102">
        <v>9685.2236328125</v>
      </c>
      <c r="P18" s="103"/>
      <c r="Q18" s="104"/>
      <c r="R18" s="104"/>
      <c r="S18" s="109"/>
      <c r="T18" s="48">
        <v>1</v>
      </c>
      <c r="U18" s="48">
        <v>3</v>
      </c>
      <c r="V18" s="49">
        <v>0</v>
      </c>
      <c r="W18" s="49">
        <v>0.009259</v>
      </c>
      <c r="X18" s="49">
        <v>0.016878</v>
      </c>
      <c r="Y18" s="49">
        <v>0.686067</v>
      </c>
      <c r="Z18" s="49">
        <v>0.5</v>
      </c>
      <c r="AA18" s="49">
        <v>0</v>
      </c>
      <c r="AB18" s="98">
        <v>18</v>
      </c>
      <c r="AC18" s="98"/>
      <c r="AD18" s="99"/>
      <c r="AE18" s="64" t="s">
        <v>1131</v>
      </c>
      <c r="AF18" s="64">
        <v>399</v>
      </c>
      <c r="AG18" s="64">
        <v>411</v>
      </c>
      <c r="AH18" s="64">
        <v>990</v>
      </c>
      <c r="AI18" s="64">
        <v>2347</v>
      </c>
      <c r="AJ18" s="64"/>
      <c r="AK18" s="64" t="s">
        <v>1181</v>
      </c>
      <c r="AL18" s="64" t="s">
        <v>1223</v>
      </c>
      <c r="AM18" s="67" t="s">
        <v>1251</v>
      </c>
      <c r="AN18" s="64"/>
      <c r="AO18" s="66">
        <v>41170.5949537037</v>
      </c>
      <c r="AP18" s="67" t="s">
        <v>1283</v>
      </c>
      <c r="AQ18" s="64" t="b">
        <v>0</v>
      </c>
      <c r="AR18" s="64" t="b">
        <v>0</v>
      </c>
      <c r="AS18" s="64" t="b">
        <v>1</v>
      </c>
      <c r="AT18" s="64"/>
      <c r="AU18" s="64">
        <v>1</v>
      </c>
      <c r="AV18" s="67" t="s">
        <v>1318</v>
      </c>
      <c r="AW18" s="64" t="b">
        <v>0</v>
      </c>
      <c r="AX18" s="64" t="s">
        <v>219</v>
      </c>
      <c r="AY18" s="67" t="s">
        <v>1367</v>
      </c>
      <c r="AZ18" s="110" t="s">
        <v>66</v>
      </c>
      <c r="BA18" s="48" t="s">
        <v>845</v>
      </c>
      <c r="BB18" s="48" t="s">
        <v>845</v>
      </c>
      <c r="BC18" s="48" t="s">
        <v>866</v>
      </c>
      <c r="BD18" s="48" t="s">
        <v>866</v>
      </c>
      <c r="BE18" s="48" t="s">
        <v>876</v>
      </c>
      <c r="BF18" s="48" t="s">
        <v>877</v>
      </c>
      <c r="BG18" s="92" t="s">
        <v>1570</v>
      </c>
      <c r="BH18" s="92" t="s">
        <v>1585</v>
      </c>
      <c r="BI18" s="92" t="s">
        <v>1594</v>
      </c>
      <c r="BJ18" s="92" t="s">
        <v>1608</v>
      </c>
      <c r="BK18" s="48">
        <v>0</v>
      </c>
      <c r="BL18" s="49">
        <v>0</v>
      </c>
      <c r="BM18" s="48">
        <v>0</v>
      </c>
      <c r="BN18" s="49">
        <v>0</v>
      </c>
      <c r="BO18" s="48">
        <v>0</v>
      </c>
      <c r="BP18" s="49">
        <v>0</v>
      </c>
      <c r="BQ18" s="48">
        <v>71</v>
      </c>
      <c r="BR18" s="49">
        <v>100</v>
      </c>
      <c r="BS18" s="48">
        <v>71</v>
      </c>
      <c r="BT18" s="63" t="str">
        <f>REPLACE(INDEX(GroupVertices[Group],MATCH(Vertices[[#This Row],[Vertex]],GroupVertices[Vertex],0)),1,1,"")</f>
        <v>1</v>
      </c>
      <c r="BU18" s="2"/>
      <c r="BV18" s="3"/>
      <c r="BW18" s="3"/>
      <c r="BX18" s="3"/>
      <c r="BY18" s="3"/>
    </row>
    <row r="19" spans="1:72" ht="41.45" customHeight="1">
      <c r="A19" s="62" t="s">
        <v>762</v>
      </c>
      <c r="B19" s="64"/>
      <c r="C19" s="87"/>
      <c r="D19" s="87" t="s">
        <v>64</v>
      </c>
      <c r="E19" s="94">
        <v>162.38121962534737</v>
      </c>
      <c r="F19" s="105">
        <v>99.9999532433975</v>
      </c>
      <c r="G19" s="76" t="s">
        <v>1328</v>
      </c>
      <c r="H19" s="106"/>
      <c r="I19" s="77" t="s">
        <v>762</v>
      </c>
      <c r="J19" s="97"/>
      <c r="K19" s="107"/>
      <c r="L19" s="77" t="s">
        <v>1420</v>
      </c>
      <c r="M19" s="108">
        <v>1.0155824170608083</v>
      </c>
      <c r="N19" s="102">
        <v>2387.765625</v>
      </c>
      <c r="O19" s="102">
        <v>7426.11328125</v>
      </c>
      <c r="P19" s="103"/>
      <c r="Q19" s="104"/>
      <c r="R19" s="104"/>
      <c r="S19" s="109"/>
      <c r="T19" s="48">
        <v>0</v>
      </c>
      <c r="U19" s="48">
        <v>3</v>
      </c>
      <c r="V19" s="49">
        <v>0</v>
      </c>
      <c r="W19" s="49">
        <v>0.009346</v>
      </c>
      <c r="X19" s="49">
        <v>0.022712</v>
      </c>
      <c r="Y19" s="49">
        <v>0.654976</v>
      </c>
      <c r="Z19" s="49">
        <v>0.6666666666666666</v>
      </c>
      <c r="AA19" s="49">
        <v>0</v>
      </c>
      <c r="AB19" s="98">
        <v>19</v>
      </c>
      <c r="AC19" s="98"/>
      <c r="AD19" s="99"/>
      <c r="AE19" s="64" t="s">
        <v>1132</v>
      </c>
      <c r="AF19" s="64">
        <v>312</v>
      </c>
      <c r="AG19" s="64">
        <v>103</v>
      </c>
      <c r="AH19" s="64">
        <v>3243</v>
      </c>
      <c r="AI19" s="64">
        <v>39838</v>
      </c>
      <c r="AJ19" s="64"/>
      <c r="AK19" s="64"/>
      <c r="AL19" s="64"/>
      <c r="AM19" s="64"/>
      <c r="AN19" s="64"/>
      <c r="AO19" s="66">
        <v>41658.96695601852</v>
      </c>
      <c r="AP19" s="64"/>
      <c r="AQ19" s="64" t="b">
        <v>1</v>
      </c>
      <c r="AR19" s="64" t="b">
        <v>1</v>
      </c>
      <c r="AS19" s="64" t="b">
        <v>1</v>
      </c>
      <c r="AT19" s="64"/>
      <c r="AU19" s="64">
        <v>4</v>
      </c>
      <c r="AV19" s="67" t="s">
        <v>289</v>
      </c>
      <c r="AW19" s="64" t="b">
        <v>0</v>
      </c>
      <c r="AX19" s="64" t="s">
        <v>219</v>
      </c>
      <c r="AY19" s="67" t="s">
        <v>1368</v>
      </c>
      <c r="AZ19" s="110" t="s">
        <v>66</v>
      </c>
      <c r="BA19" s="48" t="s">
        <v>846</v>
      </c>
      <c r="BB19" s="48" t="s">
        <v>846</v>
      </c>
      <c r="BC19" s="48" t="s">
        <v>867</v>
      </c>
      <c r="BD19" s="48" t="s">
        <v>867</v>
      </c>
      <c r="BE19" s="48" t="s">
        <v>875</v>
      </c>
      <c r="BF19" s="48" t="s">
        <v>875</v>
      </c>
      <c r="BG19" s="92" t="s">
        <v>1571</v>
      </c>
      <c r="BH19" s="92" t="s">
        <v>1571</v>
      </c>
      <c r="BI19" s="92" t="s">
        <v>1595</v>
      </c>
      <c r="BJ19" s="92" t="s">
        <v>1595</v>
      </c>
      <c r="BK19" s="48">
        <v>0</v>
      </c>
      <c r="BL19" s="49">
        <v>0</v>
      </c>
      <c r="BM19" s="48">
        <v>0</v>
      </c>
      <c r="BN19" s="49">
        <v>0</v>
      </c>
      <c r="BO19" s="48">
        <v>0</v>
      </c>
      <c r="BP19" s="49">
        <v>0</v>
      </c>
      <c r="BQ19" s="48">
        <v>8</v>
      </c>
      <c r="BR19" s="49">
        <v>100</v>
      </c>
      <c r="BS19" s="48">
        <v>8</v>
      </c>
      <c r="BT19" s="63" t="str">
        <f>REPLACE(INDEX(GroupVertices[Group],MATCH(Vertices[[#This Row],[Vertex]],GroupVertices[Vertex],0)),1,1,"")</f>
        <v>1</v>
      </c>
    </row>
    <row r="20" spans="1:72" ht="41.45" customHeight="1">
      <c r="A20" s="62" t="s">
        <v>763</v>
      </c>
      <c r="B20" s="64"/>
      <c r="C20" s="87"/>
      <c r="D20" s="87" t="s">
        <v>64</v>
      </c>
      <c r="E20" s="94">
        <v>163.03419977569487</v>
      </c>
      <c r="F20" s="105">
        <v>99.99987315535559</v>
      </c>
      <c r="G20" s="76" t="s">
        <v>905</v>
      </c>
      <c r="H20" s="106"/>
      <c r="I20" s="77" t="s">
        <v>763</v>
      </c>
      <c r="J20" s="97"/>
      <c r="K20" s="107"/>
      <c r="L20" s="77" t="s">
        <v>1421</v>
      </c>
      <c r="M20" s="108">
        <v>1.0422730918283316</v>
      </c>
      <c r="N20" s="102">
        <v>9333.8193359375</v>
      </c>
      <c r="O20" s="102">
        <v>1030.231689453125</v>
      </c>
      <c r="P20" s="103"/>
      <c r="Q20" s="104"/>
      <c r="R20" s="104"/>
      <c r="S20" s="109"/>
      <c r="T20" s="48">
        <v>1</v>
      </c>
      <c r="U20" s="48">
        <v>1</v>
      </c>
      <c r="V20" s="49">
        <v>0</v>
      </c>
      <c r="W20" s="49">
        <v>0</v>
      </c>
      <c r="X20" s="49">
        <v>0</v>
      </c>
      <c r="Y20" s="49">
        <v>0.99999</v>
      </c>
      <c r="Z20" s="49">
        <v>0</v>
      </c>
      <c r="AA20" s="49" t="s">
        <v>415</v>
      </c>
      <c r="AB20" s="98">
        <v>20</v>
      </c>
      <c r="AC20" s="98"/>
      <c r="AD20" s="99"/>
      <c r="AE20" s="64" t="s">
        <v>1133</v>
      </c>
      <c r="AF20" s="64">
        <v>229</v>
      </c>
      <c r="AG20" s="64">
        <v>276</v>
      </c>
      <c r="AH20" s="64">
        <v>534</v>
      </c>
      <c r="AI20" s="64">
        <v>2332</v>
      </c>
      <c r="AJ20" s="64"/>
      <c r="AK20" s="64"/>
      <c r="AL20" s="64"/>
      <c r="AM20" s="64"/>
      <c r="AN20" s="64"/>
      <c r="AO20" s="66">
        <v>40823.105532407404</v>
      </c>
      <c r="AP20" s="67" t="s">
        <v>1284</v>
      </c>
      <c r="AQ20" s="64" t="b">
        <v>0</v>
      </c>
      <c r="AR20" s="64" t="b">
        <v>0</v>
      </c>
      <c r="AS20" s="64" t="b">
        <v>1</v>
      </c>
      <c r="AT20" s="64"/>
      <c r="AU20" s="64">
        <v>1</v>
      </c>
      <c r="AV20" s="67" t="s">
        <v>289</v>
      </c>
      <c r="AW20" s="64" t="b">
        <v>0</v>
      </c>
      <c r="AX20" s="64" t="s">
        <v>219</v>
      </c>
      <c r="AY20" s="67" t="s">
        <v>1369</v>
      </c>
      <c r="AZ20" s="110" t="s">
        <v>66</v>
      </c>
      <c r="BA20" s="48" t="s">
        <v>847</v>
      </c>
      <c r="BB20" s="48" t="s">
        <v>847</v>
      </c>
      <c r="BC20" s="48" t="s">
        <v>866</v>
      </c>
      <c r="BD20" s="48" t="s">
        <v>866</v>
      </c>
      <c r="BE20" s="48" t="s">
        <v>875</v>
      </c>
      <c r="BF20" s="48" t="s">
        <v>875</v>
      </c>
      <c r="BG20" s="92" t="s">
        <v>1572</v>
      </c>
      <c r="BH20" s="92" t="s">
        <v>1572</v>
      </c>
      <c r="BI20" s="92" t="s">
        <v>1596</v>
      </c>
      <c r="BJ20" s="92" t="s">
        <v>1596</v>
      </c>
      <c r="BK20" s="48">
        <v>0</v>
      </c>
      <c r="BL20" s="49">
        <v>0</v>
      </c>
      <c r="BM20" s="48">
        <v>0</v>
      </c>
      <c r="BN20" s="49">
        <v>0</v>
      </c>
      <c r="BO20" s="48">
        <v>0</v>
      </c>
      <c r="BP20" s="49">
        <v>0</v>
      </c>
      <c r="BQ20" s="48">
        <v>34</v>
      </c>
      <c r="BR20" s="49">
        <v>100</v>
      </c>
      <c r="BS20" s="48">
        <v>34</v>
      </c>
      <c r="BT20" s="63" t="str">
        <f>REPLACE(INDEX(GroupVertices[Group],MATCH(Vertices[[#This Row],[Vertex]],GroupVertices[Vertex],0)),1,1,"")</f>
        <v>5</v>
      </c>
    </row>
    <row r="21" spans="1:72" ht="41.45" customHeight="1">
      <c r="A21" s="62" t="s">
        <v>764</v>
      </c>
      <c r="B21" s="64"/>
      <c r="C21" s="87"/>
      <c r="D21" s="87" t="s">
        <v>64</v>
      </c>
      <c r="E21" s="94">
        <v>162</v>
      </c>
      <c r="F21" s="105">
        <v>100</v>
      </c>
      <c r="G21" s="76" t="s">
        <v>906</v>
      </c>
      <c r="H21" s="106"/>
      <c r="I21" s="77" t="s">
        <v>764</v>
      </c>
      <c r="J21" s="97"/>
      <c r="K21" s="107"/>
      <c r="L21" s="77" t="s">
        <v>1422</v>
      </c>
      <c r="M21" s="108">
        <v>1</v>
      </c>
      <c r="N21" s="102">
        <v>9333.8193359375</v>
      </c>
      <c r="O21" s="102">
        <v>3896.053955078125</v>
      </c>
      <c r="P21" s="103"/>
      <c r="Q21" s="104"/>
      <c r="R21" s="104"/>
      <c r="S21" s="109"/>
      <c r="T21" s="48">
        <v>1</v>
      </c>
      <c r="U21" s="48">
        <v>1</v>
      </c>
      <c r="V21" s="49">
        <v>0</v>
      </c>
      <c r="W21" s="49">
        <v>0</v>
      </c>
      <c r="X21" s="49">
        <v>0</v>
      </c>
      <c r="Y21" s="49">
        <v>0.99999</v>
      </c>
      <c r="Z21" s="49">
        <v>0</v>
      </c>
      <c r="AA21" s="49" t="s">
        <v>415</v>
      </c>
      <c r="AB21" s="98">
        <v>21</v>
      </c>
      <c r="AC21" s="98"/>
      <c r="AD21" s="99"/>
      <c r="AE21" s="64" t="s">
        <v>1134</v>
      </c>
      <c r="AF21" s="64">
        <v>1</v>
      </c>
      <c r="AG21" s="64">
        <v>2</v>
      </c>
      <c r="AH21" s="64">
        <v>5</v>
      </c>
      <c r="AI21" s="64">
        <v>3</v>
      </c>
      <c r="AJ21" s="64"/>
      <c r="AK21" s="64" t="s">
        <v>1182</v>
      </c>
      <c r="AL21" s="64"/>
      <c r="AM21" s="67" t="s">
        <v>1252</v>
      </c>
      <c r="AN21" s="64"/>
      <c r="AO21" s="66">
        <v>43725.874606481484</v>
      </c>
      <c r="AP21" s="64"/>
      <c r="AQ21" s="64" t="b">
        <v>1</v>
      </c>
      <c r="AR21" s="64" t="b">
        <v>0</v>
      </c>
      <c r="AS21" s="64" t="b">
        <v>0</v>
      </c>
      <c r="AT21" s="64"/>
      <c r="AU21" s="64">
        <v>0</v>
      </c>
      <c r="AV21" s="64"/>
      <c r="AW21" s="64" t="b">
        <v>0</v>
      </c>
      <c r="AX21" s="64" t="s">
        <v>219</v>
      </c>
      <c r="AY21" s="67" t="s">
        <v>1370</v>
      </c>
      <c r="AZ21" s="110" t="s">
        <v>66</v>
      </c>
      <c r="BA21" s="48" t="s">
        <v>845</v>
      </c>
      <c r="BB21" s="48" t="s">
        <v>845</v>
      </c>
      <c r="BC21" s="48" t="s">
        <v>866</v>
      </c>
      <c r="BD21" s="48" t="s">
        <v>866</v>
      </c>
      <c r="BE21" s="48" t="s">
        <v>878</v>
      </c>
      <c r="BF21" s="48" t="s">
        <v>878</v>
      </c>
      <c r="BG21" s="92" t="s">
        <v>1573</v>
      </c>
      <c r="BH21" s="92" t="s">
        <v>1573</v>
      </c>
      <c r="BI21" s="92" t="s">
        <v>1597</v>
      </c>
      <c r="BJ21" s="92" t="s">
        <v>1597</v>
      </c>
      <c r="BK21" s="48">
        <v>0</v>
      </c>
      <c r="BL21" s="49">
        <v>0</v>
      </c>
      <c r="BM21" s="48">
        <v>0</v>
      </c>
      <c r="BN21" s="49">
        <v>0</v>
      </c>
      <c r="BO21" s="48">
        <v>0</v>
      </c>
      <c r="BP21" s="49">
        <v>0</v>
      </c>
      <c r="BQ21" s="48">
        <v>17</v>
      </c>
      <c r="BR21" s="49">
        <v>100</v>
      </c>
      <c r="BS21" s="48">
        <v>17</v>
      </c>
      <c r="BT21" s="63" t="str">
        <f>REPLACE(INDEX(GroupVertices[Group],MATCH(Vertices[[#This Row],[Vertex]],GroupVertices[Vertex],0)),1,1,"")</f>
        <v>5</v>
      </c>
    </row>
    <row r="22" spans="1:72" ht="41.45" customHeight="1">
      <c r="A22" s="62" t="s">
        <v>765</v>
      </c>
      <c r="B22" s="64"/>
      <c r="C22" s="87"/>
      <c r="D22" s="87" t="s">
        <v>64</v>
      </c>
      <c r="E22" s="94">
        <v>162.03397006562503</v>
      </c>
      <c r="F22" s="105">
        <v>99.99999583357007</v>
      </c>
      <c r="G22" s="76" t="s">
        <v>907</v>
      </c>
      <c r="H22" s="106"/>
      <c r="I22" s="77" t="s">
        <v>765</v>
      </c>
      <c r="J22" s="97"/>
      <c r="K22" s="107"/>
      <c r="L22" s="77" t="s">
        <v>1423</v>
      </c>
      <c r="M22" s="108">
        <v>1.0013885322133393</v>
      </c>
      <c r="N22" s="102">
        <v>1854.099365234375</v>
      </c>
      <c r="O22" s="102">
        <v>7150.1279296875</v>
      </c>
      <c r="P22" s="103"/>
      <c r="Q22" s="104"/>
      <c r="R22" s="104"/>
      <c r="S22" s="109"/>
      <c r="T22" s="48">
        <v>0</v>
      </c>
      <c r="U22" s="48">
        <v>3</v>
      </c>
      <c r="V22" s="49">
        <v>0</v>
      </c>
      <c r="W22" s="49">
        <v>0.009346</v>
      </c>
      <c r="X22" s="49">
        <v>0.022712</v>
      </c>
      <c r="Y22" s="49">
        <v>0.654976</v>
      </c>
      <c r="Z22" s="49">
        <v>0.6666666666666666</v>
      </c>
      <c r="AA22" s="49">
        <v>0</v>
      </c>
      <c r="AB22" s="98">
        <v>22</v>
      </c>
      <c r="AC22" s="98"/>
      <c r="AD22" s="99"/>
      <c r="AE22" s="64" t="s">
        <v>1135</v>
      </c>
      <c r="AF22" s="64">
        <v>48</v>
      </c>
      <c r="AG22" s="64">
        <v>11</v>
      </c>
      <c r="AH22" s="64">
        <v>12</v>
      </c>
      <c r="AI22" s="64">
        <v>39</v>
      </c>
      <c r="AJ22" s="64"/>
      <c r="AK22" s="64"/>
      <c r="AL22" s="64"/>
      <c r="AM22" s="64"/>
      <c r="AN22" s="64"/>
      <c r="AO22" s="66">
        <v>41788.863483796296</v>
      </c>
      <c r="AP22" s="64"/>
      <c r="AQ22" s="64" t="b">
        <v>1</v>
      </c>
      <c r="AR22" s="64" t="b">
        <v>0</v>
      </c>
      <c r="AS22" s="64" t="b">
        <v>0</v>
      </c>
      <c r="AT22" s="64"/>
      <c r="AU22" s="64">
        <v>0</v>
      </c>
      <c r="AV22" s="67" t="s">
        <v>289</v>
      </c>
      <c r="AW22" s="64" t="b">
        <v>0</v>
      </c>
      <c r="AX22" s="64" t="s">
        <v>219</v>
      </c>
      <c r="AY22" s="67" t="s">
        <v>1371</v>
      </c>
      <c r="AZ22" s="110" t="s">
        <v>66</v>
      </c>
      <c r="BA22" s="48"/>
      <c r="BB22" s="48"/>
      <c r="BC22" s="48"/>
      <c r="BD22" s="48"/>
      <c r="BE22" s="48" t="s">
        <v>876</v>
      </c>
      <c r="BF22" s="48" t="s">
        <v>877</v>
      </c>
      <c r="BG22" s="92" t="s">
        <v>1574</v>
      </c>
      <c r="BH22" s="92" t="s">
        <v>1586</v>
      </c>
      <c r="BI22" s="92" t="s">
        <v>1598</v>
      </c>
      <c r="BJ22" s="92" t="s">
        <v>1609</v>
      </c>
      <c r="BK22" s="48">
        <v>0</v>
      </c>
      <c r="BL22" s="49">
        <v>0</v>
      </c>
      <c r="BM22" s="48">
        <v>0</v>
      </c>
      <c r="BN22" s="49">
        <v>0</v>
      </c>
      <c r="BO22" s="48">
        <v>0</v>
      </c>
      <c r="BP22" s="49">
        <v>0</v>
      </c>
      <c r="BQ22" s="48">
        <v>54</v>
      </c>
      <c r="BR22" s="49">
        <v>100</v>
      </c>
      <c r="BS22" s="48">
        <v>54</v>
      </c>
      <c r="BT22" s="63" t="str">
        <f>REPLACE(INDEX(GroupVertices[Group],MATCH(Vertices[[#This Row],[Vertex]],GroupVertices[Vertex],0)),1,1,"")</f>
        <v>1</v>
      </c>
    </row>
    <row r="23" spans="1:72" ht="41.45" customHeight="1">
      <c r="A23" s="62" t="s">
        <v>766</v>
      </c>
      <c r="B23" s="64"/>
      <c r="C23" s="87"/>
      <c r="D23" s="87" t="s">
        <v>64</v>
      </c>
      <c r="E23" s="94">
        <v>162.10945910034727</v>
      </c>
      <c r="F23" s="105">
        <v>99.99998657483691</v>
      </c>
      <c r="G23" s="76" t="s">
        <v>1328</v>
      </c>
      <c r="H23" s="106"/>
      <c r="I23" s="77" t="s">
        <v>766</v>
      </c>
      <c r="J23" s="97"/>
      <c r="K23" s="107"/>
      <c r="L23" s="77" t="s">
        <v>1424</v>
      </c>
      <c r="M23" s="108">
        <v>1.0044741593540936</v>
      </c>
      <c r="N23" s="102">
        <v>1008.0730590820312</v>
      </c>
      <c r="O23" s="102">
        <v>4436.228515625</v>
      </c>
      <c r="P23" s="103"/>
      <c r="Q23" s="104"/>
      <c r="R23" s="104"/>
      <c r="S23" s="109"/>
      <c r="T23" s="48">
        <v>0</v>
      </c>
      <c r="U23" s="48">
        <v>3</v>
      </c>
      <c r="V23" s="49">
        <v>0</v>
      </c>
      <c r="W23" s="49">
        <v>0.009346</v>
      </c>
      <c r="X23" s="49">
        <v>0.022712</v>
      </c>
      <c r="Y23" s="49">
        <v>0.654976</v>
      </c>
      <c r="Z23" s="49">
        <v>0.6666666666666666</v>
      </c>
      <c r="AA23" s="49">
        <v>0</v>
      </c>
      <c r="AB23" s="98">
        <v>23</v>
      </c>
      <c r="AC23" s="98"/>
      <c r="AD23" s="99"/>
      <c r="AE23" s="64" t="s">
        <v>1136</v>
      </c>
      <c r="AF23" s="64">
        <v>99</v>
      </c>
      <c r="AG23" s="64">
        <v>31</v>
      </c>
      <c r="AH23" s="64">
        <v>140</v>
      </c>
      <c r="AI23" s="64">
        <v>167</v>
      </c>
      <c r="AJ23" s="64"/>
      <c r="AK23" s="64" t="s">
        <v>1183</v>
      </c>
      <c r="AL23" s="64" t="s">
        <v>1224</v>
      </c>
      <c r="AM23" s="64"/>
      <c r="AN23" s="64"/>
      <c r="AO23" s="66">
        <v>40898.7140625</v>
      </c>
      <c r="AP23" s="64"/>
      <c r="AQ23" s="64" t="b">
        <v>0</v>
      </c>
      <c r="AR23" s="64" t="b">
        <v>1</v>
      </c>
      <c r="AS23" s="64" t="b">
        <v>0</v>
      </c>
      <c r="AT23" s="64"/>
      <c r="AU23" s="64">
        <v>0</v>
      </c>
      <c r="AV23" s="67" t="s">
        <v>289</v>
      </c>
      <c r="AW23" s="64" t="b">
        <v>0</v>
      </c>
      <c r="AX23" s="64" t="s">
        <v>219</v>
      </c>
      <c r="AY23" s="67" t="s">
        <v>1372</v>
      </c>
      <c r="AZ23" s="110" t="s">
        <v>66</v>
      </c>
      <c r="BA23" s="48"/>
      <c r="BB23" s="48"/>
      <c r="BC23" s="48"/>
      <c r="BD23" s="48"/>
      <c r="BE23" s="48" t="s">
        <v>875</v>
      </c>
      <c r="BF23" s="48" t="s">
        <v>875</v>
      </c>
      <c r="BG23" s="92" t="s">
        <v>1575</v>
      </c>
      <c r="BH23" s="92" t="s">
        <v>1575</v>
      </c>
      <c r="BI23" s="92" t="s">
        <v>1599</v>
      </c>
      <c r="BJ23" s="92" t="s">
        <v>1599</v>
      </c>
      <c r="BK23" s="48">
        <v>0</v>
      </c>
      <c r="BL23" s="49">
        <v>0</v>
      </c>
      <c r="BM23" s="48">
        <v>0</v>
      </c>
      <c r="BN23" s="49">
        <v>0</v>
      </c>
      <c r="BO23" s="48">
        <v>0</v>
      </c>
      <c r="BP23" s="49">
        <v>0</v>
      </c>
      <c r="BQ23" s="48">
        <v>14</v>
      </c>
      <c r="BR23" s="49">
        <v>100</v>
      </c>
      <c r="BS23" s="48">
        <v>14</v>
      </c>
      <c r="BT23" s="63" t="str">
        <f>REPLACE(INDEX(GroupVertices[Group],MATCH(Vertices[[#This Row],[Vertex]],GroupVertices[Vertex],0)),1,1,"")</f>
        <v>1</v>
      </c>
    </row>
    <row r="24" spans="1:72" ht="41.45" customHeight="1">
      <c r="A24" s="62" t="s">
        <v>767</v>
      </c>
      <c r="B24" s="64"/>
      <c r="C24" s="87"/>
      <c r="D24" s="87" t="s">
        <v>64</v>
      </c>
      <c r="E24" s="94">
        <v>188.0890104000108</v>
      </c>
      <c r="F24" s="105">
        <v>99.99680018181682</v>
      </c>
      <c r="G24" s="76" t="s">
        <v>908</v>
      </c>
      <c r="H24" s="106"/>
      <c r="I24" s="77" t="s">
        <v>767</v>
      </c>
      <c r="J24" s="97"/>
      <c r="K24" s="107"/>
      <c r="L24" s="77" t="s">
        <v>1425</v>
      </c>
      <c r="M24" s="108">
        <v>2.066392739844628</v>
      </c>
      <c r="N24" s="102">
        <v>7224.0234375</v>
      </c>
      <c r="O24" s="102">
        <v>2706.321044921875</v>
      </c>
      <c r="P24" s="103"/>
      <c r="Q24" s="104"/>
      <c r="R24" s="104"/>
      <c r="S24" s="109"/>
      <c r="T24" s="48">
        <v>1</v>
      </c>
      <c r="U24" s="48">
        <v>8</v>
      </c>
      <c r="V24" s="49">
        <v>225</v>
      </c>
      <c r="W24" s="49">
        <v>0.010309</v>
      </c>
      <c r="X24" s="49">
        <v>0.022879</v>
      </c>
      <c r="Y24" s="49">
        <v>1.827361</v>
      </c>
      <c r="Z24" s="49">
        <v>0.16071428571428573</v>
      </c>
      <c r="AA24" s="49">
        <v>0.125</v>
      </c>
      <c r="AB24" s="98">
        <v>24</v>
      </c>
      <c r="AC24" s="98"/>
      <c r="AD24" s="99"/>
      <c r="AE24" s="64" t="s">
        <v>1137</v>
      </c>
      <c r="AF24" s="64">
        <v>6776</v>
      </c>
      <c r="AG24" s="64">
        <v>6914</v>
      </c>
      <c r="AH24" s="64">
        <v>131027</v>
      </c>
      <c r="AI24" s="64">
        <v>169808</v>
      </c>
      <c r="AJ24" s="64"/>
      <c r="AK24" s="64" t="s">
        <v>1184</v>
      </c>
      <c r="AL24" s="64" t="s">
        <v>1225</v>
      </c>
      <c r="AM24" s="67" t="s">
        <v>1253</v>
      </c>
      <c r="AN24" s="64"/>
      <c r="AO24" s="66">
        <v>39750.165671296294</v>
      </c>
      <c r="AP24" s="67" t="s">
        <v>1285</v>
      </c>
      <c r="AQ24" s="64" t="b">
        <v>0</v>
      </c>
      <c r="AR24" s="64" t="b">
        <v>0</v>
      </c>
      <c r="AS24" s="64" t="b">
        <v>1</v>
      </c>
      <c r="AT24" s="64"/>
      <c r="AU24" s="64">
        <v>662</v>
      </c>
      <c r="AV24" s="67" t="s">
        <v>1319</v>
      </c>
      <c r="AW24" s="64" t="b">
        <v>0</v>
      </c>
      <c r="AX24" s="64" t="s">
        <v>219</v>
      </c>
      <c r="AY24" s="67" t="s">
        <v>1373</v>
      </c>
      <c r="AZ24" s="110" t="s">
        <v>66</v>
      </c>
      <c r="BA24" s="48"/>
      <c r="BB24" s="48"/>
      <c r="BC24" s="48"/>
      <c r="BD24" s="48"/>
      <c r="BE24" s="48" t="s">
        <v>879</v>
      </c>
      <c r="BF24" s="48" t="s">
        <v>879</v>
      </c>
      <c r="BG24" s="92" t="s">
        <v>1576</v>
      </c>
      <c r="BH24" s="92" t="s">
        <v>1576</v>
      </c>
      <c r="BI24" s="92" t="s">
        <v>1539</v>
      </c>
      <c r="BJ24" s="92" t="s">
        <v>1539</v>
      </c>
      <c r="BK24" s="48">
        <v>0</v>
      </c>
      <c r="BL24" s="49">
        <v>0</v>
      </c>
      <c r="BM24" s="48">
        <v>0</v>
      </c>
      <c r="BN24" s="49">
        <v>0</v>
      </c>
      <c r="BO24" s="48">
        <v>0</v>
      </c>
      <c r="BP24" s="49">
        <v>0</v>
      </c>
      <c r="BQ24" s="48">
        <v>9</v>
      </c>
      <c r="BR24" s="49">
        <v>100</v>
      </c>
      <c r="BS24" s="48">
        <v>9</v>
      </c>
      <c r="BT24" s="63" t="str">
        <f>REPLACE(INDEX(GroupVertices[Group],MATCH(Vertices[[#This Row],[Vertex]],GroupVertices[Vertex],0)),1,1,"")</f>
        <v>4</v>
      </c>
    </row>
    <row r="25" spans="1:72" ht="41.45" customHeight="1">
      <c r="A25" s="62" t="s">
        <v>785</v>
      </c>
      <c r="B25" s="64"/>
      <c r="C25" s="87"/>
      <c r="D25" s="87" t="s">
        <v>64</v>
      </c>
      <c r="E25" s="94">
        <v>231.710349114265</v>
      </c>
      <c r="F25" s="105">
        <v>99.99145002285518</v>
      </c>
      <c r="G25" s="76" t="s">
        <v>1331</v>
      </c>
      <c r="H25" s="106"/>
      <c r="I25" s="77" t="s">
        <v>785</v>
      </c>
      <c r="J25" s="97"/>
      <c r="K25" s="107"/>
      <c r="L25" s="77" t="s">
        <v>1426</v>
      </c>
      <c r="M25" s="108">
        <v>3.849422383129403</v>
      </c>
      <c r="N25" s="102">
        <v>6905.6298828125</v>
      </c>
      <c r="O25" s="102">
        <v>4612.50927734375</v>
      </c>
      <c r="P25" s="103"/>
      <c r="Q25" s="104"/>
      <c r="R25" s="104"/>
      <c r="S25" s="109"/>
      <c r="T25" s="48">
        <v>2</v>
      </c>
      <c r="U25" s="48">
        <v>0</v>
      </c>
      <c r="V25" s="49">
        <v>0</v>
      </c>
      <c r="W25" s="49">
        <v>0.006944</v>
      </c>
      <c r="X25" s="49">
        <v>0.004895</v>
      </c>
      <c r="Y25" s="49">
        <v>0.538314</v>
      </c>
      <c r="Z25" s="49">
        <v>1</v>
      </c>
      <c r="AA25" s="49">
        <v>0</v>
      </c>
      <c r="AB25" s="98">
        <v>25</v>
      </c>
      <c r="AC25" s="98"/>
      <c r="AD25" s="99"/>
      <c r="AE25" s="64" t="s">
        <v>1138</v>
      </c>
      <c r="AF25" s="64">
        <v>17477</v>
      </c>
      <c r="AG25" s="64">
        <v>18471</v>
      </c>
      <c r="AH25" s="64">
        <v>16134</v>
      </c>
      <c r="AI25" s="64">
        <v>13332</v>
      </c>
      <c r="AJ25" s="64"/>
      <c r="AK25" s="64" t="s">
        <v>1185</v>
      </c>
      <c r="AL25" s="64" t="s">
        <v>1226</v>
      </c>
      <c r="AM25" s="64"/>
      <c r="AN25" s="64"/>
      <c r="AO25" s="66">
        <v>42277.791354166664</v>
      </c>
      <c r="AP25" s="67" t="s">
        <v>1286</v>
      </c>
      <c r="AQ25" s="64" t="b">
        <v>0</v>
      </c>
      <c r="AR25" s="64" t="b">
        <v>0</v>
      </c>
      <c r="AS25" s="64" t="b">
        <v>1</v>
      </c>
      <c r="AT25" s="64"/>
      <c r="AU25" s="64">
        <v>141</v>
      </c>
      <c r="AV25" s="67" t="s">
        <v>289</v>
      </c>
      <c r="AW25" s="64" t="b">
        <v>0</v>
      </c>
      <c r="AX25" s="64" t="s">
        <v>219</v>
      </c>
      <c r="AY25" s="67" t="s">
        <v>1374</v>
      </c>
      <c r="AZ25" s="110" t="s">
        <v>65</v>
      </c>
      <c r="BA25" s="48"/>
      <c r="BB25" s="48"/>
      <c r="BC25" s="48"/>
      <c r="BD25" s="48"/>
      <c r="BE25" s="48"/>
      <c r="BF25" s="48"/>
      <c r="BG25" s="48"/>
      <c r="BH25" s="48"/>
      <c r="BI25" s="48"/>
      <c r="BJ25" s="48"/>
      <c r="BK25" s="48"/>
      <c r="BL25" s="49"/>
      <c r="BM25" s="48"/>
      <c r="BN25" s="49"/>
      <c r="BO25" s="48"/>
      <c r="BP25" s="49"/>
      <c r="BQ25" s="48"/>
      <c r="BR25" s="49"/>
      <c r="BS25" s="48"/>
      <c r="BT25" s="63" t="str">
        <f>REPLACE(INDEX(GroupVertices[Group],MATCH(Vertices[[#This Row],[Vertex]],GroupVertices[Vertex],0)),1,1,"")</f>
        <v>4</v>
      </c>
    </row>
    <row r="26" spans="1:72" ht="41.45" customHeight="1">
      <c r="A26" s="62" t="s">
        <v>768</v>
      </c>
      <c r="B26" s="64"/>
      <c r="C26" s="87"/>
      <c r="D26" s="87" t="s">
        <v>64</v>
      </c>
      <c r="E26" s="94">
        <v>190.47823834897014</v>
      </c>
      <c r="F26" s="105">
        <v>99.99650714291204</v>
      </c>
      <c r="G26" s="76" t="s">
        <v>909</v>
      </c>
      <c r="H26" s="106"/>
      <c r="I26" s="77" t="s">
        <v>768</v>
      </c>
      <c r="J26" s="97"/>
      <c r="K26" s="107"/>
      <c r="L26" s="77" t="s">
        <v>1427</v>
      </c>
      <c r="M26" s="108">
        <v>2.1640528388494964</v>
      </c>
      <c r="N26" s="102">
        <v>7697.19482421875</v>
      </c>
      <c r="O26" s="102">
        <v>2355.7822265625</v>
      </c>
      <c r="P26" s="103"/>
      <c r="Q26" s="104"/>
      <c r="R26" s="104"/>
      <c r="S26" s="109"/>
      <c r="T26" s="48">
        <v>1</v>
      </c>
      <c r="U26" s="48">
        <v>8</v>
      </c>
      <c r="V26" s="49">
        <v>225</v>
      </c>
      <c r="W26" s="49">
        <v>0.010309</v>
      </c>
      <c r="X26" s="49">
        <v>0.022879</v>
      </c>
      <c r="Y26" s="49">
        <v>1.827361</v>
      </c>
      <c r="Z26" s="49">
        <v>0.16071428571428573</v>
      </c>
      <c r="AA26" s="49">
        <v>0.125</v>
      </c>
      <c r="AB26" s="98">
        <v>26</v>
      </c>
      <c r="AC26" s="98"/>
      <c r="AD26" s="99"/>
      <c r="AE26" s="64" t="s">
        <v>1139</v>
      </c>
      <c r="AF26" s="64">
        <v>5252</v>
      </c>
      <c r="AG26" s="64">
        <v>7547</v>
      </c>
      <c r="AH26" s="64">
        <v>33951</v>
      </c>
      <c r="AI26" s="64">
        <v>12291</v>
      </c>
      <c r="AJ26" s="64"/>
      <c r="AK26" s="64" t="s">
        <v>1186</v>
      </c>
      <c r="AL26" s="64" t="s">
        <v>1227</v>
      </c>
      <c r="AM26" s="64"/>
      <c r="AN26" s="64"/>
      <c r="AO26" s="66">
        <v>40943.86607638889</v>
      </c>
      <c r="AP26" s="67" t="s">
        <v>1287</v>
      </c>
      <c r="AQ26" s="64" t="b">
        <v>0</v>
      </c>
      <c r="AR26" s="64" t="b">
        <v>0</v>
      </c>
      <c r="AS26" s="64" t="b">
        <v>0</v>
      </c>
      <c r="AT26" s="64"/>
      <c r="AU26" s="64">
        <v>143</v>
      </c>
      <c r="AV26" s="67" t="s">
        <v>290</v>
      </c>
      <c r="AW26" s="64" t="b">
        <v>0</v>
      </c>
      <c r="AX26" s="64" t="s">
        <v>219</v>
      </c>
      <c r="AY26" s="67" t="s">
        <v>1375</v>
      </c>
      <c r="AZ26" s="110" t="s">
        <v>66</v>
      </c>
      <c r="BA26" s="48"/>
      <c r="BB26" s="48"/>
      <c r="BC26" s="48"/>
      <c r="BD26" s="48"/>
      <c r="BE26" s="48" t="s">
        <v>879</v>
      </c>
      <c r="BF26" s="48" t="s">
        <v>879</v>
      </c>
      <c r="BG26" s="92" t="s">
        <v>1576</v>
      </c>
      <c r="BH26" s="92" t="s">
        <v>1576</v>
      </c>
      <c r="BI26" s="92" t="s">
        <v>1539</v>
      </c>
      <c r="BJ26" s="92" t="s">
        <v>1539</v>
      </c>
      <c r="BK26" s="48">
        <v>0</v>
      </c>
      <c r="BL26" s="49">
        <v>0</v>
      </c>
      <c r="BM26" s="48">
        <v>0</v>
      </c>
      <c r="BN26" s="49">
        <v>0</v>
      </c>
      <c r="BO26" s="48">
        <v>0</v>
      </c>
      <c r="BP26" s="49">
        <v>0</v>
      </c>
      <c r="BQ26" s="48">
        <v>9</v>
      </c>
      <c r="BR26" s="49">
        <v>100</v>
      </c>
      <c r="BS26" s="48">
        <v>9</v>
      </c>
      <c r="BT26" s="63" t="str">
        <f>REPLACE(INDEX(GroupVertices[Group],MATCH(Vertices[[#This Row],[Vertex]],GroupVertices[Vertex],0)),1,1,"")</f>
        <v>4</v>
      </c>
    </row>
    <row r="27" spans="1:72" ht="41.45" customHeight="1">
      <c r="A27" s="62" t="s">
        <v>786</v>
      </c>
      <c r="B27" s="64"/>
      <c r="C27" s="87"/>
      <c r="D27" s="87" t="s">
        <v>64</v>
      </c>
      <c r="E27" s="94">
        <v>193.76956026286038</v>
      </c>
      <c r="F27" s="105">
        <v>99.99610346214587</v>
      </c>
      <c r="G27" s="76" t="s">
        <v>1332</v>
      </c>
      <c r="H27" s="106"/>
      <c r="I27" s="77" t="s">
        <v>786</v>
      </c>
      <c r="J27" s="97"/>
      <c r="K27" s="107"/>
      <c r="L27" s="77" t="s">
        <v>1428</v>
      </c>
      <c r="M27" s="108">
        <v>2.2985861821863764</v>
      </c>
      <c r="N27" s="102">
        <v>8446.14453125</v>
      </c>
      <c r="O27" s="102">
        <v>4098.1455078125</v>
      </c>
      <c r="P27" s="103"/>
      <c r="Q27" s="104"/>
      <c r="R27" s="104"/>
      <c r="S27" s="109"/>
      <c r="T27" s="48">
        <v>2</v>
      </c>
      <c r="U27" s="48">
        <v>0</v>
      </c>
      <c r="V27" s="49">
        <v>0</v>
      </c>
      <c r="W27" s="49">
        <v>0.006944</v>
      </c>
      <c r="X27" s="49">
        <v>0.004895</v>
      </c>
      <c r="Y27" s="49">
        <v>0.538314</v>
      </c>
      <c r="Z27" s="49">
        <v>1</v>
      </c>
      <c r="AA27" s="49">
        <v>0</v>
      </c>
      <c r="AB27" s="98">
        <v>27</v>
      </c>
      <c r="AC27" s="98"/>
      <c r="AD27" s="99"/>
      <c r="AE27" s="64" t="s">
        <v>1140</v>
      </c>
      <c r="AF27" s="64">
        <v>5770</v>
      </c>
      <c r="AG27" s="64">
        <v>8419</v>
      </c>
      <c r="AH27" s="64">
        <v>49931</v>
      </c>
      <c r="AI27" s="64">
        <v>1902</v>
      </c>
      <c r="AJ27" s="64"/>
      <c r="AK27" s="64" t="s">
        <v>1187</v>
      </c>
      <c r="AL27" s="64" t="s">
        <v>1228</v>
      </c>
      <c r="AM27" s="67" t="s">
        <v>1254</v>
      </c>
      <c r="AN27" s="64"/>
      <c r="AO27" s="66">
        <v>40577.07971064815</v>
      </c>
      <c r="AP27" s="67" t="s">
        <v>1288</v>
      </c>
      <c r="AQ27" s="64" t="b">
        <v>0</v>
      </c>
      <c r="AR27" s="64" t="b">
        <v>0</v>
      </c>
      <c r="AS27" s="64" t="b">
        <v>1</v>
      </c>
      <c r="AT27" s="64"/>
      <c r="AU27" s="64">
        <v>131</v>
      </c>
      <c r="AV27" s="67" t="s">
        <v>289</v>
      </c>
      <c r="AW27" s="64" t="b">
        <v>0</v>
      </c>
      <c r="AX27" s="64" t="s">
        <v>219</v>
      </c>
      <c r="AY27" s="67" t="s">
        <v>1376</v>
      </c>
      <c r="AZ27" s="110" t="s">
        <v>65</v>
      </c>
      <c r="BA27" s="48"/>
      <c r="BB27" s="48"/>
      <c r="BC27" s="48"/>
      <c r="BD27" s="48"/>
      <c r="BE27" s="48"/>
      <c r="BF27" s="48"/>
      <c r="BG27" s="48"/>
      <c r="BH27" s="48"/>
      <c r="BI27" s="48"/>
      <c r="BJ27" s="48"/>
      <c r="BK27" s="48"/>
      <c r="BL27" s="49"/>
      <c r="BM27" s="48"/>
      <c r="BN27" s="49"/>
      <c r="BO27" s="48"/>
      <c r="BP27" s="49"/>
      <c r="BQ27" s="48"/>
      <c r="BR27" s="49"/>
      <c r="BS27" s="48"/>
      <c r="BT27" s="63" t="str">
        <f>REPLACE(INDEX(GroupVertices[Group],MATCH(Vertices[[#This Row],[Vertex]],GroupVertices[Vertex],0)),1,1,"")</f>
        <v>4</v>
      </c>
    </row>
    <row r="28" spans="1:72" ht="41.45" customHeight="1">
      <c r="A28" s="62" t="s">
        <v>787</v>
      </c>
      <c r="B28" s="64"/>
      <c r="C28" s="87"/>
      <c r="D28" s="87" t="s">
        <v>64</v>
      </c>
      <c r="E28" s="94">
        <v>224.66722217467873</v>
      </c>
      <c r="F28" s="105">
        <v>99.99231386265984</v>
      </c>
      <c r="G28" s="76" t="s">
        <v>1333</v>
      </c>
      <c r="H28" s="106"/>
      <c r="I28" s="77" t="s">
        <v>787</v>
      </c>
      <c r="J28" s="97"/>
      <c r="K28" s="107"/>
      <c r="L28" s="77" t="s">
        <v>1429</v>
      </c>
      <c r="M28" s="108">
        <v>3.5615333708970427</v>
      </c>
      <c r="N28" s="102">
        <v>8668.6376953125</v>
      </c>
      <c r="O28" s="102">
        <v>1413.5018310546875</v>
      </c>
      <c r="P28" s="103"/>
      <c r="Q28" s="104"/>
      <c r="R28" s="104"/>
      <c r="S28" s="109"/>
      <c r="T28" s="48">
        <v>2</v>
      </c>
      <c r="U28" s="48">
        <v>0</v>
      </c>
      <c r="V28" s="49">
        <v>0</v>
      </c>
      <c r="W28" s="49">
        <v>0.006944</v>
      </c>
      <c r="X28" s="49">
        <v>0.004895</v>
      </c>
      <c r="Y28" s="49">
        <v>0.538314</v>
      </c>
      <c r="Z28" s="49">
        <v>1</v>
      </c>
      <c r="AA28" s="49">
        <v>0</v>
      </c>
      <c r="AB28" s="98">
        <v>28</v>
      </c>
      <c r="AC28" s="98"/>
      <c r="AD28" s="99"/>
      <c r="AE28" s="64" t="s">
        <v>1141</v>
      </c>
      <c r="AF28" s="64">
        <v>14195</v>
      </c>
      <c r="AG28" s="64">
        <v>16605</v>
      </c>
      <c r="AH28" s="64">
        <v>4575</v>
      </c>
      <c r="AI28" s="64">
        <v>399</v>
      </c>
      <c r="AJ28" s="64"/>
      <c r="AK28" s="64" t="s">
        <v>1188</v>
      </c>
      <c r="AL28" s="64" t="s">
        <v>1229</v>
      </c>
      <c r="AM28" s="67" t="s">
        <v>1255</v>
      </c>
      <c r="AN28" s="64"/>
      <c r="AO28" s="66">
        <v>42432.61929398148</v>
      </c>
      <c r="AP28" s="67" t="s">
        <v>1289</v>
      </c>
      <c r="AQ28" s="64" t="b">
        <v>1</v>
      </c>
      <c r="AR28" s="64" t="b">
        <v>0</v>
      </c>
      <c r="AS28" s="64" t="b">
        <v>0</v>
      </c>
      <c r="AT28" s="64"/>
      <c r="AU28" s="64">
        <v>1056</v>
      </c>
      <c r="AV28" s="64"/>
      <c r="AW28" s="64" t="b">
        <v>0</v>
      </c>
      <c r="AX28" s="64" t="s">
        <v>219</v>
      </c>
      <c r="AY28" s="67" t="s">
        <v>1377</v>
      </c>
      <c r="AZ28" s="110" t="s">
        <v>65</v>
      </c>
      <c r="BA28" s="48"/>
      <c r="BB28" s="48"/>
      <c r="BC28" s="48"/>
      <c r="BD28" s="48"/>
      <c r="BE28" s="48"/>
      <c r="BF28" s="48"/>
      <c r="BG28" s="48"/>
      <c r="BH28" s="48"/>
      <c r="BI28" s="48"/>
      <c r="BJ28" s="48"/>
      <c r="BK28" s="48"/>
      <c r="BL28" s="49"/>
      <c r="BM28" s="48"/>
      <c r="BN28" s="49"/>
      <c r="BO28" s="48"/>
      <c r="BP28" s="49"/>
      <c r="BQ28" s="48"/>
      <c r="BR28" s="49"/>
      <c r="BS28" s="48"/>
      <c r="BT28" s="63" t="str">
        <f>REPLACE(INDEX(GroupVertices[Group],MATCH(Vertices[[#This Row],[Vertex]],GroupVertices[Vertex],0)),1,1,"")</f>
        <v>4</v>
      </c>
    </row>
    <row r="29" spans="1:72" ht="41.45" customHeight="1">
      <c r="A29" s="62" t="s">
        <v>788</v>
      </c>
      <c r="B29" s="64"/>
      <c r="C29" s="87"/>
      <c r="D29" s="87" t="s">
        <v>64</v>
      </c>
      <c r="E29" s="94">
        <v>185.4355708295236</v>
      </c>
      <c r="F29" s="105">
        <v>99.99712562628771</v>
      </c>
      <c r="G29" s="76" t="s">
        <v>1334</v>
      </c>
      <c r="H29" s="106"/>
      <c r="I29" s="77" t="s">
        <v>788</v>
      </c>
      <c r="J29" s="97"/>
      <c r="K29" s="107"/>
      <c r="L29" s="77" t="s">
        <v>1430</v>
      </c>
      <c r="M29" s="108">
        <v>1.9579329458471202</v>
      </c>
      <c r="N29" s="102">
        <v>7192.3447265625</v>
      </c>
      <c r="O29" s="102">
        <v>313.7761535644531</v>
      </c>
      <c r="P29" s="103"/>
      <c r="Q29" s="104"/>
      <c r="R29" s="104"/>
      <c r="S29" s="109"/>
      <c r="T29" s="48">
        <v>2</v>
      </c>
      <c r="U29" s="48">
        <v>0</v>
      </c>
      <c r="V29" s="49">
        <v>0</v>
      </c>
      <c r="W29" s="49">
        <v>0.006944</v>
      </c>
      <c r="X29" s="49">
        <v>0.004895</v>
      </c>
      <c r="Y29" s="49">
        <v>0.538314</v>
      </c>
      <c r="Z29" s="49">
        <v>1</v>
      </c>
      <c r="AA29" s="49">
        <v>0</v>
      </c>
      <c r="AB29" s="98">
        <v>29</v>
      </c>
      <c r="AC29" s="98"/>
      <c r="AD29" s="99"/>
      <c r="AE29" s="64" t="s">
        <v>1142</v>
      </c>
      <c r="AF29" s="64">
        <v>14647</v>
      </c>
      <c r="AG29" s="64">
        <v>6211</v>
      </c>
      <c r="AH29" s="64">
        <v>1310</v>
      </c>
      <c r="AI29" s="64">
        <v>5</v>
      </c>
      <c r="AJ29" s="64"/>
      <c r="AK29" s="64" t="s">
        <v>407</v>
      </c>
      <c r="AL29" s="64" t="s">
        <v>1110</v>
      </c>
      <c r="AM29" s="67" t="s">
        <v>1256</v>
      </c>
      <c r="AN29" s="64"/>
      <c r="AO29" s="66">
        <v>42308.53225694445</v>
      </c>
      <c r="AP29" s="67" t="s">
        <v>1290</v>
      </c>
      <c r="AQ29" s="64" t="b">
        <v>0</v>
      </c>
      <c r="AR29" s="64" t="b">
        <v>0</v>
      </c>
      <c r="AS29" s="64" t="b">
        <v>0</v>
      </c>
      <c r="AT29" s="64"/>
      <c r="AU29" s="64">
        <v>67</v>
      </c>
      <c r="AV29" s="67" t="s">
        <v>289</v>
      </c>
      <c r="AW29" s="64" t="b">
        <v>0</v>
      </c>
      <c r="AX29" s="64" t="s">
        <v>219</v>
      </c>
      <c r="AY29" s="67" t="s">
        <v>1378</v>
      </c>
      <c r="AZ29" s="110" t="s">
        <v>65</v>
      </c>
      <c r="BA29" s="48"/>
      <c r="BB29" s="48"/>
      <c r="BC29" s="48"/>
      <c r="BD29" s="48"/>
      <c r="BE29" s="48"/>
      <c r="BF29" s="48"/>
      <c r="BG29" s="48"/>
      <c r="BH29" s="48"/>
      <c r="BI29" s="48"/>
      <c r="BJ29" s="48"/>
      <c r="BK29" s="48"/>
      <c r="BL29" s="49"/>
      <c r="BM29" s="48"/>
      <c r="BN29" s="49"/>
      <c r="BO29" s="48"/>
      <c r="BP29" s="49"/>
      <c r="BQ29" s="48"/>
      <c r="BR29" s="49"/>
      <c r="BS29" s="48"/>
      <c r="BT29" s="63" t="str">
        <f>REPLACE(INDEX(GroupVertices[Group],MATCH(Vertices[[#This Row],[Vertex]],GroupVertices[Vertex],0)),1,1,"")</f>
        <v>4</v>
      </c>
    </row>
    <row r="30" spans="1:72" ht="41.45" customHeight="1">
      <c r="A30" s="62" t="s">
        <v>789</v>
      </c>
      <c r="B30" s="64"/>
      <c r="C30" s="87"/>
      <c r="D30" s="87" t="s">
        <v>64</v>
      </c>
      <c r="E30" s="94">
        <v>177.85647174340934</v>
      </c>
      <c r="F30" s="105">
        <v>99.99805520309788</v>
      </c>
      <c r="G30" s="76" t="s">
        <v>1335</v>
      </c>
      <c r="H30" s="106"/>
      <c r="I30" s="77" t="s">
        <v>789</v>
      </c>
      <c r="J30" s="97"/>
      <c r="K30" s="107"/>
      <c r="L30" s="77" t="s">
        <v>1431</v>
      </c>
      <c r="M30" s="108">
        <v>1.6481359809154053</v>
      </c>
      <c r="N30" s="102">
        <v>6098.37890625</v>
      </c>
      <c r="O30" s="102">
        <v>2201.86865234375</v>
      </c>
      <c r="P30" s="103"/>
      <c r="Q30" s="104"/>
      <c r="R30" s="104"/>
      <c r="S30" s="109"/>
      <c r="T30" s="48">
        <v>2</v>
      </c>
      <c r="U30" s="48">
        <v>0</v>
      </c>
      <c r="V30" s="49">
        <v>0</v>
      </c>
      <c r="W30" s="49">
        <v>0.006944</v>
      </c>
      <c r="X30" s="49">
        <v>0.004895</v>
      </c>
      <c r="Y30" s="49">
        <v>0.538314</v>
      </c>
      <c r="Z30" s="49">
        <v>1</v>
      </c>
      <c r="AA30" s="49">
        <v>0</v>
      </c>
      <c r="AB30" s="98">
        <v>30</v>
      </c>
      <c r="AC30" s="98"/>
      <c r="AD30" s="99"/>
      <c r="AE30" s="64" t="s">
        <v>1143</v>
      </c>
      <c r="AF30" s="64">
        <v>4796</v>
      </c>
      <c r="AG30" s="64">
        <v>4203</v>
      </c>
      <c r="AH30" s="64">
        <v>8096</v>
      </c>
      <c r="AI30" s="64">
        <v>25812</v>
      </c>
      <c r="AJ30" s="64"/>
      <c r="AK30" s="64" t="s">
        <v>1189</v>
      </c>
      <c r="AL30" s="64" t="s">
        <v>1230</v>
      </c>
      <c r="AM30" s="67" t="s">
        <v>1257</v>
      </c>
      <c r="AN30" s="64"/>
      <c r="AO30" s="66">
        <v>42653.889918981484</v>
      </c>
      <c r="AP30" s="67" t="s">
        <v>1291</v>
      </c>
      <c r="AQ30" s="64" t="b">
        <v>0</v>
      </c>
      <c r="AR30" s="64" t="b">
        <v>0</v>
      </c>
      <c r="AS30" s="64" t="b">
        <v>0</v>
      </c>
      <c r="AT30" s="64"/>
      <c r="AU30" s="64">
        <v>55</v>
      </c>
      <c r="AV30" s="67" t="s">
        <v>289</v>
      </c>
      <c r="AW30" s="64" t="b">
        <v>0</v>
      </c>
      <c r="AX30" s="64" t="s">
        <v>219</v>
      </c>
      <c r="AY30" s="67" t="s">
        <v>1379</v>
      </c>
      <c r="AZ30" s="110" t="s">
        <v>65</v>
      </c>
      <c r="BA30" s="48"/>
      <c r="BB30" s="48"/>
      <c r="BC30" s="48"/>
      <c r="BD30" s="48"/>
      <c r="BE30" s="48"/>
      <c r="BF30" s="48"/>
      <c r="BG30" s="48"/>
      <c r="BH30" s="48"/>
      <c r="BI30" s="48"/>
      <c r="BJ30" s="48"/>
      <c r="BK30" s="48"/>
      <c r="BL30" s="49"/>
      <c r="BM30" s="48"/>
      <c r="BN30" s="49"/>
      <c r="BO30" s="48"/>
      <c r="BP30" s="49"/>
      <c r="BQ30" s="48"/>
      <c r="BR30" s="49"/>
      <c r="BS30" s="48"/>
      <c r="BT30" s="63" t="str">
        <f>REPLACE(INDEX(GroupVertices[Group],MATCH(Vertices[[#This Row],[Vertex]],GroupVertices[Vertex],0)),1,1,"")</f>
        <v>4</v>
      </c>
    </row>
    <row r="31" spans="1:72" ht="41.45" customHeight="1">
      <c r="A31" s="62" t="s">
        <v>769</v>
      </c>
      <c r="B31" s="64"/>
      <c r="C31" s="87"/>
      <c r="D31" s="87" t="s">
        <v>64</v>
      </c>
      <c r="E31" s="94">
        <v>162.66807795729196</v>
      </c>
      <c r="F31" s="105">
        <v>99.99991806021146</v>
      </c>
      <c r="G31" s="76" t="s">
        <v>910</v>
      </c>
      <c r="H31" s="106"/>
      <c r="I31" s="77" t="s">
        <v>769</v>
      </c>
      <c r="J31" s="97"/>
      <c r="K31" s="107"/>
      <c r="L31" s="77" t="s">
        <v>1432</v>
      </c>
      <c r="M31" s="108">
        <v>1.0273078001956741</v>
      </c>
      <c r="N31" s="102">
        <v>9333.8193359375</v>
      </c>
      <c r="O31" s="102">
        <v>2463.142822265625</v>
      </c>
      <c r="P31" s="103"/>
      <c r="Q31" s="104"/>
      <c r="R31" s="104"/>
      <c r="S31" s="109"/>
      <c r="T31" s="48">
        <v>1</v>
      </c>
      <c r="U31" s="48">
        <v>1</v>
      </c>
      <c r="V31" s="49">
        <v>0</v>
      </c>
      <c r="W31" s="49">
        <v>0</v>
      </c>
      <c r="X31" s="49">
        <v>0</v>
      </c>
      <c r="Y31" s="49">
        <v>0.99999</v>
      </c>
      <c r="Z31" s="49">
        <v>0</v>
      </c>
      <c r="AA31" s="49" t="s">
        <v>415</v>
      </c>
      <c r="AB31" s="98">
        <v>31</v>
      </c>
      <c r="AC31" s="98"/>
      <c r="AD31" s="99"/>
      <c r="AE31" s="64" t="s">
        <v>1144</v>
      </c>
      <c r="AF31" s="64">
        <v>663</v>
      </c>
      <c r="AG31" s="64">
        <v>179</v>
      </c>
      <c r="AH31" s="64">
        <v>1803</v>
      </c>
      <c r="AI31" s="64">
        <v>3206</v>
      </c>
      <c r="AJ31" s="64"/>
      <c r="AK31" s="64" t="s">
        <v>1190</v>
      </c>
      <c r="AL31" s="64" t="s">
        <v>1225</v>
      </c>
      <c r="AM31" s="64"/>
      <c r="AN31" s="64"/>
      <c r="AO31" s="66">
        <v>42182.7475</v>
      </c>
      <c r="AP31" s="67" t="s">
        <v>1292</v>
      </c>
      <c r="AQ31" s="64" t="b">
        <v>0</v>
      </c>
      <c r="AR31" s="64" t="b">
        <v>0</v>
      </c>
      <c r="AS31" s="64" t="b">
        <v>1</v>
      </c>
      <c r="AT31" s="64"/>
      <c r="AU31" s="64">
        <v>6</v>
      </c>
      <c r="AV31" s="67" t="s">
        <v>289</v>
      </c>
      <c r="AW31" s="64" t="b">
        <v>0</v>
      </c>
      <c r="AX31" s="64" t="s">
        <v>219</v>
      </c>
      <c r="AY31" s="67" t="s">
        <v>1380</v>
      </c>
      <c r="AZ31" s="110" t="s">
        <v>66</v>
      </c>
      <c r="BA31" s="48" t="s">
        <v>848</v>
      </c>
      <c r="BB31" s="48" t="s">
        <v>848</v>
      </c>
      <c r="BC31" s="48" t="s">
        <v>866</v>
      </c>
      <c r="BD31" s="48" t="s">
        <v>866</v>
      </c>
      <c r="BE31" s="48" t="s">
        <v>880</v>
      </c>
      <c r="BF31" s="48" t="s">
        <v>880</v>
      </c>
      <c r="BG31" s="92" t="s">
        <v>1577</v>
      </c>
      <c r="BH31" s="92" t="s">
        <v>1577</v>
      </c>
      <c r="BI31" s="92" t="s">
        <v>1600</v>
      </c>
      <c r="BJ31" s="92" t="s">
        <v>1600</v>
      </c>
      <c r="BK31" s="48">
        <v>0</v>
      </c>
      <c r="BL31" s="49">
        <v>0</v>
      </c>
      <c r="BM31" s="48">
        <v>0</v>
      </c>
      <c r="BN31" s="49">
        <v>0</v>
      </c>
      <c r="BO31" s="48">
        <v>0</v>
      </c>
      <c r="BP31" s="49">
        <v>0</v>
      </c>
      <c r="BQ31" s="48">
        <v>14</v>
      </c>
      <c r="BR31" s="49">
        <v>100</v>
      </c>
      <c r="BS31" s="48">
        <v>14</v>
      </c>
      <c r="BT31" s="63" t="str">
        <f>REPLACE(INDEX(GroupVertices[Group],MATCH(Vertices[[#This Row],[Vertex]],GroupVertices[Vertex],0)),1,1,"")</f>
        <v>5</v>
      </c>
    </row>
    <row r="32" spans="1:72" ht="41.45" customHeight="1">
      <c r="A32" s="62" t="s">
        <v>790</v>
      </c>
      <c r="B32" s="64"/>
      <c r="C32" s="87"/>
      <c r="D32" s="87" t="s">
        <v>64</v>
      </c>
      <c r="E32" s="94">
        <v>550.9232813407862</v>
      </c>
      <c r="F32" s="105">
        <v>99.95229854377719</v>
      </c>
      <c r="G32" s="76" t="s">
        <v>1336</v>
      </c>
      <c r="H32" s="106"/>
      <c r="I32" s="77" t="s">
        <v>790</v>
      </c>
      <c r="J32" s="97"/>
      <c r="K32" s="107"/>
      <c r="L32" s="77" t="s">
        <v>1433</v>
      </c>
      <c r="M32" s="108">
        <v>16.897305310522327</v>
      </c>
      <c r="N32" s="102">
        <v>5725.5927734375</v>
      </c>
      <c r="O32" s="102">
        <v>7598.8154296875</v>
      </c>
      <c r="P32" s="103"/>
      <c r="Q32" s="104"/>
      <c r="R32" s="104"/>
      <c r="S32" s="109"/>
      <c r="T32" s="48">
        <v>1</v>
      </c>
      <c r="U32" s="48">
        <v>0</v>
      </c>
      <c r="V32" s="49">
        <v>0</v>
      </c>
      <c r="W32" s="49">
        <v>0.009174</v>
      </c>
      <c r="X32" s="49">
        <v>0.010173</v>
      </c>
      <c r="Y32" s="49">
        <v>0.325995</v>
      </c>
      <c r="Z32" s="49">
        <v>0</v>
      </c>
      <c r="AA32" s="49">
        <v>0</v>
      </c>
      <c r="AB32" s="98">
        <v>32</v>
      </c>
      <c r="AC32" s="98"/>
      <c r="AD32" s="99"/>
      <c r="AE32" s="64" t="s">
        <v>370</v>
      </c>
      <c r="AF32" s="64">
        <v>28849</v>
      </c>
      <c r="AG32" s="64">
        <v>103043</v>
      </c>
      <c r="AH32" s="64">
        <v>91361</v>
      </c>
      <c r="AI32" s="64">
        <v>31801</v>
      </c>
      <c r="AJ32" s="64"/>
      <c r="AK32" s="64" t="s">
        <v>1191</v>
      </c>
      <c r="AL32" s="64" t="s">
        <v>1231</v>
      </c>
      <c r="AM32" s="67" t="s">
        <v>1258</v>
      </c>
      <c r="AN32" s="64"/>
      <c r="AO32" s="66">
        <v>39960.10482638889</v>
      </c>
      <c r="AP32" s="67" t="s">
        <v>1293</v>
      </c>
      <c r="AQ32" s="64" t="b">
        <v>0</v>
      </c>
      <c r="AR32" s="64" t="b">
        <v>0</v>
      </c>
      <c r="AS32" s="64" t="b">
        <v>1</v>
      </c>
      <c r="AT32" s="64"/>
      <c r="AU32" s="64">
        <v>5778</v>
      </c>
      <c r="AV32" s="67" t="s">
        <v>1316</v>
      </c>
      <c r="AW32" s="64" t="b">
        <v>1</v>
      </c>
      <c r="AX32" s="64" t="s">
        <v>219</v>
      </c>
      <c r="AY32" s="67" t="s">
        <v>1381</v>
      </c>
      <c r="AZ32" s="110" t="s">
        <v>65</v>
      </c>
      <c r="BA32" s="48"/>
      <c r="BB32" s="48"/>
      <c r="BC32" s="48"/>
      <c r="BD32" s="48"/>
      <c r="BE32" s="48"/>
      <c r="BF32" s="48"/>
      <c r="BG32" s="48"/>
      <c r="BH32" s="48"/>
      <c r="BI32" s="48"/>
      <c r="BJ32" s="48"/>
      <c r="BK32" s="48"/>
      <c r="BL32" s="49"/>
      <c r="BM32" s="48"/>
      <c r="BN32" s="49"/>
      <c r="BO32" s="48"/>
      <c r="BP32" s="49"/>
      <c r="BQ32" s="48"/>
      <c r="BR32" s="49"/>
      <c r="BS32" s="48"/>
      <c r="BT32" s="63" t="str">
        <f>REPLACE(INDEX(GroupVertices[Group],MATCH(Vertices[[#This Row],[Vertex]],GroupVertices[Vertex],0)),1,1,"")</f>
        <v>2</v>
      </c>
    </row>
    <row r="33" spans="1:72" ht="41.45" customHeight="1">
      <c r="A33" s="62" t="s">
        <v>791</v>
      </c>
      <c r="B33" s="64"/>
      <c r="C33" s="87"/>
      <c r="D33" s="87" t="s">
        <v>64</v>
      </c>
      <c r="E33" s="94">
        <v>166.9671784847243</v>
      </c>
      <c r="F33" s="105">
        <v>99.99939077535748</v>
      </c>
      <c r="G33" s="76" t="s">
        <v>1337</v>
      </c>
      <c r="H33" s="106"/>
      <c r="I33" s="77" t="s">
        <v>791</v>
      </c>
      <c r="J33" s="97"/>
      <c r="K33" s="107"/>
      <c r="L33" s="77" t="s">
        <v>1434</v>
      </c>
      <c r="M33" s="108">
        <v>1.2030342658616218</v>
      </c>
      <c r="N33" s="102">
        <v>4960.8466796875</v>
      </c>
      <c r="O33" s="102">
        <v>9685.2236328125</v>
      </c>
      <c r="P33" s="103"/>
      <c r="Q33" s="104"/>
      <c r="R33" s="104"/>
      <c r="S33" s="109"/>
      <c r="T33" s="48">
        <v>1</v>
      </c>
      <c r="U33" s="48">
        <v>0</v>
      </c>
      <c r="V33" s="49">
        <v>0</v>
      </c>
      <c r="W33" s="49">
        <v>0.009174</v>
      </c>
      <c r="X33" s="49">
        <v>0.010173</v>
      </c>
      <c r="Y33" s="49">
        <v>0.325995</v>
      </c>
      <c r="Z33" s="49">
        <v>0</v>
      </c>
      <c r="AA33" s="49">
        <v>0</v>
      </c>
      <c r="AB33" s="98">
        <v>33</v>
      </c>
      <c r="AC33" s="98"/>
      <c r="AD33" s="99"/>
      <c r="AE33" s="64" t="s">
        <v>1145</v>
      </c>
      <c r="AF33" s="64">
        <v>146</v>
      </c>
      <c r="AG33" s="64">
        <v>1318</v>
      </c>
      <c r="AH33" s="64">
        <v>10022</v>
      </c>
      <c r="AI33" s="64">
        <v>2203</v>
      </c>
      <c r="AJ33" s="64"/>
      <c r="AK33" s="64" t="s">
        <v>1192</v>
      </c>
      <c r="AL33" s="64" t="s">
        <v>1232</v>
      </c>
      <c r="AM33" s="67" t="s">
        <v>1259</v>
      </c>
      <c r="AN33" s="64"/>
      <c r="AO33" s="66">
        <v>41162.66043981481</v>
      </c>
      <c r="AP33" s="67" t="s">
        <v>1294</v>
      </c>
      <c r="AQ33" s="64" t="b">
        <v>0</v>
      </c>
      <c r="AR33" s="64" t="b">
        <v>0</v>
      </c>
      <c r="AS33" s="64" t="b">
        <v>1</v>
      </c>
      <c r="AT33" s="64"/>
      <c r="AU33" s="64">
        <v>21</v>
      </c>
      <c r="AV33" s="67" t="s">
        <v>289</v>
      </c>
      <c r="AW33" s="64" t="b">
        <v>0</v>
      </c>
      <c r="AX33" s="64" t="s">
        <v>219</v>
      </c>
      <c r="AY33" s="67" t="s">
        <v>1382</v>
      </c>
      <c r="AZ33" s="110" t="s">
        <v>65</v>
      </c>
      <c r="BA33" s="48"/>
      <c r="BB33" s="48"/>
      <c r="BC33" s="48"/>
      <c r="BD33" s="48"/>
      <c r="BE33" s="48"/>
      <c r="BF33" s="48"/>
      <c r="BG33" s="48"/>
      <c r="BH33" s="48"/>
      <c r="BI33" s="48"/>
      <c r="BJ33" s="48"/>
      <c r="BK33" s="48"/>
      <c r="BL33" s="49"/>
      <c r="BM33" s="48"/>
      <c r="BN33" s="49"/>
      <c r="BO33" s="48"/>
      <c r="BP33" s="49"/>
      <c r="BQ33" s="48"/>
      <c r="BR33" s="49"/>
      <c r="BS33" s="48"/>
      <c r="BT33" s="63" t="str">
        <f>REPLACE(INDEX(GroupVertices[Group],MATCH(Vertices[[#This Row],[Vertex]],GroupVertices[Vertex],0)),1,1,"")</f>
        <v>2</v>
      </c>
    </row>
    <row r="34" spans="1:72" ht="41.45" customHeight="1">
      <c r="A34" s="62" t="s">
        <v>771</v>
      </c>
      <c r="B34" s="64"/>
      <c r="C34" s="87"/>
      <c r="D34" s="87" t="s">
        <v>64</v>
      </c>
      <c r="E34" s="94">
        <v>164.3250622694454</v>
      </c>
      <c r="F34" s="105">
        <v>99.9997148310184</v>
      </c>
      <c r="G34" s="76" t="s">
        <v>912</v>
      </c>
      <c r="H34" s="106"/>
      <c r="I34" s="77" t="s">
        <v>771</v>
      </c>
      <c r="J34" s="97"/>
      <c r="K34" s="107"/>
      <c r="L34" s="77" t="s">
        <v>1435</v>
      </c>
      <c r="M34" s="108">
        <v>1.0950373159352274</v>
      </c>
      <c r="N34" s="102">
        <v>457.2491455078125</v>
      </c>
      <c r="O34" s="102">
        <v>7958.1044921875</v>
      </c>
      <c r="P34" s="103"/>
      <c r="Q34" s="104"/>
      <c r="R34" s="104"/>
      <c r="S34" s="109"/>
      <c r="T34" s="48">
        <v>2</v>
      </c>
      <c r="U34" s="48">
        <v>2</v>
      </c>
      <c r="V34" s="49">
        <v>0</v>
      </c>
      <c r="W34" s="49">
        <v>0.009346</v>
      </c>
      <c r="X34" s="49">
        <v>0.016878</v>
      </c>
      <c r="Y34" s="49">
        <v>0.686067</v>
      </c>
      <c r="Z34" s="49">
        <v>0.6666666666666666</v>
      </c>
      <c r="AA34" s="49">
        <v>0.3333333333333333</v>
      </c>
      <c r="AB34" s="98">
        <v>34</v>
      </c>
      <c r="AC34" s="98"/>
      <c r="AD34" s="99"/>
      <c r="AE34" s="64" t="s">
        <v>1146</v>
      </c>
      <c r="AF34" s="64">
        <v>1290</v>
      </c>
      <c r="AG34" s="64">
        <v>618</v>
      </c>
      <c r="AH34" s="64">
        <v>1752</v>
      </c>
      <c r="AI34" s="64">
        <v>397</v>
      </c>
      <c r="AJ34" s="64"/>
      <c r="AK34" s="64" t="s">
        <v>1193</v>
      </c>
      <c r="AL34" s="64" t="s">
        <v>1112</v>
      </c>
      <c r="AM34" s="67" t="s">
        <v>1260</v>
      </c>
      <c r="AN34" s="64"/>
      <c r="AO34" s="66">
        <v>41163.86059027778</v>
      </c>
      <c r="AP34" s="67" t="s">
        <v>1295</v>
      </c>
      <c r="AQ34" s="64" t="b">
        <v>1</v>
      </c>
      <c r="AR34" s="64" t="b">
        <v>0</v>
      </c>
      <c r="AS34" s="64" t="b">
        <v>1</v>
      </c>
      <c r="AT34" s="64"/>
      <c r="AU34" s="64">
        <v>28</v>
      </c>
      <c r="AV34" s="67" t="s">
        <v>289</v>
      </c>
      <c r="AW34" s="64" t="b">
        <v>0</v>
      </c>
      <c r="AX34" s="64" t="s">
        <v>219</v>
      </c>
      <c r="AY34" s="67" t="s">
        <v>1383</v>
      </c>
      <c r="AZ34" s="110" t="s">
        <v>66</v>
      </c>
      <c r="BA34" s="48"/>
      <c r="BB34" s="48"/>
      <c r="BC34" s="48"/>
      <c r="BD34" s="48"/>
      <c r="BE34" s="48" t="s">
        <v>875</v>
      </c>
      <c r="BF34" s="48" t="s">
        <v>875</v>
      </c>
      <c r="BG34" s="92" t="s">
        <v>1578</v>
      </c>
      <c r="BH34" s="92" t="s">
        <v>1578</v>
      </c>
      <c r="BI34" s="92" t="s">
        <v>1601</v>
      </c>
      <c r="BJ34" s="92" t="s">
        <v>1601</v>
      </c>
      <c r="BK34" s="48">
        <v>0</v>
      </c>
      <c r="BL34" s="49">
        <v>0</v>
      </c>
      <c r="BM34" s="48">
        <v>0</v>
      </c>
      <c r="BN34" s="49">
        <v>0</v>
      </c>
      <c r="BO34" s="48">
        <v>0</v>
      </c>
      <c r="BP34" s="49">
        <v>0</v>
      </c>
      <c r="BQ34" s="48">
        <v>17</v>
      </c>
      <c r="BR34" s="49">
        <v>100</v>
      </c>
      <c r="BS34" s="48">
        <v>17</v>
      </c>
      <c r="BT34" s="63" t="str">
        <f>REPLACE(INDEX(GroupVertices[Group],MATCH(Vertices[[#This Row],[Vertex]],GroupVertices[Vertex],0)),1,1,"")</f>
        <v>1</v>
      </c>
    </row>
    <row r="35" spans="1:72" ht="41.45" customHeight="1">
      <c r="A35" s="62" t="s">
        <v>772</v>
      </c>
      <c r="B35" s="64"/>
      <c r="C35" s="87"/>
      <c r="D35" s="87" t="s">
        <v>64</v>
      </c>
      <c r="E35" s="94">
        <v>168.1712285885442</v>
      </c>
      <c r="F35" s="105">
        <v>99.99924309856344</v>
      </c>
      <c r="G35" s="76" t="s">
        <v>913</v>
      </c>
      <c r="H35" s="106"/>
      <c r="I35" s="77" t="s">
        <v>772</v>
      </c>
      <c r="J35" s="97"/>
      <c r="K35" s="107"/>
      <c r="L35" s="77" t="s">
        <v>1436</v>
      </c>
      <c r="M35" s="108">
        <v>1.2522500187566503</v>
      </c>
      <c r="N35" s="102">
        <v>159.6434326171875</v>
      </c>
      <c r="O35" s="102">
        <v>6444.3876953125</v>
      </c>
      <c r="P35" s="103"/>
      <c r="Q35" s="104"/>
      <c r="R35" s="104"/>
      <c r="S35" s="109"/>
      <c r="T35" s="48">
        <v>1</v>
      </c>
      <c r="U35" s="48">
        <v>3</v>
      </c>
      <c r="V35" s="49">
        <v>0</v>
      </c>
      <c r="W35" s="49">
        <v>0.009346</v>
      </c>
      <c r="X35" s="49">
        <v>0.016878</v>
      </c>
      <c r="Y35" s="49">
        <v>0.686067</v>
      </c>
      <c r="Z35" s="49">
        <v>0.6666666666666666</v>
      </c>
      <c r="AA35" s="49">
        <v>0.3333333333333333</v>
      </c>
      <c r="AB35" s="98">
        <v>35</v>
      </c>
      <c r="AC35" s="98"/>
      <c r="AD35" s="99"/>
      <c r="AE35" s="64" t="s">
        <v>1147</v>
      </c>
      <c r="AF35" s="64">
        <v>3138</v>
      </c>
      <c r="AG35" s="64">
        <v>1637</v>
      </c>
      <c r="AH35" s="64">
        <v>6347</v>
      </c>
      <c r="AI35" s="64">
        <v>15640</v>
      </c>
      <c r="AJ35" s="64"/>
      <c r="AK35" s="64" t="s">
        <v>1194</v>
      </c>
      <c r="AL35" s="64" t="s">
        <v>1233</v>
      </c>
      <c r="AM35" s="67" t="s">
        <v>1261</v>
      </c>
      <c r="AN35" s="64"/>
      <c r="AO35" s="66">
        <v>39918.08679398148</v>
      </c>
      <c r="AP35" s="67" t="s">
        <v>1296</v>
      </c>
      <c r="AQ35" s="64" t="b">
        <v>0</v>
      </c>
      <c r="AR35" s="64" t="b">
        <v>0</v>
      </c>
      <c r="AS35" s="64" t="b">
        <v>1</v>
      </c>
      <c r="AT35" s="64"/>
      <c r="AU35" s="64">
        <v>52</v>
      </c>
      <c r="AV35" s="67" t="s">
        <v>1318</v>
      </c>
      <c r="AW35" s="64" t="b">
        <v>0</v>
      </c>
      <c r="AX35" s="64" t="s">
        <v>219</v>
      </c>
      <c r="AY35" s="67" t="s">
        <v>1384</v>
      </c>
      <c r="AZ35" s="110" t="s">
        <v>66</v>
      </c>
      <c r="BA35" s="48"/>
      <c r="BB35" s="48"/>
      <c r="BC35" s="48"/>
      <c r="BD35" s="48"/>
      <c r="BE35" s="48" t="s">
        <v>875</v>
      </c>
      <c r="BF35" s="48" t="s">
        <v>875</v>
      </c>
      <c r="BG35" s="92" t="s">
        <v>1578</v>
      </c>
      <c r="BH35" s="92" t="s">
        <v>1578</v>
      </c>
      <c r="BI35" s="92" t="s">
        <v>1601</v>
      </c>
      <c r="BJ35" s="92" t="s">
        <v>1601</v>
      </c>
      <c r="BK35" s="48">
        <v>0</v>
      </c>
      <c r="BL35" s="49">
        <v>0</v>
      </c>
      <c r="BM35" s="48">
        <v>0</v>
      </c>
      <c r="BN35" s="49">
        <v>0</v>
      </c>
      <c r="BO35" s="48">
        <v>0</v>
      </c>
      <c r="BP35" s="49">
        <v>0</v>
      </c>
      <c r="BQ35" s="48">
        <v>17</v>
      </c>
      <c r="BR35" s="49">
        <v>100</v>
      </c>
      <c r="BS35" s="48">
        <v>17</v>
      </c>
      <c r="BT35" s="63" t="str">
        <f>REPLACE(INDEX(GroupVertices[Group],MATCH(Vertices[[#This Row],[Vertex]],GroupVertices[Vertex],0)),1,1,"")</f>
        <v>1</v>
      </c>
    </row>
    <row r="36" spans="1:72" ht="41.45" customHeight="1">
      <c r="A36" s="62" t="s">
        <v>792</v>
      </c>
      <c r="B36" s="64"/>
      <c r="C36" s="87"/>
      <c r="D36" s="87" t="s">
        <v>64</v>
      </c>
      <c r="E36" s="94">
        <v>163.4305172079867</v>
      </c>
      <c r="F36" s="105">
        <v>99.99982454700645</v>
      </c>
      <c r="G36" s="76" t="s">
        <v>1338</v>
      </c>
      <c r="H36" s="106"/>
      <c r="I36" s="77" t="s">
        <v>792</v>
      </c>
      <c r="J36" s="97"/>
      <c r="K36" s="107"/>
      <c r="L36" s="77" t="s">
        <v>1437</v>
      </c>
      <c r="M36" s="108">
        <v>1.0584726343172908</v>
      </c>
      <c r="N36" s="102">
        <v>5938.7353515625</v>
      </c>
      <c r="O36" s="102">
        <v>4427.65478515625</v>
      </c>
      <c r="P36" s="103"/>
      <c r="Q36" s="104"/>
      <c r="R36" s="104"/>
      <c r="S36" s="109"/>
      <c r="T36" s="48">
        <v>1</v>
      </c>
      <c r="U36" s="48">
        <v>0</v>
      </c>
      <c r="V36" s="49">
        <v>0</v>
      </c>
      <c r="W36" s="49">
        <v>0.009174</v>
      </c>
      <c r="X36" s="49">
        <v>0.010173</v>
      </c>
      <c r="Y36" s="49">
        <v>0.325995</v>
      </c>
      <c r="Z36" s="49">
        <v>0</v>
      </c>
      <c r="AA36" s="49">
        <v>0</v>
      </c>
      <c r="AB36" s="98">
        <v>36</v>
      </c>
      <c r="AC36" s="98"/>
      <c r="AD36" s="99"/>
      <c r="AE36" s="64" t="s">
        <v>1148</v>
      </c>
      <c r="AF36" s="64">
        <v>432</v>
      </c>
      <c r="AG36" s="64">
        <v>381</v>
      </c>
      <c r="AH36" s="64">
        <v>9725</v>
      </c>
      <c r="AI36" s="64">
        <v>66528</v>
      </c>
      <c r="AJ36" s="64"/>
      <c r="AK36" s="64" t="s">
        <v>1195</v>
      </c>
      <c r="AL36" s="64" t="s">
        <v>1112</v>
      </c>
      <c r="AM36" s="64"/>
      <c r="AN36" s="64"/>
      <c r="AO36" s="66">
        <v>41077.8172337963</v>
      </c>
      <c r="AP36" s="67" t="s">
        <v>1297</v>
      </c>
      <c r="AQ36" s="64" t="b">
        <v>0</v>
      </c>
      <c r="AR36" s="64" t="b">
        <v>0</v>
      </c>
      <c r="AS36" s="64" t="b">
        <v>0</v>
      </c>
      <c r="AT36" s="64"/>
      <c r="AU36" s="64">
        <v>1</v>
      </c>
      <c r="AV36" s="67" t="s">
        <v>289</v>
      </c>
      <c r="AW36" s="64" t="b">
        <v>0</v>
      </c>
      <c r="AX36" s="64" t="s">
        <v>219</v>
      </c>
      <c r="AY36" s="67" t="s">
        <v>1385</v>
      </c>
      <c r="AZ36" s="110" t="s">
        <v>65</v>
      </c>
      <c r="BA36" s="48"/>
      <c r="BB36" s="48"/>
      <c r="BC36" s="48"/>
      <c r="BD36" s="48"/>
      <c r="BE36" s="48"/>
      <c r="BF36" s="48"/>
      <c r="BG36" s="48"/>
      <c r="BH36" s="48"/>
      <c r="BI36" s="48"/>
      <c r="BJ36" s="48"/>
      <c r="BK36" s="48"/>
      <c r="BL36" s="49"/>
      <c r="BM36" s="48"/>
      <c r="BN36" s="49"/>
      <c r="BO36" s="48"/>
      <c r="BP36" s="49"/>
      <c r="BQ36" s="48"/>
      <c r="BR36" s="49"/>
      <c r="BS36" s="48"/>
      <c r="BT36" s="63" t="str">
        <f>REPLACE(INDEX(GroupVertices[Group],MATCH(Vertices[[#This Row],[Vertex]],GroupVertices[Vertex],0)),1,1,"")</f>
        <v>2</v>
      </c>
    </row>
    <row r="37" spans="1:72" ht="41.45" customHeight="1">
      <c r="A37" s="62" t="s">
        <v>793</v>
      </c>
      <c r="B37" s="64"/>
      <c r="C37" s="87"/>
      <c r="D37" s="87" t="s">
        <v>64</v>
      </c>
      <c r="E37" s="94">
        <v>170.6359455722258</v>
      </c>
      <c r="F37" s="105">
        <v>99.99894080092548</v>
      </c>
      <c r="G37" s="76" t="s">
        <v>1339</v>
      </c>
      <c r="H37" s="106"/>
      <c r="I37" s="77" t="s">
        <v>793</v>
      </c>
      <c r="J37" s="97"/>
      <c r="K37" s="107"/>
      <c r="L37" s="77" t="s">
        <v>1438</v>
      </c>
      <c r="M37" s="108">
        <v>1.3529957449022727</v>
      </c>
      <c r="N37" s="102">
        <v>4142.0634765625</v>
      </c>
      <c r="O37" s="102">
        <v>9567.4833984375</v>
      </c>
      <c r="P37" s="103"/>
      <c r="Q37" s="104"/>
      <c r="R37" s="104"/>
      <c r="S37" s="109"/>
      <c r="T37" s="48">
        <v>1</v>
      </c>
      <c r="U37" s="48">
        <v>0</v>
      </c>
      <c r="V37" s="49">
        <v>0</v>
      </c>
      <c r="W37" s="49">
        <v>0.009174</v>
      </c>
      <c r="X37" s="49">
        <v>0.010173</v>
      </c>
      <c r="Y37" s="49">
        <v>0.325995</v>
      </c>
      <c r="Z37" s="49">
        <v>0</v>
      </c>
      <c r="AA37" s="49">
        <v>0</v>
      </c>
      <c r="AB37" s="98">
        <v>37</v>
      </c>
      <c r="AC37" s="98"/>
      <c r="AD37" s="99"/>
      <c r="AE37" s="64" t="s">
        <v>1149</v>
      </c>
      <c r="AF37" s="64">
        <v>4999</v>
      </c>
      <c r="AG37" s="64">
        <v>2290</v>
      </c>
      <c r="AH37" s="64">
        <v>46285</v>
      </c>
      <c r="AI37" s="64">
        <v>23420</v>
      </c>
      <c r="AJ37" s="64"/>
      <c r="AK37" s="64" t="s">
        <v>1196</v>
      </c>
      <c r="AL37" s="64" t="s">
        <v>1234</v>
      </c>
      <c r="AM37" s="64"/>
      <c r="AN37" s="64"/>
      <c r="AO37" s="66">
        <v>40051.9903587963</v>
      </c>
      <c r="AP37" s="67" t="s">
        <v>1298</v>
      </c>
      <c r="AQ37" s="64" t="b">
        <v>0</v>
      </c>
      <c r="AR37" s="64" t="b">
        <v>0</v>
      </c>
      <c r="AS37" s="64" t="b">
        <v>1</v>
      </c>
      <c r="AT37" s="64"/>
      <c r="AU37" s="64">
        <v>94</v>
      </c>
      <c r="AV37" s="67" t="s">
        <v>1316</v>
      </c>
      <c r="AW37" s="64" t="b">
        <v>0</v>
      </c>
      <c r="AX37" s="64" t="s">
        <v>219</v>
      </c>
      <c r="AY37" s="67" t="s">
        <v>1386</v>
      </c>
      <c r="AZ37" s="110" t="s">
        <v>65</v>
      </c>
      <c r="BA37" s="48"/>
      <c r="BB37" s="48"/>
      <c r="BC37" s="48"/>
      <c r="BD37" s="48"/>
      <c r="BE37" s="48"/>
      <c r="BF37" s="48"/>
      <c r="BG37" s="48"/>
      <c r="BH37" s="48"/>
      <c r="BI37" s="48"/>
      <c r="BJ37" s="48"/>
      <c r="BK37" s="48"/>
      <c r="BL37" s="49"/>
      <c r="BM37" s="48"/>
      <c r="BN37" s="49"/>
      <c r="BO37" s="48"/>
      <c r="BP37" s="49"/>
      <c r="BQ37" s="48"/>
      <c r="BR37" s="49"/>
      <c r="BS37" s="48"/>
      <c r="BT37" s="63" t="str">
        <f>REPLACE(INDEX(GroupVertices[Group],MATCH(Vertices[[#This Row],[Vertex]],GroupVertices[Vertex],0)),1,1,"")</f>
        <v>2</v>
      </c>
    </row>
    <row r="38" spans="1:72" ht="41.45" customHeight="1">
      <c r="A38" s="62" t="s">
        <v>794</v>
      </c>
      <c r="B38" s="64"/>
      <c r="C38" s="87"/>
      <c r="D38" s="87" t="s">
        <v>64</v>
      </c>
      <c r="E38" s="94">
        <v>1000</v>
      </c>
      <c r="F38" s="105">
        <v>99.89721926602874</v>
      </c>
      <c r="G38" s="76" t="s">
        <v>1340</v>
      </c>
      <c r="H38" s="106"/>
      <c r="I38" s="77" t="s">
        <v>794</v>
      </c>
      <c r="J38" s="97"/>
      <c r="K38" s="107"/>
      <c r="L38" s="77" t="s">
        <v>1439</v>
      </c>
      <c r="M38" s="108">
        <v>35.25339260815458</v>
      </c>
      <c r="N38" s="102">
        <v>1414.8123779296875</v>
      </c>
      <c r="O38" s="102">
        <v>517.7255249023438</v>
      </c>
      <c r="P38" s="103"/>
      <c r="Q38" s="104"/>
      <c r="R38" s="104"/>
      <c r="S38" s="109"/>
      <c r="T38" s="48">
        <v>2</v>
      </c>
      <c r="U38" s="48">
        <v>0</v>
      </c>
      <c r="V38" s="49">
        <v>0</v>
      </c>
      <c r="W38" s="49">
        <v>0.009259</v>
      </c>
      <c r="X38" s="49">
        <v>0.017813</v>
      </c>
      <c r="Y38" s="49">
        <v>0.489289</v>
      </c>
      <c r="Z38" s="49">
        <v>1</v>
      </c>
      <c r="AA38" s="49">
        <v>0</v>
      </c>
      <c r="AB38" s="98">
        <v>38</v>
      </c>
      <c r="AC38" s="98"/>
      <c r="AD38" s="99"/>
      <c r="AE38" s="64" t="s">
        <v>1150</v>
      </c>
      <c r="AF38" s="64">
        <v>86732</v>
      </c>
      <c r="AG38" s="64">
        <v>222021</v>
      </c>
      <c r="AH38" s="64">
        <v>200600</v>
      </c>
      <c r="AI38" s="64">
        <v>69809</v>
      </c>
      <c r="AJ38" s="64"/>
      <c r="AK38" s="64" t="s">
        <v>1197</v>
      </c>
      <c r="AL38" s="64" t="s">
        <v>1235</v>
      </c>
      <c r="AM38" s="67" t="s">
        <v>1262</v>
      </c>
      <c r="AN38" s="64"/>
      <c r="AO38" s="66">
        <v>39715.80134259259</v>
      </c>
      <c r="AP38" s="67" t="s">
        <v>1299</v>
      </c>
      <c r="AQ38" s="64" t="b">
        <v>0</v>
      </c>
      <c r="AR38" s="64" t="b">
        <v>0</v>
      </c>
      <c r="AS38" s="64" t="b">
        <v>1</v>
      </c>
      <c r="AT38" s="64"/>
      <c r="AU38" s="64">
        <v>12563</v>
      </c>
      <c r="AV38" s="67" t="s">
        <v>1320</v>
      </c>
      <c r="AW38" s="64" t="b">
        <v>1</v>
      </c>
      <c r="AX38" s="64" t="s">
        <v>219</v>
      </c>
      <c r="AY38" s="67" t="s">
        <v>1387</v>
      </c>
      <c r="AZ38" s="110" t="s">
        <v>65</v>
      </c>
      <c r="BA38" s="48"/>
      <c r="BB38" s="48"/>
      <c r="BC38" s="48"/>
      <c r="BD38" s="48"/>
      <c r="BE38" s="48"/>
      <c r="BF38" s="48"/>
      <c r="BG38" s="48"/>
      <c r="BH38" s="48"/>
      <c r="BI38" s="48"/>
      <c r="BJ38" s="48"/>
      <c r="BK38" s="48"/>
      <c r="BL38" s="49"/>
      <c r="BM38" s="48"/>
      <c r="BN38" s="49"/>
      <c r="BO38" s="48"/>
      <c r="BP38" s="49"/>
      <c r="BQ38" s="48"/>
      <c r="BR38" s="49"/>
      <c r="BS38" s="48"/>
      <c r="BT38" s="63" t="str">
        <f>REPLACE(INDEX(GroupVertices[Group],MATCH(Vertices[[#This Row],[Vertex]],GroupVertices[Vertex],0)),1,1,"")</f>
        <v>1</v>
      </c>
    </row>
    <row r="39" spans="1:72" ht="41.45" customHeight="1">
      <c r="A39" s="62" t="s">
        <v>795</v>
      </c>
      <c r="B39" s="64"/>
      <c r="C39" s="87"/>
      <c r="D39" s="87" t="s">
        <v>64</v>
      </c>
      <c r="E39" s="94">
        <v>162.25666271805565</v>
      </c>
      <c r="F39" s="105">
        <v>99.99996852030722</v>
      </c>
      <c r="G39" s="76" t="s">
        <v>1341</v>
      </c>
      <c r="H39" s="106"/>
      <c r="I39" s="77" t="s">
        <v>795</v>
      </c>
      <c r="J39" s="97"/>
      <c r="K39" s="107"/>
      <c r="L39" s="77" t="s">
        <v>1440</v>
      </c>
      <c r="M39" s="108">
        <v>1.0104911322785641</v>
      </c>
      <c r="N39" s="102">
        <v>1991.6357421875</v>
      </c>
      <c r="O39" s="102">
        <v>313.7761535644531</v>
      </c>
      <c r="P39" s="103"/>
      <c r="Q39" s="104"/>
      <c r="R39" s="104"/>
      <c r="S39" s="109"/>
      <c r="T39" s="48">
        <v>2</v>
      </c>
      <c r="U39" s="48">
        <v>0</v>
      </c>
      <c r="V39" s="49">
        <v>0</v>
      </c>
      <c r="W39" s="49">
        <v>0.009259</v>
      </c>
      <c r="X39" s="49">
        <v>0.017813</v>
      </c>
      <c r="Y39" s="49">
        <v>0.489289</v>
      </c>
      <c r="Z39" s="49">
        <v>1</v>
      </c>
      <c r="AA39" s="49">
        <v>0</v>
      </c>
      <c r="AB39" s="98">
        <v>39</v>
      </c>
      <c r="AC39" s="98"/>
      <c r="AD39" s="99"/>
      <c r="AE39" s="64" t="s">
        <v>1151</v>
      </c>
      <c r="AF39" s="64">
        <v>494</v>
      </c>
      <c r="AG39" s="64">
        <v>70</v>
      </c>
      <c r="AH39" s="64">
        <v>1585</v>
      </c>
      <c r="AI39" s="64">
        <v>389</v>
      </c>
      <c r="AJ39" s="64"/>
      <c r="AK39" s="64" t="s">
        <v>1198</v>
      </c>
      <c r="AL39" s="64" t="s">
        <v>1236</v>
      </c>
      <c r="AM39" s="64"/>
      <c r="AN39" s="64"/>
      <c r="AO39" s="66">
        <v>40593.060532407406</v>
      </c>
      <c r="AP39" s="67" t="s">
        <v>1300</v>
      </c>
      <c r="AQ39" s="64" t="b">
        <v>0</v>
      </c>
      <c r="AR39" s="64" t="b">
        <v>0</v>
      </c>
      <c r="AS39" s="64" t="b">
        <v>0</v>
      </c>
      <c r="AT39" s="64"/>
      <c r="AU39" s="64">
        <v>0</v>
      </c>
      <c r="AV39" s="67" t="s">
        <v>1316</v>
      </c>
      <c r="AW39" s="64" t="b">
        <v>0</v>
      </c>
      <c r="AX39" s="64" t="s">
        <v>219</v>
      </c>
      <c r="AY39" s="67" t="s">
        <v>1388</v>
      </c>
      <c r="AZ39" s="110" t="s">
        <v>65</v>
      </c>
      <c r="BA39" s="48"/>
      <c r="BB39" s="48"/>
      <c r="BC39" s="48"/>
      <c r="BD39" s="48"/>
      <c r="BE39" s="48"/>
      <c r="BF39" s="48"/>
      <c r="BG39" s="48"/>
      <c r="BH39" s="48"/>
      <c r="BI39" s="48"/>
      <c r="BJ39" s="48"/>
      <c r="BK39" s="48"/>
      <c r="BL39" s="49"/>
      <c r="BM39" s="48"/>
      <c r="BN39" s="49"/>
      <c r="BO39" s="48"/>
      <c r="BP39" s="49"/>
      <c r="BQ39" s="48"/>
      <c r="BR39" s="49"/>
      <c r="BS39" s="48"/>
      <c r="BT39" s="63" t="str">
        <f>REPLACE(INDEX(GroupVertices[Group],MATCH(Vertices[[#This Row],[Vertex]],GroupVertices[Vertex],0)),1,1,"")</f>
        <v>1</v>
      </c>
    </row>
    <row r="40" spans="1:72" ht="41.45" customHeight="1">
      <c r="A40" s="62" t="s">
        <v>796</v>
      </c>
      <c r="B40" s="64"/>
      <c r="C40" s="87"/>
      <c r="D40" s="87" t="s">
        <v>64</v>
      </c>
      <c r="E40" s="94">
        <v>162.27553497673622</v>
      </c>
      <c r="F40" s="105">
        <v>99.99996620562393</v>
      </c>
      <c r="G40" s="76" t="s">
        <v>1342</v>
      </c>
      <c r="H40" s="106"/>
      <c r="I40" s="77" t="s">
        <v>796</v>
      </c>
      <c r="J40" s="97"/>
      <c r="K40" s="107"/>
      <c r="L40" s="77" t="s">
        <v>1441</v>
      </c>
      <c r="M40" s="108">
        <v>1.0112625390637526</v>
      </c>
      <c r="N40" s="102">
        <v>2531.204833984375</v>
      </c>
      <c r="O40" s="102">
        <v>633.1234130859375</v>
      </c>
      <c r="P40" s="103"/>
      <c r="Q40" s="104"/>
      <c r="R40" s="104"/>
      <c r="S40" s="109"/>
      <c r="T40" s="48">
        <v>2</v>
      </c>
      <c r="U40" s="48">
        <v>0</v>
      </c>
      <c r="V40" s="49">
        <v>0</v>
      </c>
      <c r="W40" s="49">
        <v>0.009259</v>
      </c>
      <c r="X40" s="49">
        <v>0.017813</v>
      </c>
      <c r="Y40" s="49">
        <v>0.489289</v>
      </c>
      <c r="Z40" s="49">
        <v>1</v>
      </c>
      <c r="AA40" s="49">
        <v>0</v>
      </c>
      <c r="AB40" s="98">
        <v>40</v>
      </c>
      <c r="AC40" s="98"/>
      <c r="AD40" s="99"/>
      <c r="AE40" s="64" t="s">
        <v>1152</v>
      </c>
      <c r="AF40" s="64">
        <v>42</v>
      </c>
      <c r="AG40" s="64">
        <v>75</v>
      </c>
      <c r="AH40" s="64">
        <v>235</v>
      </c>
      <c r="AI40" s="64">
        <v>724</v>
      </c>
      <c r="AJ40" s="64"/>
      <c r="AK40" s="64"/>
      <c r="AL40" s="64"/>
      <c r="AM40" s="64"/>
      <c r="AN40" s="64"/>
      <c r="AO40" s="66">
        <v>42300.076736111114</v>
      </c>
      <c r="AP40" s="67" t="s">
        <v>1301</v>
      </c>
      <c r="AQ40" s="64" t="b">
        <v>1</v>
      </c>
      <c r="AR40" s="64" t="b">
        <v>0</v>
      </c>
      <c r="AS40" s="64" t="b">
        <v>1</v>
      </c>
      <c r="AT40" s="64"/>
      <c r="AU40" s="64">
        <v>0</v>
      </c>
      <c r="AV40" s="67" t="s">
        <v>289</v>
      </c>
      <c r="AW40" s="64" t="b">
        <v>0</v>
      </c>
      <c r="AX40" s="64" t="s">
        <v>219</v>
      </c>
      <c r="AY40" s="67" t="s">
        <v>1389</v>
      </c>
      <c r="AZ40" s="110" t="s">
        <v>65</v>
      </c>
      <c r="BA40" s="48"/>
      <c r="BB40" s="48"/>
      <c r="BC40" s="48"/>
      <c r="BD40" s="48"/>
      <c r="BE40" s="48"/>
      <c r="BF40" s="48"/>
      <c r="BG40" s="48"/>
      <c r="BH40" s="48"/>
      <c r="BI40" s="48"/>
      <c r="BJ40" s="48"/>
      <c r="BK40" s="48"/>
      <c r="BL40" s="49"/>
      <c r="BM40" s="48"/>
      <c r="BN40" s="49"/>
      <c r="BO40" s="48"/>
      <c r="BP40" s="49"/>
      <c r="BQ40" s="48"/>
      <c r="BR40" s="49"/>
      <c r="BS40" s="48"/>
      <c r="BT40" s="63" t="str">
        <f>REPLACE(INDEX(GroupVertices[Group],MATCH(Vertices[[#This Row],[Vertex]],GroupVertices[Vertex],0)),1,1,"")</f>
        <v>1</v>
      </c>
    </row>
    <row r="41" spans="1:72" ht="41.45" customHeight="1">
      <c r="A41" s="62" t="s">
        <v>773</v>
      </c>
      <c r="B41" s="64"/>
      <c r="C41" s="87"/>
      <c r="D41" s="87" t="s">
        <v>64</v>
      </c>
      <c r="E41" s="94">
        <v>162.26043716979177</v>
      </c>
      <c r="F41" s="105">
        <v>99.99996805737057</v>
      </c>
      <c r="G41" s="76" t="s">
        <v>914</v>
      </c>
      <c r="H41" s="106"/>
      <c r="I41" s="77" t="s">
        <v>773</v>
      </c>
      <c r="J41" s="97"/>
      <c r="K41" s="107"/>
      <c r="L41" s="77" t="s">
        <v>1442</v>
      </c>
      <c r="M41" s="108">
        <v>1.0106454136356018</v>
      </c>
      <c r="N41" s="102">
        <v>935.4580078125</v>
      </c>
      <c r="O41" s="102">
        <v>2881.927734375</v>
      </c>
      <c r="P41" s="103"/>
      <c r="Q41" s="104"/>
      <c r="R41" s="104"/>
      <c r="S41" s="109"/>
      <c r="T41" s="48">
        <v>3</v>
      </c>
      <c r="U41" s="48">
        <v>4</v>
      </c>
      <c r="V41" s="49">
        <v>0</v>
      </c>
      <c r="W41" s="49">
        <v>0.009346</v>
      </c>
      <c r="X41" s="49">
        <v>0.025433</v>
      </c>
      <c r="Y41" s="49">
        <v>0.831715</v>
      </c>
      <c r="Z41" s="49">
        <v>0.6666666666666666</v>
      </c>
      <c r="AA41" s="49">
        <v>0.6666666666666666</v>
      </c>
      <c r="AB41" s="98">
        <v>41</v>
      </c>
      <c r="AC41" s="98"/>
      <c r="AD41" s="99"/>
      <c r="AE41" s="64" t="s">
        <v>1153</v>
      </c>
      <c r="AF41" s="64">
        <v>314</v>
      </c>
      <c r="AG41" s="64">
        <v>71</v>
      </c>
      <c r="AH41" s="64">
        <v>144</v>
      </c>
      <c r="AI41" s="64">
        <v>124</v>
      </c>
      <c r="AJ41" s="64"/>
      <c r="AK41" s="64" t="s">
        <v>1199</v>
      </c>
      <c r="AL41" s="64" t="s">
        <v>1237</v>
      </c>
      <c r="AM41" s="64"/>
      <c r="AN41" s="64"/>
      <c r="AO41" s="66">
        <v>39914.32326388889</v>
      </c>
      <c r="AP41" s="67" t="s">
        <v>1302</v>
      </c>
      <c r="AQ41" s="64" t="b">
        <v>0</v>
      </c>
      <c r="AR41" s="64" t="b">
        <v>0</v>
      </c>
      <c r="AS41" s="64" t="b">
        <v>0</v>
      </c>
      <c r="AT41" s="64"/>
      <c r="AU41" s="64">
        <v>0</v>
      </c>
      <c r="AV41" s="67" t="s">
        <v>1321</v>
      </c>
      <c r="AW41" s="64" t="b">
        <v>0</v>
      </c>
      <c r="AX41" s="64" t="s">
        <v>219</v>
      </c>
      <c r="AY41" s="67" t="s">
        <v>1390</v>
      </c>
      <c r="AZ41" s="110" t="s">
        <v>66</v>
      </c>
      <c r="BA41" s="48" t="s">
        <v>1552</v>
      </c>
      <c r="BB41" s="48" t="s">
        <v>1552</v>
      </c>
      <c r="BC41" s="48" t="s">
        <v>1556</v>
      </c>
      <c r="BD41" s="48" t="s">
        <v>1556</v>
      </c>
      <c r="BE41" s="48" t="s">
        <v>886</v>
      </c>
      <c r="BF41" s="48" t="s">
        <v>1563</v>
      </c>
      <c r="BG41" s="92" t="s">
        <v>1579</v>
      </c>
      <c r="BH41" s="92" t="s">
        <v>1587</v>
      </c>
      <c r="BI41" s="92" t="s">
        <v>1602</v>
      </c>
      <c r="BJ41" s="92" t="s">
        <v>1610</v>
      </c>
      <c r="BK41" s="48">
        <v>0</v>
      </c>
      <c r="BL41" s="49">
        <v>0</v>
      </c>
      <c r="BM41" s="48">
        <v>0</v>
      </c>
      <c r="BN41" s="49">
        <v>0</v>
      </c>
      <c r="BO41" s="48">
        <v>0</v>
      </c>
      <c r="BP41" s="49">
        <v>0</v>
      </c>
      <c r="BQ41" s="48">
        <v>108</v>
      </c>
      <c r="BR41" s="49">
        <v>100</v>
      </c>
      <c r="BS41" s="48">
        <v>108</v>
      </c>
      <c r="BT41" s="63" t="str">
        <f>REPLACE(INDEX(GroupVertices[Group],MATCH(Vertices[[#This Row],[Vertex]],GroupVertices[Vertex],0)),1,1,"")</f>
        <v>1</v>
      </c>
    </row>
    <row r="42" spans="1:72" ht="41.45" customHeight="1">
      <c r="A42" s="62" t="s">
        <v>774</v>
      </c>
      <c r="B42" s="64"/>
      <c r="C42" s="87"/>
      <c r="D42" s="87" t="s">
        <v>64</v>
      </c>
      <c r="E42" s="94">
        <v>164.5854994392372</v>
      </c>
      <c r="F42" s="105">
        <v>99.99968288838896</v>
      </c>
      <c r="G42" s="76" t="s">
        <v>915</v>
      </c>
      <c r="H42" s="106"/>
      <c r="I42" s="77" t="s">
        <v>774</v>
      </c>
      <c r="J42" s="97"/>
      <c r="K42" s="107"/>
      <c r="L42" s="77" t="s">
        <v>1443</v>
      </c>
      <c r="M42" s="108">
        <v>1.105682729570829</v>
      </c>
      <c r="N42" s="102">
        <v>1498.0582275390625</v>
      </c>
      <c r="O42" s="102">
        <v>3491.807373046875</v>
      </c>
      <c r="P42" s="103"/>
      <c r="Q42" s="104"/>
      <c r="R42" s="104"/>
      <c r="S42" s="109"/>
      <c r="T42" s="48">
        <v>2</v>
      </c>
      <c r="U42" s="48">
        <v>3</v>
      </c>
      <c r="V42" s="49">
        <v>0</v>
      </c>
      <c r="W42" s="49">
        <v>0.009346</v>
      </c>
      <c r="X42" s="49">
        <v>0.022712</v>
      </c>
      <c r="Y42" s="49">
        <v>0.654976</v>
      </c>
      <c r="Z42" s="49">
        <v>0.6666666666666666</v>
      </c>
      <c r="AA42" s="49">
        <v>0.6666666666666666</v>
      </c>
      <c r="AB42" s="98">
        <v>42</v>
      </c>
      <c r="AC42" s="98"/>
      <c r="AD42" s="99"/>
      <c r="AE42" s="64" t="s">
        <v>1154</v>
      </c>
      <c r="AF42" s="64">
        <v>230</v>
      </c>
      <c r="AG42" s="64">
        <v>687</v>
      </c>
      <c r="AH42" s="64">
        <v>770</v>
      </c>
      <c r="AI42" s="64">
        <v>395</v>
      </c>
      <c r="AJ42" s="64"/>
      <c r="AK42" s="64" t="s">
        <v>1200</v>
      </c>
      <c r="AL42" s="64"/>
      <c r="AM42" s="67" t="s">
        <v>1263</v>
      </c>
      <c r="AN42" s="64"/>
      <c r="AO42" s="66">
        <v>40200.727118055554</v>
      </c>
      <c r="AP42" s="67" t="s">
        <v>1303</v>
      </c>
      <c r="AQ42" s="64" t="b">
        <v>0</v>
      </c>
      <c r="AR42" s="64" t="b">
        <v>0</v>
      </c>
      <c r="AS42" s="64" t="b">
        <v>0</v>
      </c>
      <c r="AT42" s="64"/>
      <c r="AU42" s="64">
        <v>31</v>
      </c>
      <c r="AV42" s="67" t="s">
        <v>289</v>
      </c>
      <c r="AW42" s="64" t="b">
        <v>0</v>
      </c>
      <c r="AX42" s="64" t="s">
        <v>219</v>
      </c>
      <c r="AY42" s="67" t="s">
        <v>1391</v>
      </c>
      <c r="AZ42" s="110" t="s">
        <v>66</v>
      </c>
      <c r="BA42" s="48" t="s">
        <v>1553</v>
      </c>
      <c r="BB42" s="48" t="s">
        <v>1553</v>
      </c>
      <c r="BC42" s="48" t="s">
        <v>1557</v>
      </c>
      <c r="BD42" s="48" t="s">
        <v>1557</v>
      </c>
      <c r="BE42" s="48" t="s">
        <v>1560</v>
      </c>
      <c r="BF42" s="48" t="s">
        <v>1564</v>
      </c>
      <c r="BG42" s="92" t="s">
        <v>1580</v>
      </c>
      <c r="BH42" s="92" t="s">
        <v>1588</v>
      </c>
      <c r="BI42" s="92" t="s">
        <v>1603</v>
      </c>
      <c r="BJ42" s="92" t="s">
        <v>1611</v>
      </c>
      <c r="BK42" s="48">
        <v>0</v>
      </c>
      <c r="BL42" s="49">
        <v>0</v>
      </c>
      <c r="BM42" s="48">
        <v>0</v>
      </c>
      <c r="BN42" s="49">
        <v>0</v>
      </c>
      <c r="BO42" s="48">
        <v>0</v>
      </c>
      <c r="BP42" s="49">
        <v>0</v>
      </c>
      <c r="BQ42" s="48">
        <v>102</v>
      </c>
      <c r="BR42" s="49">
        <v>100</v>
      </c>
      <c r="BS42" s="48">
        <v>102</v>
      </c>
      <c r="BT42" s="63" t="str">
        <f>REPLACE(INDEX(GroupVertices[Group],MATCH(Vertices[[#This Row],[Vertex]],GroupVertices[Vertex],0)),1,1,"")</f>
        <v>1</v>
      </c>
    </row>
    <row r="43" spans="1:72" ht="41.45" customHeight="1">
      <c r="A43" s="62" t="s">
        <v>797</v>
      </c>
      <c r="B43" s="64"/>
      <c r="C43" s="87"/>
      <c r="D43" s="87" t="s">
        <v>64</v>
      </c>
      <c r="E43" s="94">
        <v>406.10889158135114</v>
      </c>
      <c r="F43" s="105">
        <v>99.97006003455174</v>
      </c>
      <c r="G43" s="76" t="s">
        <v>1343</v>
      </c>
      <c r="H43" s="106"/>
      <c r="I43" s="77" t="s">
        <v>797</v>
      </c>
      <c r="J43" s="97"/>
      <c r="K43" s="107"/>
      <c r="L43" s="77" t="s">
        <v>1444</v>
      </c>
      <c r="M43" s="108">
        <v>10.977992485056635</v>
      </c>
      <c r="N43" s="102">
        <v>2962.01904296875</v>
      </c>
      <c r="O43" s="102">
        <v>1602.7659912109375</v>
      </c>
      <c r="P43" s="103"/>
      <c r="Q43" s="104"/>
      <c r="R43" s="104"/>
      <c r="S43" s="109"/>
      <c r="T43" s="48">
        <v>2</v>
      </c>
      <c r="U43" s="48">
        <v>0</v>
      </c>
      <c r="V43" s="49">
        <v>0</v>
      </c>
      <c r="W43" s="49">
        <v>0.009259</v>
      </c>
      <c r="X43" s="49">
        <v>0.017813</v>
      </c>
      <c r="Y43" s="49">
        <v>0.489289</v>
      </c>
      <c r="Z43" s="49">
        <v>1</v>
      </c>
      <c r="AA43" s="49">
        <v>0</v>
      </c>
      <c r="AB43" s="98">
        <v>43</v>
      </c>
      <c r="AC43" s="98"/>
      <c r="AD43" s="99"/>
      <c r="AE43" s="64" t="s">
        <v>1155</v>
      </c>
      <c r="AF43" s="64">
        <v>406</v>
      </c>
      <c r="AG43" s="64">
        <v>64676</v>
      </c>
      <c r="AH43" s="64">
        <v>113860</v>
      </c>
      <c r="AI43" s="64">
        <v>773</v>
      </c>
      <c r="AJ43" s="64"/>
      <c r="AK43" s="64" t="s">
        <v>1201</v>
      </c>
      <c r="AL43" s="64" t="s">
        <v>1238</v>
      </c>
      <c r="AM43" s="67" t="s">
        <v>1264</v>
      </c>
      <c r="AN43" s="64"/>
      <c r="AO43" s="66">
        <v>39696.067777777775</v>
      </c>
      <c r="AP43" s="67" t="s">
        <v>1304</v>
      </c>
      <c r="AQ43" s="64" t="b">
        <v>0</v>
      </c>
      <c r="AR43" s="64" t="b">
        <v>0</v>
      </c>
      <c r="AS43" s="64" t="b">
        <v>0</v>
      </c>
      <c r="AT43" s="64"/>
      <c r="AU43" s="64">
        <v>691</v>
      </c>
      <c r="AV43" s="67" t="s">
        <v>289</v>
      </c>
      <c r="AW43" s="64" t="b">
        <v>0</v>
      </c>
      <c r="AX43" s="64" t="s">
        <v>219</v>
      </c>
      <c r="AY43" s="67" t="s">
        <v>1392</v>
      </c>
      <c r="AZ43" s="110" t="s">
        <v>65</v>
      </c>
      <c r="BA43" s="48"/>
      <c r="BB43" s="48"/>
      <c r="BC43" s="48"/>
      <c r="BD43" s="48"/>
      <c r="BE43" s="48"/>
      <c r="BF43" s="48"/>
      <c r="BG43" s="48"/>
      <c r="BH43" s="48"/>
      <c r="BI43" s="48"/>
      <c r="BJ43" s="48"/>
      <c r="BK43" s="48"/>
      <c r="BL43" s="49"/>
      <c r="BM43" s="48"/>
      <c r="BN43" s="49"/>
      <c r="BO43" s="48"/>
      <c r="BP43" s="49"/>
      <c r="BQ43" s="48"/>
      <c r="BR43" s="49"/>
      <c r="BS43" s="48"/>
      <c r="BT43" s="63" t="str">
        <f>REPLACE(INDEX(GroupVertices[Group],MATCH(Vertices[[#This Row],[Vertex]],GroupVertices[Vertex],0)),1,1,"")</f>
        <v>1</v>
      </c>
    </row>
    <row r="44" spans="1:72" ht="41.45" customHeight="1">
      <c r="A44" s="62" t="s">
        <v>427</v>
      </c>
      <c r="B44" s="64"/>
      <c r="C44" s="87"/>
      <c r="D44" s="87" t="s">
        <v>64</v>
      </c>
      <c r="E44" s="94">
        <v>163.23802016944495</v>
      </c>
      <c r="F44" s="105">
        <v>99.99984815677603</v>
      </c>
      <c r="G44" s="76" t="s">
        <v>456</v>
      </c>
      <c r="H44" s="106"/>
      <c r="I44" s="77" t="s">
        <v>427</v>
      </c>
      <c r="J44" s="97"/>
      <c r="K44" s="107"/>
      <c r="L44" s="77" t="s">
        <v>459</v>
      </c>
      <c r="M44" s="108">
        <v>1.0506042851083677</v>
      </c>
      <c r="N44" s="102">
        <v>3222.010498046875</v>
      </c>
      <c r="O44" s="102">
        <v>6166.40869140625</v>
      </c>
      <c r="P44" s="103"/>
      <c r="Q44" s="104"/>
      <c r="R44" s="104"/>
      <c r="S44" s="109"/>
      <c r="T44" s="48">
        <v>2</v>
      </c>
      <c r="U44" s="48">
        <v>0</v>
      </c>
      <c r="V44" s="49">
        <v>0</v>
      </c>
      <c r="W44" s="49">
        <v>0.009259</v>
      </c>
      <c r="X44" s="49">
        <v>0.017813</v>
      </c>
      <c r="Y44" s="49">
        <v>0.489289</v>
      </c>
      <c r="Z44" s="49">
        <v>1</v>
      </c>
      <c r="AA44" s="49">
        <v>0</v>
      </c>
      <c r="AB44" s="98">
        <v>44</v>
      </c>
      <c r="AC44" s="98"/>
      <c r="AD44" s="99"/>
      <c r="AE44" s="64" t="s">
        <v>448</v>
      </c>
      <c r="AF44" s="64">
        <v>6</v>
      </c>
      <c r="AG44" s="64">
        <v>330</v>
      </c>
      <c r="AH44" s="64">
        <v>10</v>
      </c>
      <c r="AI44" s="64">
        <v>3</v>
      </c>
      <c r="AJ44" s="64"/>
      <c r="AK44" s="64" t="s">
        <v>449</v>
      </c>
      <c r="AL44" s="64" t="s">
        <v>450</v>
      </c>
      <c r="AM44" s="67" t="s">
        <v>452</v>
      </c>
      <c r="AN44" s="64"/>
      <c r="AO44" s="66">
        <v>41593.50206018519</v>
      </c>
      <c r="AP44" s="67" t="s">
        <v>454</v>
      </c>
      <c r="AQ44" s="64" t="b">
        <v>0</v>
      </c>
      <c r="AR44" s="64" t="b">
        <v>0</v>
      </c>
      <c r="AS44" s="64" t="b">
        <v>0</v>
      </c>
      <c r="AT44" s="64"/>
      <c r="AU44" s="64">
        <v>11</v>
      </c>
      <c r="AV44" s="67" t="s">
        <v>372</v>
      </c>
      <c r="AW44" s="64" t="b">
        <v>0</v>
      </c>
      <c r="AX44" s="64" t="s">
        <v>219</v>
      </c>
      <c r="AY44" s="67" t="s">
        <v>458</v>
      </c>
      <c r="AZ44" s="110" t="s">
        <v>65</v>
      </c>
      <c r="BA44" s="48"/>
      <c r="BB44" s="48"/>
      <c r="BC44" s="48"/>
      <c r="BD44" s="48"/>
      <c r="BE44" s="48"/>
      <c r="BF44" s="48"/>
      <c r="BG44" s="48"/>
      <c r="BH44" s="48"/>
      <c r="BI44" s="48"/>
      <c r="BJ44" s="48"/>
      <c r="BK44" s="48"/>
      <c r="BL44" s="49"/>
      <c r="BM44" s="48"/>
      <c r="BN44" s="49"/>
      <c r="BO44" s="48"/>
      <c r="BP44" s="49"/>
      <c r="BQ44" s="48"/>
      <c r="BR44" s="49"/>
      <c r="BS44" s="48"/>
      <c r="BT44" s="63" t="str">
        <f>REPLACE(INDEX(GroupVertices[Group],MATCH(Vertices[[#This Row],[Vertex]],GroupVertices[Vertex],0)),1,1,"")</f>
        <v>1</v>
      </c>
    </row>
    <row r="45" spans="1:72" ht="41.45" customHeight="1">
      <c r="A45" s="62" t="s">
        <v>798</v>
      </c>
      <c r="B45" s="64"/>
      <c r="C45" s="87"/>
      <c r="D45" s="87" t="s">
        <v>64</v>
      </c>
      <c r="E45" s="94">
        <v>1000</v>
      </c>
      <c r="F45" s="105">
        <v>70</v>
      </c>
      <c r="G45" s="76" t="s">
        <v>1344</v>
      </c>
      <c r="H45" s="106"/>
      <c r="I45" s="77" t="s">
        <v>798</v>
      </c>
      <c r="J45" s="97"/>
      <c r="K45" s="107"/>
      <c r="L45" s="77" t="s">
        <v>1445</v>
      </c>
      <c r="M45" s="108">
        <v>9999</v>
      </c>
      <c r="N45" s="102">
        <v>3243.281494140625</v>
      </c>
      <c r="O45" s="102">
        <v>2933.303466796875</v>
      </c>
      <c r="P45" s="103"/>
      <c r="Q45" s="104"/>
      <c r="R45" s="104"/>
      <c r="S45" s="109"/>
      <c r="T45" s="48">
        <v>2</v>
      </c>
      <c r="U45" s="48">
        <v>0</v>
      </c>
      <c r="V45" s="49">
        <v>0</v>
      </c>
      <c r="W45" s="49">
        <v>0.009259</v>
      </c>
      <c r="X45" s="49">
        <v>0.017813</v>
      </c>
      <c r="Y45" s="49">
        <v>0.489289</v>
      </c>
      <c r="Z45" s="49">
        <v>1</v>
      </c>
      <c r="AA45" s="49">
        <v>0</v>
      </c>
      <c r="AB45" s="98">
        <v>45</v>
      </c>
      <c r="AC45" s="98"/>
      <c r="AD45" s="99"/>
      <c r="AE45" s="64" t="s">
        <v>1156</v>
      </c>
      <c r="AF45" s="64">
        <v>47</v>
      </c>
      <c r="AG45" s="64">
        <v>64803684</v>
      </c>
      <c r="AH45" s="64">
        <v>44499</v>
      </c>
      <c r="AI45" s="64">
        <v>7</v>
      </c>
      <c r="AJ45" s="64"/>
      <c r="AK45" s="64" t="s">
        <v>1202</v>
      </c>
      <c r="AL45" s="64" t="s">
        <v>1239</v>
      </c>
      <c r="AM45" s="67" t="s">
        <v>1265</v>
      </c>
      <c r="AN45" s="64"/>
      <c r="AO45" s="66">
        <v>39890.57405092593</v>
      </c>
      <c r="AP45" s="67" t="s">
        <v>1305</v>
      </c>
      <c r="AQ45" s="64" t="b">
        <v>0</v>
      </c>
      <c r="AR45" s="64" t="b">
        <v>0</v>
      </c>
      <c r="AS45" s="64" t="b">
        <v>1</v>
      </c>
      <c r="AT45" s="64"/>
      <c r="AU45" s="64">
        <v>108887</v>
      </c>
      <c r="AV45" s="67" t="s">
        <v>289</v>
      </c>
      <c r="AW45" s="64" t="b">
        <v>1</v>
      </c>
      <c r="AX45" s="64" t="s">
        <v>219</v>
      </c>
      <c r="AY45" s="67" t="s">
        <v>1393</v>
      </c>
      <c r="AZ45" s="110" t="s">
        <v>65</v>
      </c>
      <c r="BA45" s="48"/>
      <c r="BB45" s="48"/>
      <c r="BC45" s="48"/>
      <c r="BD45" s="48"/>
      <c r="BE45" s="48"/>
      <c r="BF45" s="48"/>
      <c r="BG45" s="48"/>
      <c r="BH45" s="48"/>
      <c r="BI45" s="48"/>
      <c r="BJ45" s="48"/>
      <c r="BK45" s="48"/>
      <c r="BL45" s="49"/>
      <c r="BM45" s="48"/>
      <c r="BN45" s="49"/>
      <c r="BO45" s="48"/>
      <c r="BP45" s="49"/>
      <c r="BQ45" s="48"/>
      <c r="BR45" s="49"/>
      <c r="BS45" s="48"/>
      <c r="BT45" s="63" t="str">
        <f>REPLACE(INDEX(GroupVertices[Group],MATCH(Vertices[[#This Row],[Vertex]],GroupVertices[Vertex],0)),1,1,"")</f>
        <v>1</v>
      </c>
    </row>
    <row r="46" spans="1:72" ht="41.45" customHeight="1">
      <c r="A46" s="62" t="s">
        <v>799</v>
      </c>
      <c r="B46" s="64"/>
      <c r="C46" s="87"/>
      <c r="D46" s="87" t="s">
        <v>64</v>
      </c>
      <c r="E46" s="94">
        <v>165.71406050833488</v>
      </c>
      <c r="F46" s="105">
        <v>99.99954447032809</v>
      </c>
      <c r="G46" s="76" t="s">
        <v>1345</v>
      </c>
      <c r="H46" s="106"/>
      <c r="I46" s="77" t="s">
        <v>799</v>
      </c>
      <c r="J46" s="97"/>
      <c r="K46" s="107"/>
      <c r="L46" s="77" t="s">
        <v>1446</v>
      </c>
      <c r="M46" s="108">
        <v>1.1518128553251032</v>
      </c>
      <c r="N46" s="102">
        <v>3341.869140625</v>
      </c>
      <c r="O46" s="102">
        <v>4504.86083984375</v>
      </c>
      <c r="P46" s="103"/>
      <c r="Q46" s="104"/>
      <c r="R46" s="104"/>
      <c r="S46" s="109"/>
      <c r="T46" s="48">
        <v>2</v>
      </c>
      <c r="U46" s="48">
        <v>0</v>
      </c>
      <c r="V46" s="49">
        <v>0</v>
      </c>
      <c r="W46" s="49">
        <v>0.009259</v>
      </c>
      <c r="X46" s="49">
        <v>0.017813</v>
      </c>
      <c r="Y46" s="49">
        <v>0.489289</v>
      </c>
      <c r="Z46" s="49">
        <v>1</v>
      </c>
      <c r="AA46" s="49">
        <v>0</v>
      </c>
      <c r="AB46" s="98">
        <v>46</v>
      </c>
      <c r="AC46" s="98"/>
      <c r="AD46" s="99"/>
      <c r="AE46" s="64" t="s">
        <v>1157</v>
      </c>
      <c r="AF46" s="64">
        <v>478</v>
      </c>
      <c r="AG46" s="64">
        <v>986</v>
      </c>
      <c r="AH46" s="64">
        <v>3428</v>
      </c>
      <c r="AI46" s="64">
        <v>304</v>
      </c>
      <c r="AJ46" s="64"/>
      <c r="AK46" s="64" t="s">
        <v>1203</v>
      </c>
      <c r="AL46" s="64" t="s">
        <v>1112</v>
      </c>
      <c r="AM46" s="67" t="s">
        <v>1266</v>
      </c>
      <c r="AN46" s="64"/>
      <c r="AO46" s="66">
        <v>41164.77851851852</v>
      </c>
      <c r="AP46" s="67" t="s">
        <v>1306</v>
      </c>
      <c r="AQ46" s="64" t="b">
        <v>0</v>
      </c>
      <c r="AR46" s="64" t="b">
        <v>0</v>
      </c>
      <c r="AS46" s="64" t="b">
        <v>0</v>
      </c>
      <c r="AT46" s="64"/>
      <c r="AU46" s="64">
        <v>28</v>
      </c>
      <c r="AV46" s="67" t="s">
        <v>290</v>
      </c>
      <c r="AW46" s="64" t="b">
        <v>0</v>
      </c>
      <c r="AX46" s="64" t="s">
        <v>219</v>
      </c>
      <c r="AY46" s="67" t="s">
        <v>1394</v>
      </c>
      <c r="AZ46" s="110" t="s">
        <v>65</v>
      </c>
      <c r="BA46" s="48"/>
      <c r="BB46" s="48"/>
      <c r="BC46" s="48"/>
      <c r="BD46" s="48"/>
      <c r="BE46" s="48"/>
      <c r="BF46" s="48"/>
      <c r="BG46" s="48"/>
      <c r="BH46" s="48"/>
      <c r="BI46" s="48"/>
      <c r="BJ46" s="48"/>
      <c r="BK46" s="48"/>
      <c r="BL46" s="49"/>
      <c r="BM46" s="48"/>
      <c r="BN46" s="49"/>
      <c r="BO46" s="48"/>
      <c r="BP46" s="49"/>
      <c r="BQ46" s="48"/>
      <c r="BR46" s="49"/>
      <c r="BS46" s="48"/>
      <c r="BT46" s="63" t="str">
        <f>REPLACE(INDEX(GroupVertices[Group],MATCH(Vertices[[#This Row],[Vertex]],GroupVertices[Vertex],0)),1,1,"")</f>
        <v>1</v>
      </c>
    </row>
    <row r="47" spans="1:72" ht="41.45" customHeight="1">
      <c r="A47" s="62" t="s">
        <v>800</v>
      </c>
      <c r="B47" s="64"/>
      <c r="C47" s="87"/>
      <c r="D47" s="87" t="s">
        <v>64</v>
      </c>
      <c r="E47" s="94">
        <v>163.83438354375076</v>
      </c>
      <c r="F47" s="105">
        <v>99.999775012784</v>
      </c>
      <c r="G47" s="76" t="s">
        <v>1346</v>
      </c>
      <c r="H47" s="106"/>
      <c r="I47" s="77" t="s">
        <v>800</v>
      </c>
      <c r="J47" s="97"/>
      <c r="K47" s="107"/>
      <c r="L47" s="77" t="s">
        <v>1447</v>
      </c>
      <c r="M47" s="108">
        <v>1.0749807395203255</v>
      </c>
      <c r="N47" s="102">
        <v>5407.25439453125</v>
      </c>
      <c r="O47" s="102">
        <v>2841.44287109375</v>
      </c>
      <c r="P47" s="103"/>
      <c r="Q47" s="104"/>
      <c r="R47" s="104"/>
      <c r="S47" s="109"/>
      <c r="T47" s="48">
        <v>2</v>
      </c>
      <c r="U47" s="48">
        <v>0</v>
      </c>
      <c r="V47" s="49">
        <v>0</v>
      </c>
      <c r="W47" s="49">
        <v>0.009259</v>
      </c>
      <c r="X47" s="49">
        <v>0.012973</v>
      </c>
      <c r="Y47" s="49">
        <v>0.517282</v>
      </c>
      <c r="Z47" s="49">
        <v>1</v>
      </c>
      <c r="AA47" s="49">
        <v>0</v>
      </c>
      <c r="AB47" s="98">
        <v>47</v>
      </c>
      <c r="AC47" s="98"/>
      <c r="AD47" s="99"/>
      <c r="AE47" s="64" t="s">
        <v>1158</v>
      </c>
      <c r="AF47" s="64">
        <v>563</v>
      </c>
      <c r="AG47" s="64">
        <v>488</v>
      </c>
      <c r="AH47" s="64">
        <v>5252</v>
      </c>
      <c r="AI47" s="64">
        <v>12388</v>
      </c>
      <c r="AJ47" s="64"/>
      <c r="AK47" s="64" t="s">
        <v>1204</v>
      </c>
      <c r="AL47" s="64"/>
      <c r="AM47" s="64"/>
      <c r="AN47" s="64"/>
      <c r="AO47" s="66">
        <v>41218.590787037036</v>
      </c>
      <c r="AP47" s="67" t="s">
        <v>1307</v>
      </c>
      <c r="AQ47" s="64" t="b">
        <v>0</v>
      </c>
      <c r="AR47" s="64" t="b">
        <v>0</v>
      </c>
      <c r="AS47" s="64" t="b">
        <v>1</v>
      </c>
      <c r="AT47" s="64"/>
      <c r="AU47" s="64">
        <v>15</v>
      </c>
      <c r="AV47" s="67" t="s">
        <v>290</v>
      </c>
      <c r="AW47" s="64" t="b">
        <v>0</v>
      </c>
      <c r="AX47" s="64" t="s">
        <v>219</v>
      </c>
      <c r="AY47" s="67" t="s">
        <v>1395</v>
      </c>
      <c r="AZ47" s="110" t="s">
        <v>65</v>
      </c>
      <c r="BA47" s="48"/>
      <c r="BB47" s="48"/>
      <c r="BC47" s="48"/>
      <c r="BD47" s="48"/>
      <c r="BE47" s="48"/>
      <c r="BF47" s="48"/>
      <c r="BG47" s="48"/>
      <c r="BH47" s="48"/>
      <c r="BI47" s="48"/>
      <c r="BJ47" s="48"/>
      <c r="BK47" s="48"/>
      <c r="BL47" s="49"/>
      <c r="BM47" s="48"/>
      <c r="BN47" s="49"/>
      <c r="BO47" s="48"/>
      <c r="BP47" s="49"/>
      <c r="BQ47" s="48"/>
      <c r="BR47" s="49"/>
      <c r="BS47" s="48"/>
      <c r="BT47" s="63" t="str">
        <f>REPLACE(INDEX(GroupVertices[Group],MATCH(Vertices[[#This Row],[Vertex]],GroupVertices[Vertex],0)),1,1,"")</f>
        <v>2</v>
      </c>
    </row>
    <row r="48" spans="1:72" ht="41.45" customHeight="1">
      <c r="A48" s="62" t="s">
        <v>775</v>
      </c>
      <c r="B48" s="64"/>
      <c r="C48" s="87"/>
      <c r="D48" s="87" t="s">
        <v>64</v>
      </c>
      <c r="E48" s="94">
        <v>168.91479558055843</v>
      </c>
      <c r="F48" s="105">
        <v>99.99915190004172</v>
      </c>
      <c r="G48" s="76" t="s">
        <v>916</v>
      </c>
      <c r="H48" s="106"/>
      <c r="I48" s="77" t="s">
        <v>775</v>
      </c>
      <c r="J48" s="97"/>
      <c r="K48" s="107"/>
      <c r="L48" s="77" t="s">
        <v>1448</v>
      </c>
      <c r="M48" s="108">
        <v>1.2826434460930785</v>
      </c>
      <c r="N48" s="102">
        <v>4354.802734375</v>
      </c>
      <c r="O48" s="102">
        <v>3361.1572265625</v>
      </c>
      <c r="P48" s="103"/>
      <c r="Q48" s="104"/>
      <c r="R48" s="104"/>
      <c r="S48" s="109"/>
      <c r="T48" s="48">
        <v>1</v>
      </c>
      <c r="U48" s="48">
        <v>10</v>
      </c>
      <c r="V48" s="49">
        <v>36</v>
      </c>
      <c r="W48" s="49">
        <v>0.01</v>
      </c>
      <c r="X48" s="49">
        <v>0.026174</v>
      </c>
      <c r="Y48" s="49">
        <v>2.250438</v>
      </c>
      <c r="Z48" s="49">
        <v>0.1</v>
      </c>
      <c r="AA48" s="49">
        <v>0.1</v>
      </c>
      <c r="AB48" s="98">
        <v>48</v>
      </c>
      <c r="AC48" s="98"/>
      <c r="AD48" s="99"/>
      <c r="AE48" s="64" t="s">
        <v>1159</v>
      </c>
      <c r="AF48" s="64">
        <v>2375</v>
      </c>
      <c r="AG48" s="64">
        <v>1834</v>
      </c>
      <c r="AH48" s="64">
        <v>45878</v>
      </c>
      <c r="AI48" s="64">
        <v>81954</v>
      </c>
      <c r="AJ48" s="64"/>
      <c r="AK48" s="64" t="s">
        <v>1205</v>
      </c>
      <c r="AL48" s="64" t="s">
        <v>1225</v>
      </c>
      <c r="AM48" s="64"/>
      <c r="AN48" s="64"/>
      <c r="AO48" s="66">
        <v>40943.77012731481</v>
      </c>
      <c r="AP48" s="67" t="s">
        <v>1308</v>
      </c>
      <c r="AQ48" s="64" t="b">
        <v>0</v>
      </c>
      <c r="AR48" s="64" t="b">
        <v>0</v>
      </c>
      <c r="AS48" s="64" t="b">
        <v>1</v>
      </c>
      <c r="AT48" s="64"/>
      <c r="AU48" s="64">
        <v>21</v>
      </c>
      <c r="AV48" s="67" t="s">
        <v>1315</v>
      </c>
      <c r="AW48" s="64" t="b">
        <v>0</v>
      </c>
      <c r="AX48" s="64" t="s">
        <v>219</v>
      </c>
      <c r="AY48" s="67" t="s">
        <v>1396</v>
      </c>
      <c r="AZ48" s="110" t="s">
        <v>66</v>
      </c>
      <c r="BA48" s="48"/>
      <c r="BB48" s="48"/>
      <c r="BC48" s="48"/>
      <c r="BD48" s="48"/>
      <c r="BE48" s="48"/>
      <c r="BF48" s="48"/>
      <c r="BG48" s="92" t="s">
        <v>1581</v>
      </c>
      <c r="BH48" s="92" t="s">
        <v>1581</v>
      </c>
      <c r="BI48" s="92" t="s">
        <v>1604</v>
      </c>
      <c r="BJ48" s="92" t="s">
        <v>1604</v>
      </c>
      <c r="BK48" s="48">
        <v>0</v>
      </c>
      <c r="BL48" s="49">
        <v>0</v>
      </c>
      <c r="BM48" s="48">
        <v>0</v>
      </c>
      <c r="BN48" s="49">
        <v>0</v>
      </c>
      <c r="BO48" s="48">
        <v>0</v>
      </c>
      <c r="BP48" s="49">
        <v>0</v>
      </c>
      <c r="BQ48" s="48">
        <v>11</v>
      </c>
      <c r="BR48" s="49">
        <v>100</v>
      </c>
      <c r="BS48" s="48">
        <v>11</v>
      </c>
      <c r="BT48" s="63" t="str">
        <f>REPLACE(INDEX(GroupVertices[Group],MATCH(Vertices[[#This Row],[Vertex]],GroupVertices[Vertex],0)),1,1,"")</f>
        <v>2</v>
      </c>
    </row>
    <row r="49" spans="1:72" ht="41.45" customHeight="1">
      <c r="A49" s="62" t="s">
        <v>801</v>
      </c>
      <c r="B49" s="64"/>
      <c r="C49" s="87"/>
      <c r="D49" s="87" t="s">
        <v>64</v>
      </c>
      <c r="E49" s="94">
        <v>167.53712069687728</v>
      </c>
      <c r="F49" s="105">
        <v>99.99932087192207</v>
      </c>
      <c r="G49" s="76" t="s">
        <v>1347</v>
      </c>
      <c r="H49" s="106"/>
      <c r="I49" s="77" t="s">
        <v>801</v>
      </c>
      <c r="J49" s="97"/>
      <c r="K49" s="107"/>
      <c r="L49" s="77" t="s">
        <v>1449</v>
      </c>
      <c r="M49" s="108">
        <v>1.2263307507743155</v>
      </c>
      <c r="N49" s="102">
        <v>5051.068359375</v>
      </c>
      <c r="O49" s="102">
        <v>6810.75537109375</v>
      </c>
      <c r="P49" s="103"/>
      <c r="Q49" s="104"/>
      <c r="R49" s="104"/>
      <c r="S49" s="109"/>
      <c r="T49" s="48">
        <v>2</v>
      </c>
      <c r="U49" s="48">
        <v>0</v>
      </c>
      <c r="V49" s="49">
        <v>0</v>
      </c>
      <c r="W49" s="49">
        <v>0.009259</v>
      </c>
      <c r="X49" s="49">
        <v>0.012973</v>
      </c>
      <c r="Y49" s="49">
        <v>0.517282</v>
      </c>
      <c r="Z49" s="49">
        <v>1</v>
      </c>
      <c r="AA49" s="49">
        <v>0</v>
      </c>
      <c r="AB49" s="98">
        <v>49</v>
      </c>
      <c r="AC49" s="98"/>
      <c r="AD49" s="99"/>
      <c r="AE49" s="64" t="s">
        <v>1160</v>
      </c>
      <c r="AF49" s="64">
        <v>570</v>
      </c>
      <c r="AG49" s="64">
        <v>1469</v>
      </c>
      <c r="AH49" s="64">
        <v>1508</v>
      </c>
      <c r="AI49" s="64">
        <v>499</v>
      </c>
      <c r="AJ49" s="64"/>
      <c r="AK49" s="64" t="s">
        <v>1206</v>
      </c>
      <c r="AL49" s="64" t="s">
        <v>1112</v>
      </c>
      <c r="AM49" s="67" t="s">
        <v>1267</v>
      </c>
      <c r="AN49" s="64"/>
      <c r="AO49" s="66">
        <v>40004.74431712963</v>
      </c>
      <c r="AP49" s="67" t="s">
        <v>1309</v>
      </c>
      <c r="AQ49" s="64" t="b">
        <v>0</v>
      </c>
      <c r="AR49" s="64" t="b">
        <v>0</v>
      </c>
      <c r="AS49" s="64" t="b">
        <v>0</v>
      </c>
      <c r="AT49" s="64"/>
      <c r="AU49" s="64">
        <v>12</v>
      </c>
      <c r="AV49" s="67" t="s">
        <v>1318</v>
      </c>
      <c r="AW49" s="64" t="b">
        <v>0</v>
      </c>
      <c r="AX49" s="64" t="s">
        <v>219</v>
      </c>
      <c r="AY49" s="67" t="s">
        <v>1397</v>
      </c>
      <c r="AZ49" s="110" t="s">
        <v>65</v>
      </c>
      <c r="BA49" s="48"/>
      <c r="BB49" s="48"/>
      <c r="BC49" s="48"/>
      <c r="BD49" s="48"/>
      <c r="BE49" s="48"/>
      <c r="BF49" s="48"/>
      <c r="BG49" s="48"/>
      <c r="BH49" s="48"/>
      <c r="BI49" s="48"/>
      <c r="BJ49" s="48"/>
      <c r="BK49" s="48"/>
      <c r="BL49" s="49"/>
      <c r="BM49" s="48"/>
      <c r="BN49" s="49"/>
      <c r="BO49" s="48"/>
      <c r="BP49" s="49"/>
      <c r="BQ49" s="48"/>
      <c r="BR49" s="49"/>
      <c r="BS49" s="48"/>
      <c r="BT49" s="63" t="str">
        <f>REPLACE(INDEX(GroupVertices[Group],MATCH(Vertices[[#This Row],[Vertex]],GroupVertices[Vertex],0)),1,1,"")</f>
        <v>2</v>
      </c>
    </row>
    <row r="50" spans="1:72" ht="41.45" customHeight="1">
      <c r="A50" s="62" t="s">
        <v>802</v>
      </c>
      <c r="B50" s="64"/>
      <c r="C50" s="87"/>
      <c r="D50" s="87" t="s">
        <v>64</v>
      </c>
      <c r="E50" s="94">
        <v>166.31419833437678</v>
      </c>
      <c r="F50" s="105">
        <v>99.9994708633994</v>
      </c>
      <c r="G50" s="76" t="s">
        <v>1348</v>
      </c>
      <c r="H50" s="106"/>
      <c r="I50" s="77" t="s">
        <v>802</v>
      </c>
      <c r="J50" s="97"/>
      <c r="K50" s="107"/>
      <c r="L50" s="77" t="s">
        <v>1450</v>
      </c>
      <c r="M50" s="108">
        <v>1.1763435910940987</v>
      </c>
      <c r="N50" s="102">
        <v>3531.241455078125</v>
      </c>
      <c r="O50" s="102">
        <v>3297.74462890625</v>
      </c>
      <c r="P50" s="103"/>
      <c r="Q50" s="104"/>
      <c r="R50" s="104"/>
      <c r="S50" s="109"/>
      <c r="T50" s="48">
        <v>2</v>
      </c>
      <c r="U50" s="48">
        <v>0</v>
      </c>
      <c r="V50" s="49">
        <v>0</v>
      </c>
      <c r="W50" s="49">
        <v>0.009259</v>
      </c>
      <c r="X50" s="49">
        <v>0.012973</v>
      </c>
      <c r="Y50" s="49">
        <v>0.517282</v>
      </c>
      <c r="Z50" s="49">
        <v>1</v>
      </c>
      <c r="AA50" s="49">
        <v>0</v>
      </c>
      <c r="AB50" s="98">
        <v>50</v>
      </c>
      <c r="AC50" s="98"/>
      <c r="AD50" s="99"/>
      <c r="AE50" s="64" t="s">
        <v>1161</v>
      </c>
      <c r="AF50" s="64">
        <v>747</v>
      </c>
      <c r="AG50" s="64">
        <v>1145</v>
      </c>
      <c r="AH50" s="64">
        <v>28898</v>
      </c>
      <c r="AI50" s="64">
        <v>33900</v>
      </c>
      <c r="AJ50" s="64"/>
      <c r="AK50" s="64" t="s">
        <v>1207</v>
      </c>
      <c r="AL50" s="64"/>
      <c r="AM50" s="64"/>
      <c r="AN50" s="64"/>
      <c r="AO50" s="66">
        <v>41358.60019675926</v>
      </c>
      <c r="AP50" s="67" t="s">
        <v>1310</v>
      </c>
      <c r="AQ50" s="64" t="b">
        <v>1</v>
      </c>
      <c r="AR50" s="64" t="b">
        <v>0</v>
      </c>
      <c r="AS50" s="64" t="b">
        <v>0</v>
      </c>
      <c r="AT50" s="64"/>
      <c r="AU50" s="64">
        <v>557</v>
      </c>
      <c r="AV50" s="67" t="s">
        <v>289</v>
      </c>
      <c r="AW50" s="64" t="b">
        <v>0</v>
      </c>
      <c r="AX50" s="64" t="s">
        <v>219</v>
      </c>
      <c r="AY50" s="67" t="s">
        <v>1398</v>
      </c>
      <c r="AZ50" s="110" t="s">
        <v>65</v>
      </c>
      <c r="BA50" s="48"/>
      <c r="BB50" s="48"/>
      <c r="BC50" s="48"/>
      <c r="BD50" s="48"/>
      <c r="BE50" s="48"/>
      <c r="BF50" s="48"/>
      <c r="BG50" s="48"/>
      <c r="BH50" s="48"/>
      <c r="BI50" s="48"/>
      <c r="BJ50" s="48"/>
      <c r="BK50" s="48"/>
      <c r="BL50" s="49"/>
      <c r="BM50" s="48"/>
      <c r="BN50" s="49"/>
      <c r="BO50" s="48"/>
      <c r="BP50" s="49"/>
      <c r="BQ50" s="48"/>
      <c r="BR50" s="49"/>
      <c r="BS50" s="48"/>
      <c r="BT50" s="63" t="str">
        <f>REPLACE(INDEX(GroupVertices[Group],MATCH(Vertices[[#This Row],[Vertex]],GroupVertices[Vertex],0)),1,1,"")</f>
        <v>2</v>
      </c>
    </row>
    <row r="51" spans="1:72" ht="41.45" customHeight="1">
      <c r="A51" s="62" t="s">
        <v>803</v>
      </c>
      <c r="B51" s="64"/>
      <c r="C51" s="87"/>
      <c r="D51" s="87" t="s">
        <v>64</v>
      </c>
      <c r="E51" s="94">
        <v>166.30664943090457</v>
      </c>
      <c r="F51" s="105">
        <v>99.99947178927272</v>
      </c>
      <c r="G51" s="76" t="s">
        <v>1349</v>
      </c>
      <c r="H51" s="106"/>
      <c r="I51" s="77" t="s">
        <v>803</v>
      </c>
      <c r="J51" s="97"/>
      <c r="K51" s="107"/>
      <c r="L51" s="77" t="s">
        <v>1451</v>
      </c>
      <c r="M51" s="108">
        <v>1.1760350283800232</v>
      </c>
      <c r="N51" s="102">
        <v>5161.4970703125</v>
      </c>
      <c r="O51" s="102">
        <v>854.173095703125</v>
      </c>
      <c r="P51" s="103"/>
      <c r="Q51" s="104"/>
      <c r="R51" s="104"/>
      <c r="S51" s="109"/>
      <c r="T51" s="48">
        <v>2</v>
      </c>
      <c r="U51" s="48">
        <v>0</v>
      </c>
      <c r="V51" s="49">
        <v>0</v>
      </c>
      <c r="W51" s="49">
        <v>0.009259</v>
      </c>
      <c r="X51" s="49">
        <v>0.012973</v>
      </c>
      <c r="Y51" s="49">
        <v>0.517282</v>
      </c>
      <c r="Z51" s="49">
        <v>1</v>
      </c>
      <c r="AA51" s="49">
        <v>0</v>
      </c>
      <c r="AB51" s="98">
        <v>51</v>
      </c>
      <c r="AC51" s="98"/>
      <c r="AD51" s="99"/>
      <c r="AE51" s="64" t="s">
        <v>1162</v>
      </c>
      <c r="AF51" s="64">
        <v>398</v>
      </c>
      <c r="AG51" s="64">
        <v>1143</v>
      </c>
      <c r="AH51" s="64">
        <v>3297</v>
      </c>
      <c r="AI51" s="64">
        <v>5247</v>
      </c>
      <c r="AJ51" s="64"/>
      <c r="AK51" s="64" t="s">
        <v>1208</v>
      </c>
      <c r="AL51" s="64" t="s">
        <v>1112</v>
      </c>
      <c r="AM51" s="67" t="s">
        <v>1268</v>
      </c>
      <c r="AN51" s="64"/>
      <c r="AO51" s="66">
        <v>42213.92883101852</v>
      </c>
      <c r="AP51" s="67" t="s">
        <v>1311</v>
      </c>
      <c r="AQ51" s="64" t="b">
        <v>0</v>
      </c>
      <c r="AR51" s="64" t="b">
        <v>0</v>
      </c>
      <c r="AS51" s="64" t="b">
        <v>1</v>
      </c>
      <c r="AT51" s="64"/>
      <c r="AU51" s="64">
        <v>8</v>
      </c>
      <c r="AV51" s="67" t="s">
        <v>289</v>
      </c>
      <c r="AW51" s="64" t="b">
        <v>0</v>
      </c>
      <c r="AX51" s="64" t="s">
        <v>219</v>
      </c>
      <c r="AY51" s="67" t="s">
        <v>1399</v>
      </c>
      <c r="AZ51" s="110" t="s">
        <v>65</v>
      </c>
      <c r="BA51" s="48"/>
      <c r="BB51" s="48"/>
      <c r="BC51" s="48"/>
      <c r="BD51" s="48"/>
      <c r="BE51" s="48"/>
      <c r="BF51" s="48"/>
      <c r="BG51" s="48"/>
      <c r="BH51" s="48"/>
      <c r="BI51" s="48"/>
      <c r="BJ51" s="48"/>
      <c r="BK51" s="48"/>
      <c r="BL51" s="49"/>
      <c r="BM51" s="48"/>
      <c r="BN51" s="49"/>
      <c r="BO51" s="48"/>
      <c r="BP51" s="49"/>
      <c r="BQ51" s="48"/>
      <c r="BR51" s="49"/>
      <c r="BS51" s="48"/>
      <c r="BT51" s="63" t="str">
        <f>REPLACE(INDEX(GroupVertices[Group],MATCH(Vertices[[#This Row],[Vertex]],GroupVertices[Vertex],0)),1,1,"")</f>
        <v>2</v>
      </c>
    </row>
    <row r="52" spans="1:72" ht="41.45" customHeight="1">
      <c r="A52" s="62" t="s">
        <v>804</v>
      </c>
      <c r="B52" s="64"/>
      <c r="C52" s="87"/>
      <c r="D52" s="87" t="s">
        <v>64</v>
      </c>
      <c r="E52" s="94">
        <v>162.08303793819448</v>
      </c>
      <c r="F52" s="105">
        <v>99.99998981539352</v>
      </c>
      <c r="G52" s="76" t="s">
        <v>1350</v>
      </c>
      <c r="H52" s="106"/>
      <c r="I52" s="77" t="s">
        <v>804</v>
      </c>
      <c r="J52" s="97"/>
      <c r="K52" s="107"/>
      <c r="L52" s="77" t="s">
        <v>1452</v>
      </c>
      <c r="M52" s="108">
        <v>1.0033941898548295</v>
      </c>
      <c r="N52" s="102">
        <v>3501.512451171875</v>
      </c>
      <c r="O52" s="102">
        <v>5701.22998046875</v>
      </c>
      <c r="P52" s="103"/>
      <c r="Q52" s="104"/>
      <c r="R52" s="104"/>
      <c r="S52" s="109"/>
      <c r="T52" s="48">
        <v>2</v>
      </c>
      <c r="U52" s="48">
        <v>0</v>
      </c>
      <c r="V52" s="49">
        <v>0</v>
      </c>
      <c r="W52" s="49">
        <v>0.009259</v>
      </c>
      <c r="X52" s="49">
        <v>0.012973</v>
      </c>
      <c r="Y52" s="49">
        <v>0.517282</v>
      </c>
      <c r="Z52" s="49">
        <v>1</v>
      </c>
      <c r="AA52" s="49">
        <v>0</v>
      </c>
      <c r="AB52" s="98">
        <v>52</v>
      </c>
      <c r="AC52" s="98"/>
      <c r="AD52" s="99"/>
      <c r="AE52" s="64" t="s">
        <v>1163</v>
      </c>
      <c r="AF52" s="64">
        <v>61</v>
      </c>
      <c r="AG52" s="64">
        <v>24</v>
      </c>
      <c r="AH52" s="64">
        <v>9</v>
      </c>
      <c r="AI52" s="64">
        <v>52</v>
      </c>
      <c r="AJ52" s="64"/>
      <c r="AK52" s="64" t="s">
        <v>1209</v>
      </c>
      <c r="AL52" s="64" t="s">
        <v>1112</v>
      </c>
      <c r="AM52" s="64"/>
      <c r="AN52" s="64"/>
      <c r="AO52" s="66">
        <v>43603.61111111111</v>
      </c>
      <c r="AP52" s="67" t="s">
        <v>1312</v>
      </c>
      <c r="AQ52" s="64" t="b">
        <v>1</v>
      </c>
      <c r="AR52" s="64" t="b">
        <v>0</v>
      </c>
      <c r="AS52" s="64" t="b">
        <v>0</v>
      </c>
      <c r="AT52" s="64"/>
      <c r="AU52" s="64">
        <v>0</v>
      </c>
      <c r="AV52" s="64"/>
      <c r="AW52" s="64" t="b">
        <v>0</v>
      </c>
      <c r="AX52" s="64" t="s">
        <v>219</v>
      </c>
      <c r="AY52" s="67" t="s">
        <v>1400</v>
      </c>
      <c r="AZ52" s="110" t="s">
        <v>65</v>
      </c>
      <c r="BA52" s="48"/>
      <c r="BB52" s="48"/>
      <c r="BC52" s="48"/>
      <c r="BD52" s="48"/>
      <c r="BE52" s="48"/>
      <c r="BF52" s="48"/>
      <c r="BG52" s="48"/>
      <c r="BH52" s="48"/>
      <c r="BI52" s="48"/>
      <c r="BJ52" s="48"/>
      <c r="BK52" s="48"/>
      <c r="BL52" s="49"/>
      <c r="BM52" s="48"/>
      <c r="BN52" s="49"/>
      <c r="BO52" s="48"/>
      <c r="BP52" s="49"/>
      <c r="BQ52" s="48"/>
      <c r="BR52" s="49"/>
      <c r="BS52" s="48"/>
      <c r="BT52" s="63" t="str">
        <f>REPLACE(INDEX(GroupVertices[Group],MATCH(Vertices[[#This Row],[Vertex]],GroupVertices[Vertex],0)),1,1,"")</f>
        <v>2</v>
      </c>
    </row>
    <row r="53" spans="1:72" ht="41.45" customHeight="1">
      <c r="A53" s="62" t="s">
        <v>805</v>
      </c>
      <c r="B53" s="64"/>
      <c r="C53" s="87"/>
      <c r="D53" s="87" t="s">
        <v>64</v>
      </c>
      <c r="E53" s="94">
        <v>162.03397006562503</v>
      </c>
      <c r="F53" s="105">
        <v>99.99999583357007</v>
      </c>
      <c r="G53" s="76" t="s">
        <v>1328</v>
      </c>
      <c r="H53" s="106"/>
      <c r="I53" s="77" t="s">
        <v>805</v>
      </c>
      <c r="J53" s="97"/>
      <c r="K53" s="107"/>
      <c r="L53" s="77" t="s">
        <v>1453</v>
      </c>
      <c r="M53" s="108">
        <v>1.0013885322133393</v>
      </c>
      <c r="N53" s="102">
        <v>3911.880615234375</v>
      </c>
      <c r="O53" s="102">
        <v>1147.3314208984375</v>
      </c>
      <c r="P53" s="103"/>
      <c r="Q53" s="104"/>
      <c r="R53" s="104"/>
      <c r="S53" s="109"/>
      <c r="T53" s="48">
        <v>2</v>
      </c>
      <c r="U53" s="48">
        <v>0</v>
      </c>
      <c r="V53" s="49">
        <v>0</v>
      </c>
      <c r="W53" s="49">
        <v>0.009259</v>
      </c>
      <c r="X53" s="49">
        <v>0.012973</v>
      </c>
      <c r="Y53" s="49">
        <v>0.517282</v>
      </c>
      <c r="Z53" s="49">
        <v>1</v>
      </c>
      <c r="AA53" s="49">
        <v>0</v>
      </c>
      <c r="AB53" s="98">
        <v>53</v>
      </c>
      <c r="AC53" s="98"/>
      <c r="AD53" s="99"/>
      <c r="AE53" s="64" t="s">
        <v>1164</v>
      </c>
      <c r="AF53" s="64">
        <v>234</v>
      </c>
      <c r="AG53" s="64">
        <v>11</v>
      </c>
      <c r="AH53" s="64">
        <v>2298</v>
      </c>
      <c r="AI53" s="64">
        <v>396</v>
      </c>
      <c r="AJ53" s="64"/>
      <c r="AK53" s="64"/>
      <c r="AL53" s="64"/>
      <c r="AM53" s="64"/>
      <c r="AN53" s="64"/>
      <c r="AO53" s="66">
        <v>43678.94256944444</v>
      </c>
      <c r="AP53" s="64"/>
      <c r="AQ53" s="64" t="b">
        <v>1</v>
      </c>
      <c r="AR53" s="64" t="b">
        <v>1</v>
      </c>
      <c r="AS53" s="64" t="b">
        <v>0</v>
      </c>
      <c r="AT53" s="64"/>
      <c r="AU53" s="64">
        <v>0</v>
      </c>
      <c r="AV53" s="64"/>
      <c r="AW53" s="64" t="b">
        <v>0</v>
      </c>
      <c r="AX53" s="64" t="s">
        <v>219</v>
      </c>
      <c r="AY53" s="67" t="s">
        <v>1401</v>
      </c>
      <c r="AZ53" s="110" t="s">
        <v>65</v>
      </c>
      <c r="BA53" s="48"/>
      <c r="BB53" s="48"/>
      <c r="BC53" s="48"/>
      <c r="BD53" s="48"/>
      <c r="BE53" s="48"/>
      <c r="BF53" s="48"/>
      <c r="BG53" s="48"/>
      <c r="BH53" s="48"/>
      <c r="BI53" s="48"/>
      <c r="BJ53" s="48"/>
      <c r="BK53" s="48"/>
      <c r="BL53" s="49"/>
      <c r="BM53" s="48"/>
      <c r="BN53" s="49"/>
      <c r="BO53" s="48"/>
      <c r="BP53" s="49"/>
      <c r="BQ53" s="48"/>
      <c r="BR53" s="49"/>
      <c r="BS53" s="48"/>
      <c r="BT53" s="63" t="str">
        <f>REPLACE(INDEX(GroupVertices[Group],MATCH(Vertices[[#This Row],[Vertex]],GroupVertices[Vertex],0)),1,1,"")</f>
        <v>2</v>
      </c>
    </row>
    <row r="54" spans="1:72" ht="41.45" customHeight="1">
      <c r="A54" s="62" t="s">
        <v>806</v>
      </c>
      <c r="B54" s="64"/>
      <c r="C54" s="87"/>
      <c r="D54" s="87" t="s">
        <v>64</v>
      </c>
      <c r="E54" s="94">
        <v>164.5553038253483</v>
      </c>
      <c r="F54" s="105">
        <v>99.99968659188224</v>
      </c>
      <c r="G54" s="76" t="s">
        <v>1351</v>
      </c>
      <c r="H54" s="106"/>
      <c r="I54" s="77" t="s">
        <v>806</v>
      </c>
      <c r="J54" s="97"/>
      <c r="K54" s="107"/>
      <c r="L54" s="77" t="s">
        <v>1454</v>
      </c>
      <c r="M54" s="108">
        <v>1.1044484787145274</v>
      </c>
      <c r="N54" s="102">
        <v>3924.341064453125</v>
      </c>
      <c r="O54" s="102">
        <v>7161.82958984375</v>
      </c>
      <c r="P54" s="103"/>
      <c r="Q54" s="104"/>
      <c r="R54" s="104"/>
      <c r="S54" s="109"/>
      <c r="T54" s="48">
        <v>2</v>
      </c>
      <c r="U54" s="48">
        <v>0</v>
      </c>
      <c r="V54" s="49">
        <v>0</v>
      </c>
      <c r="W54" s="49">
        <v>0.009259</v>
      </c>
      <c r="X54" s="49">
        <v>0.012973</v>
      </c>
      <c r="Y54" s="49">
        <v>0.517282</v>
      </c>
      <c r="Z54" s="49">
        <v>1</v>
      </c>
      <c r="AA54" s="49">
        <v>0</v>
      </c>
      <c r="AB54" s="98">
        <v>54</v>
      </c>
      <c r="AC54" s="98"/>
      <c r="AD54" s="99"/>
      <c r="AE54" s="64" t="s">
        <v>1165</v>
      </c>
      <c r="AF54" s="64">
        <v>325</v>
      </c>
      <c r="AG54" s="64">
        <v>679</v>
      </c>
      <c r="AH54" s="64">
        <v>3790</v>
      </c>
      <c r="AI54" s="64">
        <v>123</v>
      </c>
      <c r="AJ54" s="64"/>
      <c r="AK54" s="64" t="s">
        <v>1210</v>
      </c>
      <c r="AL54" s="64" t="s">
        <v>1240</v>
      </c>
      <c r="AM54" s="67" t="s">
        <v>1269</v>
      </c>
      <c r="AN54" s="64"/>
      <c r="AO54" s="66">
        <v>40012.84835648148</v>
      </c>
      <c r="AP54" s="67" t="s">
        <v>1313</v>
      </c>
      <c r="AQ54" s="64" t="b">
        <v>0</v>
      </c>
      <c r="AR54" s="64" t="b">
        <v>0</v>
      </c>
      <c r="AS54" s="64" t="b">
        <v>0</v>
      </c>
      <c r="AT54" s="64"/>
      <c r="AU54" s="64">
        <v>31</v>
      </c>
      <c r="AV54" s="67" t="s">
        <v>1322</v>
      </c>
      <c r="AW54" s="64" t="b">
        <v>0</v>
      </c>
      <c r="AX54" s="64" t="s">
        <v>219</v>
      </c>
      <c r="AY54" s="67" t="s">
        <v>1402</v>
      </c>
      <c r="AZ54" s="110" t="s">
        <v>65</v>
      </c>
      <c r="BA54" s="48"/>
      <c r="BB54" s="48"/>
      <c r="BC54" s="48"/>
      <c r="BD54" s="48"/>
      <c r="BE54" s="48"/>
      <c r="BF54" s="48"/>
      <c r="BG54" s="48"/>
      <c r="BH54" s="48"/>
      <c r="BI54" s="48"/>
      <c r="BJ54" s="48"/>
      <c r="BK54" s="48"/>
      <c r="BL54" s="49"/>
      <c r="BM54" s="48"/>
      <c r="BN54" s="49"/>
      <c r="BO54" s="48"/>
      <c r="BP54" s="49"/>
      <c r="BQ54" s="48"/>
      <c r="BR54" s="49"/>
      <c r="BS54" s="48"/>
      <c r="BT54" s="63" t="str">
        <f>REPLACE(INDEX(GroupVertices[Group],MATCH(Vertices[[#This Row],[Vertex]],GroupVertices[Vertex],0)),1,1,"")</f>
        <v>2</v>
      </c>
    </row>
    <row r="55" spans="1:72" ht="41.45" customHeight="1">
      <c r="A55" s="86" t="s">
        <v>807</v>
      </c>
      <c r="B55" s="119"/>
      <c r="C55" s="120"/>
      <c r="D55" s="120" t="s">
        <v>64</v>
      </c>
      <c r="E55" s="121">
        <v>162.60768672951414</v>
      </c>
      <c r="F55" s="122">
        <v>99.999925467198</v>
      </c>
      <c r="G55" s="134" t="s">
        <v>1352</v>
      </c>
      <c r="H55" s="120"/>
      <c r="I55" s="123" t="s">
        <v>807</v>
      </c>
      <c r="J55" s="124"/>
      <c r="K55" s="124"/>
      <c r="L55" s="123" t="s">
        <v>1455</v>
      </c>
      <c r="M55" s="125">
        <v>1.0248392984830708</v>
      </c>
      <c r="N55" s="126">
        <v>4540.33837890625</v>
      </c>
      <c r="O55" s="126">
        <v>313.7761535644531</v>
      </c>
      <c r="P55" s="127"/>
      <c r="Q55" s="128"/>
      <c r="R55" s="128"/>
      <c r="S55" s="129"/>
      <c r="T55" s="48">
        <v>2</v>
      </c>
      <c r="U55" s="48">
        <v>0</v>
      </c>
      <c r="V55" s="49">
        <v>0</v>
      </c>
      <c r="W55" s="49">
        <v>0.009259</v>
      </c>
      <c r="X55" s="49">
        <v>0.012973</v>
      </c>
      <c r="Y55" s="49">
        <v>0.517282</v>
      </c>
      <c r="Z55" s="49">
        <v>1</v>
      </c>
      <c r="AA55" s="49">
        <v>0</v>
      </c>
      <c r="AB55" s="130">
        <v>55</v>
      </c>
      <c r="AC55" s="130"/>
      <c r="AD55" s="131"/>
      <c r="AE55" s="119" t="s">
        <v>1166</v>
      </c>
      <c r="AF55" s="119">
        <v>83</v>
      </c>
      <c r="AG55" s="119">
        <v>163</v>
      </c>
      <c r="AH55" s="119">
        <v>211</v>
      </c>
      <c r="AI55" s="119">
        <v>334</v>
      </c>
      <c r="AJ55" s="119"/>
      <c r="AK55" s="119" t="s">
        <v>1211</v>
      </c>
      <c r="AL55" s="119" t="s">
        <v>1112</v>
      </c>
      <c r="AM55" s="133" t="s">
        <v>1270</v>
      </c>
      <c r="AN55" s="119"/>
      <c r="AO55" s="132">
        <v>43293.780185185184</v>
      </c>
      <c r="AP55" s="133" t="s">
        <v>1314</v>
      </c>
      <c r="AQ55" s="119" t="b">
        <v>1</v>
      </c>
      <c r="AR55" s="119" t="b">
        <v>0</v>
      </c>
      <c r="AS55" s="119" t="b">
        <v>0</v>
      </c>
      <c r="AT55" s="119"/>
      <c r="AU55" s="119">
        <v>2</v>
      </c>
      <c r="AV55" s="119"/>
      <c r="AW55" s="119" t="b">
        <v>0</v>
      </c>
      <c r="AX55" s="119" t="s">
        <v>219</v>
      </c>
      <c r="AY55" s="133" t="s">
        <v>1403</v>
      </c>
      <c r="AZ55" s="110" t="s">
        <v>65</v>
      </c>
      <c r="BA55" s="48"/>
      <c r="BB55" s="48"/>
      <c r="BC55" s="48"/>
      <c r="BD55" s="48"/>
      <c r="BE55" s="48"/>
      <c r="BF55" s="48"/>
      <c r="BG55" s="48"/>
      <c r="BH55" s="48"/>
      <c r="BI55" s="48"/>
      <c r="BJ55" s="48"/>
      <c r="BK55" s="48"/>
      <c r="BL55" s="49"/>
      <c r="BM55" s="48"/>
      <c r="BN55" s="49"/>
      <c r="BO55" s="48"/>
      <c r="BP55" s="49"/>
      <c r="BQ55" s="48"/>
      <c r="BR55" s="49"/>
      <c r="BS55" s="48"/>
      <c r="BT55" s="63" t="str">
        <f>REPLACE(INDEX(GroupVertices[Group],MATCH(Vertices[[#This Row],[Vertex]],GroupVertices[Vertex],0)),1,1,"")</f>
        <v>2</v>
      </c>
    </row>
    <row r="56" spans="1:34" ht="41.45" customHeight="1">
      <c r="A56"/>
      <c r="J56"/>
      <c r="AA56"/>
      <c r="AB56"/>
      <c r="AC56"/>
      <c r="AD56"/>
      <c r="AE56"/>
      <c r="AF56"/>
      <c r="AG56"/>
      <c r="AH56"/>
    </row>
    <row r="57" spans="1:34" ht="41.45" customHeight="1">
      <c r="A57"/>
      <c r="J57"/>
      <c r="AA57"/>
      <c r="AB57"/>
      <c r="AC57"/>
      <c r="AD57"/>
      <c r="AE57"/>
      <c r="AF57"/>
      <c r="AG57"/>
      <c r="AH57"/>
    </row>
    <row r="58" spans="1:34" ht="41.45" customHeight="1">
      <c r="A58"/>
      <c r="J58"/>
      <c r="AA58"/>
      <c r="AB58"/>
      <c r="AC58"/>
      <c r="AD58"/>
      <c r="AE58"/>
      <c r="AF58"/>
      <c r="AG58"/>
      <c r="AH58"/>
    </row>
    <row r="59" spans="1:34" ht="41.45" customHeight="1">
      <c r="A59"/>
      <c r="J59"/>
      <c r="AA59"/>
      <c r="AB59"/>
      <c r="AC59"/>
      <c r="AD59"/>
      <c r="AE59"/>
      <c r="AF59"/>
      <c r="AG59"/>
      <c r="AH59"/>
    </row>
    <row r="60" spans="1:34" ht="41.45" customHeight="1">
      <c r="A60"/>
      <c r="J60"/>
      <c r="AA60"/>
      <c r="AB60"/>
      <c r="AC60"/>
      <c r="AD60"/>
      <c r="AE60"/>
      <c r="AF60"/>
      <c r="AG60"/>
      <c r="AH60"/>
    </row>
    <row r="61" spans="1:34" ht="41.45" customHeight="1">
      <c r="A61"/>
      <c r="J61"/>
      <c r="AA61"/>
      <c r="AB61"/>
      <c r="AC61"/>
      <c r="AD61"/>
      <c r="AE61"/>
      <c r="AF61"/>
      <c r="AG61"/>
      <c r="AH61"/>
    </row>
    <row r="62" spans="1:34" ht="41.45" customHeight="1">
      <c r="A62"/>
      <c r="J62"/>
      <c r="AA62"/>
      <c r="AB62"/>
      <c r="AC62"/>
      <c r="AD62"/>
      <c r="AE62"/>
      <c r="AF62"/>
      <c r="AG62"/>
      <c r="AH62"/>
    </row>
    <row r="63" spans="1:34" ht="41.45" customHeight="1">
      <c r="A63"/>
      <c r="J63"/>
      <c r="AA63"/>
      <c r="AB63"/>
      <c r="AC63"/>
      <c r="AD63"/>
      <c r="AE63"/>
      <c r="AF63"/>
      <c r="AG63"/>
      <c r="AH63"/>
    </row>
    <row r="64" spans="1:34" ht="41.45" customHeight="1">
      <c r="A64"/>
      <c r="J64"/>
      <c r="AA64"/>
      <c r="AB64"/>
      <c r="AC64"/>
      <c r="AD64"/>
      <c r="AE64"/>
      <c r="AF64"/>
      <c r="AG64"/>
      <c r="AH64"/>
    </row>
    <row r="65" spans="1:34" ht="41.45" customHeight="1">
      <c r="A65"/>
      <c r="J65"/>
      <c r="AA65"/>
      <c r="AB65"/>
      <c r="AC65"/>
      <c r="AD65"/>
      <c r="AE65"/>
      <c r="AF65"/>
      <c r="AG65"/>
      <c r="AH65"/>
    </row>
    <row r="66" spans="1:34" ht="41.45" customHeight="1">
      <c r="A66"/>
      <c r="J66"/>
      <c r="AA66"/>
      <c r="AB66"/>
      <c r="AC66"/>
      <c r="AD66"/>
      <c r="AE66"/>
      <c r="AF66"/>
      <c r="AG66"/>
      <c r="AH66"/>
    </row>
    <row r="67" spans="1:34" ht="41.45" customHeight="1">
      <c r="A67"/>
      <c r="J67"/>
      <c r="AA67"/>
      <c r="AB67"/>
      <c r="AC67"/>
      <c r="AD67"/>
      <c r="AE67"/>
      <c r="AF67"/>
      <c r="AG67"/>
      <c r="AH67"/>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5"/>
    <dataValidation allowBlank="1" showInputMessage="1" promptTitle="Vertex Tooltip" prompt="Enter optional text that will pop up when the mouse is hovered over the vertex." errorTitle="Invalid Vertex Image Key" sqref="L3:L5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5"/>
    <dataValidation allowBlank="1" showInputMessage="1" promptTitle="Vertex Label Fill Color" prompt="To select an optional fill color for the Label shape, right-click and select Select Color on the right-click menu." sqref="J3:J55"/>
    <dataValidation allowBlank="1" showInputMessage="1" promptTitle="Vertex Image File" prompt="Enter the path to an image file.  Hover over the column header for examples." errorTitle="Invalid Vertex Image Key" sqref="G3:G55"/>
    <dataValidation allowBlank="1" showInputMessage="1" promptTitle="Vertex Color" prompt="To select an optional vertex color, right-click and select Select Color on the right-click menu." sqref="C3:C55"/>
    <dataValidation allowBlank="1" showInputMessage="1" promptTitle="Vertex Opacity" prompt="Enter an optional vertex opacity between 0 (transparent) and 100 (opaque)." errorTitle="Invalid Vertex Opacity" error="The optional vertex opacity must be a whole number between 0 and 10." sqref="F3:F55"/>
    <dataValidation type="list" allowBlank="1" showInputMessage="1" showErrorMessage="1" promptTitle="Vertex Shape" prompt="Select an optional vertex shape." errorTitle="Invalid Vertex Shape" error="You have entered an invalid vertex shape.  Try selecting from the drop-down list instead." sqref="D3:D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5">
      <formula1>ValidVertexLabelPositions</formula1>
    </dataValidation>
    <dataValidation allowBlank="1" showInputMessage="1" showErrorMessage="1" promptTitle="Vertex Name" prompt="Enter the name of the vertex." sqref="A3:A55"/>
  </dataValidations>
  <hyperlinks>
    <hyperlink ref="AM3" r:id="rId1" display="https://t.co/73ZWboJNqA"/>
    <hyperlink ref="AM4" r:id="rId2" display="https://t.co/5UENuzTAzz"/>
    <hyperlink ref="AM5" r:id="rId3" display="https://t.co/ANfWqWqqSU"/>
    <hyperlink ref="AM6" r:id="rId4" display="https://t.co/FKcGDXZxzI"/>
    <hyperlink ref="AM7" r:id="rId5" display="https://t.co/CfxAVeXDad"/>
    <hyperlink ref="AM8" r:id="rId6" display="https://t.co/ol1K3QeP3F"/>
    <hyperlink ref="AM10" r:id="rId7" display="https://t.co/FKKr76FLpx"/>
    <hyperlink ref="AM13" r:id="rId8" display="https://t.co/eUJLtrtePs"/>
    <hyperlink ref="AM14" r:id="rId9" display="http://t.co/dJIioXGd0c"/>
    <hyperlink ref="AM15" r:id="rId10" display="https://t.co/Guf3bpXFrd"/>
    <hyperlink ref="AM17" r:id="rId11" display="https://t.co/C0t8R0Wawg"/>
    <hyperlink ref="AM18" r:id="rId12" display="https://t.co/eBffyin6Ru"/>
    <hyperlink ref="AM21" r:id="rId13" display="https://t.co/XPlEybcHtk"/>
    <hyperlink ref="AM24" r:id="rId14" display="https://t.co/a6liZwpaJm"/>
    <hyperlink ref="AM27" r:id="rId15" display="https://t.co/f6y0AAY0rq"/>
    <hyperlink ref="AM28" r:id="rId16" display="https://t.co/cbmFCg7yN8"/>
    <hyperlink ref="AM29" r:id="rId17" display="https://t.co/rhPEysC4Ds"/>
    <hyperlink ref="AM30" r:id="rId18" display="https://t.co/dkj6Jv1f2r"/>
    <hyperlink ref="AM32" r:id="rId19" display="http://t.co/ei9ii8DwcW"/>
    <hyperlink ref="AM33" r:id="rId20" display="https://t.co/pu3CijuSI9"/>
    <hyperlink ref="AM34" r:id="rId21" display="https://t.co/HxxKx1erAb"/>
    <hyperlink ref="AM35" r:id="rId22" display="https://t.co/MtmXUxu29p"/>
    <hyperlink ref="AM38" r:id="rId23" display="https://t.co/0aFFIuIVoJ"/>
    <hyperlink ref="AM42" r:id="rId24" display="https://t.co/k87tYgdm2x"/>
    <hyperlink ref="AM43" r:id="rId25" display="http://t.co/DeZjdhzbQ0"/>
    <hyperlink ref="AM44" r:id="rId26" display="http://t.co/660fx3pBvn"/>
    <hyperlink ref="AM45" r:id="rId27" display="https://t.co/OMxB0x7xC5"/>
    <hyperlink ref="AM46" r:id="rId28" display="https://t.co/NV0do0qLBY"/>
    <hyperlink ref="AM49" r:id="rId29" display="https://t.co/ooj8P17tsd"/>
    <hyperlink ref="AM51" r:id="rId30" display="https://t.co/yy2R57O59V"/>
    <hyperlink ref="AM54" r:id="rId31" display="http://t.co/r6Ohft33Q3"/>
    <hyperlink ref="AM55" r:id="rId32" display="https://t.co/9AatcV6X6L"/>
    <hyperlink ref="AP3" r:id="rId33" display="https://pbs.twimg.com/profile_banners/2232759379/1563439351"/>
    <hyperlink ref="AP4" r:id="rId34" display="https://pbs.twimg.com/profile_banners/19106644/1398330338"/>
    <hyperlink ref="AP5" r:id="rId35" display="https://pbs.twimg.com/profile_banners/2344530218/1527574812"/>
    <hyperlink ref="AP6" r:id="rId36" display="https://pbs.twimg.com/profile_banners/316331833/1431495420"/>
    <hyperlink ref="AP7" r:id="rId37" display="https://pbs.twimg.com/profile_banners/2377200630/1525824099"/>
    <hyperlink ref="AP8" r:id="rId38" display="https://pbs.twimg.com/profile_banners/12006842/1559145689"/>
    <hyperlink ref="AP9" r:id="rId39" display="https://pbs.twimg.com/profile_banners/24256031/1569329446"/>
    <hyperlink ref="AP10" r:id="rId40" display="https://pbs.twimg.com/profile_banners/151934168/1391403981"/>
    <hyperlink ref="AP11" r:id="rId41" display="https://pbs.twimg.com/profile_banners/737142202481016832/1538216794"/>
    <hyperlink ref="AP13" r:id="rId42" display="https://pbs.twimg.com/profile_banners/87606674/1405285356"/>
    <hyperlink ref="AP15" r:id="rId43" display="https://pbs.twimg.com/profile_banners/47893228/1536497307"/>
    <hyperlink ref="AP16" r:id="rId44" display="https://pbs.twimg.com/profile_banners/1126687495/1550034648"/>
    <hyperlink ref="AP17" r:id="rId45" display="https://pbs.twimg.com/profile_banners/16809032/1566422096"/>
    <hyperlink ref="AP18" r:id="rId46" display="https://pbs.twimg.com/profile_banners/831152840/1481478486"/>
    <hyperlink ref="AP20" r:id="rId47" display="https://pbs.twimg.com/profile_banners/386336674/1549338565"/>
    <hyperlink ref="AP24" r:id="rId48" display="https://pbs.twimg.com/profile_banners/17035423/1562346381"/>
    <hyperlink ref="AP25" r:id="rId49" display="https://pbs.twimg.com/profile_banners/3826628303/1567297321"/>
    <hyperlink ref="AP26" r:id="rId50" display="https://pbs.twimg.com/profile_banners/483275984/1525359172"/>
    <hyperlink ref="AP27" r:id="rId51" display="https://pbs.twimg.com/profile_banners/246582558/1489437349"/>
    <hyperlink ref="AP28" r:id="rId52" display="https://pbs.twimg.com/profile_banners/705405312547823616/1568737540"/>
    <hyperlink ref="AP29" r:id="rId53" display="https://pbs.twimg.com/profile_banners/4082613496/1506327606"/>
    <hyperlink ref="AP30" r:id="rId54" display="https://pbs.twimg.com/profile_banners/785591103051354112/1549440824"/>
    <hyperlink ref="AP31" r:id="rId55" display="https://pbs.twimg.com/profile_banners/3347839828/1435430525"/>
    <hyperlink ref="AP32" r:id="rId56" display="https://pbs.twimg.com/profile_banners/42793960/1548692340"/>
    <hyperlink ref="AP33" r:id="rId57" display="https://pbs.twimg.com/profile_banners/815485908/1565131439"/>
    <hyperlink ref="AP34" r:id="rId58" display="https://pbs.twimg.com/profile_banners/818140476/1568631551"/>
    <hyperlink ref="AP35" r:id="rId59" display="https://pbs.twimg.com/profile_banners/31305344/1550669488"/>
    <hyperlink ref="AP36" r:id="rId60" display="https://pbs.twimg.com/profile_banners/611064890/1541974030"/>
    <hyperlink ref="AP37" r:id="rId61" display="https://pbs.twimg.com/profile_banners/69136365/1401391661"/>
    <hyperlink ref="AP38" r:id="rId62" display="https://pbs.twimg.com/profile_banners/16438898/1401950157"/>
    <hyperlink ref="AP39" r:id="rId63" display="https://pbs.twimg.com/profile_banners/254302791/1524328295"/>
    <hyperlink ref="AP40" r:id="rId64" display="https://pbs.twimg.com/profile_banners/3986241614/1445638384"/>
    <hyperlink ref="AP41" r:id="rId65" display="https://pbs.twimg.com/profile_banners/30418793/1567135567"/>
    <hyperlink ref="AP42" r:id="rId66" display="https://pbs.twimg.com/profile_banners/107470796/1511241499"/>
    <hyperlink ref="AP43" r:id="rId67" display="https://pbs.twimg.com/profile_banners/16138559/1517954498"/>
    <hyperlink ref="AP44" r:id="rId68" display="https://pbs.twimg.com/profile_banners/2195872195/1384736544"/>
    <hyperlink ref="AP45" r:id="rId69" display="https://pbs.twimg.com/profile_banners/25073877/1560920145"/>
    <hyperlink ref="AP46" r:id="rId70" display="https://pbs.twimg.com/profile_banners/820129550/1557110174"/>
    <hyperlink ref="AP47" r:id="rId71" display="https://pbs.twimg.com/profile_banners/927691430/1569076515"/>
    <hyperlink ref="AP48" r:id="rId72" display="https://pbs.twimg.com/profile_banners/483173029/1557000105"/>
    <hyperlink ref="AP49" r:id="rId73" display="https://pbs.twimg.com/profile_banners/55621655/1535130672"/>
    <hyperlink ref="AP50" r:id="rId74" display="https://pbs.twimg.com/profile_banners/1299673800/1474472530"/>
    <hyperlink ref="AP51" r:id="rId75" display="https://pbs.twimg.com/profile_banners/3392789213/1568485464"/>
    <hyperlink ref="AP52" r:id="rId76" display="https://pbs.twimg.com/profile_banners/1129758540636336129/1560618144"/>
    <hyperlink ref="AP54" r:id="rId77" display="https://pbs.twimg.com/profile_banners/58022478/1458154481"/>
    <hyperlink ref="AP55" r:id="rId78" display="https://pbs.twimg.com/profile_banners/1017479572865069056/1560017154"/>
    <hyperlink ref="AV3" r:id="rId79" display="http://abs.twimg.com/images/themes/theme17/bg.gif"/>
    <hyperlink ref="AV4" r:id="rId80" display="http://abs.twimg.com/images/themes/theme1/bg.png"/>
    <hyperlink ref="AV5" r:id="rId81" display="http://abs.twimg.com/images/themes/theme14/bg.gif"/>
    <hyperlink ref="AV6" r:id="rId82" display="http://abs.twimg.com/images/themes/theme14/bg.gif"/>
    <hyperlink ref="AV7" r:id="rId83" display="http://abs.twimg.com/images/themes/theme1/bg.png"/>
    <hyperlink ref="AV8" r:id="rId84" display="http://abs.twimg.com/images/themes/theme14/bg.gif"/>
    <hyperlink ref="AV9" r:id="rId85" display="http://abs.twimg.com/images/themes/theme1/bg.png"/>
    <hyperlink ref="AV10" r:id="rId86" display="http://abs.twimg.com/images/themes/theme1/bg.png"/>
    <hyperlink ref="AV12" r:id="rId87" display="http://abs.twimg.com/images/themes/theme1/bg.png"/>
    <hyperlink ref="AV13" r:id="rId88" display="http://abs.twimg.com/images/themes/theme19/bg.gif"/>
    <hyperlink ref="AV14" r:id="rId89" display="http://abs.twimg.com/images/themes/theme9/bg.gif"/>
    <hyperlink ref="AV15" r:id="rId90" display="http://abs.twimg.com/images/themes/theme4/bg.gif"/>
    <hyperlink ref="AV16" r:id="rId91" display="http://abs.twimg.com/images/themes/theme1/bg.png"/>
    <hyperlink ref="AV17" r:id="rId92" display="http://abs.twimg.com/images/themes/theme14/bg.gif"/>
    <hyperlink ref="AV18" r:id="rId93" display="http://abs.twimg.com/images/themes/theme15/bg.png"/>
    <hyperlink ref="AV19" r:id="rId94" display="http://abs.twimg.com/images/themes/theme1/bg.png"/>
    <hyperlink ref="AV20" r:id="rId95" display="http://abs.twimg.com/images/themes/theme1/bg.png"/>
    <hyperlink ref="AV22" r:id="rId96" display="http://abs.twimg.com/images/themes/theme1/bg.png"/>
    <hyperlink ref="AV23" r:id="rId97" display="http://abs.twimg.com/images/themes/theme1/bg.png"/>
    <hyperlink ref="AV24" r:id="rId98" display="http://abs.twimg.com/images/themes/theme10/bg.gif"/>
    <hyperlink ref="AV25" r:id="rId99" display="http://abs.twimg.com/images/themes/theme1/bg.png"/>
    <hyperlink ref="AV26" r:id="rId100" display="http://abs.twimg.com/images/themes/theme14/bg.gif"/>
    <hyperlink ref="AV27" r:id="rId101" display="http://abs.twimg.com/images/themes/theme1/bg.png"/>
    <hyperlink ref="AV29" r:id="rId102" display="http://abs.twimg.com/images/themes/theme1/bg.png"/>
    <hyperlink ref="AV30" r:id="rId103" display="http://abs.twimg.com/images/themes/theme1/bg.png"/>
    <hyperlink ref="AV31" r:id="rId104" display="http://abs.twimg.com/images/themes/theme1/bg.png"/>
    <hyperlink ref="AV32" r:id="rId105" display="http://abs.twimg.com/images/themes/theme9/bg.gif"/>
    <hyperlink ref="AV33" r:id="rId106" display="http://abs.twimg.com/images/themes/theme1/bg.png"/>
    <hyperlink ref="AV34" r:id="rId107" display="http://abs.twimg.com/images/themes/theme1/bg.png"/>
    <hyperlink ref="AV35" r:id="rId108" display="http://abs.twimg.com/images/themes/theme15/bg.png"/>
    <hyperlink ref="AV36" r:id="rId109" display="http://abs.twimg.com/images/themes/theme1/bg.png"/>
    <hyperlink ref="AV37" r:id="rId110" display="http://abs.twimg.com/images/themes/theme9/bg.gif"/>
    <hyperlink ref="AV38" r:id="rId111" display="http://abs.twimg.com/images/themes/theme6/bg.gif"/>
    <hyperlink ref="AV39" r:id="rId112" display="http://abs.twimg.com/images/themes/theme9/bg.gif"/>
    <hyperlink ref="AV40" r:id="rId113" display="http://abs.twimg.com/images/themes/theme1/bg.png"/>
    <hyperlink ref="AV41" r:id="rId114" display="http://abs.twimg.com/images/themes/theme11/bg.gif"/>
    <hyperlink ref="AV42" r:id="rId115" display="http://abs.twimg.com/images/themes/theme1/bg.png"/>
    <hyperlink ref="AV43" r:id="rId116" display="http://abs.twimg.com/images/themes/theme1/bg.png"/>
    <hyperlink ref="AV44" r:id="rId117" display="http://abs.twimg.com/images/themes/theme17/bg.gif"/>
    <hyperlink ref="AV45" r:id="rId118" display="http://abs.twimg.com/images/themes/theme1/bg.png"/>
    <hyperlink ref="AV46" r:id="rId119" display="http://abs.twimg.com/images/themes/theme14/bg.gif"/>
    <hyperlink ref="AV47" r:id="rId120" display="http://abs.twimg.com/images/themes/theme14/bg.gif"/>
    <hyperlink ref="AV48" r:id="rId121" display="http://abs.twimg.com/images/themes/theme19/bg.gif"/>
    <hyperlink ref="AV49" r:id="rId122" display="http://abs.twimg.com/images/themes/theme15/bg.png"/>
    <hyperlink ref="AV50" r:id="rId123" display="http://abs.twimg.com/images/themes/theme1/bg.png"/>
    <hyperlink ref="AV51" r:id="rId124" display="http://abs.twimg.com/images/themes/theme1/bg.png"/>
    <hyperlink ref="AV54" r:id="rId125" display="http://abs.twimg.com/images/themes/theme13/bg.gif"/>
    <hyperlink ref="G3" r:id="rId126" display="http://pbs.twimg.com/profile_images/1163543066311049218/Q-3uuSBf_normal.jpg"/>
    <hyperlink ref="G4" r:id="rId127" display="http://pbs.twimg.com/profile_images/459256371544727552/DF5zU3yS_normal.jpeg"/>
    <hyperlink ref="G5" r:id="rId128" display="http://pbs.twimg.com/profile_images/1118575351653752832/lTdTAyMh_normal.png"/>
    <hyperlink ref="G6" r:id="rId129" display="http://pbs.twimg.com/profile_images/1404245782/igeek_normal.jpg"/>
    <hyperlink ref="G7" r:id="rId130" display="http://pbs.twimg.com/profile_images/1061744570344517633/fKDfFqhQ_normal.jpg"/>
    <hyperlink ref="G8" r:id="rId131" display="http://pbs.twimg.com/profile_images/912667889395798022/pMoB2qc8_normal.jpg"/>
    <hyperlink ref="G9" r:id="rId132" display="http://pbs.twimg.com/profile_images/2679171403/5bc192c97dd1a23ce4421a4d95b919bc_normal.png"/>
    <hyperlink ref="G10" r:id="rId133" display="http://pbs.twimg.com/profile_images/849133030237061120/6hUrNP0a_normal.jpg"/>
    <hyperlink ref="G11" r:id="rId134" display="http://pbs.twimg.com/profile_images/760774125522518016/jhzjWv0i_normal.jpg"/>
    <hyperlink ref="G12" r:id="rId135" display="http://abs.twimg.com/sticky/default_profile_images/default_profile_normal.png"/>
    <hyperlink ref="G13" r:id="rId136" display="http://pbs.twimg.com/profile_images/849132774661308416/pa2Uplq1_normal.jpg"/>
    <hyperlink ref="G14" r:id="rId137" display="http://pbs.twimg.com/profile_images/1824489934/128-2_normal.png"/>
    <hyperlink ref="G15" r:id="rId138" display="http://pbs.twimg.com/profile_images/993645134372798469/pAZy1Q6j_normal.jpg"/>
    <hyperlink ref="G16" r:id="rId139" display="http://pbs.twimg.com/profile_images/1168368989866737664/Smh6qiOc_normal.jpg"/>
    <hyperlink ref="G17" r:id="rId140" display="http://pbs.twimg.com/profile_images/1087719846605979648/HRHFp3Nq_normal.jpg"/>
    <hyperlink ref="G18" r:id="rId141" display="http://pbs.twimg.com/profile_images/651505277326331904/FhPZNUyV_normal.jpg"/>
    <hyperlink ref="G19" r:id="rId142" display="http://abs.twimg.com/sticky/default_profile_images/default_profile_normal.png"/>
    <hyperlink ref="G20" r:id="rId143" display="http://pbs.twimg.com/profile_images/1175906909473452033/0V8qYmG2_normal.jpg"/>
    <hyperlink ref="G21" r:id="rId144" display="http://pbs.twimg.com/profile_images/1174767693976616960/Sk9xAS_U_normal.jpg"/>
    <hyperlink ref="G22" r:id="rId145" display="http://pbs.twimg.com/profile_images/718763676312973312/I28w82mR_normal.jpg"/>
    <hyperlink ref="G23" r:id="rId146" display="http://abs.twimg.com/sticky/default_profile_images/default_profile_normal.png"/>
    <hyperlink ref="G24" r:id="rId147" display="http://pbs.twimg.com/profile_images/1085776914285903873/D2BnQ3vv_normal.jpg"/>
    <hyperlink ref="G25" r:id="rId148" display="http://pbs.twimg.com/profile_images/1166818770519756802/CMdiwdv__normal.jpg"/>
    <hyperlink ref="G26" r:id="rId149" display="http://pbs.twimg.com/profile_images/992053872322629634/3QBCD-OO_normal.jpg"/>
    <hyperlink ref="G27" r:id="rId150" display="http://pbs.twimg.com/profile_images/830626941514420224/-GTzH-7n_normal.jpg"/>
    <hyperlink ref="G28" r:id="rId151" display="http://pbs.twimg.com/profile_images/1173996448679170049/pILNzBIw_normal.jpg"/>
    <hyperlink ref="G29" r:id="rId152" display="http://pbs.twimg.com/profile_images/912230584637902850/InyIuVFD_normal.jpg"/>
    <hyperlink ref="G30" r:id="rId153" display="http://pbs.twimg.com/profile_images/790240615128768513/Cirx6Izu_normal.jpg"/>
    <hyperlink ref="G31" r:id="rId154" display="http://pbs.twimg.com/profile_images/643080831544762368/sfrt4w5H_normal.jpg"/>
    <hyperlink ref="G32" r:id="rId155" display="http://pbs.twimg.com/profile_images/625697856330952709/3dynAKiy_normal.png"/>
    <hyperlink ref="G33" r:id="rId156" display="http://pbs.twimg.com/profile_images/1129944670988132352/LYEHUdAX_normal.jpg"/>
    <hyperlink ref="G34" r:id="rId157" display="http://pbs.twimg.com/profile_images/559972208538161152/ZBaP6rVl_normal.jpeg"/>
    <hyperlink ref="G35" r:id="rId158" display="http://pbs.twimg.com/profile_images/677951382775709696/azMKWnDc_normal.jpg"/>
    <hyperlink ref="G36" r:id="rId159" display="http://pbs.twimg.com/profile_images/1150860543730868227/QCJmB2x5_normal.jpg"/>
    <hyperlink ref="G37" r:id="rId160" display="http://pbs.twimg.com/profile_images/943167209479819264/NzUPkf7w_normal.jpg"/>
    <hyperlink ref="G38" r:id="rId161" display="http://pbs.twimg.com/profile_images/622580869652328448/yYdwuOKs_normal.jpg"/>
    <hyperlink ref="G39" r:id="rId162" display="http://pbs.twimg.com/profile_images/1174772278095241216/54tU8sIZ_normal.jpg"/>
    <hyperlink ref="G40" r:id="rId163" display="http://pbs.twimg.com/profile_images/714624519365910529/E1YMh4IC_normal.jpg"/>
    <hyperlink ref="G41" r:id="rId164" display="http://pbs.twimg.com/profile_images/2761713408/6329c1d5a241ca23457c0db374bee56b_normal.jpeg"/>
    <hyperlink ref="G42" r:id="rId165" display="http://pbs.twimg.com/profile_images/923243414425976832/GWZwBnhE_normal.jpg"/>
    <hyperlink ref="G43" r:id="rId166" display="http://pbs.twimg.com/profile_images/699410282649665536/-muaL9lo_normal.png"/>
    <hyperlink ref="G44" r:id="rId167" display="http://pbs.twimg.com/profile_images/378800000754954602/01aa41b9c84ef01d5b84503fa22af522_normal.png"/>
    <hyperlink ref="G45" r:id="rId168" display="http://pbs.twimg.com/profile_images/874276197357596672/kUuht00m_normal.jpg"/>
    <hyperlink ref="G46" r:id="rId169" display="http://pbs.twimg.com/profile_images/1125227694403280898/eAwq83rQ_normal.png"/>
    <hyperlink ref="G47" r:id="rId170" display="http://pbs.twimg.com/profile_images/1174806119509893126/D4p4GAn-_normal.jpg"/>
    <hyperlink ref="G48" r:id="rId171" display="http://pbs.twimg.com/profile_images/1099443204666130432/OmC9fmkI_normal.jpg"/>
    <hyperlink ref="G49" r:id="rId172" display="http://pbs.twimg.com/profile_images/1151576362647470080/0lgfKghP_normal.jpg"/>
    <hyperlink ref="G50" r:id="rId173" display="http://pbs.twimg.com/profile_images/875946540715659264/FDOf-UKL_normal.jpg"/>
    <hyperlink ref="G51" r:id="rId174" display="http://pbs.twimg.com/profile_images/1164998679779893248/7DIfB0k1_normal.jpg"/>
    <hyperlink ref="G52" r:id="rId175" display="http://pbs.twimg.com/profile_images/1139939627853320193/Bx27ZtdX_normal.jpg"/>
    <hyperlink ref="G53" r:id="rId176" display="http://abs.twimg.com/sticky/default_profile_images/default_profile_normal.png"/>
    <hyperlink ref="G54" r:id="rId177" display="http://pbs.twimg.com/profile_images/710176952347271169/haP2cOVu_normal.jpg"/>
    <hyperlink ref="G55" r:id="rId178" display="http://pbs.twimg.com/profile_images/1137419165889945600/v8wO-NTt_normal.png"/>
    <hyperlink ref="AY3" r:id="rId179" display="https://twitter.com/socioviznet"/>
    <hyperlink ref="AY4" r:id="rId180" display="https://twitter.com/bernardamus"/>
    <hyperlink ref="AY5" r:id="rId181" display="https://twitter.com/mikequindazzi"/>
    <hyperlink ref="AY6" r:id="rId182" display="https://twitter.com/gamergeeknews"/>
    <hyperlink ref="AY7" r:id="rId183" display="https://twitter.com/unosml"/>
    <hyperlink ref="AY8" r:id="rId184" display="https://twitter.com/jeremyhl"/>
    <hyperlink ref="AY9" r:id="rId185" display="https://twitter.com/mihkal"/>
    <hyperlink ref="AY10" r:id="rId186" display="https://twitter.com/smr_foundation"/>
    <hyperlink ref="AY11" r:id="rId187" display="https://twitter.com/chidambara09"/>
    <hyperlink ref="AY12" r:id="rId188" display="https://twitter.com/socioviz"/>
    <hyperlink ref="AY13" r:id="rId189" display="https://twitter.com/nodexl"/>
    <hyperlink ref="AY14" r:id="rId190" display="https://twitter.com/gephi"/>
    <hyperlink ref="AY15" r:id="rId191" display="https://twitter.com/docassar"/>
    <hyperlink ref="AY16" r:id="rId192" display="https://twitter.com/brooke_wegner"/>
    <hyperlink ref="AY17" r:id="rId193" display="https://twitter.com/unomaha"/>
    <hyperlink ref="AY18" r:id="rId194" display="https://twitter.com/simonrogerstow"/>
    <hyperlink ref="AY19" r:id="rId195" display="https://twitter.com/kathyschwarz2"/>
    <hyperlink ref="AY20" r:id="rId196" display="https://twitter.com/hannachristine_"/>
    <hyperlink ref="AY21" r:id="rId197" display="https://twitter.com/marsnevada"/>
    <hyperlink ref="AY22" r:id="rId198" display="https://twitter.com/yvescuster"/>
    <hyperlink ref="AY23" r:id="rId199" display="https://twitter.com/dkruse89"/>
    <hyperlink ref="AY24" r:id="rId200" display="https://twitter.com/ccooke6685"/>
    <hyperlink ref="AY25" r:id="rId201" display="https://twitter.com/coffeeftwords"/>
    <hyperlink ref="AY26" r:id="rId202" display="https://twitter.com/stephen_lay"/>
    <hyperlink ref="AY27" r:id="rId203" display="https://twitter.com/oncodvm"/>
    <hyperlink ref="AY28" r:id="rId204" display="https://twitter.com/fransriemersma"/>
    <hyperlink ref="AY29" r:id="rId205" display="https://twitter.com/minimalloves"/>
    <hyperlink ref="AY30" r:id="rId206" display="https://twitter.com/vinylradar"/>
    <hyperlink ref="AY31" r:id="rId207" display="https://twitter.com/jneatherycastro"/>
    <hyperlink ref="AY32" r:id="rId208" display="https://twitter.com/sproutsocial"/>
    <hyperlink ref="AY33" r:id="rId209" display="https://twitter.com/mavradiouno"/>
    <hyperlink ref="AY34" r:id="rId210" display="https://twitter.com/derekesullivan"/>
    <hyperlink ref="AY35" r:id="rId211" display="https://twitter.com/crishm"/>
    <hyperlink ref="AY36" r:id="rId212" display="https://twitter.com/ethan_wolbach"/>
    <hyperlink ref="AY37" r:id="rId213" display="https://twitter.com/nebraskasower"/>
    <hyperlink ref="AY38" r:id="rId214" display="https://twitter.com/nealschaffer"/>
    <hyperlink ref="AY39" r:id="rId215" display="https://twitter.com/jared_e_barton"/>
    <hyperlink ref="AY40" r:id="rId216" display="https://twitter.com/deborahsmithho2"/>
    <hyperlink ref="AY41" r:id="rId217" display="https://twitter.com/larissagrace"/>
    <hyperlink ref="AY42" r:id="rId218" display="https://twitter.com/communo"/>
    <hyperlink ref="AY43" r:id="rId219" display="https://twitter.com/wspa7"/>
    <hyperlink ref="AY44" r:id="rId220" display="https://twitter.com/tweetrootapp"/>
    <hyperlink ref="AY45" r:id="rId221" display="https://twitter.com/realdonaldtrump"/>
    <hyperlink ref="AY46" r:id="rId222" display="https://twitter.com/unothegateway"/>
    <hyperlink ref="AY47" r:id="rId223" display="https://twitter.com/jodeanebrownlee"/>
    <hyperlink ref="AY48" r:id="rId224" display="https://twitter.com/carrieholerich"/>
    <hyperlink ref="AY49" r:id="rId225" display="https://twitter.com/mavpro"/>
    <hyperlink ref="AY50" r:id="rId226" display="https://twitter.com/thartman2u"/>
    <hyperlink ref="AY51" r:id="rId227" display="https://twitter.com/unomavmaniacs"/>
    <hyperlink ref="AY52" r:id="rId228" display="https://twitter.com/maryperkinsondm"/>
    <hyperlink ref="AY53" r:id="rId229" display="https://twitter.com/stantonofomaha"/>
    <hyperlink ref="AY54" r:id="rId230" display="https://twitter.com/unospa"/>
    <hyperlink ref="AY55" r:id="rId231" display="https://twitter.com/sachakopp"/>
  </hyperlinks>
  <printOptions/>
  <pageMargins left="0.7" right="0.7" top="0.75" bottom="0.75" header="0.3" footer="0.3"/>
  <pageSetup horizontalDpi="600" verticalDpi="600" orientation="portrait" r:id="rId236"/>
  <drawing r:id="rId235"/>
  <legacyDrawing r:id="rId233"/>
  <tableParts>
    <tablePart r:id="rId23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68"/>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237</v>
      </c>
      <c r="Z2" s="13" t="s">
        <v>241</v>
      </c>
      <c r="AA2" s="13" t="s">
        <v>245</v>
      </c>
      <c r="AB2" s="13" t="s">
        <v>249</v>
      </c>
      <c r="AC2" s="13" t="s">
        <v>253</v>
      </c>
      <c r="AD2" s="13" t="s">
        <v>260</v>
      </c>
      <c r="AE2" s="13" t="s">
        <v>261</v>
      </c>
      <c r="AF2" s="13" t="s">
        <v>265</v>
      </c>
      <c r="AG2" s="52" t="s">
        <v>305</v>
      </c>
      <c r="AH2" s="52" t="s">
        <v>306</v>
      </c>
      <c r="AI2" s="52" t="s">
        <v>307</v>
      </c>
      <c r="AJ2" s="52" t="s">
        <v>308</v>
      </c>
      <c r="AK2" s="52" t="s">
        <v>309</v>
      </c>
      <c r="AL2" s="52" t="s">
        <v>310</v>
      </c>
      <c r="AM2" s="52" t="s">
        <v>311</v>
      </c>
      <c r="AN2" s="52" t="s">
        <v>312</v>
      </c>
      <c r="AO2" s="52" t="s">
        <v>315</v>
      </c>
    </row>
    <row r="3" spans="1:41" ht="15">
      <c r="A3" s="86" t="s">
        <v>221</v>
      </c>
      <c r="B3" s="87" t="s">
        <v>223</v>
      </c>
      <c r="C3" s="87" t="s">
        <v>56</v>
      </c>
      <c r="D3" s="79"/>
      <c r="E3" s="78"/>
      <c r="F3" s="80" t="s">
        <v>1703</v>
      </c>
      <c r="G3" s="81"/>
      <c r="H3" s="81"/>
      <c r="I3" s="82">
        <v>3</v>
      </c>
      <c r="J3" s="83"/>
      <c r="K3" s="48">
        <v>18</v>
      </c>
      <c r="L3" s="48">
        <v>19</v>
      </c>
      <c r="M3" s="48">
        <v>34</v>
      </c>
      <c r="N3" s="48">
        <v>53</v>
      </c>
      <c r="O3" s="48">
        <v>5</v>
      </c>
      <c r="P3" s="49">
        <v>0.08333333333333333</v>
      </c>
      <c r="Q3" s="49">
        <v>0.15384615384615385</v>
      </c>
      <c r="R3" s="48">
        <v>1</v>
      </c>
      <c r="S3" s="48">
        <v>0</v>
      </c>
      <c r="T3" s="48">
        <v>18</v>
      </c>
      <c r="U3" s="48">
        <v>53</v>
      </c>
      <c r="V3" s="48">
        <v>3</v>
      </c>
      <c r="W3" s="49">
        <v>1.87037</v>
      </c>
      <c r="X3" s="49">
        <v>0.08496732026143791</v>
      </c>
      <c r="Y3" s="63" t="s">
        <v>1456</v>
      </c>
      <c r="Z3" s="63" t="s">
        <v>1459</v>
      </c>
      <c r="AA3" s="63" t="s">
        <v>1482</v>
      </c>
      <c r="AB3" s="69" t="s">
        <v>1499</v>
      </c>
      <c r="AC3" s="69" t="s">
        <v>1536</v>
      </c>
      <c r="AD3" s="69"/>
      <c r="AE3" s="69" t="s">
        <v>1541</v>
      </c>
      <c r="AF3" s="69" t="s">
        <v>1545</v>
      </c>
      <c r="AG3" s="92">
        <v>0</v>
      </c>
      <c r="AH3" s="114">
        <v>0</v>
      </c>
      <c r="AI3" s="92">
        <v>0</v>
      </c>
      <c r="AJ3" s="114">
        <v>0</v>
      </c>
      <c r="AK3" s="92">
        <v>0</v>
      </c>
      <c r="AL3" s="114">
        <v>0</v>
      </c>
      <c r="AM3" s="92">
        <v>601</v>
      </c>
      <c r="AN3" s="114">
        <v>100</v>
      </c>
      <c r="AO3" s="92">
        <v>601</v>
      </c>
    </row>
    <row r="4" spans="1:41" ht="15">
      <c r="A4" s="118" t="s">
        <v>222</v>
      </c>
      <c r="B4" s="87" t="s">
        <v>224</v>
      </c>
      <c r="C4" s="87" t="s">
        <v>56</v>
      </c>
      <c r="D4" s="84"/>
      <c r="E4" s="72"/>
      <c r="F4" s="73" t="s">
        <v>1704</v>
      </c>
      <c r="G4" s="74"/>
      <c r="H4" s="74"/>
      <c r="I4" s="85">
        <v>4</v>
      </c>
      <c r="J4" s="75"/>
      <c r="K4" s="48">
        <v>14</v>
      </c>
      <c r="L4" s="48">
        <v>22</v>
      </c>
      <c r="M4" s="48">
        <v>3</v>
      </c>
      <c r="N4" s="48">
        <v>25</v>
      </c>
      <c r="O4" s="48">
        <v>3</v>
      </c>
      <c r="P4" s="49">
        <v>0.047619047619047616</v>
      </c>
      <c r="Q4" s="49">
        <v>0.09090909090909091</v>
      </c>
      <c r="R4" s="48">
        <v>1</v>
      </c>
      <c r="S4" s="48">
        <v>0</v>
      </c>
      <c r="T4" s="48">
        <v>14</v>
      </c>
      <c r="U4" s="48">
        <v>25</v>
      </c>
      <c r="V4" s="48">
        <v>2</v>
      </c>
      <c r="W4" s="49">
        <v>1.642857</v>
      </c>
      <c r="X4" s="49">
        <v>0.12087912087912088</v>
      </c>
      <c r="Y4" s="63" t="s">
        <v>1457</v>
      </c>
      <c r="Z4" s="63" t="s">
        <v>1460</v>
      </c>
      <c r="AA4" s="63" t="s">
        <v>1483</v>
      </c>
      <c r="AB4" s="69" t="s">
        <v>1500</v>
      </c>
      <c r="AC4" s="69" t="s">
        <v>1537</v>
      </c>
      <c r="AD4" s="63" t="s">
        <v>770</v>
      </c>
      <c r="AE4" s="63" t="s">
        <v>1542</v>
      </c>
      <c r="AF4" s="63" t="s">
        <v>1546</v>
      </c>
      <c r="AG4" s="48">
        <v>0</v>
      </c>
      <c r="AH4" s="49">
        <v>0</v>
      </c>
      <c r="AI4" s="48">
        <v>0</v>
      </c>
      <c r="AJ4" s="49">
        <v>0</v>
      </c>
      <c r="AK4" s="48">
        <v>0</v>
      </c>
      <c r="AL4" s="49">
        <v>0</v>
      </c>
      <c r="AM4" s="48">
        <v>278</v>
      </c>
      <c r="AN4" s="49">
        <v>100</v>
      </c>
      <c r="AO4" s="48">
        <v>278</v>
      </c>
    </row>
    <row r="5" spans="1:41" ht="15">
      <c r="A5" s="118" t="s">
        <v>354</v>
      </c>
      <c r="B5" s="87" t="s">
        <v>355</v>
      </c>
      <c r="C5" s="87" t="s">
        <v>56</v>
      </c>
      <c r="D5" s="84"/>
      <c r="E5" s="72"/>
      <c r="F5" s="73" t="s">
        <v>1705</v>
      </c>
      <c r="G5" s="74"/>
      <c r="H5" s="74"/>
      <c r="I5" s="85">
        <v>5</v>
      </c>
      <c r="J5" s="75"/>
      <c r="K5" s="48">
        <v>11</v>
      </c>
      <c r="L5" s="48">
        <v>28</v>
      </c>
      <c r="M5" s="48">
        <v>0</v>
      </c>
      <c r="N5" s="48">
        <v>28</v>
      </c>
      <c r="O5" s="48">
        <v>0</v>
      </c>
      <c r="P5" s="49">
        <v>0.037037037037037035</v>
      </c>
      <c r="Q5" s="49">
        <v>0.07142857142857142</v>
      </c>
      <c r="R5" s="48">
        <v>1</v>
      </c>
      <c r="S5" s="48">
        <v>0</v>
      </c>
      <c r="T5" s="48">
        <v>11</v>
      </c>
      <c r="U5" s="48">
        <v>28</v>
      </c>
      <c r="V5" s="48">
        <v>2</v>
      </c>
      <c r="W5" s="49">
        <v>1.371901</v>
      </c>
      <c r="X5" s="49">
        <v>0.2545454545454545</v>
      </c>
      <c r="Y5" s="63" t="s">
        <v>844</v>
      </c>
      <c r="Z5" s="63" t="s">
        <v>865</v>
      </c>
      <c r="AA5" s="63" t="s">
        <v>1484</v>
      </c>
      <c r="AB5" s="69" t="s">
        <v>1501</v>
      </c>
      <c r="AC5" s="69" t="s">
        <v>1538</v>
      </c>
      <c r="AD5" s="63" t="s">
        <v>1540</v>
      </c>
      <c r="AE5" s="63" t="s">
        <v>1543</v>
      </c>
      <c r="AF5" s="63" t="s">
        <v>1547</v>
      </c>
      <c r="AG5" s="48">
        <v>0</v>
      </c>
      <c r="AH5" s="49">
        <v>0</v>
      </c>
      <c r="AI5" s="48">
        <v>0</v>
      </c>
      <c r="AJ5" s="49">
        <v>0</v>
      </c>
      <c r="AK5" s="48">
        <v>0</v>
      </c>
      <c r="AL5" s="49">
        <v>0</v>
      </c>
      <c r="AM5" s="48">
        <v>81</v>
      </c>
      <c r="AN5" s="49">
        <v>100</v>
      </c>
      <c r="AO5" s="48">
        <v>81</v>
      </c>
    </row>
    <row r="6" spans="1:41" ht="15">
      <c r="A6" s="118" t="s">
        <v>373</v>
      </c>
      <c r="B6" s="87" t="s">
        <v>375</v>
      </c>
      <c r="C6" s="87" t="s">
        <v>56</v>
      </c>
      <c r="D6" s="84"/>
      <c r="E6" s="72"/>
      <c r="F6" s="73" t="s">
        <v>1706</v>
      </c>
      <c r="G6" s="74"/>
      <c r="H6" s="74"/>
      <c r="I6" s="85">
        <v>6</v>
      </c>
      <c r="J6" s="75"/>
      <c r="K6" s="48">
        <v>7</v>
      </c>
      <c r="L6" s="48">
        <v>12</v>
      </c>
      <c r="M6" s="48">
        <v>0</v>
      </c>
      <c r="N6" s="48">
        <v>12</v>
      </c>
      <c r="O6" s="48">
        <v>0</v>
      </c>
      <c r="P6" s="49">
        <v>0.09090909090909091</v>
      </c>
      <c r="Q6" s="49">
        <v>0.16666666666666666</v>
      </c>
      <c r="R6" s="48">
        <v>1</v>
      </c>
      <c r="S6" s="48">
        <v>0</v>
      </c>
      <c r="T6" s="48">
        <v>7</v>
      </c>
      <c r="U6" s="48">
        <v>12</v>
      </c>
      <c r="V6" s="48">
        <v>2</v>
      </c>
      <c r="W6" s="49">
        <v>1.265306</v>
      </c>
      <c r="X6" s="49">
        <v>0.2857142857142857</v>
      </c>
      <c r="Y6" s="63"/>
      <c r="Z6" s="63"/>
      <c r="AA6" s="63" t="s">
        <v>879</v>
      </c>
      <c r="AB6" s="69" t="s">
        <v>1502</v>
      </c>
      <c r="AC6" s="69" t="s">
        <v>1539</v>
      </c>
      <c r="AD6" s="63"/>
      <c r="AE6" s="63" t="s">
        <v>1544</v>
      </c>
      <c r="AF6" s="63" t="s">
        <v>1548</v>
      </c>
      <c r="AG6" s="48">
        <v>0</v>
      </c>
      <c r="AH6" s="49">
        <v>0</v>
      </c>
      <c r="AI6" s="48">
        <v>0</v>
      </c>
      <c r="AJ6" s="49">
        <v>0</v>
      </c>
      <c r="AK6" s="48">
        <v>0</v>
      </c>
      <c r="AL6" s="49">
        <v>0</v>
      </c>
      <c r="AM6" s="48">
        <v>18</v>
      </c>
      <c r="AN6" s="49">
        <v>100</v>
      </c>
      <c r="AO6" s="48">
        <v>18</v>
      </c>
    </row>
    <row r="7" spans="1:41" ht="15">
      <c r="A7" s="118" t="s">
        <v>374</v>
      </c>
      <c r="B7" s="87" t="s">
        <v>376</v>
      </c>
      <c r="C7" s="87" t="s">
        <v>56</v>
      </c>
      <c r="D7" s="84"/>
      <c r="E7" s="72"/>
      <c r="F7" s="73" t="s">
        <v>1707</v>
      </c>
      <c r="G7" s="74"/>
      <c r="H7" s="74"/>
      <c r="I7" s="85">
        <v>7</v>
      </c>
      <c r="J7" s="75"/>
      <c r="K7" s="48">
        <v>3</v>
      </c>
      <c r="L7" s="48">
        <v>3</v>
      </c>
      <c r="M7" s="48">
        <v>0</v>
      </c>
      <c r="N7" s="48">
        <v>3</v>
      </c>
      <c r="O7" s="48">
        <v>3</v>
      </c>
      <c r="P7" s="49" t="s">
        <v>415</v>
      </c>
      <c r="Q7" s="49" t="s">
        <v>415</v>
      </c>
      <c r="R7" s="48">
        <v>3</v>
      </c>
      <c r="S7" s="48">
        <v>3</v>
      </c>
      <c r="T7" s="48">
        <v>1</v>
      </c>
      <c r="U7" s="48">
        <v>1</v>
      </c>
      <c r="V7" s="48">
        <v>0</v>
      </c>
      <c r="W7" s="49">
        <v>0</v>
      </c>
      <c r="X7" s="49">
        <v>0</v>
      </c>
      <c r="Y7" s="63" t="s">
        <v>1458</v>
      </c>
      <c r="Z7" s="63" t="s">
        <v>866</v>
      </c>
      <c r="AA7" s="63" t="s">
        <v>1485</v>
      </c>
      <c r="AB7" s="69" t="s">
        <v>1503</v>
      </c>
      <c r="AC7" s="69" t="s">
        <v>287</v>
      </c>
      <c r="AD7" s="63"/>
      <c r="AE7" s="63"/>
      <c r="AF7" s="63" t="s">
        <v>1549</v>
      </c>
      <c r="AG7" s="48">
        <v>0</v>
      </c>
      <c r="AH7" s="49">
        <v>0</v>
      </c>
      <c r="AI7" s="48">
        <v>0</v>
      </c>
      <c r="AJ7" s="49">
        <v>0</v>
      </c>
      <c r="AK7" s="48">
        <v>0</v>
      </c>
      <c r="AL7" s="49">
        <v>0</v>
      </c>
      <c r="AM7" s="48">
        <v>65</v>
      </c>
      <c r="AN7" s="49">
        <v>100</v>
      </c>
      <c r="AO7" s="48">
        <v>65</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sheetData>
  <dataValidations count="8">
    <dataValidation allowBlank="1" showInputMessage="1" promptTitle="Group Vertex Color" prompt="To select a color to use for all vertices in the group, right-click and select Select Color on the right-click menu." sqref="B1269:B1394 B952:B1028 B761:B942 B439:B630 B109:B143 B3:B15 B104:B10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269:C1394 C952:C1028 C761:C942 C439:C630 C109:C143 C3:C15 C104:C107">
      <formula1>ValidGroupShapes</formula1>
    </dataValidation>
    <dataValidation allowBlank="1" showInputMessage="1" showErrorMessage="1" promptTitle="Group Name" prompt="Enter the name of the group." sqref="A1269:A1394 A952:A1028 A761:A942 A439:A630 A109:A143 A3:A15 A104:A10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221</v>
      </c>
      <c r="B2" s="69" t="s">
        <v>776</v>
      </c>
      <c r="C2" s="63">
        <f>VLOOKUP(GroupVertices[[#This Row],[Vertex]],Vertices[],MATCH("ID",Vertices[[#Headers],[Vertex]:[Vertex Group]],0),FALSE)</f>
        <v>17</v>
      </c>
    </row>
    <row r="3" spans="1:3" ht="15">
      <c r="A3" s="63" t="s">
        <v>221</v>
      </c>
      <c r="B3" s="69" t="s">
        <v>422</v>
      </c>
      <c r="C3" s="63">
        <f>VLOOKUP(GroupVertices[[#This Row],[Vertex]],Vertices[],MATCH("ID",Vertices[[#Headers],[Vertex]:[Vertex Group]],0),FALSE)</f>
        <v>8</v>
      </c>
    </row>
    <row r="4" spans="1:3" ht="15">
      <c r="A4" s="63" t="s">
        <v>221</v>
      </c>
      <c r="B4" s="69" t="s">
        <v>799</v>
      </c>
      <c r="C4" s="63">
        <f>VLOOKUP(GroupVertices[[#This Row],[Vertex]],Vertices[],MATCH("ID",Vertices[[#Headers],[Vertex]:[Vertex Group]],0),FALSE)</f>
        <v>46</v>
      </c>
    </row>
    <row r="5" spans="1:3" ht="15">
      <c r="A5" s="63" t="s">
        <v>221</v>
      </c>
      <c r="B5" s="69" t="s">
        <v>798</v>
      </c>
      <c r="C5" s="63">
        <f>VLOOKUP(GroupVertices[[#This Row],[Vertex]],Vertices[],MATCH("ID",Vertices[[#Headers],[Vertex]:[Vertex Group]],0),FALSE)</f>
        <v>45</v>
      </c>
    </row>
    <row r="6" spans="1:3" ht="15">
      <c r="A6" s="63" t="s">
        <v>221</v>
      </c>
      <c r="B6" s="69" t="s">
        <v>427</v>
      </c>
      <c r="C6" s="63">
        <f>VLOOKUP(GroupVertices[[#This Row],[Vertex]],Vertices[],MATCH("ID",Vertices[[#Headers],[Vertex]:[Vertex Group]],0),FALSE)</f>
        <v>44</v>
      </c>
    </row>
    <row r="7" spans="1:3" ht="15">
      <c r="A7" s="63" t="s">
        <v>221</v>
      </c>
      <c r="B7" s="69" t="s">
        <v>797</v>
      </c>
      <c r="C7" s="63">
        <f>VLOOKUP(GroupVertices[[#This Row],[Vertex]],Vertices[],MATCH("ID",Vertices[[#Headers],[Vertex]:[Vertex Group]],0),FALSE)</f>
        <v>43</v>
      </c>
    </row>
    <row r="8" spans="1:3" ht="15">
      <c r="A8" s="63" t="s">
        <v>221</v>
      </c>
      <c r="B8" s="69" t="s">
        <v>774</v>
      </c>
      <c r="C8" s="63">
        <f>VLOOKUP(GroupVertices[[#This Row],[Vertex]],Vertices[],MATCH("ID",Vertices[[#Headers],[Vertex]:[Vertex Group]],0),FALSE)</f>
        <v>42</v>
      </c>
    </row>
    <row r="9" spans="1:3" ht="15">
      <c r="A9" s="63" t="s">
        <v>221</v>
      </c>
      <c r="B9" s="69" t="s">
        <v>773</v>
      </c>
      <c r="C9" s="63">
        <f>VLOOKUP(GroupVertices[[#This Row],[Vertex]],Vertices[],MATCH("ID",Vertices[[#Headers],[Vertex]:[Vertex Group]],0),FALSE)</f>
        <v>41</v>
      </c>
    </row>
    <row r="10" spans="1:3" ht="15">
      <c r="A10" s="63" t="s">
        <v>221</v>
      </c>
      <c r="B10" s="69" t="s">
        <v>796</v>
      </c>
      <c r="C10" s="63">
        <f>VLOOKUP(GroupVertices[[#This Row],[Vertex]],Vertices[],MATCH("ID",Vertices[[#Headers],[Vertex]:[Vertex Group]],0),FALSE)</f>
        <v>40</v>
      </c>
    </row>
    <row r="11" spans="1:3" ht="15">
      <c r="A11" s="63" t="s">
        <v>221</v>
      </c>
      <c r="B11" s="69" t="s">
        <v>795</v>
      </c>
      <c r="C11" s="63">
        <f>VLOOKUP(GroupVertices[[#This Row],[Vertex]],Vertices[],MATCH("ID",Vertices[[#Headers],[Vertex]:[Vertex Group]],0),FALSE)</f>
        <v>39</v>
      </c>
    </row>
    <row r="12" spans="1:3" ht="15">
      <c r="A12" s="63" t="s">
        <v>221</v>
      </c>
      <c r="B12" s="69" t="s">
        <v>794</v>
      </c>
      <c r="C12" s="63">
        <f>VLOOKUP(GroupVertices[[#This Row],[Vertex]],Vertices[],MATCH("ID",Vertices[[#Headers],[Vertex]:[Vertex Group]],0),FALSE)</f>
        <v>38</v>
      </c>
    </row>
    <row r="13" spans="1:3" ht="15">
      <c r="A13" s="63" t="s">
        <v>221</v>
      </c>
      <c r="B13" s="69" t="s">
        <v>772</v>
      </c>
      <c r="C13" s="63">
        <f>VLOOKUP(GroupVertices[[#This Row],[Vertex]],Vertices[],MATCH("ID",Vertices[[#Headers],[Vertex]:[Vertex Group]],0),FALSE)</f>
        <v>35</v>
      </c>
    </row>
    <row r="14" spans="1:3" ht="15">
      <c r="A14" s="63" t="s">
        <v>221</v>
      </c>
      <c r="B14" s="69" t="s">
        <v>771</v>
      </c>
      <c r="C14" s="63">
        <f>VLOOKUP(GroupVertices[[#This Row],[Vertex]],Vertices[],MATCH("ID",Vertices[[#Headers],[Vertex]:[Vertex Group]],0),FALSE)</f>
        <v>34</v>
      </c>
    </row>
    <row r="15" spans="1:3" ht="15">
      <c r="A15" s="63" t="s">
        <v>221</v>
      </c>
      <c r="B15" s="69" t="s">
        <v>766</v>
      </c>
      <c r="C15" s="63">
        <f>VLOOKUP(GroupVertices[[#This Row],[Vertex]],Vertices[],MATCH("ID",Vertices[[#Headers],[Vertex]:[Vertex Group]],0),FALSE)</f>
        <v>23</v>
      </c>
    </row>
    <row r="16" spans="1:3" ht="15">
      <c r="A16" s="63" t="s">
        <v>221</v>
      </c>
      <c r="B16" s="69" t="s">
        <v>765</v>
      </c>
      <c r="C16" s="63">
        <f>VLOOKUP(GroupVertices[[#This Row],[Vertex]],Vertices[],MATCH("ID",Vertices[[#Headers],[Vertex]:[Vertex Group]],0),FALSE)</f>
        <v>22</v>
      </c>
    </row>
    <row r="17" spans="1:3" ht="15">
      <c r="A17" s="63" t="s">
        <v>221</v>
      </c>
      <c r="B17" s="69" t="s">
        <v>762</v>
      </c>
      <c r="C17" s="63">
        <f>VLOOKUP(GroupVertices[[#This Row],[Vertex]],Vertices[],MATCH("ID",Vertices[[#Headers],[Vertex]:[Vertex Group]],0),FALSE)</f>
        <v>19</v>
      </c>
    </row>
    <row r="18" spans="1:3" ht="15">
      <c r="A18" s="63" t="s">
        <v>221</v>
      </c>
      <c r="B18" s="69" t="s">
        <v>761</v>
      </c>
      <c r="C18" s="63">
        <f>VLOOKUP(GroupVertices[[#This Row],[Vertex]],Vertices[],MATCH("ID",Vertices[[#Headers],[Vertex]:[Vertex Group]],0),FALSE)</f>
        <v>18</v>
      </c>
    </row>
    <row r="19" spans="1:3" ht="15">
      <c r="A19" s="63" t="s">
        <v>221</v>
      </c>
      <c r="B19" s="69" t="s">
        <v>760</v>
      </c>
      <c r="C19" s="63">
        <f>VLOOKUP(GroupVertices[[#This Row],[Vertex]],Vertices[],MATCH("ID",Vertices[[#Headers],[Vertex]:[Vertex Group]],0),FALSE)</f>
        <v>16</v>
      </c>
    </row>
    <row r="20" spans="1:3" ht="15">
      <c r="A20" s="63" t="s">
        <v>222</v>
      </c>
      <c r="B20" s="69" t="s">
        <v>775</v>
      </c>
      <c r="C20" s="63">
        <f>VLOOKUP(GroupVertices[[#This Row],[Vertex]],Vertices[],MATCH("ID",Vertices[[#Headers],[Vertex]:[Vertex Group]],0),FALSE)</f>
        <v>48</v>
      </c>
    </row>
    <row r="21" spans="1:3" ht="15">
      <c r="A21" s="63" t="s">
        <v>222</v>
      </c>
      <c r="B21" s="69" t="s">
        <v>807</v>
      </c>
      <c r="C21" s="63">
        <f>VLOOKUP(GroupVertices[[#This Row],[Vertex]],Vertices[],MATCH("ID",Vertices[[#Headers],[Vertex]:[Vertex Group]],0),FALSE)</f>
        <v>55</v>
      </c>
    </row>
    <row r="22" spans="1:3" ht="15">
      <c r="A22" s="63" t="s">
        <v>222</v>
      </c>
      <c r="B22" s="69" t="s">
        <v>770</v>
      </c>
      <c r="C22" s="63">
        <f>VLOOKUP(GroupVertices[[#This Row],[Vertex]],Vertices[],MATCH("ID",Vertices[[#Headers],[Vertex]:[Vertex Group]],0),FALSE)</f>
        <v>7</v>
      </c>
    </row>
    <row r="23" spans="1:3" ht="15">
      <c r="A23" s="63" t="s">
        <v>222</v>
      </c>
      <c r="B23" s="69" t="s">
        <v>806</v>
      </c>
      <c r="C23" s="63">
        <f>VLOOKUP(GroupVertices[[#This Row],[Vertex]],Vertices[],MATCH("ID",Vertices[[#Headers],[Vertex]:[Vertex Group]],0),FALSE)</f>
        <v>54</v>
      </c>
    </row>
    <row r="24" spans="1:3" ht="15">
      <c r="A24" s="63" t="s">
        <v>222</v>
      </c>
      <c r="B24" s="69" t="s">
        <v>805</v>
      </c>
      <c r="C24" s="63">
        <f>VLOOKUP(GroupVertices[[#This Row],[Vertex]],Vertices[],MATCH("ID",Vertices[[#Headers],[Vertex]:[Vertex Group]],0),FALSE)</f>
        <v>53</v>
      </c>
    </row>
    <row r="25" spans="1:3" ht="15">
      <c r="A25" s="63" t="s">
        <v>222</v>
      </c>
      <c r="B25" s="69" t="s">
        <v>804</v>
      </c>
      <c r="C25" s="63">
        <f>VLOOKUP(GroupVertices[[#This Row],[Vertex]],Vertices[],MATCH("ID",Vertices[[#Headers],[Vertex]:[Vertex Group]],0),FALSE)</f>
        <v>52</v>
      </c>
    </row>
    <row r="26" spans="1:3" ht="15">
      <c r="A26" s="63" t="s">
        <v>222</v>
      </c>
      <c r="B26" s="69" t="s">
        <v>803</v>
      </c>
      <c r="C26" s="63">
        <f>VLOOKUP(GroupVertices[[#This Row],[Vertex]],Vertices[],MATCH("ID",Vertices[[#Headers],[Vertex]:[Vertex Group]],0),FALSE)</f>
        <v>51</v>
      </c>
    </row>
    <row r="27" spans="1:3" ht="15">
      <c r="A27" s="63" t="s">
        <v>222</v>
      </c>
      <c r="B27" s="69" t="s">
        <v>802</v>
      </c>
      <c r="C27" s="63">
        <f>VLOOKUP(GroupVertices[[#This Row],[Vertex]],Vertices[],MATCH("ID",Vertices[[#Headers],[Vertex]:[Vertex Group]],0),FALSE)</f>
        <v>50</v>
      </c>
    </row>
    <row r="28" spans="1:3" ht="15">
      <c r="A28" s="63" t="s">
        <v>222</v>
      </c>
      <c r="B28" s="69" t="s">
        <v>801</v>
      </c>
      <c r="C28" s="63">
        <f>VLOOKUP(GroupVertices[[#This Row],[Vertex]],Vertices[],MATCH("ID",Vertices[[#Headers],[Vertex]:[Vertex Group]],0),FALSE)</f>
        <v>49</v>
      </c>
    </row>
    <row r="29" spans="1:3" ht="15">
      <c r="A29" s="63" t="s">
        <v>222</v>
      </c>
      <c r="B29" s="69" t="s">
        <v>800</v>
      </c>
      <c r="C29" s="63">
        <f>VLOOKUP(GroupVertices[[#This Row],[Vertex]],Vertices[],MATCH("ID",Vertices[[#Headers],[Vertex]:[Vertex Group]],0),FALSE)</f>
        <v>47</v>
      </c>
    </row>
    <row r="30" spans="1:3" ht="15">
      <c r="A30" s="63" t="s">
        <v>222</v>
      </c>
      <c r="B30" s="69" t="s">
        <v>793</v>
      </c>
      <c r="C30" s="63">
        <f>VLOOKUP(GroupVertices[[#This Row],[Vertex]],Vertices[],MATCH("ID",Vertices[[#Headers],[Vertex]:[Vertex Group]],0),FALSE)</f>
        <v>37</v>
      </c>
    </row>
    <row r="31" spans="1:3" ht="15">
      <c r="A31" s="63" t="s">
        <v>222</v>
      </c>
      <c r="B31" s="69" t="s">
        <v>792</v>
      </c>
      <c r="C31" s="63">
        <f>VLOOKUP(GroupVertices[[#This Row],[Vertex]],Vertices[],MATCH("ID",Vertices[[#Headers],[Vertex]:[Vertex Group]],0),FALSE)</f>
        <v>36</v>
      </c>
    </row>
    <row r="32" spans="1:3" ht="15">
      <c r="A32" s="63" t="s">
        <v>222</v>
      </c>
      <c r="B32" s="69" t="s">
        <v>791</v>
      </c>
      <c r="C32" s="63">
        <f>VLOOKUP(GroupVertices[[#This Row],[Vertex]],Vertices[],MATCH("ID",Vertices[[#Headers],[Vertex]:[Vertex Group]],0),FALSE)</f>
        <v>33</v>
      </c>
    </row>
    <row r="33" spans="1:3" ht="15">
      <c r="A33" s="63" t="s">
        <v>222</v>
      </c>
      <c r="B33" s="69" t="s">
        <v>790</v>
      </c>
      <c r="C33" s="63">
        <f>VLOOKUP(GroupVertices[[#This Row],[Vertex]],Vertices[],MATCH("ID",Vertices[[#Headers],[Vertex]:[Vertex Group]],0),FALSE)</f>
        <v>32</v>
      </c>
    </row>
    <row r="34" spans="1:3" ht="15">
      <c r="A34" s="63" t="s">
        <v>354</v>
      </c>
      <c r="B34" s="69" t="s">
        <v>759</v>
      </c>
      <c r="C34" s="63">
        <f>VLOOKUP(GroupVertices[[#This Row],[Vertex]],Vertices[],MATCH("ID",Vertices[[#Headers],[Vertex]:[Vertex Group]],0),FALSE)</f>
        <v>6</v>
      </c>
    </row>
    <row r="35" spans="1:3" ht="15">
      <c r="A35" s="63" t="s">
        <v>354</v>
      </c>
      <c r="B35" s="69" t="s">
        <v>758</v>
      </c>
      <c r="C35" s="63">
        <f>VLOOKUP(GroupVertices[[#This Row],[Vertex]],Vertices[],MATCH("ID",Vertices[[#Headers],[Vertex]:[Vertex Group]],0),FALSE)</f>
        <v>15</v>
      </c>
    </row>
    <row r="36" spans="1:3" ht="15">
      <c r="A36" s="63" t="s">
        <v>354</v>
      </c>
      <c r="B36" s="69" t="s">
        <v>784</v>
      </c>
      <c r="C36" s="63">
        <f>VLOOKUP(GroupVertices[[#This Row],[Vertex]],Vertices[],MATCH("ID",Vertices[[#Headers],[Vertex]:[Vertex Group]],0),FALSE)</f>
        <v>14</v>
      </c>
    </row>
    <row r="37" spans="1:3" ht="15">
      <c r="A37" s="63" t="s">
        <v>354</v>
      </c>
      <c r="B37" s="69" t="s">
        <v>783</v>
      </c>
      <c r="C37" s="63">
        <f>VLOOKUP(GroupVertices[[#This Row],[Vertex]],Vertices[],MATCH("ID",Vertices[[#Headers],[Vertex]:[Vertex Group]],0),FALSE)</f>
        <v>13</v>
      </c>
    </row>
    <row r="38" spans="1:3" ht="15">
      <c r="A38" s="63" t="s">
        <v>354</v>
      </c>
      <c r="B38" s="69" t="s">
        <v>782</v>
      </c>
      <c r="C38" s="63">
        <f>VLOOKUP(GroupVertices[[#This Row],[Vertex]],Vertices[],MATCH("ID",Vertices[[#Headers],[Vertex]:[Vertex Group]],0),FALSE)</f>
        <v>12</v>
      </c>
    </row>
    <row r="39" spans="1:3" ht="15">
      <c r="A39" s="63" t="s">
        <v>354</v>
      </c>
      <c r="B39" s="69" t="s">
        <v>781</v>
      </c>
      <c r="C39" s="63">
        <f>VLOOKUP(GroupVertices[[#This Row],[Vertex]],Vertices[],MATCH("ID",Vertices[[#Headers],[Vertex]:[Vertex Group]],0),FALSE)</f>
        <v>11</v>
      </c>
    </row>
    <row r="40" spans="1:3" ht="15">
      <c r="A40" s="63" t="s">
        <v>354</v>
      </c>
      <c r="B40" s="69" t="s">
        <v>780</v>
      </c>
      <c r="C40" s="63">
        <f>VLOOKUP(GroupVertices[[#This Row],[Vertex]],Vertices[],MATCH("ID",Vertices[[#Headers],[Vertex]:[Vertex Group]],0),FALSE)</f>
        <v>10</v>
      </c>
    </row>
    <row r="41" spans="1:3" ht="15">
      <c r="A41" s="63" t="s">
        <v>354</v>
      </c>
      <c r="B41" s="69" t="s">
        <v>779</v>
      </c>
      <c r="C41" s="63">
        <f>VLOOKUP(GroupVertices[[#This Row],[Vertex]],Vertices[],MATCH("ID",Vertices[[#Headers],[Vertex]:[Vertex Group]],0),FALSE)</f>
        <v>9</v>
      </c>
    </row>
    <row r="42" spans="1:3" ht="15">
      <c r="A42" s="63" t="s">
        <v>354</v>
      </c>
      <c r="B42" s="69" t="s">
        <v>778</v>
      </c>
      <c r="C42" s="63">
        <f>VLOOKUP(GroupVertices[[#This Row],[Vertex]],Vertices[],MATCH("ID",Vertices[[#Headers],[Vertex]:[Vertex Group]],0),FALSE)</f>
        <v>5</v>
      </c>
    </row>
    <row r="43" spans="1:3" ht="15">
      <c r="A43" s="63" t="s">
        <v>354</v>
      </c>
      <c r="B43" s="69" t="s">
        <v>777</v>
      </c>
      <c r="C43" s="63">
        <f>VLOOKUP(GroupVertices[[#This Row],[Vertex]],Vertices[],MATCH("ID",Vertices[[#Headers],[Vertex]:[Vertex Group]],0),FALSE)</f>
        <v>4</v>
      </c>
    </row>
    <row r="44" spans="1:3" ht="15">
      <c r="A44" s="63" t="s">
        <v>354</v>
      </c>
      <c r="B44" s="69" t="s">
        <v>757</v>
      </c>
      <c r="C44" s="63">
        <f>VLOOKUP(GroupVertices[[#This Row],[Vertex]],Vertices[],MATCH("ID",Vertices[[#Headers],[Vertex]:[Vertex Group]],0),FALSE)</f>
        <v>3</v>
      </c>
    </row>
    <row r="45" spans="1:3" ht="15">
      <c r="A45" s="63" t="s">
        <v>373</v>
      </c>
      <c r="B45" s="69" t="s">
        <v>768</v>
      </c>
      <c r="C45" s="63">
        <f>VLOOKUP(GroupVertices[[#This Row],[Vertex]],Vertices[],MATCH("ID",Vertices[[#Headers],[Vertex]:[Vertex Group]],0),FALSE)</f>
        <v>26</v>
      </c>
    </row>
    <row r="46" spans="1:3" ht="15">
      <c r="A46" s="63" t="s">
        <v>373</v>
      </c>
      <c r="B46" s="69" t="s">
        <v>789</v>
      </c>
      <c r="C46" s="63">
        <f>VLOOKUP(GroupVertices[[#This Row],[Vertex]],Vertices[],MATCH("ID",Vertices[[#Headers],[Vertex]:[Vertex Group]],0),FALSE)</f>
        <v>30</v>
      </c>
    </row>
    <row r="47" spans="1:3" ht="15">
      <c r="A47" s="63" t="s">
        <v>373</v>
      </c>
      <c r="B47" s="69" t="s">
        <v>767</v>
      </c>
      <c r="C47" s="63">
        <f>VLOOKUP(GroupVertices[[#This Row],[Vertex]],Vertices[],MATCH("ID",Vertices[[#Headers],[Vertex]:[Vertex Group]],0),FALSE)</f>
        <v>24</v>
      </c>
    </row>
    <row r="48" spans="1:3" ht="15">
      <c r="A48" s="63" t="s">
        <v>373</v>
      </c>
      <c r="B48" s="69" t="s">
        <v>788</v>
      </c>
      <c r="C48" s="63">
        <f>VLOOKUP(GroupVertices[[#This Row],[Vertex]],Vertices[],MATCH("ID",Vertices[[#Headers],[Vertex]:[Vertex Group]],0),FALSE)</f>
        <v>29</v>
      </c>
    </row>
    <row r="49" spans="1:3" ht="15">
      <c r="A49" s="63" t="s">
        <v>373</v>
      </c>
      <c r="B49" s="69" t="s">
        <v>787</v>
      </c>
      <c r="C49" s="63">
        <f>VLOOKUP(GroupVertices[[#This Row],[Vertex]],Vertices[],MATCH("ID",Vertices[[#Headers],[Vertex]:[Vertex Group]],0),FALSE)</f>
        <v>28</v>
      </c>
    </row>
    <row r="50" spans="1:3" ht="15">
      <c r="A50" s="63" t="s">
        <v>373</v>
      </c>
      <c r="B50" s="69" t="s">
        <v>786</v>
      </c>
      <c r="C50" s="63">
        <f>VLOOKUP(GroupVertices[[#This Row],[Vertex]],Vertices[],MATCH("ID",Vertices[[#Headers],[Vertex]:[Vertex Group]],0),FALSE)</f>
        <v>27</v>
      </c>
    </row>
    <row r="51" spans="1:3" ht="15">
      <c r="A51" s="63" t="s">
        <v>373</v>
      </c>
      <c r="B51" s="69" t="s">
        <v>785</v>
      </c>
      <c r="C51" s="63">
        <f>VLOOKUP(GroupVertices[[#This Row],[Vertex]],Vertices[],MATCH("ID",Vertices[[#Headers],[Vertex]:[Vertex Group]],0),FALSE)</f>
        <v>25</v>
      </c>
    </row>
    <row r="52" spans="1:3" ht="15">
      <c r="A52" s="63" t="s">
        <v>374</v>
      </c>
      <c r="B52" s="69" t="s">
        <v>763</v>
      </c>
      <c r="C52" s="63">
        <f>VLOOKUP(GroupVertices[[#This Row],[Vertex]],Vertices[],MATCH("ID",Vertices[[#Headers],[Vertex]:[Vertex Group]],0),FALSE)</f>
        <v>20</v>
      </c>
    </row>
    <row r="53" spans="1:3" ht="15">
      <c r="A53" s="63" t="s">
        <v>374</v>
      </c>
      <c r="B53" s="69" t="s">
        <v>764</v>
      </c>
      <c r="C53" s="63">
        <f>VLOOKUP(GroupVertices[[#This Row],[Vertex]],Vertices[],MATCH("ID",Vertices[[#Headers],[Vertex]:[Vertex Group]],0),FALSE)</f>
        <v>21</v>
      </c>
    </row>
    <row r="54" spans="1:3" ht="15">
      <c r="A54" s="63" t="s">
        <v>374</v>
      </c>
      <c r="B54" s="69" t="s">
        <v>769</v>
      </c>
      <c r="C54" s="63">
        <f>VLOOKUP(GroupVertices[[#This Row],[Vertex]],Vertices[],MATCH("ID",Vertices[[#Headers],[Vertex]:[Vertex Group]],0),FALSE)</f>
        <v>31</v>
      </c>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225</v>
      </c>
      <c r="B2" s="34" t="s">
        <v>180</v>
      </c>
      <c r="D2" s="31">
        <f>MIN(Vertices[Degree])</f>
        <v>0</v>
      </c>
      <c r="E2" s="3">
        <f>COUNTIF(Vertices[Degree],"&gt;= "&amp;D2)-COUNTIF(Vertices[Degree],"&gt;="&amp;D3)</f>
        <v>0</v>
      </c>
      <c r="F2" s="37">
        <f>MIN(Vertices[In-Degree])</f>
        <v>0</v>
      </c>
      <c r="G2" s="38">
        <f>COUNTIF(Vertices[In-Degree],"&gt;= "&amp;F2)-COUNTIF(Vertices[In-Degree],"&gt;="&amp;F3)</f>
        <v>5</v>
      </c>
      <c r="H2" s="37">
        <f>MIN(Vertices[Out-Degree])</f>
        <v>0</v>
      </c>
      <c r="I2" s="38">
        <f>COUNTIF(Vertices[Out-Degree],"&gt;= "&amp;H2)-COUNTIF(Vertices[Out-Degree],"&gt;="&amp;H3)</f>
        <v>32</v>
      </c>
      <c r="J2" s="37">
        <f>MIN(Vertices[Betweenness Centrality])</f>
        <v>0</v>
      </c>
      <c r="K2" s="38">
        <f>COUNTIF(Vertices[Betweenness Centrality],"&gt;= "&amp;J2)-COUNTIF(Vertices[Betweenness Centrality],"&gt;="&amp;J3)</f>
        <v>45</v>
      </c>
      <c r="L2" s="37">
        <f>MIN(Vertices[Closeness Centrality])</f>
        <v>0</v>
      </c>
      <c r="M2" s="38">
        <f>COUNTIF(Vertices[Closeness Centrality],"&gt;= "&amp;L2)-COUNTIF(Vertices[Closeness Centrality],"&gt;="&amp;L3)</f>
        <v>3</v>
      </c>
      <c r="N2" s="37">
        <f>MIN(Vertices[Eigenvector Centrality])</f>
        <v>0</v>
      </c>
      <c r="O2" s="38">
        <f>COUNTIF(Vertices[Eigenvector Centrality],"&gt;= "&amp;N2)-COUNTIF(Vertices[Eigenvector Centrality],"&gt;="&amp;N3)</f>
        <v>3</v>
      </c>
      <c r="P2" s="37">
        <f>MIN(Vertices[PageRank])</f>
        <v>0.325995</v>
      </c>
      <c r="Q2" s="38">
        <f>COUNTIF(Vertices[PageRank],"&gt;= "&amp;P2)-COUNTIF(Vertices[PageRank],"&gt;="&amp;P3)</f>
        <v>11</v>
      </c>
      <c r="R2" s="37">
        <f>MIN(Vertices[Clustering Coefficient])</f>
        <v>0</v>
      </c>
      <c r="S2" s="43">
        <f>COUNTIF(Vertices[Clustering Coefficient],"&gt;= "&amp;R2)-COUNTIF(Vertices[Clustering Coefficient],"&gt;="&amp;R3)</f>
        <v>7</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8"/>
      <c r="B3" s="88"/>
      <c r="D3" s="32">
        <f aca="true" t="shared" si="1" ref="D3:D44">D2+($D$45-$D$2)/BinDivisor</f>
        <v>0</v>
      </c>
      <c r="E3" s="3">
        <f>COUNTIF(Vertices[Degree],"&gt;= "&amp;D3)-COUNTIF(Vertices[Degree],"&gt;="&amp;D4)</f>
        <v>0</v>
      </c>
      <c r="F3" s="39">
        <f aca="true" t="shared" si="2" ref="F3:F44">F2+($F$45-$F$2)/BinDivisor</f>
        <v>0.3953488372093023</v>
      </c>
      <c r="G3" s="40">
        <f>COUNTIF(Vertices[In-Degree],"&gt;= "&amp;F3)-COUNTIF(Vertices[In-Degree],"&gt;="&amp;F4)</f>
        <v>0</v>
      </c>
      <c r="H3" s="39">
        <f aca="true" t="shared" si="3" ref="H3:H44">H2+($H$45-$H$2)/BinDivisor</f>
        <v>0.6511627906976745</v>
      </c>
      <c r="I3" s="40">
        <f>COUNTIF(Vertices[Out-Degree],"&gt;= "&amp;H3)-COUNTIF(Vertices[Out-Degree],"&gt;="&amp;H4)</f>
        <v>4</v>
      </c>
      <c r="J3" s="39">
        <f aca="true" t="shared" si="4" ref="J3:J44">J2+($J$45-$J$2)/BinDivisor</f>
        <v>37.44186046511628</v>
      </c>
      <c r="K3" s="40">
        <f>COUNTIF(Vertices[Betweenness Centrality],"&gt;= "&amp;J3)-COUNTIF(Vertices[Betweenness Centrality],"&gt;="&amp;J4)</f>
        <v>1</v>
      </c>
      <c r="L3" s="39">
        <f aca="true" t="shared" si="5" ref="L3:L44">L2+($L$45-$L$2)/BinDivisor</f>
        <v>0.0003812325581395349</v>
      </c>
      <c r="M3" s="40">
        <f>COUNTIF(Vertices[Closeness Centrality],"&gt;= "&amp;L3)-COUNTIF(Vertices[Closeness Centrality],"&gt;="&amp;L4)</f>
        <v>0</v>
      </c>
      <c r="N3" s="39">
        <f aca="true" t="shared" si="6" ref="N3:N44">N2+($N$45-$N$2)/BinDivisor</f>
        <v>0.002211441860465116</v>
      </c>
      <c r="O3" s="40">
        <f>COUNTIF(Vertices[Eigenvector Centrality],"&gt;= "&amp;N3)-COUNTIF(Vertices[Eigenvector Centrality],"&gt;="&amp;N4)</f>
        <v>0</v>
      </c>
      <c r="P3" s="39">
        <f aca="true" t="shared" si="7" ref="P3:P44">P2+($P$45-$P$2)/BinDivisor</f>
        <v>0.5013911162790697</v>
      </c>
      <c r="Q3" s="40">
        <f>COUNTIF(Vertices[PageRank],"&gt;= "&amp;P3)-COUNTIF(Vertices[PageRank],"&gt;="&amp;P4)</f>
        <v>25</v>
      </c>
      <c r="R3" s="39">
        <f aca="true" t="shared" si="8" ref="R3:R44">R2+($R$45-$R$2)/BinDivisor</f>
        <v>0.023255813953488372</v>
      </c>
      <c r="S3" s="44">
        <f>COUNTIF(Vertices[Clustering Coefficient],"&gt;= "&amp;R3)-COUNTIF(Vertices[Clustering Coefficient],"&gt;="&amp;R4)</f>
        <v>1</v>
      </c>
      <c r="T3" s="39" t="e">
        <f aca="true" t="shared" si="9" ref="T3:T44">T2+($T$45-$T$2)/BinDivisor</f>
        <v>#REF!</v>
      </c>
      <c r="U3" s="40" t="e">
        <f ca="1" t="shared" si="0"/>
        <v>#REF!</v>
      </c>
      <c r="W3" t="s">
        <v>125</v>
      </c>
      <c r="X3" t="s">
        <v>85</v>
      </c>
    </row>
    <row r="4" spans="1:24" ht="15">
      <c r="A4" s="34" t="s">
        <v>146</v>
      </c>
      <c r="B4" s="34">
        <v>53</v>
      </c>
      <c r="D4" s="32">
        <f t="shared" si="1"/>
        <v>0</v>
      </c>
      <c r="E4" s="3">
        <f>COUNTIF(Vertices[Degree],"&gt;= "&amp;D4)-COUNTIF(Vertices[Degree],"&gt;="&amp;D5)</f>
        <v>0</v>
      </c>
      <c r="F4" s="37">
        <f t="shared" si="2"/>
        <v>0.7906976744186046</v>
      </c>
      <c r="G4" s="38">
        <f>COUNTIF(Vertices[In-Degree],"&gt;= "&amp;F4)-COUNTIF(Vertices[In-Degree],"&gt;="&amp;F5)</f>
        <v>12</v>
      </c>
      <c r="H4" s="37">
        <f t="shared" si="3"/>
        <v>1.302325581395349</v>
      </c>
      <c r="I4" s="38">
        <f>COUNTIF(Vertices[Out-Degree],"&gt;= "&amp;H4)-COUNTIF(Vertices[Out-Degree],"&gt;="&amp;H5)</f>
        <v>0</v>
      </c>
      <c r="J4" s="37">
        <f t="shared" si="4"/>
        <v>74.88372093023256</v>
      </c>
      <c r="K4" s="38">
        <f>COUNTIF(Vertices[Betweenness Centrality],"&gt;= "&amp;J4)-COUNTIF(Vertices[Betweenness Centrality],"&gt;="&amp;J5)</f>
        <v>0</v>
      </c>
      <c r="L4" s="37">
        <f t="shared" si="5"/>
        <v>0.0007624651162790699</v>
      </c>
      <c r="M4" s="38">
        <f>COUNTIF(Vertices[Closeness Centrality],"&gt;= "&amp;L4)-COUNTIF(Vertices[Closeness Centrality],"&gt;="&amp;L5)</f>
        <v>0</v>
      </c>
      <c r="N4" s="37">
        <f t="shared" si="6"/>
        <v>0.004422883720930232</v>
      </c>
      <c r="O4" s="38">
        <f>COUNTIF(Vertices[Eigenvector Centrality],"&gt;= "&amp;N4)-COUNTIF(Vertices[Eigenvector Centrality],"&gt;="&amp;N5)</f>
        <v>5</v>
      </c>
      <c r="P4" s="37">
        <f t="shared" si="7"/>
        <v>0.6767872325581394</v>
      </c>
      <c r="Q4" s="38">
        <f>COUNTIF(Vertices[PageRank],"&gt;= "&amp;P4)-COUNTIF(Vertices[PageRank],"&gt;="&amp;P5)</f>
        <v>4</v>
      </c>
      <c r="R4" s="37">
        <f t="shared" si="8"/>
        <v>0.046511627906976744</v>
      </c>
      <c r="S4" s="43">
        <f>COUNTIF(Vertices[Clustering Coefficient],"&gt;= "&amp;R4)-COUNTIF(Vertices[Clustering Coefficient],"&gt;="&amp;R5)</f>
        <v>0</v>
      </c>
      <c r="T4" s="37" t="e">
        <f ca="1" t="shared" si="9"/>
        <v>#REF!</v>
      </c>
      <c r="U4" s="38" t="e">
        <f ca="1" t="shared" si="0"/>
        <v>#REF!</v>
      </c>
      <c r="W4" s="12" t="s">
        <v>126</v>
      </c>
      <c r="X4" s="12" t="s">
        <v>128</v>
      </c>
    </row>
    <row r="5" spans="1:21" ht="15">
      <c r="A5" s="88"/>
      <c r="B5" s="88"/>
      <c r="D5" s="32">
        <f t="shared" si="1"/>
        <v>0</v>
      </c>
      <c r="E5" s="3">
        <f>COUNTIF(Vertices[Degree],"&gt;= "&amp;D5)-COUNTIF(Vertices[Degree],"&gt;="&amp;D6)</f>
        <v>0</v>
      </c>
      <c r="F5" s="39">
        <f t="shared" si="2"/>
        <v>1.1860465116279069</v>
      </c>
      <c r="G5" s="40">
        <f>COUNTIF(Vertices[In-Degree],"&gt;= "&amp;F5)-COUNTIF(Vertices[In-Degree],"&gt;="&amp;F6)</f>
        <v>0</v>
      </c>
      <c r="H5" s="39">
        <f t="shared" si="3"/>
        <v>1.9534883720930234</v>
      </c>
      <c r="I5" s="40">
        <f>COUNTIF(Vertices[Out-Degree],"&gt;= "&amp;H5)-COUNTIF(Vertices[Out-Degree],"&gt;="&amp;H6)</f>
        <v>1</v>
      </c>
      <c r="J5" s="39">
        <f t="shared" si="4"/>
        <v>112.32558139534883</v>
      </c>
      <c r="K5" s="40">
        <f>COUNTIF(Vertices[Betweenness Centrality],"&gt;= "&amp;J5)-COUNTIF(Vertices[Betweenness Centrality],"&gt;="&amp;J6)</f>
        <v>0</v>
      </c>
      <c r="L5" s="39">
        <f t="shared" si="5"/>
        <v>0.0011436976744186047</v>
      </c>
      <c r="M5" s="40">
        <f>COUNTIF(Vertices[Closeness Centrality],"&gt;= "&amp;L5)-COUNTIF(Vertices[Closeness Centrality],"&gt;="&amp;L6)</f>
        <v>0</v>
      </c>
      <c r="N5" s="39">
        <f t="shared" si="6"/>
        <v>0.0066343255813953485</v>
      </c>
      <c r="O5" s="40">
        <f>COUNTIF(Vertices[Eigenvector Centrality],"&gt;= "&amp;N5)-COUNTIF(Vertices[Eigenvector Centrality],"&gt;="&amp;N6)</f>
        <v>0</v>
      </c>
      <c r="P5" s="39">
        <f t="shared" si="7"/>
        <v>0.8521833488372093</v>
      </c>
      <c r="Q5" s="40">
        <f>COUNTIF(Vertices[PageRank],"&gt;= "&amp;P5)-COUNTIF(Vertices[PageRank],"&gt;="&amp;P6)</f>
        <v>4</v>
      </c>
      <c r="R5" s="39">
        <f t="shared" si="8"/>
        <v>0.06976744186046512</v>
      </c>
      <c r="S5" s="44">
        <f>COUNTIF(Vertices[Clustering Coefficient],"&gt;= "&amp;R5)-COUNTIF(Vertices[Clustering Coefficient],"&gt;="&amp;R6)</f>
        <v>1</v>
      </c>
      <c r="T5" s="39" t="e">
        <f ca="1" t="shared" si="9"/>
        <v>#REF!</v>
      </c>
      <c r="U5" s="40" t="e">
        <f ca="1" t="shared" si="0"/>
        <v>#REF!</v>
      </c>
    </row>
    <row r="6" spans="1:21" ht="15">
      <c r="A6" s="34" t="s">
        <v>148</v>
      </c>
      <c r="B6" s="34">
        <v>109</v>
      </c>
      <c r="D6" s="32">
        <f t="shared" si="1"/>
        <v>0</v>
      </c>
      <c r="E6" s="3">
        <f>COUNTIF(Vertices[Degree],"&gt;= "&amp;D6)-COUNTIF(Vertices[Degree],"&gt;="&amp;D7)</f>
        <v>0</v>
      </c>
      <c r="F6" s="37">
        <f t="shared" si="2"/>
        <v>1.5813953488372092</v>
      </c>
      <c r="G6" s="38">
        <f>COUNTIF(Vertices[In-Degree],"&gt;= "&amp;F6)-COUNTIF(Vertices[In-Degree],"&gt;="&amp;F7)</f>
        <v>0</v>
      </c>
      <c r="H6" s="37">
        <f t="shared" si="3"/>
        <v>2.604651162790698</v>
      </c>
      <c r="I6" s="38">
        <f>COUNTIF(Vertices[Out-Degree],"&gt;= "&amp;H6)-COUNTIF(Vertices[Out-Degree],"&gt;="&amp;H7)</f>
        <v>7</v>
      </c>
      <c r="J6" s="37">
        <f t="shared" si="4"/>
        <v>149.7674418604651</v>
      </c>
      <c r="K6" s="38">
        <f>COUNTIF(Vertices[Betweenness Centrality],"&gt;= "&amp;J6)-COUNTIF(Vertices[Betweenness Centrality],"&gt;="&amp;J7)</f>
        <v>0</v>
      </c>
      <c r="L6" s="37">
        <f t="shared" si="5"/>
        <v>0.0015249302325581397</v>
      </c>
      <c r="M6" s="38">
        <f>COUNTIF(Vertices[Closeness Centrality],"&gt;= "&amp;L6)-COUNTIF(Vertices[Closeness Centrality],"&gt;="&amp;L7)</f>
        <v>0</v>
      </c>
      <c r="N6" s="37">
        <f t="shared" si="6"/>
        <v>0.008845767441860464</v>
      </c>
      <c r="O6" s="38">
        <f>COUNTIF(Vertices[Eigenvector Centrality],"&gt;= "&amp;N6)-COUNTIF(Vertices[Eigenvector Centrality],"&gt;="&amp;N7)</f>
        <v>4</v>
      </c>
      <c r="P6" s="37">
        <f t="shared" si="7"/>
        <v>1.027579465116279</v>
      </c>
      <c r="Q6" s="38">
        <f>COUNTIF(Vertices[PageRank],"&gt;= "&amp;P6)-COUNTIF(Vertices[PageRank],"&gt;="&amp;P7)</f>
        <v>0</v>
      </c>
      <c r="R6" s="37">
        <f t="shared" si="8"/>
        <v>0.09302325581395349</v>
      </c>
      <c r="S6" s="43">
        <f>COUNTIF(Vertices[Clustering Coefficient],"&gt;= "&amp;R6)-COUNTIF(Vertices[Clustering Coefficient],"&gt;="&amp;R7)</f>
        <v>1</v>
      </c>
      <c r="T6" s="37" t="e">
        <f ca="1" t="shared" si="9"/>
        <v>#REF!</v>
      </c>
      <c r="U6" s="38" t="e">
        <f ca="1" t="shared" si="0"/>
        <v>#REF!</v>
      </c>
    </row>
    <row r="7" spans="1:21" ht="15">
      <c r="A7" s="34" t="s">
        <v>149</v>
      </c>
      <c r="B7" s="34">
        <v>87</v>
      </c>
      <c r="D7" s="32">
        <f t="shared" si="1"/>
        <v>0</v>
      </c>
      <c r="E7" s="3">
        <f>COUNTIF(Vertices[Degree],"&gt;= "&amp;D7)-COUNTIF(Vertices[Degree],"&gt;="&amp;D8)</f>
        <v>0</v>
      </c>
      <c r="F7" s="39">
        <f t="shared" si="2"/>
        <v>1.9767441860465116</v>
      </c>
      <c r="G7" s="40">
        <f>COUNTIF(Vertices[In-Degree],"&gt;= "&amp;F7)-COUNTIF(Vertices[In-Degree],"&gt;="&amp;F8)</f>
        <v>24</v>
      </c>
      <c r="H7" s="39">
        <f t="shared" si="3"/>
        <v>3.2558139534883725</v>
      </c>
      <c r="I7" s="40">
        <f>COUNTIF(Vertices[Out-Degree],"&gt;= "&amp;H7)-COUNTIF(Vertices[Out-Degree],"&gt;="&amp;H8)</f>
        <v>0</v>
      </c>
      <c r="J7" s="39">
        <f t="shared" si="4"/>
        <v>187.2093023255814</v>
      </c>
      <c r="K7" s="40">
        <f>COUNTIF(Vertices[Betweenness Centrality],"&gt;= "&amp;J7)-COUNTIF(Vertices[Betweenness Centrality],"&gt;="&amp;J8)</f>
        <v>3</v>
      </c>
      <c r="L7" s="39">
        <f t="shared" si="5"/>
        <v>0.0019061627906976747</v>
      </c>
      <c r="M7" s="40">
        <f>COUNTIF(Vertices[Closeness Centrality],"&gt;= "&amp;L7)-COUNTIF(Vertices[Closeness Centrality],"&gt;="&amp;L8)</f>
        <v>0</v>
      </c>
      <c r="N7" s="39">
        <f t="shared" si="6"/>
        <v>0.01105720930232558</v>
      </c>
      <c r="O7" s="40">
        <f>COUNTIF(Vertices[Eigenvector Centrality],"&gt;= "&amp;N7)-COUNTIF(Vertices[Eigenvector Centrality],"&gt;="&amp;N8)</f>
        <v>15</v>
      </c>
      <c r="P7" s="39">
        <f t="shared" si="7"/>
        <v>1.2029755813953489</v>
      </c>
      <c r="Q7" s="40">
        <f>COUNTIF(Vertices[PageRank],"&gt;= "&amp;P7)-COUNTIF(Vertices[PageRank],"&gt;="&amp;P8)</f>
        <v>0</v>
      </c>
      <c r="R7" s="39">
        <f t="shared" si="8"/>
        <v>0.11627906976744186</v>
      </c>
      <c r="S7" s="44">
        <f>COUNTIF(Vertices[Clustering Coefficient],"&gt;= "&amp;R7)-COUNTIF(Vertices[Clustering Coefficient],"&gt;="&amp;R8)</f>
        <v>0</v>
      </c>
      <c r="T7" s="39" t="e">
        <f ca="1" t="shared" si="9"/>
        <v>#REF!</v>
      </c>
      <c r="U7" s="40" t="e">
        <f ca="1" t="shared" si="0"/>
        <v>#REF!</v>
      </c>
    </row>
    <row r="8" spans="1:21" ht="15">
      <c r="A8" s="34" t="s">
        <v>150</v>
      </c>
      <c r="B8" s="34">
        <v>196</v>
      </c>
      <c r="D8" s="32">
        <f t="shared" si="1"/>
        <v>0</v>
      </c>
      <c r="E8" s="3">
        <f>COUNTIF(Vertices[Degree],"&gt;= "&amp;D8)-COUNTIF(Vertices[Degree],"&gt;="&amp;D9)</f>
        <v>0</v>
      </c>
      <c r="F8" s="37">
        <f t="shared" si="2"/>
        <v>2.3720930232558137</v>
      </c>
      <c r="G8" s="38">
        <f>COUNTIF(Vertices[In-Degree],"&gt;= "&amp;F8)-COUNTIF(Vertices[In-Degree],"&gt;="&amp;F9)</f>
        <v>0</v>
      </c>
      <c r="H8" s="37">
        <f t="shared" si="3"/>
        <v>3.9069767441860472</v>
      </c>
      <c r="I8" s="38">
        <f>COUNTIF(Vertices[Out-Degree],"&gt;= "&amp;H8)-COUNTIF(Vertices[Out-Degree],"&gt;="&amp;H9)</f>
        <v>1</v>
      </c>
      <c r="J8" s="37">
        <f t="shared" si="4"/>
        <v>224.6511627906977</v>
      </c>
      <c r="K8" s="38">
        <f>COUNTIF(Vertices[Betweenness Centrality],"&gt;= "&amp;J8)-COUNTIF(Vertices[Betweenness Centrality],"&gt;="&amp;J9)</f>
        <v>2</v>
      </c>
      <c r="L8" s="37">
        <f t="shared" si="5"/>
        <v>0.0022873953488372098</v>
      </c>
      <c r="M8" s="38">
        <f>COUNTIF(Vertices[Closeness Centrality],"&gt;= "&amp;L8)-COUNTIF(Vertices[Closeness Centrality],"&gt;="&amp;L9)</f>
        <v>0</v>
      </c>
      <c r="N8" s="37">
        <f t="shared" si="6"/>
        <v>0.013268651162790695</v>
      </c>
      <c r="O8" s="38">
        <f>COUNTIF(Vertices[Eigenvector Centrality],"&gt;= "&amp;N8)-COUNTIF(Vertices[Eigenvector Centrality],"&gt;="&amp;N9)</f>
        <v>0</v>
      </c>
      <c r="P8" s="37">
        <f t="shared" si="7"/>
        <v>1.3783716976744187</v>
      </c>
      <c r="Q8" s="38">
        <f>COUNTIF(Vertices[PageRank],"&gt;= "&amp;P8)-COUNTIF(Vertices[PageRank],"&gt;="&amp;P9)</f>
        <v>0</v>
      </c>
      <c r="R8" s="37">
        <f t="shared" si="8"/>
        <v>0.13953488372093023</v>
      </c>
      <c r="S8" s="43">
        <f>COUNTIF(Vertices[Clustering Coefficient],"&gt;= "&amp;R8)-COUNTIF(Vertices[Clustering Coefficient],"&gt;="&amp;R9)</f>
        <v>2</v>
      </c>
      <c r="T8" s="37" t="e">
        <f ca="1" t="shared" si="9"/>
        <v>#REF!</v>
      </c>
      <c r="U8" s="38" t="e">
        <f ca="1" t="shared" si="0"/>
        <v>#REF!</v>
      </c>
    </row>
    <row r="9" spans="1:21" ht="15">
      <c r="A9" s="88"/>
      <c r="B9" s="88"/>
      <c r="D9" s="32">
        <f t="shared" si="1"/>
        <v>0</v>
      </c>
      <c r="E9" s="3">
        <f>COUNTIF(Vertices[Degree],"&gt;= "&amp;D9)-COUNTIF(Vertices[Degree],"&gt;="&amp;D10)</f>
        <v>0</v>
      </c>
      <c r="F9" s="39">
        <f t="shared" si="2"/>
        <v>2.767441860465116</v>
      </c>
      <c r="G9" s="40">
        <f>COUNTIF(Vertices[In-Degree],"&gt;= "&amp;F9)-COUNTIF(Vertices[In-Degree],"&gt;="&amp;F10)</f>
        <v>8</v>
      </c>
      <c r="H9" s="39">
        <f t="shared" si="3"/>
        <v>4.558139534883722</v>
      </c>
      <c r="I9" s="40">
        <f>COUNTIF(Vertices[Out-Degree],"&gt;= "&amp;H9)-COUNTIF(Vertices[Out-Degree],"&gt;="&amp;H10)</f>
        <v>0</v>
      </c>
      <c r="J9" s="39">
        <f t="shared" si="4"/>
        <v>262.093023255814</v>
      </c>
      <c r="K9" s="40">
        <f>COUNTIF(Vertices[Betweenness Centrality],"&gt;= "&amp;J9)-COUNTIF(Vertices[Betweenness Centrality],"&gt;="&amp;J10)</f>
        <v>0</v>
      </c>
      <c r="L9" s="39">
        <f t="shared" si="5"/>
        <v>0.002668627906976745</v>
      </c>
      <c r="M9" s="40">
        <f>COUNTIF(Vertices[Closeness Centrality],"&gt;= "&amp;L9)-COUNTIF(Vertices[Closeness Centrality],"&gt;="&amp;L10)</f>
        <v>0</v>
      </c>
      <c r="N9" s="39">
        <f t="shared" si="6"/>
        <v>0.01548009302325581</v>
      </c>
      <c r="O9" s="40">
        <f>COUNTIF(Vertices[Eigenvector Centrality],"&gt;= "&amp;N9)-COUNTIF(Vertices[Eigenvector Centrality],"&gt;="&amp;N10)</f>
        <v>3</v>
      </c>
      <c r="P9" s="39">
        <f t="shared" si="7"/>
        <v>1.5537678139534885</v>
      </c>
      <c r="Q9" s="40">
        <f>COUNTIF(Vertices[PageRank],"&gt;= "&amp;P9)-COUNTIF(Vertices[PageRank],"&gt;="&amp;P10)</f>
        <v>0</v>
      </c>
      <c r="R9" s="39">
        <f t="shared" si="8"/>
        <v>0.16279069767441862</v>
      </c>
      <c r="S9" s="44">
        <f>COUNTIF(Vertices[Clustering Coefficient],"&gt;= "&amp;R9)-COUNTIF(Vertices[Clustering Coefficient],"&gt;="&amp;R10)</f>
        <v>0</v>
      </c>
      <c r="T9" s="39" t="e">
        <f ca="1" t="shared" si="9"/>
        <v>#REF!</v>
      </c>
      <c r="U9" s="40" t="e">
        <f ca="1" t="shared" si="0"/>
        <v>#REF!</v>
      </c>
    </row>
    <row r="10" spans="1:21" ht="15">
      <c r="A10" s="34" t="s">
        <v>151</v>
      </c>
      <c r="B10" s="34">
        <v>11</v>
      </c>
      <c r="D10" s="32">
        <f t="shared" si="1"/>
        <v>0</v>
      </c>
      <c r="E10" s="3">
        <f>COUNTIF(Vertices[Degree],"&gt;= "&amp;D10)-COUNTIF(Vertices[Degree],"&gt;="&amp;D11)</f>
        <v>0</v>
      </c>
      <c r="F10" s="37">
        <f t="shared" si="2"/>
        <v>3.162790697674418</v>
      </c>
      <c r="G10" s="38">
        <f>COUNTIF(Vertices[In-Degree],"&gt;= "&amp;F10)-COUNTIF(Vertices[In-Degree],"&gt;="&amp;F11)</f>
        <v>0</v>
      </c>
      <c r="H10" s="37">
        <f t="shared" si="3"/>
        <v>5.209302325581397</v>
      </c>
      <c r="I10" s="38">
        <f>COUNTIF(Vertices[Out-Degree],"&gt;= "&amp;H10)-COUNTIF(Vertices[Out-Degree],"&gt;="&amp;H11)</f>
        <v>0</v>
      </c>
      <c r="J10" s="37">
        <f t="shared" si="4"/>
        <v>299.5348837209303</v>
      </c>
      <c r="K10" s="38">
        <f>COUNTIF(Vertices[Betweenness Centrality],"&gt;= "&amp;J10)-COUNTIF(Vertices[Betweenness Centrality],"&gt;="&amp;J11)</f>
        <v>0</v>
      </c>
      <c r="L10" s="37">
        <f t="shared" si="5"/>
        <v>0.00304986046511628</v>
      </c>
      <c r="M10" s="38">
        <f>COUNTIF(Vertices[Closeness Centrality],"&gt;= "&amp;L10)-COUNTIF(Vertices[Closeness Centrality],"&gt;="&amp;L11)</f>
        <v>0</v>
      </c>
      <c r="N10" s="37">
        <f t="shared" si="6"/>
        <v>0.017691534883720928</v>
      </c>
      <c r="O10" s="38">
        <f>COUNTIF(Vertices[Eigenvector Centrality],"&gt;= "&amp;N10)-COUNTIF(Vertices[Eigenvector Centrality],"&gt;="&amp;N11)</f>
        <v>7</v>
      </c>
      <c r="P10" s="37">
        <f t="shared" si="7"/>
        <v>1.7291639302325583</v>
      </c>
      <c r="Q10" s="38">
        <f>COUNTIF(Vertices[PageRank],"&gt;= "&amp;P10)-COUNTIF(Vertices[PageRank],"&gt;="&amp;P11)</f>
        <v>2</v>
      </c>
      <c r="R10" s="37">
        <f t="shared" si="8"/>
        <v>0.18604651162790697</v>
      </c>
      <c r="S10" s="43">
        <f>COUNTIF(Vertices[Clustering Coefficient],"&gt;= "&amp;R10)-COUNTIF(Vertices[Clustering Coefficient],"&gt;="&amp;R11)</f>
        <v>4</v>
      </c>
      <c r="T10" s="37" t="e">
        <f ca="1" t="shared" si="9"/>
        <v>#REF!</v>
      </c>
      <c r="U10" s="38" t="e">
        <f ca="1" t="shared" si="0"/>
        <v>#REF!</v>
      </c>
    </row>
    <row r="11" spans="1:21" ht="15">
      <c r="A11" s="88"/>
      <c r="B11" s="88"/>
      <c r="D11" s="32">
        <f t="shared" si="1"/>
        <v>0</v>
      </c>
      <c r="E11" s="3">
        <f>COUNTIF(Vertices[Degree],"&gt;= "&amp;D11)-COUNTIF(Vertices[Degree],"&gt;="&amp;D12)</f>
        <v>0</v>
      </c>
      <c r="F11" s="39">
        <f t="shared" si="2"/>
        <v>3.55813953488372</v>
      </c>
      <c r="G11" s="40">
        <f>COUNTIF(Vertices[In-Degree],"&gt;= "&amp;F11)-COUNTIF(Vertices[In-Degree],"&gt;="&amp;F12)</f>
        <v>0</v>
      </c>
      <c r="H11" s="39">
        <f t="shared" si="3"/>
        <v>5.860465116279071</v>
      </c>
      <c r="I11" s="40">
        <f>COUNTIF(Vertices[Out-Degree],"&gt;= "&amp;H11)-COUNTIF(Vertices[Out-Degree],"&gt;="&amp;H12)</f>
        <v>0</v>
      </c>
      <c r="J11" s="39">
        <f t="shared" si="4"/>
        <v>336.9767441860466</v>
      </c>
      <c r="K11" s="40">
        <f>COUNTIF(Vertices[Betweenness Centrality],"&gt;= "&amp;J11)-COUNTIF(Vertices[Betweenness Centrality],"&gt;="&amp;J12)</f>
        <v>0</v>
      </c>
      <c r="L11" s="39">
        <f t="shared" si="5"/>
        <v>0.003431093023255815</v>
      </c>
      <c r="M11" s="40">
        <f>COUNTIF(Vertices[Closeness Centrality],"&gt;= "&amp;L11)-COUNTIF(Vertices[Closeness Centrality],"&gt;="&amp;L12)</f>
        <v>0</v>
      </c>
      <c r="N11" s="39">
        <f t="shared" si="6"/>
        <v>0.019902976744186045</v>
      </c>
      <c r="O11" s="40">
        <f>COUNTIF(Vertices[Eigenvector Centrality],"&gt;= "&amp;N11)-COUNTIF(Vertices[Eigenvector Centrality],"&gt;="&amp;N12)</f>
        <v>0</v>
      </c>
      <c r="P11" s="39">
        <f t="shared" si="7"/>
        <v>1.9045600465116281</v>
      </c>
      <c r="Q11" s="40">
        <f>COUNTIF(Vertices[PageRank],"&gt;= "&amp;P11)-COUNTIF(Vertices[PageRank],"&gt;="&amp;P12)</f>
        <v>0</v>
      </c>
      <c r="R11" s="39">
        <f t="shared" si="8"/>
        <v>0.20930232558139533</v>
      </c>
      <c r="S11" s="44">
        <f>COUNTIF(Vertices[Clustering Coefficient],"&gt;= "&amp;R11)-COUNTIF(Vertices[Clustering Coefficient],"&gt;="&amp;R12)</f>
        <v>0</v>
      </c>
      <c r="T11" s="39" t="e">
        <f ca="1" t="shared" si="9"/>
        <v>#REF!</v>
      </c>
      <c r="U11" s="40" t="e">
        <f ca="1" t="shared" si="0"/>
        <v>#REF!</v>
      </c>
    </row>
    <row r="12" spans="1:21" ht="15">
      <c r="A12" s="34" t="s">
        <v>170</v>
      </c>
      <c r="B12" s="34">
        <v>0.08771929824561403</v>
      </c>
      <c r="D12" s="32">
        <f t="shared" si="1"/>
        <v>0</v>
      </c>
      <c r="E12" s="3">
        <f>COUNTIF(Vertices[Degree],"&gt;= "&amp;D12)-COUNTIF(Vertices[Degree],"&gt;="&amp;D13)</f>
        <v>0</v>
      </c>
      <c r="F12" s="37">
        <f t="shared" si="2"/>
        <v>3.9534883720930223</v>
      </c>
      <c r="G12" s="38">
        <f>COUNTIF(Vertices[In-Degree],"&gt;= "&amp;F12)-COUNTIF(Vertices[In-Degree],"&gt;="&amp;F13)</f>
        <v>0</v>
      </c>
      <c r="H12" s="37">
        <f t="shared" si="3"/>
        <v>6.511627906976746</v>
      </c>
      <c r="I12" s="38">
        <f>COUNTIF(Vertices[Out-Degree],"&gt;= "&amp;H12)-COUNTIF(Vertices[Out-Degree],"&gt;="&amp;H13)</f>
        <v>0</v>
      </c>
      <c r="J12" s="37">
        <f t="shared" si="4"/>
        <v>374.41860465116287</v>
      </c>
      <c r="K12" s="38">
        <f>COUNTIF(Vertices[Betweenness Centrality],"&gt;= "&amp;J12)-COUNTIF(Vertices[Betweenness Centrality],"&gt;="&amp;J13)</f>
        <v>1</v>
      </c>
      <c r="L12" s="37">
        <f t="shared" si="5"/>
        <v>0.00381232558139535</v>
      </c>
      <c r="M12" s="38">
        <f>COUNTIF(Vertices[Closeness Centrality],"&gt;= "&amp;L12)-COUNTIF(Vertices[Closeness Centrality],"&gt;="&amp;L13)</f>
        <v>0</v>
      </c>
      <c r="N12" s="37">
        <f t="shared" si="6"/>
        <v>0.022114418604651163</v>
      </c>
      <c r="O12" s="38">
        <f>COUNTIF(Vertices[Eigenvector Centrality],"&gt;= "&amp;N12)-COUNTIF(Vertices[Eigenvector Centrality],"&gt;="&amp;N13)</f>
        <v>7</v>
      </c>
      <c r="P12" s="37">
        <f t="shared" si="7"/>
        <v>2.079956162790698</v>
      </c>
      <c r="Q12" s="38">
        <f>COUNTIF(Vertices[PageRank],"&gt;= "&amp;P12)-COUNTIF(Vertices[PageRank],"&gt;="&amp;P13)</f>
        <v>4</v>
      </c>
      <c r="R12" s="37">
        <f t="shared" si="8"/>
        <v>0.2325581395348837</v>
      </c>
      <c r="S12" s="43">
        <f>COUNTIF(Vertices[Clustering Coefficient],"&gt;= "&amp;R12)-COUNTIF(Vertices[Clustering Coefficient],"&gt;="&amp;R13)</f>
        <v>0</v>
      </c>
      <c r="T12" s="37" t="e">
        <f ca="1" t="shared" si="9"/>
        <v>#REF!</v>
      </c>
      <c r="U12" s="38" t="e">
        <f ca="1" t="shared" si="0"/>
        <v>#REF!</v>
      </c>
    </row>
    <row r="13" spans="1:21" ht="15">
      <c r="A13" s="34" t="s">
        <v>171</v>
      </c>
      <c r="B13" s="34">
        <v>0.16129032258064516</v>
      </c>
      <c r="D13" s="32">
        <f t="shared" si="1"/>
        <v>0</v>
      </c>
      <c r="E13" s="3">
        <f>COUNTIF(Vertices[Degree],"&gt;= "&amp;D13)-COUNTIF(Vertices[Degree],"&gt;="&amp;D14)</f>
        <v>0</v>
      </c>
      <c r="F13" s="39">
        <f t="shared" si="2"/>
        <v>4.348837209302324</v>
      </c>
      <c r="G13" s="40">
        <f>COUNTIF(Vertices[In-Degree],"&gt;= "&amp;F13)-COUNTIF(Vertices[In-Degree],"&gt;="&amp;F14)</f>
        <v>0</v>
      </c>
      <c r="H13" s="39">
        <f t="shared" si="3"/>
        <v>7.162790697674421</v>
      </c>
      <c r="I13" s="40">
        <f>COUNTIF(Vertices[Out-Degree],"&gt;= "&amp;H13)-COUNTIF(Vertices[Out-Degree],"&gt;="&amp;H14)</f>
        <v>0</v>
      </c>
      <c r="J13" s="39">
        <f t="shared" si="4"/>
        <v>411.86046511627916</v>
      </c>
      <c r="K13" s="40">
        <f>COUNTIF(Vertices[Betweenness Centrality],"&gt;= "&amp;J13)-COUNTIF(Vertices[Betweenness Centrality],"&gt;="&amp;J14)</f>
        <v>0</v>
      </c>
      <c r="L13" s="39">
        <f t="shared" si="5"/>
        <v>0.0041935581395348845</v>
      </c>
      <c r="M13" s="40">
        <f>COUNTIF(Vertices[Closeness Centrality],"&gt;= "&amp;L13)-COUNTIF(Vertices[Closeness Centrality],"&gt;="&amp;L14)</f>
        <v>0</v>
      </c>
      <c r="N13" s="39">
        <f t="shared" si="6"/>
        <v>0.02432586046511628</v>
      </c>
      <c r="O13" s="40">
        <f>COUNTIF(Vertices[Eigenvector Centrality],"&gt;= "&amp;N13)-COUNTIF(Vertices[Eigenvector Centrality],"&gt;="&amp;N14)</f>
        <v>2</v>
      </c>
      <c r="P13" s="39">
        <f t="shared" si="7"/>
        <v>2.2553522790697675</v>
      </c>
      <c r="Q13" s="40">
        <f>COUNTIF(Vertices[PageRank],"&gt;= "&amp;P13)-COUNTIF(Vertices[PageRank],"&gt;="&amp;P14)</f>
        <v>0</v>
      </c>
      <c r="R13" s="39">
        <f t="shared" si="8"/>
        <v>0.25581395348837205</v>
      </c>
      <c r="S13" s="44">
        <f>COUNTIF(Vertices[Clustering Coefficient],"&gt;= "&amp;R13)-COUNTIF(Vertices[Clustering Coefficient],"&gt;="&amp;R14)</f>
        <v>0</v>
      </c>
      <c r="T13" s="39" t="e">
        <f ca="1" t="shared" si="9"/>
        <v>#REF!</v>
      </c>
      <c r="U13" s="40" t="e">
        <f ca="1" t="shared" si="0"/>
        <v>#REF!</v>
      </c>
    </row>
    <row r="14" spans="1:21" ht="15">
      <c r="A14" s="88"/>
      <c r="B14" s="88"/>
      <c r="D14" s="32">
        <f t="shared" si="1"/>
        <v>0</v>
      </c>
      <c r="E14" s="3">
        <f>COUNTIF(Vertices[Degree],"&gt;= "&amp;D14)-COUNTIF(Vertices[Degree],"&gt;="&amp;D15)</f>
        <v>0</v>
      </c>
      <c r="F14" s="37">
        <f t="shared" si="2"/>
        <v>4.744186046511627</v>
      </c>
      <c r="G14" s="38">
        <f>COUNTIF(Vertices[In-Degree],"&gt;= "&amp;F14)-COUNTIF(Vertices[In-Degree],"&gt;="&amp;F15)</f>
        <v>1</v>
      </c>
      <c r="H14" s="37">
        <f t="shared" si="3"/>
        <v>7.813953488372095</v>
      </c>
      <c r="I14" s="38">
        <f>COUNTIF(Vertices[Out-Degree],"&gt;= "&amp;H14)-COUNTIF(Vertices[Out-Degree],"&gt;="&amp;H15)</f>
        <v>2</v>
      </c>
      <c r="J14" s="37">
        <f t="shared" si="4"/>
        <v>449.30232558139545</v>
      </c>
      <c r="K14" s="38">
        <f>COUNTIF(Vertices[Betweenness Centrality],"&gt;= "&amp;J14)-COUNTIF(Vertices[Betweenness Centrality],"&gt;="&amp;J15)</f>
        <v>0</v>
      </c>
      <c r="L14" s="37">
        <f t="shared" si="5"/>
        <v>0.0045747906976744196</v>
      </c>
      <c r="M14" s="38">
        <f>COUNTIF(Vertices[Closeness Centrality],"&gt;= "&amp;L14)-COUNTIF(Vertices[Closeness Centrality],"&gt;="&amp;L15)</f>
        <v>0</v>
      </c>
      <c r="N14" s="37">
        <f t="shared" si="6"/>
        <v>0.026537302325581397</v>
      </c>
      <c r="O14" s="38">
        <f>COUNTIF(Vertices[Eigenvector Centrality],"&gt;= "&amp;N14)-COUNTIF(Vertices[Eigenvector Centrality],"&gt;="&amp;N15)</f>
        <v>0</v>
      </c>
      <c r="P14" s="37">
        <f t="shared" si="7"/>
        <v>2.430748395348837</v>
      </c>
      <c r="Q14" s="38">
        <f>COUNTIF(Vertices[PageRank],"&gt;= "&amp;P14)-COUNTIF(Vertices[PageRank],"&gt;="&amp;P15)</f>
        <v>1</v>
      </c>
      <c r="R14" s="37">
        <f t="shared" si="8"/>
        <v>0.2790697674418604</v>
      </c>
      <c r="S14" s="43">
        <f>COUNTIF(Vertices[Clustering Coefficient],"&gt;= "&amp;R14)-COUNTIF(Vertices[Clustering Coefficient],"&gt;="&amp;R15)</f>
        <v>0</v>
      </c>
      <c r="T14" s="37" t="e">
        <f ca="1" t="shared" si="9"/>
        <v>#REF!</v>
      </c>
      <c r="U14" s="38" t="e">
        <f ca="1" t="shared" si="0"/>
        <v>#REF!</v>
      </c>
    </row>
    <row r="15" spans="1:21" ht="15">
      <c r="A15" s="34" t="s">
        <v>152</v>
      </c>
      <c r="B15" s="34">
        <v>4</v>
      </c>
      <c r="D15" s="32">
        <f t="shared" si="1"/>
        <v>0</v>
      </c>
      <c r="E15" s="3">
        <f>COUNTIF(Vertices[Degree],"&gt;= "&amp;D15)-COUNTIF(Vertices[Degree],"&gt;="&amp;D16)</f>
        <v>0</v>
      </c>
      <c r="F15" s="39">
        <f t="shared" si="2"/>
        <v>5.139534883720929</v>
      </c>
      <c r="G15" s="40">
        <f>COUNTIF(Vertices[In-Degree],"&gt;= "&amp;F15)-COUNTIF(Vertices[In-Degree],"&gt;="&amp;F16)</f>
        <v>0</v>
      </c>
      <c r="H15" s="39">
        <f t="shared" si="3"/>
        <v>8.46511627906977</v>
      </c>
      <c r="I15" s="40">
        <f>COUNTIF(Vertices[Out-Degree],"&gt;= "&amp;H15)-COUNTIF(Vertices[Out-Degree],"&gt;="&amp;H16)</f>
        <v>0</v>
      </c>
      <c r="J15" s="39">
        <f t="shared" si="4"/>
        <v>486.74418604651174</v>
      </c>
      <c r="K15" s="40">
        <f>COUNTIF(Vertices[Betweenness Centrality],"&gt;= "&amp;J15)-COUNTIF(Vertices[Betweenness Centrality],"&gt;="&amp;J16)</f>
        <v>0</v>
      </c>
      <c r="L15" s="39">
        <f t="shared" si="5"/>
        <v>0.004956023255813955</v>
      </c>
      <c r="M15" s="40">
        <f>COUNTIF(Vertices[Closeness Centrality],"&gt;= "&amp;L15)-COUNTIF(Vertices[Closeness Centrality],"&gt;="&amp;L16)</f>
        <v>0</v>
      </c>
      <c r="N15" s="39">
        <f t="shared" si="6"/>
        <v>0.028748744186046515</v>
      </c>
      <c r="O15" s="40">
        <f>COUNTIF(Vertices[Eigenvector Centrality],"&gt;= "&amp;N15)-COUNTIF(Vertices[Eigenvector Centrality],"&gt;="&amp;N16)</f>
        <v>1</v>
      </c>
      <c r="P15" s="39">
        <f t="shared" si="7"/>
        <v>2.6061445116279067</v>
      </c>
      <c r="Q15" s="40">
        <f>COUNTIF(Vertices[PageRank],"&gt;= "&amp;P15)-COUNTIF(Vertices[PageRank],"&gt;="&amp;P16)</f>
        <v>0</v>
      </c>
      <c r="R15" s="39">
        <f t="shared" si="8"/>
        <v>0.30232558139534876</v>
      </c>
      <c r="S15" s="44">
        <f>COUNTIF(Vertices[Clustering Coefficient],"&gt;= "&amp;R15)-COUNTIF(Vertices[Clustering Coefficient],"&gt;="&amp;R16)</f>
        <v>0</v>
      </c>
      <c r="T15" s="39" t="e">
        <f ca="1" t="shared" si="9"/>
        <v>#REF!</v>
      </c>
      <c r="U15" s="40" t="e">
        <f ca="1" t="shared" si="0"/>
        <v>#REF!</v>
      </c>
    </row>
    <row r="16" spans="1:21" ht="15">
      <c r="A16" s="34" t="s">
        <v>153</v>
      </c>
      <c r="B16" s="34">
        <v>3</v>
      </c>
      <c r="D16" s="32">
        <f t="shared" si="1"/>
        <v>0</v>
      </c>
      <c r="E16" s="3">
        <f>COUNTIF(Vertices[Degree],"&gt;= "&amp;D16)-COUNTIF(Vertices[Degree],"&gt;="&amp;D17)</f>
        <v>0</v>
      </c>
      <c r="F16" s="37">
        <f t="shared" si="2"/>
        <v>5.534883720930231</v>
      </c>
      <c r="G16" s="38">
        <f>COUNTIF(Vertices[In-Degree],"&gt;= "&amp;F16)-COUNTIF(Vertices[In-Degree],"&gt;="&amp;F17)</f>
        <v>0</v>
      </c>
      <c r="H16" s="37">
        <f t="shared" si="3"/>
        <v>9.116279069767444</v>
      </c>
      <c r="I16" s="38">
        <f>COUNTIF(Vertices[Out-Degree],"&gt;= "&amp;H16)-COUNTIF(Vertices[Out-Degree],"&gt;="&amp;H17)</f>
        <v>0</v>
      </c>
      <c r="J16" s="37">
        <f t="shared" si="4"/>
        <v>524.186046511628</v>
      </c>
      <c r="K16" s="38">
        <f>COUNTIF(Vertices[Betweenness Centrality],"&gt;= "&amp;J16)-COUNTIF(Vertices[Betweenness Centrality],"&gt;="&amp;J17)</f>
        <v>0</v>
      </c>
      <c r="L16" s="37">
        <f t="shared" si="5"/>
        <v>0.00533725581395349</v>
      </c>
      <c r="M16" s="38">
        <f>COUNTIF(Vertices[Closeness Centrality],"&gt;= "&amp;L16)-COUNTIF(Vertices[Closeness Centrality],"&gt;="&amp;L17)</f>
        <v>0</v>
      </c>
      <c r="N16" s="37">
        <f t="shared" si="6"/>
        <v>0.030960186046511632</v>
      </c>
      <c r="O16" s="38">
        <f>COUNTIF(Vertices[Eigenvector Centrality],"&gt;= "&amp;N16)-COUNTIF(Vertices[Eigenvector Centrality],"&gt;="&amp;N17)</f>
        <v>0</v>
      </c>
      <c r="P16" s="37">
        <f t="shared" si="7"/>
        <v>2.7815406279069763</v>
      </c>
      <c r="Q16" s="38">
        <f>COUNTIF(Vertices[PageRank],"&gt;= "&amp;P16)-COUNTIF(Vertices[PageRank],"&gt;="&amp;P17)</f>
        <v>0</v>
      </c>
      <c r="R16" s="37">
        <f t="shared" si="8"/>
        <v>0.3255813953488371</v>
      </c>
      <c r="S16" s="43">
        <f>COUNTIF(Vertices[Clustering Coefficient],"&gt;= "&amp;R16)-COUNTIF(Vertices[Clustering Coefficient],"&gt;="&amp;R17)</f>
        <v>0</v>
      </c>
      <c r="T16" s="37" t="e">
        <f ca="1" t="shared" si="9"/>
        <v>#REF!</v>
      </c>
      <c r="U16" s="38" t="e">
        <f ca="1" t="shared" si="0"/>
        <v>#REF!</v>
      </c>
    </row>
    <row r="17" spans="1:21" ht="15">
      <c r="A17" s="34" t="s">
        <v>154</v>
      </c>
      <c r="B17" s="34">
        <v>50</v>
      </c>
      <c r="D17" s="32">
        <f t="shared" si="1"/>
        <v>0</v>
      </c>
      <c r="E17" s="3">
        <f>COUNTIF(Vertices[Degree],"&gt;= "&amp;D17)-COUNTIF(Vertices[Degree],"&gt;="&amp;D18)</f>
        <v>0</v>
      </c>
      <c r="F17" s="39">
        <f t="shared" si="2"/>
        <v>5.930232558139533</v>
      </c>
      <c r="G17" s="40">
        <f>COUNTIF(Vertices[In-Degree],"&gt;= "&amp;F17)-COUNTIF(Vertices[In-Degree],"&gt;="&amp;F18)</f>
        <v>0</v>
      </c>
      <c r="H17" s="39">
        <f t="shared" si="3"/>
        <v>9.767441860465118</v>
      </c>
      <c r="I17" s="40">
        <f>COUNTIF(Vertices[Out-Degree],"&gt;= "&amp;H17)-COUNTIF(Vertices[Out-Degree],"&gt;="&amp;H18)</f>
        <v>1</v>
      </c>
      <c r="J17" s="39">
        <f t="shared" si="4"/>
        <v>561.6279069767443</v>
      </c>
      <c r="K17" s="40">
        <f>COUNTIF(Vertices[Betweenness Centrality],"&gt;= "&amp;J17)-COUNTIF(Vertices[Betweenness Centrality],"&gt;="&amp;J18)</f>
        <v>0</v>
      </c>
      <c r="L17" s="39">
        <f t="shared" si="5"/>
        <v>0.005718488372093025</v>
      </c>
      <c r="M17" s="40">
        <f>COUNTIF(Vertices[Closeness Centrality],"&gt;= "&amp;L17)-COUNTIF(Vertices[Closeness Centrality],"&gt;="&amp;L18)</f>
        <v>0</v>
      </c>
      <c r="N17" s="39">
        <f t="shared" si="6"/>
        <v>0.033171627906976746</v>
      </c>
      <c r="O17" s="40">
        <f>COUNTIF(Vertices[Eigenvector Centrality],"&gt;= "&amp;N17)-COUNTIF(Vertices[Eigenvector Centrality],"&gt;="&amp;N18)</f>
        <v>0</v>
      </c>
      <c r="P17" s="39">
        <f t="shared" si="7"/>
        <v>2.956936744186046</v>
      </c>
      <c r="Q17" s="40">
        <f>COUNTIF(Vertices[PageRank],"&gt;= "&amp;P17)-COUNTIF(Vertices[PageRank],"&gt;="&amp;P18)</f>
        <v>0</v>
      </c>
      <c r="R17" s="39">
        <f t="shared" si="8"/>
        <v>0.3488372093023255</v>
      </c>
      <c r="S17" s="44">
        <f>COUNTIF(Vertices[Clustering Coefficient],"&gt;= "&amp;R17)-COUNTIF(Vertices[Clustering Coefficient],"&gt;="&amp;R18)</f>
        <v>0</v>
      </c>
      <c r="T17" s="39" t="e">
        <f ca="1" t="shared" si="9"/>
        <v>#REF!</v>
      </c>
      <c r="U17" s="40" t="e">
        <f ca="1" t="shared" si="0"/>
        <v>#REF!</v>
      </c>
    </row>
    <row r="18" spans="1:21" ht="15">
      <c r="A18" s="34" t="s">
        <v>155</v>
      </c>
      <c r="B18" s="34">
        <v>193</v>
      </c>
      <c r="D18" s="32">
        <f t="shared" si="1"/>
        <v>0</v>
      </c>
      <c r="E18" s="3">
        <f>COUNTIF(Vertices[Degree],"&gt;= "&amp;D18)-COUNTIF(Vertices[Degree],"&gt;="&amp;D19)</f>
        <v>0</v>
      </c>
      <c r="F18" s="37">
        <f t="shared" si="2"/>
        <v>6.325581395348835</v>
      </c>
      <c r="G18" s="38">
        <f>COUNTIF(Vertices[In-Degree],"&gt;= "&amp;F18)-COUNTIF(Vertices[In-Degree],"&gt;="&amp;F19)</f>
        <v>0</v>
      </c>
      <c r="H18" s="37">
        <f t="shared" si="3"/>
        <v>10.418604651162791</v>
      </c>
      <c r="I18" s="38">
        <f>COUNTIF(Vertices[Out-Degree],"&gt;= "&amp;H18)-COUNTIF(Vertices[Out-Degree],"&gt;="&amp;H19)</f>
        <v>2</v>
      </c>
      <c r="J18" s="37">
        <f t="shared" si="4"/>
        <v>599.0697674418606</v>
      </c>
      <c r="K18" s="38">
        <f>COUNTIF(Vertices[Betweenness Centrality],"&gt;= "&amp;J18)-COUNTIF(Vertices[Betweenness Centrality],"&gt;="&amp;J19)</f>
        <v>0</v>
      </c>
      <c r="L18" s="37">
        <f t="shared" si="5"/>
        <v>0.00609972093023256</v>
      </c>
      <c r="M18" s="38">
        <f>COUNTIF(Vertices[Closeness Centrality],"&gt;= "&amp;L18)-COUNTIF(Vertices[Closeness Centrality],"&gt;="&amp;L19)</f>
        <v>0</v>
      </c>
      <c r="N18" s="37">
        <f t="shared" si="6"/>
        <v>0.03538306976744186</v>
      </c>
      <c r="O18" s="38">
        <f>COUNTIF(Vertices[Eigenvector Centrality],"&gt;= "&amp;N18)-COUNTIF(Vertices[Eigenvector Centrality],"&gt;="&amp;N19)</f>
        <v>0</v>
      </c>
      <c r="P18" s="37">
        <f t="shared" si="7"/>
        <v>3.1323328604651155</v>
      </c>
      <c r="Q18" s="38">
        <f>COUNTIF(Vertices[PageRank],"&gt;= "&amp;P18)-COUNTIF(Vertices[PageRank],"&gt;="&amp;P19)</f>
        <v>0</v>
      </c>
      <c r="R18" s="37">
        <f t="shared" si="8"/>
        <v>0.37209302325581384</v>
      </c>
      <c r="S18" s="43">
        <f>COUNTIF(Vertices[Clustering Coefficient],"&gt;= "&amp;R18)-COUNTIF(Vertices[Clustering Coefficient],"&gt;="&amp;R19)</f>
        <v>0</v>
      </c>
      <c r="T18" s="37" t="e">
        <f ca="1" t="shared" si="9"/>
        <v>#REF!</v>
      </c>
      <c r="U18" s="38" t="e">
        <f ca="1" t="shared" si="0"/>
        <v>#REF!</v>
      </c>
    </row>
    <row r="19" spans="1:21" ht="15">
      <c r="A19" s="88"/>
      <c r="B19" s="88"/>
      <c r="D19" s="32">
        <f t="shared" si="1"/>
        <v>0</v>
      </c>
      <c r="E19" s="3">
        <f>COUNTIF(Vertices[Degree],"&gt;= "&amp;D19)-COUNTIF(Vertices[Degree],"&gt;="&amp;D20)</f>
        <v>0</v>
      </c>
      <c r="F19" s="39">
        <f t="shared" si="2"/>
        <v>6.720930232558137</v>
      </c>
      <c r="G19" s="40">
        <f>COUNTIF(Vertices[In-Degree],"&gt;= "&amp;F19)-COUNTIF(Vertices[In-Degree],"&gt;="&amp;F20)</f>
        <v>0</v>
      </c>
      <c r="H19" s="39">
        <f t="shared" si="3"/>
        <v>11.069767441860465</v>
      </c>
      <c r="I19" s="40">
        <f>COUNTIF(Vertices[Out-Degree],"&gt;= "&amp;H19)-COUNTIF(Vertices[Out-Degree],"&gt;="&amp;H20)</f>
        <v>0</v>
      </c>
      <c r="J19" s="39">
        <f t="shared" si="4"/>
        <v>636.5116279069769</v>
      </c>
      <c r="K19" s="40">
        <f>COUNTIF(Vertices[Betweenness Centrality],"&gt;= "&amp;J19)-COUNTIF(Vertices[Betweenness Centrality],"&gt;="&amp;J20)</f>
        <v>0</v>
      </c>
      <c r="L19" s="39">
        <f t="shared" si="5"/>
        <v>0.006480953488372095</v>
      </c>
      <c r="M19" s="40">
        <f>COUNTIF(Vertices[Closeness Centrality],"&gt;= "&amp;L19)-COUNTIF(Vertices[Closeness Centrality],"&gt;="&amp;L20)</f>
        <v>0</v>
      </c>
      <c r="N19" s="39">
        <f t="shared" si="6"/>
        <v>0.03759451162790698</v>
      </c>
      <c r="O19" s="40">
        <f>COUNTIF(Vertices[Eigenvector Centrality],"&gt;= "&amp;N19)-COUNTIF(Vertices[Eigenvector Centrality],"&gt;="&amp;N20)</f>
        <v>3</v>
      </c>
      <c r="P19" s="39">
        <f t="shared" si="7"/>
        <v>3.307728976744185</v>
      </c>
      <c r="Q19" s="40">
        <f>COUNTIF(Vertices[PageRank],"&gt;= "&amp;P19)-COUNTIF(Vertices[PageRank],"&gt;="&amp;P20)</f>
        <v>0</v>
      </c>
      <c r="R19" s="39">
        <f t="shared" si="8"/>
        <v>0.3953488372093022</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7.116279069767439</v>
      </c>
      <c r="G20" s="38">
        <f>COUNTIF(Vertices[In-Degree],"&gt;= "&amp;F20)-COUNTIF(Vertices[In-Degree],"&gt;="&amp;F21)</f>
        <v>0</v>
      </c>
      <c r="H20" s="37">
        <f t="shared" si="3"/>
        <v>11.720930232558139</v>
      </c>
      <c r="I20" s="38">
        <f>COUNTIF(Vertices[Out-Degree],"&gt;= "&amp;H20)-COUNTIF(Vertices[Out-Degree],"&gt;="&amp;H21)</f>
        <v>1</v>
      </c>
      <c r="J20" s="37">
        <f t="shared" si="4"/>
        <v>673.9534883720931</v>
      </c>
      <c r="K20" s="38">
        <f>COUNTIF(Vertices[Betweenness Centrality],"&gt;= "&amp;J20)-COUNTIF(Vertices[Betweenness Centrality],"&gt;="&amp;J21)</f>
        <v>0</v>
      </c>
      <c r="L20" s="37">
        <f t="shared" si="5"/>
        <v>0.00686218604651163</v>
      </c>
      <c r="M20" s="38">
        <f>COUNTIF(Vertices[Closeness Centrality],"&gt;= "&amp;L20)-COUNTIF(Vertices[Closeness Centrality],"&gt;="&amp;L21)</f>
        <v>5</v>
      </c>
      <c r="N20" s="37">
        <f t="shared" si="6"/>
        <v>0.0398059534883721</v>
      </c>
      <c r="O20" s="38">
        <f>COUNTIF(Vertices[Eigenvector Centrality],"&gt;= "&amp;N20)-COUNTIF(Vertices[Eigenvector Centrality],"&gt;="&amp;N21)</f>
        <v>0</v>
      </c>
      <c r="P20" s="37">
        <f t="shared" si="7"/>
        <v>3.4831250930232547</v>
      </c>
      <c r="Q20" s="38">
        <f>COUNTIF(Vertices[PageRank],"&gt;= "&amp;P20)-COUNTIF(Vertices[PageRank],"&gt;="&amp;P21)</f>
        <v>0</v>
      </c>
      <c r="R20" s="37">
        <f t="shared" si="8"/>
        <v>0.41860465116279055</v>
      </c>
      <c r="S20" s="43">
        <f>COUNTIF(Vertices[Clustering Coefficient],"&gt;= "&amp;R20)-COUNTIF(Vertices[Clustering Coefficient],"&gt;="&amp;R21)</f>
        <v>0</v>
      </c>
      <c r="T20" s="37" t="e">
        <f ca="1" t="shared" si="9"/>
        <v>#REF!</v>
      </c>
      <c r="U20" s="38" t="e">
        <f ca="1" t="shared" si="0"/>
        <v>#REF!</v>
      </c>
    </row>
    <row r="21" spans="1:21" ht="15">
      <c r="A21" s="34" t="s">
        <v>157</v>
      </c>
      <c r="B21" s="34">
        <v>2.237315</v>
      </c>
      <c r="D21" s="32">
        <f t="shared" si="1"/>
        <v>0</v>
      </c>
      <c r="E21" s="3">
        <f>COUNTIF(Vertices[Degree],"&gt;= "&amp;D21)-COUNTIF(Vertices[Degree],"&gt;="&amp;D22)</f>
        <v>0</v>
      </c>
      <c r="F21" s="39">
        <f t="shared" si="2"/>
        <v>7.5116279069767415</v>
      </c>
      <c r="G21" s="40">
        <f>COUNTIF(Vertices[In-Degree],"&gt;= "&amp;F21)-COUNTIF(Vertices[In-Degree],"&gt;="&amp;F22)</f>
        <v>0</v>
      </c>
      <c r="H21" s="39">
        <f t="shared" si="3"/>
        <v>12.372093023255813</v>
      </c>
      <c r="I21" s="40">
        <f>COUNTIF(Vertices[Out-Degree],"&gt;= "&amp;H21)-COUNTIF(Vertices[Out-Degree],"&gt;="&amp;H22)</f>
        <v>1</v>
      </c>
      <c r="J21" s="39">
        <f t="shared" si="4"/>
        <v>711.3953488372094</v>
      </c>
      <c r="K21" s="40">
        <f>COUNTIF(Vertices[Betweenness Centrality],"&gt;= "&amp;J21)-COUNTIF(Vertices[Betweenness Centrality],"&gt;="&amp;J22)</f>
        <v>0</v>
      </c>
      <c r="L21" s="39">
        <f t="shared" si="5"/>
        <v>0.007243418604651165</v>
      </c>
      <c r="M21" s="40">
        <f>COUNTIF(Vertices[Closeness Centrality],"&gt;= "&amp;L21)-COUNTIF(Vertices[Closeness Centrality],"&gt;="&amp;L22)</f>
        <v>7</v>
      </c>
      <c r="N21" s="39">
        <f t="shared" si="6"/>
        <v>0.042017395348837215</v>
      </c>
      <c r="O21" s="40">
        <f>COUNTIF(Vertices[Eigenvector Centrality],"&gt;= "&amp;N21)-COUNTIF(Vertices[Eigenvector Centrality],"&gt;="&amp;N22)</f>
        <v>0</v>
      </c>
      <c r="P21" s="39">
        <f t="shared" si="7"/>
        <v>3.6585212093023243</v>
      </c>
      <c r="Q21" s="40">
        <f>COUNTIF(Vertices[PageRank],"&gt;= "&amp;P21)-COUNTIF(Vertices[PageRank],"&gt;="&amp;P22)</f>
        <v>0</v>
      </c>
      <c r="R21" s="39">
        <f t="shared" si="8"/>
        <v>0.4418604651162789</v>
      </c>
      <c r="S21" s="44">
        <f>COUNTIF(Vertices[Clustering Coefficient],"&gt;= "&amp;R21)-COUNTIF(Vertices[Clustering Coefficient],"&gt;="&amp;R22)</f>
        <v>0</v>
      </c>
      <c r="T21" s="39" t="e">
        <f ca="1" t="shared" si="9"/>
        <v>#REF!</v>
      </c>
      <c r="U21" s="40" t="e">
        <f ca="1" t="shared" si="0"/>
        <v>#REF!</v>
      </c>
    </row>
    <row r="22" spans="1:21" ht="15">
      <c r="A22" s="88"/>
      <c r="B22" s="88"/>
      <c r="D22" s="32">
        <f t="shared" si="1"/>
        <v>0</v>
      </c>
      <c r="E22" s="3">
        <f>COUNTIF(Vertices[Degree],"&gt;= "&amp;D22)-COUNTIF(Vertices[Degree],"&gt;="&amp;D23)</f>
        <v>0</v>
      </c>
      <c r="F22" s="37">
        <f t="shared" si="2"/>
        <v>7.906976744186044</v>
      </c>
      <c r="G22" s="38">
        <f>COUNTIF(Vertices[In-Degree],"&gt;= "&amp;F22)-COUNTIF(Vertices[In-Degree],"&gt;="&amp;F23)</f>
        <v>0</v>
      </c>
      <c r="H22" s="37">
        <f t="shared" si="3"/>
        <v>13.023255813953487</v>
      </c>
      <c r="I22" s="38">
        <f>COUNTIF(Vertices[Out-Degree],"&gt;= "&amp;H22)-COUNTIF(Vertices[Out-Degree],"&gt;="&amp;H23)</f>
        <v>0</v>
      </c>
      <c r="J22" s="37">
        <f t="shared" si="4"/>
        <v>748.8372093023257</v>
      </c>
      <c r="K22" s="38">
        <f>COUNTIF(Vertices[Betweenness Centrality],"&gt;= "&amp;J22)-COUNTIF(Vertices[Betweenness Centrality],"&gt;="&amp;J23)</f>
        <v>0</v>
      </c>
      <c r="L22" s="37">
        <f t="shared" si="5"/>
        <v>0.0076246511627907</v>
      </c>
      <c r="M22" s="38">
        <f>COUNTIF(Vertices[Closeness Centrality],"&gt;= "&amp;L22)-COUNTIF(Vertices[Closeness Centrality],"&gt;="&amp;L23)</f>
        <v>0</v>
      </c>
      <c r="N22" s="37">
        <f t="shared" si="6"/>
        <v>0.04422883720930233</v>
      </c>
      <c r="O22" s="38">
        <f>COUNTIF(Vertices[Eigenvector Centrality],"&gt;= "&amp;N22)-COUNTIF(Vertices[Eigenvector Centrality],"&gt;="&amp;N23)</f>
        <v>1</v>
      </c>
      <c r="P22" s="37">
        <f t="shared" si="7"/>
        <v>3.833917325581394</v>
      </c>
      <c r="Q22" s="38">
        <f>COUNTIF(Vertices[PageRank],"&gt;= "&amp;P22)-COUNTIF(Vertices[PageRank],"&gt;="&amp;P23)</f>
        <v>0</v>
      </c>
      <c r="R22" s="37">
        <f t="shared" si="8"/>
        <v>0.46511627906976727</v>
      </c>
      <c r="S22" s="43">
        <f>COUNTIF(Vertices[Clustering Coefficient],"&gt;= "&amp;R22)-COUNTIF(Vertices[Clustering Coefficient],"&gt;="&amp;R23)</f>
        <v>0</v>
      </c>
      <c r="T22" s="37" t="e">
        <f ca="1" t="shared" si="9"/>
        <v>#REF!</v>
      </c>
      <c r="U22" s="38" t="e">
        <f ca="1" t="shared" si="0"/>
        <v>#REF!</v>
      </c>
    </row>
    <row r="23" spans="1:21" ht="15">
      <c r="A23" s="34" t="s">
        <v>158</v>
      </c>
      <c r="B23" s="34">
        <v>0.04499274310595065</v>
      </c>
      <c r="D23" s="32">
        <f t="shared" si="1"/>
        <v>0</v>
      </c>
      <c r="E23" s="3">
        <f>COUNTIF(Vertices[Degree],"&gt;= "&amp;D23)-COUNTIF(Vertices[Degree],"&gt;="&amp;D24)</f>
        <v>0</v>
      </c>
      <c r="F23" s="39">
        <f t="shared" si="2"/>
        <v>8.302325581395346</v>
      </c>
      <c r="G23" s="40">
        <f>COUNTIF(Vertices[In-Degree],"&gt;= "&amp;F23)-COUNTIF(Vertices[In-Degree],"&gt;="&amp;F24)</f>
        <v>0</v>
      </c>
      <c r="H23" s="39">
        <f t="shared" si="3"/>
        <v>13.67441860465116</v>
      </c>
      <c r="I23" s="40">
        <f>COUNTIF(Vertices[Out-Degree],"&gt;= "&amp;H23)-COUNTIF(Vertices[Out-Degree],"&gt;="&amp;H24)</f>
        <v>0</v>
      </c>
      <c r="J23" s="39">
        <f t="shared" si="4"/>
        <v>786.279069767442</v>
      </c>
      <c r="K23" s="40">
        <f>COUNTIF(Vertices[Betweenness Centrality],"&gt;= "&amp;J23)-COUNTIF(Vertices[Betweenness Centrality],"&gt;="&amp;J24)</f>
        <v>0</v>
      </c>
      <c r="L23" s="39">
        <f t="shared" si="5"/>
        <v>0.008005883720930234</v>
      </c>
      <c r="M23" s="40">
        <f>COUNTIF(Vertices[Closeness Centrality],"&gt;= "&amp;L23)-COUNTIF(Vertices[Closeness Centrality],"&gt;="&amp;L24)</f>
        <v>0</v>
      </c>
      <c r="N23" s="39">
        <f t="shared" si="6"/>
        <v>0.04644027906976745</v>
      </c>
      <c r="O23" s="40">
        <f>COUNTIF(Vertices[Eigenvector Centrality],"&gt;= "&amp;N23)-COUNTIF(Vertices[Eigenvector Centrality],"&gt;="&amp;N24)</f>
        <v>0</v>
      </c>
      <c r="P23" s="39">
        <f t="shared" si="7"/>
        <v>4.0093134418604635</v>
      </c>
      <c r="Q23" s="40">
        <f>COUNTIF(Vertices[PageRank],"&gt;= "&amp;P23)-COUNTIF(Vertices[PageRank],"&gt;="&amp;P24)</f>
        <v>0</v>
      </c>
      <c r="R23" s="39">
        <f t="shared" si="8"/>
        <v>0.4883720930232556</v>
      </c>
      <c r="S23" s="44">
        <f>COUNTIF(Vertices[Clustering Coefficient],"&gt;= "&amp;R23)-COUNTIF(Vertices[Clustering Coefficient],"&gt;="&amp;R24)</f>
        <v>1</v>
      </c>
      <c r="T23" s="39" t="e">
        <f ca="1" t="shared" si="9"/>
        <v>#REF!</v>
      </c>
      <c r="U23" s="40" t="e">
        <f ca="1" t="shared" si="0"/>
        <v>#REF!</v>
      </c>
    </row>
    <row r="24" spans="1:21" ht="15">
      <c r="A24" s="34" t="s">
        <v>226</v>
      </c>
      <c r="B24" s="34">
        <v>0.345728</v>
      </c>
      <c r="D24" s="32">
        <f t="shared" si="1"/>
        <v>0</v>
      </c>
      <c r="E24" s="3">
        <f>COUNTIF(Vertices[Degree],"&gt;= "&amp;D24)-COUNTIF(Vertices[Degree],"&gt;="&amp;D25)</f>
        <v>0</v>
      </c>
      <c r="F24" s="37">
        <f t="shared" si="2"/>
        <v>8.697674418604649</v>
      </c>
      <c r="G24" s="38">
        <f>COUNTIF(Vertices[In-Degree],"&gt;= "&amp;F24)-COUNTIF(Vertices[In-Degree],"&gt;="&amp;F25)</f>
        <v>0</v>
      </c>
      <c r="H24" s="37">
        <f t="shared" si="3"/>
        <v>14.325581395348834</v>
      </c>
      <c r="I24" s="38">
        <f>COUNTIF(Vertices[Out-Degree],"&gt;= "&amp;H24)-COUNTIF(Vertices[Out-Degree],"&gt;="&amp;H25)</f>
        <v>0</v>
      </c>
      <c r="J24" s="37">
        <f t="shared" si="4"/>
        <v>823.7209302325583</v>
      </c>
      <c r="K24" s="38">
        <f>COUNTIF(Vertices[Betweenness Centrality],"&gt;= "&amp;J24)-COUNTIF(Vertices[Betweenness Centrality],"&gt;="&amp;J25)</f>
        <v>0</v>
      </c>
      <c r="L24" s="37">
        <f t="shared" si="5"/>
        <v>0.008387116279069769</v>
      </c>
      <c r="M24" s="38">
        <f>COUNTIF(Vertices[Closeness Centrality],"&gt;= "&amp;L24)-COUNTIF(Vertices[Closeness Centrality],"&gt;="&amp;L25)</f>
        <v>0</v>
      </c>
      <c r="N24" s="37">
        <f t="shared" si="6"/>
        <v>0.04865172093023257</v>
      </c>
      <c r="O24" s="38">
        <f>COUNTIF(Vertices[Eigenvector Centrality],"&gt;= "&amp;N24)-COUNTIF(Vertices[Eigenvector Centrality],"&gt;="&amp;N25)</f>
        <v>0</v>
      </c>
      <c r="P24" s="37">
        <f t="shared" si="7"/>
        <v>4.1847095581395335</v>
      </c>
      <c r="Q24" s="38">
        <f>COUNTIF(Vertices[PageRank],"&gt;= "&amp;P24)-COUNTIF(Vertices[PageRank],"&gt;="&amp;P25)</f>
        <v>1</v>
      </c>
      <c r="R24" s="37">
        <f t="shared" si="8"/>
        <v>0.511627906976744</v>
      </c>
      <c r="S24" s="43">
        <f>COUNTIF(Vertices[Clustering Coefficient],"&gt;= "&amp;R24)-COUNTIF(Vertices[Clustering Coefficient],"&gt;="&amp;R25)</f>
        <v>0</v>
      </c>
      <c r="T24" s="37" t="e">
        <f ca="1" t="shared" si="9"/>
        <v>#REF!</v>
      </c>
      <c r="U24" s="38" t="e">
        <f ca="1" t="shared" si="0"/>
        <v>#REF!</v>
      </c>
    </row>
    <row r="25" spans="1:21" ht="15">
      <c r="A25" s="88"/>
      <c r="B25" s="88"/>
      <c r="D25" s="32">
        <f t="shared" si="1"/>
        <v>0</v>
      </c>
      <c r="E25" s="3">
        <f>COUNTIF(Vertices[Degree],"&gt;= "&amp;D25)-COUNTIF(Vertices[Degree],"&gt;="&amp;D26)</f>
        <v>0</v>
      </c>
      <c r="F25" s="39">
        <f t="shared" si="2"/>
        <v>9.093023255813952</v>
      </c>
      <c r="G25" s="40">
        <f>COUNTIF(Vertices[In-Degree],"&gt;= "&amp;F25)-COUNTIF(Vertices[In-Degree],"&gt;="&amp;F26)</f>
        <v>0</v>
      </c>
      <c r="H25" s="39">
        <f t="shared" si="3"/>
        <v>14.976744186046508</v>
      </c>
      <c r="I25" s="40">
        <f>COUNTIF(Vertices[Out-Degree],"&gt;= "&amp;H25)-COUNTIF(Vertices[Out-Degree],"&gt;="&amp;H26)</f>
        <v>0</v>
      </c>
      <c r="J25" s="39">
        <f t="shared" si="4"/>
        <v>861.1627906976746</v>
      </c>
      <c r="K25" s="40">
        <f>COUNTIF(Vertices[Betweenness Centrality],"&gt;= "&amp;J25)-COUNTIF(Vertices[Betweenness Centrality],"&gt;="&amp;J26)</f>
        <v>0</v>
      </c>
      <c r="L25" s="39">
        <f t="shared" si="5"/>
        <v>0.008768348837209304</v>
      </c>
      <c r="M25" s="40">
        <f>COUNTIF(Vertices[Closeness Centrality],"&gt;= "&amp;L25)-COUNTIF(Vertices[Closeness Centrality],"&gt;="&amp;L26)</f>
        <v>0</v>
      </c>
      <c r="N25" s="39">
        <f t="shared" si="6"/>
        <v>0.050863162790697684</v>
      </c>
      <c r="O25" s="40">
        <f>COUNTIF(Vertices[Eigenvector Centrality],"&gt;= "&amp;N25)-COUNTIF(Vertices[Eigenvector Centrality],"&gt;="&amp;N26)</f>
        <v>0</v>
      </c>
      <c r="P25" s="39">
        <f t="shared" si="7"/>
        <v>4.3601056744186035</v>
      </c>
      <c r="Q25" s="40">
        <f>COUNTIF(Vertices[PageRank],"&gt;= "&amp;P25)-COUNTIF(Vertices[PageRank],"&gt;="&amp;P26)</f>
        <v>0</v>
      </c>
      <c r="R25" s="39">
        <f t="shared" si="8"/>
        <v>0.5348837209302324</v>
      </c>
      <c r="S25" s="44">
        <f>COUNTIF(Vertices[Clustering Coefficient],"&gt;= "&amp;R25)-COUNTIF(Vertices[Clustering Coefficient],"&gt;="&amp;R26)</f>
        <v>0</v>
      </c>
      <c r="T25" s="39" t="e">
        <f ca="1" t="shared" si="9"/>
        <v>#REF!</v>
      </c>
      <c r="U25" s="40" t="e">
        <f ca="1" t="shared" si="0"/>
        <v>#REF!</v>
      </c>
    </row>
    <row r="26" spans="1:21" ht="15">
      <c r="A26" s="34" t="s">
        <v>227</v>
      </c>
      <c r="B26" s="34" t="s">
        <v>1698</v>
      </c>
      <c r="D26" s="32">
        <f t="shared" si="1"/>
        <v>0</v>
      </c>
      <c r="E26" s="3">
        <f>COUNTIF(Vertices[Degree],"&gt;= "&amp;D26)-COUNTIF(Vertices[Degree],"&gt;="&amp;D27)</f>
        <v>0</v>
      </c>
      <c r="F26" s="37">
        <f t="shared" si="2"/>
        <v>9.488372093023255</v>
      </c>
      <c r="G26" s="38">
        <f>COUNTIF(Vertices[In-Degree],"&gt;= "&amp;F26)-COUNTIF(Vertices[In-Degree],"&gt;="&amp;F27)</f>
        <v>0</v>
      </c>
      <c r="H26" s="37">
        <f t="shared" si="3"/>
        <v>15.627906976744182</v>
      </c>
      <c r="I26" s="38">
        <f>COUNTIF(Vertices[Out-Degree],"&gt;= "&amp;H26)-COUNTIF(Vertices[Out-Degree],"&gt;="&amp;H27)</f>
        <v>0</v>
      </c>
      <c r="J26" s="37">
        <f t="shared" si="4"/>
        <v>898.6046511627909</v>
      </c>
      <c r="K26" s="38">
        <f>COUNTIF(Vertices[Betweenness Centrality],"&gt;= "&amp;J26)-COUNTIF(Vertices[Betweenness Centrality],"&gt;="&amp;J27)</f>
        <v>0</v>
      </c>
      <c r="L26" s="37">
        <f t="shared" si="5"/>
        <v>0.009149581395348839</v>
      </c>
      <c r="M26" s="38">
        <f>COUNTIF(Vertices[Closeness Centrality],"&gt;= "&amp;L26)-COUNTIF(Vertices[Closeness Centrality],"&gt;="&amp;L27)</f>
        <v>28</v>
      </c>
      <c r="N26" s="37">
        <f t="shared" si="6"/>
        <v>0.0530746046511628</v>
      </c>
      <c r="O26" s="38">
        <f>COUNTIF(Vertices[Eigenvector Centrality],"&gt;= "&amp;N26)-COUNTIF(Vertices[Eigenvector Centrality],"&gt;="&amp;N27)</f>
        <v>0</v>
      </c>
      <c r="P26" s="37">
        <f t="shared" si="7"/>
        <v>4.535501790697674</v>
      </c>
      <c r="Q26" s="38">
        <f>COUNTIF(Vertices[PageRank],"&gt;= "&amp;P26)-COUNTIF(Vertices[PageRank],"&gt;="&amp;P27)</f>
        <v>0</v>
      </c>
      <c r="R26" s="37">
        <f t="shared" si="8"/>
        <v>0.5581395348837208</v>
      </c>
      <c r="S26" s="43">
        <f>COUNTIF(Vertices[Clustering Coefficient],"&gt;= "&amp;R26)-COUNTIF(Vertices[Clustering Coefficient],"&gt;="&amp;R27)</f>
        <v>0</v>
      </c>
      <c r="T26" s="37" t="e">
        <f ca="1" t="shared" si="9"/>
        <v>#REF!</v>
      </c>
      <c r="U26" s="38" t="e">
        <f ca="1" t="shared" si="0"/>
        <v>#REF!</v>
      </c>
    </row>
    <row r="27" spans="4:21" ht="15">
      <c r="D27" s="32">
        <f t="shared" si="1"/>
        <v>0</v>
      </c>
      <c r="E27" s="3">
        <f>COUNTIF(Vertices[Degree],"&gt;= "&amp;D27)-COUNTIF(Vertices[Degree],"&gt;="&amp;D28)</f>
        <v>0</v>
      </c>
      <c r="F27" s="39">
        <f t="shared" si="2"/>
        <v>9.883720930232558</v>
      </c>
      <c r="G27" s="40">
        <f>COUNTIF(Vertices[In-Degree],"&gt;= "&amp;F27)-COUNTIF(Vertices[In-Degree],"&gt;="&amp;F28)</f>
        <v>0</v>
      </c>
      <c r="H27" s="39">
        <f t="shared" si="3"/>
        <v>16.279069767441857</v>
      </c>
      <c r="I27" s="40">
        <f>COUNTIF(Vertices[Out-Degree],"&gt;= "&amp;H27)-COUNTIF(Vertices[Out-Degree],"&gt;="&amp;H28)</f>
        <v>0</v>
      </c>
      <c r="J27" s="39">
        <f t="shared" si="4"/>
        <v>936.0465116279072</v>
      </c>
      <c r="K27" s="40">
        <f>COUNTIF(Vertices[Betweenness Centrality],"&gt;= "&amp;J27)-COUNTIF(Vertices[Betweenness Centrality],"&gt;="&amp;J28)</f>
        <v>0</v>
      </c>
      <c r="L27" s="39">
        <f t="shared" si="5"/>
        <v>0.009530813953488374</v>
      </c>
      <c r="M27" s="40">
        <f>COUNTIF(Vertices[Closeness Centrality],"&gt;= "&amp;L27)-COUNTIF(Vertices[Closeness Centrality],"&gt;="&amp;L28)</f>
        <v>0</v>
      </c>
      <c r="N27" s="39">
        <f t="shared" si="6"/>
        <v>0.05528604651162792</v>
      </c>
      <c r="O27" s="40">
        <f>COUNTIF(Vertices[Eigenvector Centrality],"&gt;= "&amp;N27)-COUNTIF(Vertices[Eigenvector Centrality],"&gt;="&amp;N28)</f>
        <v>0</v>
      </c>
      <c r="P27" s="39">
        <f t="shared" si="7"/>
        <v>4.710897906976744</v>
      </c>
      <c r="Q27" s="40">
        <f>COUNTIF(Vertices[PageRank],"&gt;= "&amp;P27)-COUNTIF(Vertices[PageRank],"&gt;="&amp;P28)</f>
        <v>0</v>
      </c>
      <c r="R27" s="39">
        <f t="shared" si="8"/>
        <v>0.5813953488372092</v>
      </c>
      <c r="S27" s="44">
        <f>COUNTIF(Vertices[Clustering Coefficient],"&gt;= "&amp;R27)-COUNTIF(Vertices[Clustering Coefficient],"&gt;="&amp;R28)</f>
        <v>1</v>
      </c>
      <c r="T27" s="39" t="e">
        <f ca="1" t="shared" si="9"/>
        <v>#REF!</v>
      </c>
      <c r="U27" s="40" t="e">
        <f ca="1" t="shared" si="0"/>
        <v>#REF!</v>
      </c>
    </row>
    <row r="28" spans="4:21" ht="15">
      <c r="D28" s="32">
        <f t="shared" si="1"/>
        <v>0</v>
      </c>
      <c r="E28" s="3">
        <f>COUNTIF(Vertices[Degree],"&gt;= "&amp;D28)-COUNTIF(Vertices[Degree],"&gt;="&amp;D29)</f>
        <v>0</v>
      </c>
      <c r="F28" s="37">
        <f t="shared" si="2"/>
        <v>10.279069767441861</v>
      </c>
      <c r="G28" s="38">
        <f>COUNTIF(Vertices[In-Degree],"&gt;= "&amp;F28)-COUNTIF(Vertices[In-Degree],"&gt;="&amp;F29)</f>
        <v>0</v>
      </c>
      <c r="H28" s="37">
        <f t="shared" si="3"/>
        <v>16.930232558139533</v>
      </c>
      <c r="I28" s="38">
        <f>COUNTIF(Vertices[Out-Degree],"&gt;= "&amp;H28)-COUNTIF(Vertices[Out-Degree],"&gt;="&amp;H29)</f>
        <v>0</v>
      </c>
      <c r="J28" s="37">
        <f t="shared" si="4"/>
        <v>973.4883720930235</v>
      </c>
      <c r="K28" s="38">
        <f>COUNTIF(Vertices[Betweenness Centrality],"&gt;= "&amp;J28)-COUNTIF(Vertices[Betweenness Centrality],"&gt;="&amp;J29)</f>
        <v>0</v>
      </c>
      <c r="L28" s="37">
        <f t="shared" si="5"/>
        <v>0.00991204651162791</v>
      </c>
      <c r="M28" s="38">
        <f>COUNTIF(Vertices[Closeness Centrality],"&gt;= "&amp;L28)-COUNTIF(Vertices[Closeness Centrality],"&gt;="&amp;L29)</f>
        <v>3</v>
      </c>
      <c r="N28" s="37">
        <f t="shared" si="6"/>
        <v>0.057497488372093036</v>
      </c>
      <c r="O28" s="38">
        <f>COUNTIF(Vertices[Eigenvector Centrality],"&gt;= "&amp;N28)-COUNTIF(Vertices[Eigenvector Centrality],"&gt;="&amp;N29)</f>
        <v>0</v>
      </c>
      <c r="P28" s="37">
        <f t="shared" si="7"/>
        <v>4.886294023255814</v>
      </c>
      <c r="Q28" s="38">
        <f>COUNTIF(Vertices[PageRank],"&gt;= "&amp;P28)-COUNTIF(Vertices[PageRank],"&gt;="&amp;P29)</f>
        <v>0</v>
      </c>
      <c r="R28" s="37">
        <f t="shared" si="8"/>
        <v>0.6046511627906976</v>
      </c>
      <c r="S28" s="43">
        <f>COUNTIF(Vertices[Clustering Coefficient],"&gt;= "&amp;R28)-COUNTIF(Vertices[Clustering Coefficient],"&gt;="&amp;R29)</f>
        <v>0</v>
      </c>
      <c r="T28" s="37" t="e">
        <f ca="1" t="shared" si="9"/>
        <v>#REF!</v>
      </c>
      <c r="U28" s="38" t="e">
        <f ca="1" t="shared" si="0"/>
        <v>#REF!</v>
      </c>
    </row>
    <row r="29" spans="1:21" ht="15">
      <c r="A29" t="s">
        <v>163</v>
      </c>
      <c r="B29" t="s">
        <v>17</v>
      </c>
      <c r="D29" s="32">
        <f t="shared" si="1"/>
        <v>0</v>
      </c>
      <c r="E29" s="3">
        <f>COUNTIF(Vertices[Degree],"&gt;= "&amp;D29)-COUNTIF(Vertices[Degree],"&gt;="&amp;D30)</f>
        <v>0</v>
      </c>
      <c r="F29" s="39">
        <f t="shared" si="2"/>
        <v>10.674418604651164</v>
      </c>
      <c r="G29" s="40">
        <f>COUNTIF(Vertices[In-Degree],"&gt;= "&amp;F29)-COUNTIF(Vertices[In-Degree],"&gt;="&amp;F30)</f>
        <v>0</v>
      </c>
      <c r="H29" s="39">
        <f t="shared" si="3"/>
        <v>17.58139534883721</v>
      </c>
      <c r="I29" s="40">
        <f>COUNTIF(Vertices[Out-Degree],"&gt;= "&amp;H29)-COUNTIF(Vertices[Out-Degree],"&gt;="&amp;H30)</f>
        <v>0</v>
      </c>
      <c r="J29" s="39">
        <f t="shared" si="4"/>
        <v>1010.9302325581398</v>
      </c>
      <c r="K29" s="40">
        <f>COUNTIF(Vertices[Betweenness Centrality],"&gt;= "&amp;J29)-COUNTIF(Vertices[Betweenness Centrality],"&gt;="&amp;J30)</f>
        <v>0</v>
      </c>
      <c r="L29" s="39">
        <f t="shared" si="5"/>
        <v>0.010293279069767444</v>
      </c>
      <c r="M29" s="40">
        <f>COUNTIF(Vertices[Closeness Centrality],"&gt;= "&amp;L29)-COUNTIF(Vertices[Closeness Centrality],"&gt;="&amp;L30)</f>
        <v>2</v>
      </c>
      <c r="N29" s="39">
        <f t="shared" si="6"/>
        <v>0.059708930232558154</v>
      </c>
      <c r="O29" s="40">
        <f>COUNTIF(Vertices[Eigenvector Centrality],"&gt;= "&amp;N29)-COUNTIF(Vertices[Eigenvector Centrality],"&gt;="&amp;N30)</f>
        <v>0</v>
      </c>
      <c r="P29" s="39">
        <f t="shared" si="7"/>
        <v>5.061690139534884</v>
      </c>
      <c r="Q29" s="40">
        <f>COUNTIF(Vertices[PageRank],"&gt;= "&amp;P29)-COUNTIF(Vertices[PageRank],"&gt;="&amp;P30)</f>
        <v>0</v>
      </c>
      <c r="R29" s="39">
        <f t="shared" si="8"/>
        <v>0.627906976744186</v>
      </c>
      <c r="S29" s="44">
        <f>COUNTIF(Vertices[Clustering Coefficient],"&gt;= "&amp;R29)-COUNTIF(Vertices[Clustering Coefficient],"&gt;="&amp;R30)</f>
        <v>0</v>
      </c>
      <c r="T29" s="39" t="e">
        <f ca="1" t="shared" si="9"/>
        <v>#REF!</v>
      </c>
      <c r="U29" s="40" t="e">
        <f ca="1" t="shared" si="0"/>
        <v>#REF!</v>
      </c>
    </row>
    <row r="30" spans="1:21" ht="15">
      <c r="A30" s="33"/>
      <c r="B30" s="33"/>
      <c r="D30" s="32">
        <f t="shared" si="1"/>
        <v>0</v>
      </c>
      <c r="E30" s="3">
        <f>COUNTIF(Vertices[Degree],"&gt;= "&amp;D30)-COUNTIF(Vertices[Degree],"&gt;="&amp;D31)</f>
        <v>0</v>
      </c>
      <c r="F30" s="37">
        <f t="shared" si="2"/>
        <v>11.069767441860467</v>
      </c>
      <c r="G30" s="38">
        <f>COUNTIF(Vertices[In-Degree],"&gt;= "&amp;F30)-COUNTIF(Vertices[In-Degree],"&gt;="&amp;F31)</f>
        <v>0</v>
      </c>
      <c r="H30" s="37">
        <f t="shared" si="3"/>
        <v>18.232558139534884</v>
      </c>
      <c r="I30" s="38">
        <f>COUNTIF(Vertices[Out-Degree],"&gt;= "&amp;H30)-COUNTIF(Vertices[Out-Degree],"&gt;="&amp;H31)</f>
        <v>0</v>
      </c>
      <c r="J30" s="37">
        <f t="shared" si="4"/>
        <v>1048.372093023256</v>
      </c>
      <c r="K30" s="38">
        <f>COUNTIF(Vertices[Betweenness Centrality],"&gt;= "&amp;J30)-COUNTIF(Vertices[Betweenness Centrality],"&gt;="&amp;J31)</f>
        <v>0</v>
      </c>
      <c r="L30" s="37">
        <f t="shared" si="5"/>
        <v>0.01067451162790698</v>
      </c>
      <c r="M30" s="38">
        <f>COUNTIF(Vertices[Closeness Centrality],"&gt;= "&amp;L30)-COUNTIF(Vertices[Closeness Centrality],"&gt;="&amp;L31)</f>
        <v>3</v>
      </c>
      <c r="N30" s="37">
        <f t="shared" si="6"/>
        <v>0.06192037209302327</v>
      </c>
      <c r="O30" s="38">
        <f>COUNTIF(Vertices[Eigenvector Centrality],"&gt;= "&amp;N30)-COUNTIF(Vertices[Eigenvector Centrality],"&gt;="&amp;N31)</f>
        <v>0</v>
      </c>
      <c r="P30" s="37">
        <f t="shared" si="7"/>
        <v>5.237086255813954</v>
      </c>
      <c r="Q30" s="38">
        <f>COUNTIF(Vertices[PageRank],"&gt;= "&amp;P30)-COUNTIF(Vertices[PageRank],"&gt;="&amp;P31)</f>
        <v>0</v>
      </c>
      <c r="R30" s="37">
        <f t="shared" si="8"/>
        <v>0.6511627906976745</v>
      </c>
      <c r="S30" s="43">
        <f>COUNTIF(Vertices[Clustering Coefficient],"&gt;= "&amp;R30)-COUNTIF(Vertices[Clustering Coefficient],"&gt;="&amp;R31)</f>
        <v>15</v>
      </c>
      <c r="T30" s="37" t="e">
        <f ca="1" t="shared" si="9"/>
        <v>#REF!</v>
      </c>
      <c r="U30" s="38" t="e">
        <f ca="1" t="shared" si="0"/>
        <v>#REF!</v>
      </c>
    </row>
    <row r="31" spans="4:21" ht="15">
      <c r="D31" s="32">
        <f t="shared" si="1"/>
        <v>0</v>
      </c>
      <c r="E31" s="3">
        <f>COUNTIF(Vertices[Degree],"&gt;= "&amp;D31)-COUNTIF(Vertices[Degree],"&gt;="&amp;D32)</f>
        <v>0</v>
      </c>
      <c r="F31" s="39">
        <f t="shared" si="2"/>
        <v>11.46511627906977</v>
      </c>
      <c r="G31" s="40">
        <f>COUNTIF(Vertices[In-Degree],"&gt;= "&amp;F31)-COUNTIF(Vertices[In-Degree],"&gt;="&amp;F32)</f>
        <v>0</v>
      </c>
      <c r="H31" s="39">
        <f t="shared" si="3"/>
        <v>18.88372093023256</v>
      </c>
      <c r="I31" s="40">
        <f>COUNTIF(Vertices[Out-Degree],"&gt;= "&amp;H31)-COUNTIF(Vertices[Out-Degree],"&gt;="&amp;H32)</f>
        <v>0</v>
      </c>
      <c r="J31" s="39">
        <f t="shared" si="4"/>
        <v>1085.8139534883721</v>
      </c>
      <c r="K31" s="40">
        <f>COUNTIF(Vertices[Betweenness Centrality],"&gt;= "&amp;J31)-COUNTIF(Vertices[Betweenness Centrality],"&gt;="&amp;J32)</f>
        <v>0</v>
      </c>
      <c r="L31" s="39">
        <f t="shared" si="5"/>
        <v>0.011055744186046514</v>
      </c>
      <c r="M31" s="40">
        <f>COUNTIF(Vertices[Closeness Centrality],"&gt;= "&amp;L31)-COUNTIF(Vertices[Closeness Centrality],"&gt;="&amp;L32)</f>
        <v>0</v>
      </c>
      <c r="N31" s="39">
        <f t="shared" si="6"/>
        <v>0.06413181395348838</v>
      </c>
      <c r="O31" s="40">
        <f>COUNTIF(Vertices[Eigenvector Centrality],"&gt;= "&amp;N31)-COUNTIF(Vertices[Eigenvector Centrality],"&gt;="&amp;N32)</f>
        <v>0</v>
      </c>
      <c r="P31" s="39">
        <f t="shared" si="7"/>
        <v>5.412482372093024</v>
      </c>
      <c r="Q31" s="40">
        <f>COUNTIF(Vertices[PageRank],"&gt;= "&amp;P31)-COUNTIF(Vertices[PageRank],"&gt;="&amp;P32)</f>
        <v>0</v>
      </c>
      <c r="R31" s="39">
        <f t="shared" si="8"/>
        <v>0.6744186046511629</v>
      </c>
      <c r="S31" s="44">
        <f>COUNTIF(Vertices[Clustering Coefficient],"&gt;= "&amp;R31)-COUNTIF(Vertices[Clustering Coefficient],"&gt;="&amp;R32)</f>
        <v>0</v>
      </c>
      <c r="T31" s="39" t="e">
        <f ca="1" t="shared" si="9"/>
        <v>#REF!</v>
      </c>
      <c r="U31" s="40" t="e">
        <f ca="1" t="shared" si="0"/>
        <v>#REF!</v>
      </c>
    </row>
    <row r="32" spans="4:21" ht="15">
      <c r="D32" s="32">
        <f t="shared" si="1"/>
        <v>0</v>
      </c>
      <c r="E32" s="3">
        <f>COUNTIF(Vertices[Degree],"&gt;= "&amp;D32)-COUNTIF(Vertices[Degree],"&gt;="&amp;D33)</f>
        <v>0</v>
      </c>
      <c r="F32" s="37">
        <f t="shared" si="2"/>
        <v>11.860465116279073</v>
      </c>
      <c r="G32" s="38">
        <f>COUNTIF(Vertices[In-Degree],"&gt;= "&amp;F32)-COUNTIF(Vertices[In-Degree],"&gt;="&amp;F33)</f>
        <v>0</v>
      </c>
      <c r="H32" s="37">
        <f t="shared" si="3"/>
        <v>19.534883720930235</v>
      </c>
      <c r="I32" s="38">
        <f>COUNTIF(Vertices[Out-Degree],"&gt;= "&amp;H32)-COUNTIF(Vertices[Out-Degree],"&gt;="&amp;H33)</f>
        <v>0</v>
      </c>
      <c r="J32" s="37">
        <f t="shared" si="4"/>
        <v>1123.2558139534883</v>
      </c>
      <c r="K32" s="38">
        <f>COUNTIF(Vertices[Betweenness Centrality],"&gt;= "&amp;J32)-COUNTIF(Vertices[Betweenness Centrality],"&gt;="&amp;J33)</f>
        <v>0</v>
      </c>
      <c r="L32" s="37">
        <f t="shared" si="5"/>
        <v>0.01143697674418605</v>
      </c>
      <c r="M32" s="38">
        <f>COUNTIF(Vertices[Closeness Centrality],"&gt;= "&amp;L32)-COUNTIF(Vertices[Closeness Centrality],"&gt;="&amp;L33)</f>
        <v>0</v>
      </c>
      <c r="N32" s="37">
        <f t="shared" si="6"/>
        <v>0.06634325581395349</v>
      </c>
      <c r="O32" s="38">
        <f>COUNTIF(Vertices[Eigenvector Centrality],"&gt;= "&amp;N32)-COUNTIF(Vertices[Eigenvector Centrality],"&gt;="&amp;N33)</f>
        <v>0</v>
      </c>
      <c r="P32" s="37">
        <f t="shared" si="7"/>
        <v>5.587878488372094</v>
      </c>
      <c r="Q32" s="38">
        <f>COUNTIF(Vertices[PageRank],"&gt;= "&amp;P32)-COUNTIF(Vertices[PageRank],"&gt;="&amp;P33)</f>
        <v>0</v>
      </c>
      <c r="R32" s="37">
        <f t="shared" si="8"/>
        <v>0.6976744186046513</v>
      </c>
      <c r="S32" s="43">
        <f>COUNTIF(Vertices[Clustering Coefficient],"&gt;= "&amp;R32)-COUNTIF(Vertices[Clustering Coefficient],"&gt;="&amp;R33)</f>
        <v>0</v>
      </c>
      <c r="T32" s="37" t="e">
        <f ca="1" t="shared" si="9"/>
        <v>#REF!</v>
      </c>
      <c r="U32" s="38" t="e">
        <f ca="1" t="shared" si="0"/>
        <v>#REF!</v>
      </c>
    </row>
    <row r="33" spans="4:21" ht="15">
      <c r="D33" s="32">
        <f t="shared" si="1"/>
        <v>0</v>
      </c>
      <c r="E33" s="3">
        <f>COUNTIF(Vertices[Degree],"&gt;= "&amp;D33)-COUNTIF(Vertices[Degree],"&gt;="&amp;D34)</f>
        <v>0</v>
      </c>
      <c r="F33" s="39">
        <f t="shared" si="2"/>
        <v>12.255813953488376</v>
      </c>
      <c r="G33" s="40">
        <f>COUNTIF(Vertices[In-Degree],"&gt;= "&amp;F33)-COUNTIF(Vertices[In-Degree],"&gt;="&amp;F34)</f>
        <v>0</v>
      </c>
      <c r="H33" s="39">
        <f t="shared" si="3"/>
        <v>20.18604651162791</v>
      </c>
      <c r="I33" s="40">
        <f>COUNTIF(Vertices[Out-Degree],"&gt;= "&amp;H33)-COUNTIF(Vertices[Out-Degree],"&gt;="&amp;H34)</f>
        <v>0</v>
      </c>
      <c r="J33" s="39">
        <f t="shared" si="4"/>
        <v>1160.6976744186045</v>
      </c>
      <c r="K33" s="40">
        <f>COUNTIF(Vertices[Betweenness Centrality],"&gt;= "&amp;J33)-COUNTIF(Vertices[Betweenness Centrality],"&gt;="&amp;J34)</f>
        <v>0</v>
      </c>
      <c r="L33" s="39">
        <f t="shared" si="5"/>
        <v>0.011818209302325584</v>
      </c>
      <c r="M33" s="40">
        <f>COUNTIF(Vertices[Closeness Centrality],"&gt;= "&amp;L33)-COUNTIF(Vertices[Closeness Centrality],"&gt;="&amp;L34)</f>
        <v>0</v>
      </c>
      <c r="N33" s="39">
        <f t="shared" si="6"/>
        <v>0.0685546976744186</v>
      </c>
      <c r="O33" s="40">
        <f>COUNTIF(Vertices[Eigenvector Centrality],"&gt;= "&amp;N33)-COUNTIF(Vertices[Eigenvector Centrality],"&gt;="&amp;N34)</f>
        <v>0</v>
      </c>
      <c r="P33" s="39">
        <f t="shared" si="7"/>
        <v>5.763274604651164</v>
      </c>
      <c r="Q33" s="40">
        <f>COUNTIF(Vertices[PageRank],"&gt;= "&amp;P33)-COUNTIF(Vertices[PageRank],"&gt;="&amp;P34)</f>
        <v>0</v>
      </c>
      <c r="R33" s="39">
        <f t="shared" si="8"/>
        <v>0.7209302325581397</v>
      </c>
      <c r="S33" s="44">
        <f>COUNTIF(Vertices[Clustering Coefficient],"&gt;= "&amp;R33)-COUNTIF(Vertices[Clustering Coefficient],"&gt;="&amp;R34)</f>
        <v>0</v>
      </c>
      <c r="T33" s="39" t="e">
        <f ca="1" t="shared" si="9"/>
        <v>#REF!</v>
      </c>
      <c r="U33" s="40" t="e">
        <f ca="1" t="shared" si="0"/>
        <v>#REF!</v>
      </c>
    </row>
    <row r="34" spans="4:21" ht="15">
      <c r="D34" s="32">
        <f t="shared" si="1"/>
        <v>0</v>
      </c>
      <c r="E34" s="3">
        <f>COUNTIF(Vertices[Degree],"&gt;= "&amp;D34)-COUNTIF(Vertices[Degree],"&gt;="&amp;D35)</f>
        <v>0</v>
      </c>
      <c r="F34" s="37">
        <f t="shared" si="2"/>
        <v>12.65116279069768</v>
      </c>
      <c r="G34" s="38">
        <f>COUNTIF(Vertices[In-Degree],"&gt;= "&amp;F34)-COUNTIF(Vertices[In-Degree],"&gt;="&amp;F35)</f>
        <v>2</v>
      </c>
      <c r="H34" s="37">
        <f t="shared" si="3"/>
        <v>20.837209302325586</v>
      </c>
      <c r="I34" s="38">
        <f>COUNTIF(Vertices[Out-Degree],"&gt;= "&amp;H34)-COUNTIF(Vertices[Out-Degree],"&gt;="&amp;H35)</f>
        <v>0</v>
      </c>
      <c r="J34" s="37">
        <f t="shared" si="4"/>
        <v>1198.1395348837207</v>
      </c>
      <c r="K34" s="38">
        <f>COUNTIF(Vertices[Betweenness Centrality],"&gt;= "&amp;J34)-COUNTIF(Vertices[Betweenness Centrality],"&gt;="&amp;J35)</f>
        <v>0</v>
      </c>
      <c r="L34" s="37">
        <f t="shared" si="5"/>
        <v>0.01219944186046512</v>
      </c>
      <c r="M34" s="38">
        <f>COUNTIF(Vertices[Closeness Centrality],"&gt;= "&amp;L34)-COUNTIF(Vertices[Closeness Centrality],"&gt;="&amp;L35)</f>
        <v>0</v>
      </c>
      <c r="N34" s="37">
        <f t="shared" si="6"/>
        <v>0.07076613953488371</v>
      </c>
      <c r="O34" s="38">
        <f>COUNTIF(Vertices[Eigenvector Centrality],"&gt;= "&amp;N34)-COUNTIF(Vertices[Eigenvector Centrality],"&gt;="&amp;N35)</f>
        <v>1</v>
      </c>
      <c r="P34" s="37">
        <f t="shared" si="7"/>
        <v>5.938670720930234</v>
      </c>
      <c r="Q34" s="38">
        <f>COUNTIF(Vertices[PageRank],"&gt;= "&amp;P34)-COUNTIF(Vertices[PageRank],"&gt;="&amp;P35)</f>
        <v>0</v>
      </c>
      <c r="R34" s="37">
        <f t="shared" si="8"/>
        <v>0.7441860465116281</v>
      </c>
      <c r="S34" s="43">
        <f>COUNTIF(Vertices[Clustering Coefficient],"&gt;= "&amp;R34)-COUNTIF(Vertices[Clustering Coefficient],"&gt;="&amp;R35)</f>
        <v>0</v>
      </c>
      <c r="T34" s="37" t="e">
        <f ca="1" t="shared" si="9"/>
        <v>#REF!</v>
      </c>
      <c r="U34" s="38" t="e">
        <f ca="1" t="shared" si="0"/>
        <v>#REF!</v>
      </c>
    </row>
    <row r="35" spans="4:21" ht="15">
      <c r="D35" s="32">
        <f t="shared" si="1"/>
        <v>0</v>
      </c>
      <c r="E35" s="3">
        <f>COUNTIF(Vertices[Degree],"&gt;= "&amp;D35)-COUNTIF(Vertices[Degree],"&gt;="&amp;D36)</f>
        <v>0</v>
      </c>
      <c r="F35" s="39">
        <f t="shared" si="2"/>
        <v>13.046511627906982</v>
      </c>
      <c r="G35" s="40">
        <f>COUNTIF(Vertices[In-Degree],"&gt;= "&amp;F35)-COUNTIF(Vertices[In-Degree],"&gt;="&amp;F36)</f>
        <v>0</v>
      </c>
      <c r="H35" s="39">
        <f t="shared" si="3"/>
        <v>21.488372093023262</v>
      </c>
      <c r="I35" s="40">
        <f>COUNTIF(Vertices[Out-Degree],"&gt;= "&amp;H35)-COUNTIF(Vertices[Out-Degree],"&gt;="&amp;H36)</f>
        <v>0</v>
      </c>
      <c r="J35" s="39">
        <f t="shared" si="4"/>
        <v>1235.5813953488368</v>
      </c>
      <c r="K35" s="40">
        <f>COUNTIF(Vertices[Betweenness Centrality],"&gt;= "&amp;J35)-COUNTIF(Vertices[Betweenness Centrality],"&gt;="&amp;J36)</f>
        <v>0</v>
      </c>
      <c r="L35" s="39">
        <f t="shared" si="5"/>
        <v>0.012580674418604654</v>
      </c>
      <c r="M35" s="40">
        <f>COUNTIF(Vertices[Closeness Centrality],"&gt;= "&amp;L35)-COUNTIF(Vertices[Closeness Centrality],"&gt;="&amp;L36)</f>
        <v>0</v>
      </c>
      <c r="N35" s="39">
        <f t="shared" si="6"/>
        <v>0.07297758139534882</v>
      </c>
      <c r="O35" s="40">
        <f>COUNTIF(Vertices[Eigenvector Centrality],"&gt;= "&amp;N35)-COUNTIF(Vertices[Eigenvector Centrality],"&gt;="&amp;N36)</f>
        <v>0</v>
      </c>
      <c r="P35" s="39">
        <f t="shared" si="7"/>
        <v>6.114066837209304</v>
      </c>
      <c r="Q35" s="40">
        <f>COUNTIF(Vertices[PageRank],"&gt;= "&amp;P35)-COUNTIF(Vertices[PageRank],"&gt;="&amp;P36)</f>
        <v>0</v>
      </c>
      <c r="R35" s="39">
        <f t="shared" si="8"/>
        <v>0.7674418604651165</v>
      </c>
      <c r="S35" s="44">
        <f>COUNTIF(Vertices[Clustering Coefficient],"&gt;= "&amp;R35)-COUNTIF(Vertices[Clustering Coefficient],"&gt;="&amp;R36)</f>
        <v>0</v>
      </c>
      <c r="T35" s="39" t="e">
        <f ca="1" t="shared" si="9"/>
        <v>#REF!</v>
      </c>
      <c r="U35" s="40" t="e">
        <f ca="1" t="shared" si="0"/>
        <v>#REF!</v>
      </c>
    </row>
    <row r="36" spans="4:21" ht="15">
      <c r="D36" s="32">
        <f t="shared" si="1"/>
        <v>0</v>
      </c>
      <c r="E36" s="3">
        <f>COUNTIF(Vertices[Degree],"&gt;= "&amp;D36)-COUNTIF(Vertices[Degree],"&gt;="&amp;D37)</f>
        <v>0</v>
      </c>
      <c r="F36" s="37">
        <f t="shared" si="2"/>
        <v>13.441860465116285</v>
      </c>
      <c r="G36" s="38">
        <f>COUNTIF(Vertices[In-Degree],"&gt;= "&amp;F36)-COUNTIF(Vertices[In-Degree],"&gt;="&amp;F37)</f>
        <v>0</v>
      </c>
      <c r="H36" s="37">
        <f t="shared" si="3"/>
        <v>22.139534883720938</v>
      </c>
      <c r="I36" s="38">
        <f>COUNTIF(Vertices[Out-Degree],"&gt;= "&amp;H36)-COUNTIF(Vertices[Out-Degree],"&gt;="&amp;H37)</f>
        <v>0</v>
      </c>
      <c r="J36" s="37">
        <f t="shared" si="4"/>
        <v>1273.023255813953</v>
      </c>
      <c r="K36" s="38">
        <f>COUNTIF(Vertices[Betweenness Centrality],"&gt;= "&amp;J36)-COUNTIF(Vertices[Betweenness Centrality],"&gt;="&amp;J37)</f>
        <v>0</v>
      </c>
      <c r="L36" s="37">
        <f t="shared" si="5"/>
        <v>0.01296190697674419</v>
      </c>
      <c r="M36" s="38">
        <f>COUNTIF(Vertices[Closeness Centrality],"&gt;= "&amp;L36)-COUNTIF(Vertices[Closeness Centrality],"&gt;="&amp;L37)</f>
        <v>1</v>
      </c>
      <c r="N36" s="37">
        <f t="shared" si="6"/>
        <v>0.07518902325581393</v>
      </c>
      <c r="O36" s="38">
        <f>COUNTIF(Vertices[Eigenvector Centrality],"&gt;= "&amp;N36)-COUNTIF(Vertices[Eigenvector Centrality],"&gt;="&amp;N37)</f>
        <v>0</v>
      </c>
      <c r="P36" s="37">
        <f t="shared" si="7"/>
        <v>6.289462953488374</v>
      </c>
      <c r="Q36" s="38">
        <f>COUNTIF(Vertices[PageRank],"&gt;= "&amp;P36)-COUNTIF(Vertices[PageRank],"&gt;="&amp;P37)</f>
        <v>0</v>
      </c>
      <c r="R36" s="37">
        <f t="shared" si="8"/>
        <v>0.790697674418605</v>
      </c>
      <c r="S36" s="43">
        <f>COUNTIF(Vertices[Clustering Coefficient],"&gt;= "&amp;R36)-COUNTIF(Vertices[Clustering Coefficient],"&gt;="&amp;R37)</f>
        <v>0</v>
      </c>
      <c r="T36" s="37" t="e">
        <f ca="1" t="shared" si="9"/>
        <v>#REF!</v>
      </c>
      <c r="U36" s="38" t="e">
        <f ca="1" t="shared" si="0"/>
        <v>#REF!</v>
      </c>
    </row>
    <row r="37" spans="4:21" ht="15">
      <c r="D37" s="32">
        <f t="shared" si="1"/>
        <v>0</v>
      </c>
      <c r="E37" s="3">
        <f>COUNTIF(Vertices[Degree],"&gt;= "&amp;D37)-COUNTIF(Vertices[Degree],"&gt;="&amp;D38)</f>
        <v>0</v>
      </c>
      <c r="F37" s="39">
        <f t="shared" si="2"/>
        <v>13.837209302325588</v>
      </c>
      <c r="G37" s="40">
        <f>COUNTIF(Vertices[In-Degree],"&gt;= "&amp;F37)-COUNTIF(Vertices[In-Degree],"&gt;="&amp;F38)</f>
        <v>0</v>
      </c>
      <c r="H37" s="39">
        <f t="shared" si="3"/>
        <v>22.790697674418613</v>
      </c>
      <c r="I37" s="40">
        <f>COUNTIF(Vertices[Out-Degree],"&gt;= "&amp;H37)-COUNTIF(Vertices[Out-Degree],"&gt;="&amp;H38)</f>
        <v>0</v>
      </c>
      <c r="J37" s="39">
        <f t="shared" si="4"/>
        <v>1310.4651162790692</v>
      </c>
      <c r="K37" s="40">
        <f>COUNTIF(Vertices[Betweenness Centrality],"&gt;= "&amp;J37)-COUNTIF(Vertices[Betweenness Centrality],"&gt;="&amp;J38)</f>
        <v>0</v>
      </c>
      <c r="L37" s="39">
        <f t="shared" si="5"/>
        <v>0.013343139534883725</v>
      </c>
      <c r="M37" s="40">
        <f>COUNTIF(Vertices[Closeness Centrality],"&gt;= "&amp;L37)-COUNTIF(Vertices[Closeness Centrality],"&gt;="&amp;L38)</f>
        <v>0</v>
      </c>
      <c r="N37" s="39">
        <f t="shared" si="6"/>
        <v>0.07740046511627904</v>
      </c>
      <c r="O37" s="40">
        <f>COUNTIF(Vertices[Eigenvector Centrality],"&gt;= "&amp;N37)-COUNTIF(Vertices[Eigenvector Centrality],"&gt;="&amp;N38)</f>
        <v>0</v>
      </c>
      <c r="P37" s="39">
        <f t="shared" si="7"/>
        <v>6.464859069767444</v>
      </c>
      <c r="Q37" s="40">
        <f>COUNTIF(Vertices[PageRank],"&gt;= "&amp;P37)-COUNTIF(Vertices[PageRank],"&gt;="&amp;P38)</f>
        <v>0</v>
      </c>
      <c r="R37" s="39">
        <f t="shared" si="8"/>
        <v>0.8139534883720934</v>
      </c>
      <c r="S37" s="44">
        <f>COUNTIF(Vertices[Clustering Coefficient],"&gt;= "&amp;R37)-COUNTIF(Vertices[Clustering Coefficient],"&gt;="&amp;R38)</f>
        <v>0</v>
      </c>
      <c r="T37" s="39" t="e">
        <f ca="1" t="shared" si="9"/>
        <v>#REF!</v>
      </c>
      <c r="U37" s="40" t="e">
        <f ca="1" t="shared" si="0"/>
        <v>#REF!</v>
      </c>
    </row>
    <row r="38" spans="4:21" ht="15">
      <c r="D38" s="32">
        <f t="shared" si="1"/>
        <v>0</v>
      </c>
      <c r="E38" s="3">
        <f>COUNTIF(Vertices[Degree],"&gt;= "&amp;D38)-COUNTIF(Vertices[Degree],"&gt;="&amp;D39)</f>
        <v>0</v>
      </c>
      <c r="F38" s="37">
        <f t="shared" si="2"/>
        <v>14.232558139534891</v>
      </c>
      <c r="G38" s="38">
        <f>COUNTIF(Vertices[In-Degree],"&gt;= "&amp;F38)-COUNTIF(Vertices[In-Degree],"&gt;="&amp;F39)</f>
        <v>0</v>
      </c>
      <c r="H38" s="37">
        <f t="shared" si="3"/>
        <v>23.44186046511629</v>
      </c>
      <c r="I38" s="38">
        <f>COUNTIF(Vertices[Out-Degree],"&gt;= "&amp;H38)-COUNTIF(Vertices[Out-Degree],"&gt;="&amp;H39)</f>
        <v>0</v>
      </c>
      <c r="J38" s="37">
        <f t="shared" si="4"/>
        <v>1347.9069767441854</v>
      </c>
      <c r="K38" s="38">
        <f>COUNTIF(Vertices[Betweenness Centrality],"&gt;= "&amp;J38)-COUNTIF(Vertices[Betweenness Centrality],"&gt;="&amp;J39)</f>
        <v>0</v>
      </c>
      <c r="L38" s="37">
        <f t="shared" si="5"/>
        <v>0.01372437209302326</v>
      </c>
      <c r="M38" s="38">
        <f>COUNTIF(Vertices[Closeness Centrality],"&gt;= "&amp;L38)-COUNTIF(Vertices[Closeness Centrality],"&gt;="&amp;L39)</f>
        <v>0</v>
      </c>
      <c r="N38" s="37">
        <f t="shared" si="6"/>
        <v>0.07961190697674415</v>
      </c>
      <c r="O38" s="38">
        <f>COUNTIF(Vertices[Eigenvector Centrality],"&gt;= "&amp;N38)-COUNTIF(Vertices[Eigenvector Centrality],"&gt;="&amp;N39)</f>
        <v>0</v>
      </c>
      <c r="P38" s="37">
        <f t="shared" si="7"/>
        <v>6.640255186046514</v>
      </c>
      <c r="Q38" s="38">
        <f>COUNTIF(Vertices[PageRank],"&gt;= "&amp;P38)-COUNTIF(Vertices[PageRank],"&gt;="&amp;P39)</f>
        <v>0</v>
      </c>
      <c r="R38" s="37">
        <f t="shared" si="8"/>
        <v>0.8372093023255818</v>
      </c>
      <c r="S38" s="43">
        <f>COUNTIF(Vertices[Clustering Coefficient],"&gt;= "&amp;R38)-COUNTIF(Vertices[Clustering Coefficient],"&gt;="&amp;R39)</f>
        <v>0</v>
      </c>
      <c r="T38" s="37" t="e">
        <f ca="1" t="shared" si="9"/>
        <v>#REF!</v>
      </c>
      <c r="U38" s="38" t="e">
        <f ca="1" t="shared" si="0"/>
        <v>#REF!</v>
      </c>
    </row>
    <row r="39" spans="4:21" ht="15">
      <c r="D39" s="32">
        <f t="shared" si="1"/>
        <v>0</v>
      </c>
      <c r="E39" s="3">
        <f>COUNTIF(Vertices[Degree],"&gt;= "&amp;D39)-COUNTIF(Vertices[Degree],"&gt;="&amp;D40)</f>
        <v>0</v>
      </c>
      <c r="F39" s="39">
        <f t="shared" si="2"/>
        <v>14.627906976744194</v>
      </c>
      <c r="G39" s="40">
        <f>COUNTIF(Vertices[In-Degree],"&gt;= "&amp;F39)-COUNTIF(Vertices[In-Degree],"&gt;="&amp;F40)</f>
        <v>0</v>
      </c>
      <c r="H39" s="39">
        <f t="shared" si="3"/>
        <v>24.093023255813964</v>
      </c>
      <c r="I39" s="40">
        <f>COUNTIF(Vertices[Out-Degree],"&gt;= "&amp;H39)-COUNTIF(Vertices[Out-Degree],"&gt;="&amp;H40)</f>
        <v>0</v>
      </c>
      <c r="J39" s="39">
        <f t="shared" si="4"/>
        <v>1385.3488372093016</v>
      </c>
      <c r="K39" s="40">
        <f>COUNTIF(Vertices[Betweenness Centrality],"&gt;= "&amp;J39)-COUNTIF(Vertices[Betweenness Centrality],"&gt;="&amp;J40)</f>
        <v>0</v>
      </c>
      <c r="L39" s="39">
        <f t="shared" si="5"/>
        <v>0.014105604651162795</v>
      </c>
      <c r="M39" s="40">
        <f>COUNTIF(Vertices[Closeness Centrality],"&gt;= "&amp;L39)-COUNTIF(Vertices[Closeness Centrality],"&gt;="&amp;L40)</f>
        <v>0</v>
      </c>
      <c r="N39" s="39">
        <f t="shared" si="6"/>
        <v>0.08182334883720926</v>
      </c>
      <c r="O39" s="40">
        <f>COUNTIF(Vertices[Eigenvector Centrality],"&gt;= "&amp;N39)-COUNTIF(Vertices[Eigenvector Centrality],"&gt;="&amp;N40)</f>
        <v>0</v>
      </c>
      <c r="P39" s="39">
        <f t="shared" si="7"/>
        <v>6.815651302325584</v>
      </c>
      <c r="Q39" s="40">
        <f>COUNTIF(Vertices[PageRank],"&gt;= "&amp;P39)-COUNTIF(Vertices[PageRank],"&gt;="&amp;P40)</f>
        <v>0</v>
      </c>
      <c r="R39" s="39">
        <f t="shared" si="8"/>
        <v>0.8604651162790702</v>
      </c>
      <c r="S39" s="44">
        <f>COUNTIF(Vertices[Clustering Coefficient],"&gt;= "&amp;R39)-COUNTIF(Vertices[Clustering Coefficient],"&gt;="&amp;R40)</f>
        <v>0</v>
      </c>
      <c r="T39" s="39" t="e">
        <f ca="1" t="shared" si="9"/>
        <v>#REF!</v>
      </c>
      <c r="U39" s="40" t="e">
        <f ca="1" t="shared" si="0"/>
        <v>#REF!</v>
      </c>
    </row>
    <row r="40" spans="4:21" ht="15">
      <c r="D40" s="32">
        <f t="shared" si="1"/>
        <v>0</v>
      </c>
      <c r="E40" s="3">
        <f>COUNTIF(Vertices[Degree],"&gt;= "&amp;D40)-COUNTIF(Vertices[Degree],"&gt;="&amp;D41)</f>
        <v>0</v>
      </c>
      <c r="F40" s="37">
        <f t="shared" si="2"/>
        <v>15.023255813953497</v>
      </c>
      <c r="G40" s="38">
        <f>COUNTIF(Vertices[In-Degree],"&gt;= "&amp;F40)-COUNTIF(Vertices[In-Degree],"&gt;="&amp;F41)</f>
        <v>0</v>
      </c>
      <c r="H40" s="37">
        <f t="shared" si="3"/>
        <v>24.74418604651164</v>
      </c>
      <c r="I40" s="38">
        <f>COUNTIF(Vertices[Out-Degree],"&gt;= "&amp;H40)-COUNTIF(Vertices[Out-Degree],"&gt;="&amp;H41)</f>
        <v>0</v>
      </c>
      <c r="J40" s="37">
        <f t="shared" si="4"/>
        <v>1422.7906976744177</v>
      </c>
      <c r="K40" s="38">
        <f>COUNTIF(Vertices[Betweenness Centrality],"&gt;= "&amp;J40)-COUNTIF(Vertices[Betweenness Centrality],"&gt;="&amp;J41)</f>
        <v>0</v>
      </c>
      <c r="L40" s="37">
        <f t="shared" si="5"/>
        <v>0.01448683720930233</v>
      </c>
      <c r="M40" s="38">
        <f>COUNTIF(Vertices[Closeness Centrality],"&gt;= "&amp;L40)-COUNTIF(Vertices[Closeness Centrality],"&gt;="&amp;L41)</f>
        <v>0</v>
      </c>
      <c r="N40" s="37">
        <f t="shared" si="6"/>
        <v>0.08403479069767437</v>
      </c>
      <c r="O40" s="38">
        <f>COUNTIF(Vertices[Eigenvector Centrality],"&gt;= "&amp;N40)-COUNTIF(Vertices[Eigenvector Centrality],"&gt;="&amp;N41)</f>
        <v>0</v>
      </c>
      <c r="P40" s="37">
        <f t="shared" si="7"/>
        <v>6.991047418604654</v>
      </c>
      <c r="Q40" s="38">
        <f>COUNTIF(Vertices[PageRank],"&gt;= "&amp;P40)-COUNTIF(Vertices[PageRank],"&gt;="&amp;P41)</f>
        <v>0</v>
      </c>
      <c r="R40" s="37">
        <f t="shared" si="8"/>
        <v>0.8837209302325586</v>
      </c>
      <c r="S40" s="43">
        <f>COUNTIF(Vertices[Clustering Coefficient],"&gt;= "&amp;R40)-COUNTIF(Vertices[Clustering Coefficient],"&gt;="&amp;R41)</f>
        <v>0</v>
      </c>
      <c r="T40" s="37" t="e">
        <f ca="1" t="shared" si="9"/>
        <v>#REF!</v>
      </c>
      <c r="U40" s="38" t="e">
        <f ca="1" t="shared" si="0"/>
        <v>#REF!</v>
      </c>
    </row>
    <row r="41" spans="4:21" ht="15">
      <c r="D41" s="32">
        <f t="shared" si="1"/>
        <v>0</v>
      </c>
      <c r="E41" s="3">
        <f>COUNTIF(Vertices[Degree],"&gt;= "&amp;D41)-COUNTIF(Vertices[Degree],"&gt;="&amp;D42)</f>
        <v>0</v>
      </c>
      <c r="F41" s="39">
        <f t="shared" si="2"/>
        <v>15.4186046511628</v>
      </c>
      <c r="G41" s="40">
        <f>COUNTIF(Vertices[In-Degree],"&gt;= "&amp;F41)-COUNTIF(Vertices[In-Degree],"&gt;="&amp;F42)</f>
        <v>0</v>
      </c>
      <c r="H41" s="39">
        <f t="shared" si="3"/>
        <v>25.395348837209315</v>
      </c>
      <c r="I41" s="40">
        <f>COUNTIF(Vertices[Out-Degree],"&gt;= "&amp;H41)-COUNTIF(Vertices[Out-Degree],"&gt;="&amp;H42)</f>
        <v>0</v>
      </c>
      <c r="J41" s="39">
        <f t="shared" si="4"/>
        <v>1460.232558139534</v>
      </c>
      <c r="K41" s="40">
        <f>COUNTIF(Vertices[Betweenness Centrality],"&gt;= "&amp;J41)-COUNTIF(Vertices[Betweenness Centrality],"&gt;="&amp;J42)</f>
        <v>0</v>
      </c>
      <c r="L41" s="39">
        <f t="shared" si="5"/>
        <v>0.014868069767441865</v>
      </c>
      <c r="M41" s="40">
        <f>COUNTIF(Vertices[Closeness Centrality],"&gt;= "&amp;L41)-COUNTIF(Vertices[Closeness Centrality],"&gt;="&amp;L42)</f>
        <v>0</v>
      </c>
      <c r="N41" s="39">
        <f t="shared" si="6"/>
        <v>0.08624623255813949</v>
      </c>
      <c r="O41" s="40">
        <f>COUNTIF(Vertices[Eigenvector Centrality],"&gt;= "&amp;N41)-COUNTIF(Vertices[Eigenvector Centrality],"&gt;="&amp;N42)</f>
        <v>0</v>
      </c>
      <c r="P41" s="39">
        <f t="shared" si="7"/>
        <v>7.166443534883724</v>
      </c>
      <c r="Q41" s="40">
        <f>COUNTIF(Vertices[PageRank],"&gt;= "&amp;P41)-COUNTIF(Vertices[PageRank],"&gt;="&amp;P42)</f>
        <v>0</v>
      </c>
      <c r="R41" s="39">
        <f t="shared" si="8"/>
        <v>0.906976744186047</v>
      </c>
      <c r="S41" s="44">
        <f>COUNTIF(Vertices[Clustering Coefficient],"&gt;= "&amp;R41)-COUNTIF(Vertices[Clustering Coefficient],"&gt;="&amp;R42)</f>
        <v>0</v>
      </c>
      <c r="T41" s="39" t="e">
        <f ca="1" t="shared" si="9"/>
        <v>#REF!</v>
      </c>
      <c r="U41" s="40" t="e">
        <f ca="1" t="shared" si="0"/>
        <v>#REF!</v>
      </c>
    </row>
    <row r="42" spans="4:21" ht="15">
      <c r="D42" s="32">
        <f t="shared" si="1"/>
        <v>0</v>
      </c>
      <c r="E42" s="3">
        <f>COUNTIF(Vertices[Degree],"&gt;= "&amp;D42)-COUNTIF(Vertices[Degree],"&gt;="&amp;D43)</f>
        <v>0</v>
      </c>
      <c r="F42" s="37">
        <f t="shared" si="2"/>
        <v>15.813953488372103</v>
      </c>
      <c r="G42" s="38">
        <f>COUNTIF(Vertices[In-Degree],"&gt;= "&amp;F42)-COUNTIF(Vertices[In-Degree],"&gt;="&amp;F43)</f>
        <v>0</v>
      </c>
      <c r="H42" s="37">
        <f t="shared" si="3"/>
        <v>26.04651162790699</v>
      </c>
      <c r="I42" s="38">
        <f>COUNTIF(Vertices[Out-Degree],"&gt;= "&amp;H42)-COUNTIF(Vertices[Out-Degree],"&gt;="&amp;H43)</f>
        <v>0</v>
      </c>
      <c r="J42" s="37">
        <f t="shared" si="4"/>
        <v>1497.67441860465</v>
      </c>
      <c r="K42" s="38">
        <f>COUNTIF(Vertices[Betweenness Centrality],"&gt;= "&amp;J42)-COUNTIF(Vertices[Betweenness Centrality],"&gt;="&amp;J43)</f>
        <v>0</v>
      </c>
      <c r="L42" s="37">
        <f t="shared" si="5"/>
        <v>0.0152493023255814</v>
      </c>
      <c r="M42" s="38">
        <f>COUNTIF(Vertices[Closeness Centrality],"&gt;= "&amp;L42)-COUNTIF(Vertices[Closeness Centrality],"&gt;="&amp;L43)</f>
        <v>0</v>
      </c>
      <c r="N42" s="37">
        <f t="shared" si="6"/>
        <v>0.0884576744186046</v>
      </c>
      <c r="O42" s="38">
        <f>COUNTIF(Vertices[Eigenvector Centrality],"&gt;= "&amp;N42)-COUNTIF(Vertices[Eigenvector Centrality],"&gt;="&amp;N43)</f>
        <v>0</v>
      </c>
      <c r="P42" s="37">
        <f t="shared" si="7"/>
        <v>7.341839651162794</v>
      </c>
      <c r="Q42" s="38">
        <f>COUNTIF(Vertices[PageRank],"&gt;= "&amp;P42)-COUNTIF(Vertices[PageRank],"&gt;="&amp;P43)</f>
        <v>0</v>
      </c>
      <c r="R42" s="37">
        <f t="shared" si="8"/>
        <v>0.9302325581395354</v>
      </c>
      <c r="S42" s="43">
        <f>COUNTIF(Vertices[Clustering Coefficient],"&gt;= "&amp;R42)-COUNTIF(Vertices[Clustering Coefficient],"&gt;="&amp;R43)</f>
        <v>0</v>
      </c>
      <c r="T42" s="37" t="e">
        <f ca="1" t="shared" si="9"/>
        <v>#REF!</v>
      </c>
      <c r="U42" s="38" t="e">
        <f ca="1" t="shared" si="0"/>
        <v>#REF!</v>
      </c>
    </row>
    <row r="43" spans="1:21" ht="15">
      <c r="A43" s="33" t="s">
        <v>81</v>
      </c>
      <c r="B43" s="46" t="str">
        <f>IF(COUNT(Vertices[Degree])&gt;0,D2,NoMetricMessage)</f>
        <v>Not Available</v>
      </c>
      <c r="D43" s="32">
        <f t="shared" si="1"/>
        <v>0</v>
      </c>
      <c r="E43" s="3">
        <f>COUNTIF(Vertices[Degree],"&gt;= "&amp;D43)-COUNTIF(Vertices[Degree],"&gt;="&amp;D44)</f>
        <v>0</v>
      </c>
      <c r="F43" s="39">
        <f t="shared" si="2"/>
        <v>16.209302325581405</v>
      </c>
      <c r="G43" s="40">
        <f>COUNTIF(Vertices[In-Degree],"&gt;= "&amp;F43)-COUNTIF(Vertices[In-Degree],"&gt;="&amp;F44)</f>
        <v>0</v>
      </c>
      <c r="H43" s="39">
        <f t="shared" si="3"/>
        <v>26.697674418604667</v>
      </c>
      <c r="I43" s="40">
        <f>COUNTIF(Vertices[Out-Degree],"&gt;= "&amp;H43)-COUNTIF(Vertices[Out-Degree],"&gt;="&amp;H44)</f>
        <v>0</v>
      </c>
      <c r="J43" s="39">
        <f t="shared" si="4"/>
        <v>1535.1162790697663</v>
      </c>
      <c r="K43" s="40">
        <f>COUNTIF(Vertices[Betweenness Centrality],"&gt;= "&amp;J43)-COUNTIF(Vertices[Betweenness Centrality],"&gt;="&amp;J44)</f>
        <v>0</v>
      </c>
      <c r="L43" s="39">
        <f t="shared" si="5"/>
        <v>0.015630534883720935</v>
      </c>
      <c r="M43" s="40">
        <f>COUNTIF(Vertices[Closeness Centrality],"&gt;= "&amp;L43)-COUNTIF(Vertices[Closeness Centrality],"&gt;="&amp;L44)</f>
        <v>0</v>
      </c>
      <c r="N43" s="39">
        <f t="shared" si="6"/>
        <v>0.0906691162790697</v>
      </c>
      <c r="O43" s="40">
        <f>COUNTIF(Vertices[Eigenvector Centrality],"&gt;= "&amp;N43)-COUNTIF(Vertices[Eigenvector Centrality],"&gt;="&amp;N44)</f>
        <v>0</v>
      </c>
      <c r="P43" s="39">
        <f t="shared" si="7"/>
        <v>7.517235767441864</v>
      </c>
      <c r="Q43" s="40">
        <f>COUNTIF(Vertices[PageRank],"&gt;= "&amp;P43)-COUNTIF(Vertices[PageRank],"&gt;="&amp;P44)</f>
        <v>0</v>
      </c>
      <c r="R43" s="39">
        <f t="shared" si="8"/>
        <v>0.9534883720930238</v>
      </c>
      <c r="S43" s="44">
        <f>COUNTIF(Vertices[Clustering Coefficient],"&gt;= "&amp;R43)-COUNTIF(Vertices[Clustering Coefficient],"&gt;="&amp;R44)</f>
        <v>0</v>
      </c>
      <c r="T43" s="39" t="e">
        <f ca="1" t="shared" si="9"/>
        <v>#REF!</v>
      </c>
      <c r="U43" s="40" t="e">
        <f ca="1" t="shared" si="0"/>
        <v>#REF!</v>
      </c>
    </row>
    <row r="44" spans="1:21" ht="15">
      <c r="A44" s="33" t="s">
        <v>82</v>
      </c>
      <c r="B44" s="46" t="str">
        <f>IF(COUNT(Vertices[Degree])&gt;0,D45,NoMetricMessage)</f>
        <v>Not Available</v>
      </c>
      <c r="D44" s="32">
        <f t="shared" si="1"/>
        <v>0</v>
      </c>
      <c r="E44" s="3">
        <f>COUNTIF(Vertices[Degree],"&gt;= "&amp;D44)-COUNTIF(Vertices[Degree],"&gt;="&amp;D45)</f>
        <v>0</v>
      </c>
      <c r="F44" s="37">
        <f t="shared" si="2"/>
        <v>16.604651162790706</v>
      </c>
      <c r="G44" s="38">
        <f>COUNTIF(Vertices[In-Degree],"&gt;= "&amp;F44)-COUNTIF(Vertices[In-Degree],"&gt;="&amp;F45)</f>
        <v>0</v>
      </c>
      <c r="H44" s="37">
        <f t="shared" si="3"/>
        <v>27.348837209302342</v>
      </c>
      <c r="I44" s="38">
        <f>COUNTIF(Vertices[Out-Degree],"&gt;= "&amp;H44)-COUNTIF(Vertices[Out-Degree],"&gt;="&amp;H45)</f>
        <v>0</v>
      </c>
      <c r="J44" s="37">
        <f t="shared" si="4"/>
        <v>1572.5581395348825</v>
      </c>
      <c r="K44" s="38">
        <f>COUNTIF(Vertices[Betweenness Centrality],"&gt;= "&amp;J44)-COUNTIF(Vertices[Betweenness Centrality],"&gt;="&amp;J45)</f>
        <v>0</v>
      </c>
      <c r="L44" s="37">
        <f t="shared" si="5"/>
        <v>0.016011767441860468</v>
      </c>
      <c r="M44" s="38">
        <f>COUNTIF(Vertices[Closeness Centrality],"&gt;= "&amp;L44)-COUNTIF(Vertices[Closeness Centrality],"&gt;="&amp;L45)</f>
        <v>0</v>
      </c>
      <c r="N44" s="37">
        <f t="shared" si="6"/>
        <v>0.09288055813953482</v>
      </c>
      <c r="O44" s="38">
        <f>COUNTIF(Vertices[Eigenvector Centrality],"&gt;= "&amp;N44)-COUNTIF(Vertices[Eigenvector Centrality],"&gt;="&amp;N45)</f>
        <v>0</v>
      </c>
      <c r="P44" s="37">
        <f t="shared" si="7"/>
        <v>7.692631883720934</v>
      </c>
      <c r="Q44" s="38">
        <f>COUNTIF(Vertices[PageRank],"&gt;= "&amp;P44)-COUNTIF(Vertices[PageRank],"&gt;="&amp;P45)</f>
        <v>0</v>
      </c>
      <c r="R44" s="37">
        <f t="shared" si="8"/>
        <v>0.9767441860465123</v>
      </c>
      <c r="S44" s="43">
        <f>COUNTIF(Vertices[Clustering Coefficient],"&gt;= "&amp;R44)-COUNTIF(Vertices[Clustering Coefficient],"&gt;="&amp;R45)</f>
        <v>0</v>
      </c>
      <c r="T44" s="37" t="e">
        <f ca="1" t="shared" si="9"/>
        <v>#REF!</v>
      </c>
      <c r="U44" s="38" t="e">
        <f ca="1" t="shared" si="0"/>
        <v>#REF!</v>
      </c>
    </row>
    <row r="45" spans="1:21" ht="15">
      <c r="A45" s="33" t="s">
        <v>83</v>
      </c>
      <c r="B45" s="47" t="str">
        <f>_xlfn.IFERROR(AVERAGE(Vertices[Degree]),NoMetricMessage)</f>
        <v>Not Available</v>
      </c>
      <c r="D45" s="32">
        <f>MAX(Vertices[Degree])</f>
        <v>0</v>
      </c>
      <c r="E45" s="3">
        <f>COUNTIF(Vertices[Degree],"&gt;= "&amp;D45)-COUNTIF(Vertices[Degree],"&gt;="&amp;D46)</f>
        <v>0</v>
      </c>
      <c r="F45" s="41">
        <f>MAX(Vertices[In-Degree])</f>
        <v>17</v>
      </c>
      <c r="G45" s="42">
        <f>COUNTIF(Vertices[In-Degree],"&gt;= "&amp;F45)-COUNTIF(Vertices[In-Degree],"&gt;="&amp;F46)</f>
        <v>1</v>
      </c>
      <c r="H45" s="41">
        <f>MAX(Vertices[Out-Degree])</f>
        <v>28</v>
      </c>
      <c r="I45" s="42">
        <f>COUNTIF(Vertices[Out-Degree],"&gt;= "&amp;H45)-COUNTIF(Vertices[Out-Degree],"&gt;="&amp;H46)</f>
        <v>1</v>
      </c>
      <c r="J45" s="41">
        <f>MAX(Vertices[Betweenness Centrality])</f>
        <v>1610</v>
      </c>
      <c r="K45" s="42">
        <f>COUNTIF(Vertices[Betweenness Centrality],"&gt;= "&amp;J45)-COUNTIF(Vertices[Betweenness Centrality],"&gt;="&amp;J46)</f>
        <v>1</v>
      </c>
      <c r="L45" s="41">
        <f>MAX(Vertices[Closeness Centrality])</f>
        <v>0.016393</v>
      </c>
      <c r="M45" s="42">
        <f>COUNTIF(Vertices[Closeness Centrality],"&gt;= "&amp;L45)-COUNTIF(Vertices[Closeness Centrality],"&gt;="&amp;L46)</f>
        <v>1</v>
      </c>
      <c r="N45" s="41">
        <f>MAX(Vertices[Eigenvector Centrality])</f>
        <v>0.095092</v>
      </c>
      <c r="O45" s="42">
        <f>COUNTIF(Vertices[Eigenvector Centrality],"&gt;= "&amp;N45)-COUNTIF(Vertices[Eigenvector Centrality],"&gt;="&amp;N46)</f>
        <v>1</v>
      </c>
      <c r="P45" s="41">
        <f>MAX(Vertices[PageRank])</f>
        <v>7.868028</v>
      </c>
      <c r="Q45" s="42">
        <f>COUNTIF(Vertices[PageRank],"&gt;= "&amp;P45)-COUNTIF(Vertices[PageRank],"&gt;="&amp;P46)</f>
        <v>1</v>
      </c>
      <c r="R45" s="41">
        <f>MAX(Vertices[Clustering Coefficient])</f>
        <v>1</v>
      </c>
      <c r="S45" s="45">
        <f>COUNTIF(Vertices[Clustering Coefficient],"&gt;= "&amp;R45)-COUNTIF(Vertices[Clustering Coefficient],"&gt;="&amp;R46)</f>
        <v>20</v>
      </c>
      <c r="T45" s="41" t="e">
        <f ca="1">MAX(INDIRECT(DynamicFilterSourceColumnRange))</f>
        <v>#REF!</v>
      </c>
      <c r="U45" s="42" t="e">
        <f ca="1" t="shared" si="0"/>
        <v>#REF!</v>
      </c>
    </row>
    <row r="46" spans="1:2" ht="15">
      <c r="A46" s="33" t="s">
        <v>84</v>
      </c>
      <c r="B46" s="47" t="str">
        <f>_xlfn.IFERROR(MEDIAN(Vertices[Degree]),NoMetricMessage)</f>
        <v>Not Available</v>
      </c>
    </row>
    <row r="57" spans="1:2" ht="15">
      <c r="A57" s="33" t="s">
        <v>88</v>
      </c>
      <c r="B57" s="46">
        <f>IF(COUNT(Vertices[In-Degree])&gt;0,F2,NoMetricMessage)</f>
        <v>0</v>
      </c>
    </row>
    <row r="58" spans="1:2" ht="15">
      <c r="A58" s="33" t="s">
        <v>89</v>
      </c>
      <c r="B58" s="46">
        <f>IF(COUNT(Vertices[In-Degree])&gt;0,F45,NoMetricMessage)</f>
        <v>17</v>
      </c>
    </row>
    <row r="59" spans="1:2" ht="15">
      <c r="A59" s="33" t="s">
        <v>90</v>
      </c>
      <c r="B59" s="47">
        <f>_xlfn.IFERROR(AVERAGE(Vertices[In-Degree]),NoMetricMessage)</f>
        <v>2.490566037735849</v>
      </c>
    </row>
    <row r="60" spans="1:2" ht="15">
      <c r="A60" s="33" t="s">
        <v>91</v>
      </c>
      <c r="B60" s="47">
        <f>_xlfn.IFERROR(MEDIAN(Vertices[In-Degree]),NoMetricMessage)</f>
        <v>2</v>
      </c>
    </row>
    <row r="71" spans="1:2" ht="15">
      <c r="A71" s="33" t="s">
        <v>94</v>
      </c>
      <c r="B71" s="46">
        <f>IF(COUNT(Vertices[Out-Degree])&gt;0,H2,NoMetricMessage)</f>
        <v>0</v>
      </c>
    </row>
    <row r="72" spans="1:2" ht="15">
      <c r="A72" s="33" t="s">
        <v>95</v>
      </c>
      <c r="B72" s="46">
        <f>IF(COUNT(Vertices[Out-Degree])&gt;0,H45,NoMetricMessage)</f>
        <v>28</v>
      </c>
    </row>
    <row r="73" spans="1:2" ht="15">
      <c r="A73" s="33" t="s">
        <v>96</v>
      </c>
      <c r="B73" s="47">
        <f>_xlfn.IFERROR(AVERAGE(Vertices[Out-Degree]),NoMetricMessage)</f>
        <v>2.490566037735849</v>
      </c>
    </row>
    <row r="74" spans="1:2" ht="15">
      <c r="A74" s="33" t="s">
        <v>97</v>
      </c>
      <c r="B74" s="47">
        <f>_xlfn.IFERROR(MEDIAN(Vertices[Out-Degree]),NoMetricMessage)</f>
        <v>0</v>
      </c>
    </row>
    <row r="85" spans="1:2" ht="15">
      <c r="A85" s="33" t="s">
        <v>100</v>
      </c>
      <c r="B85" s="47">
        <f>IF(COUNT(Vertices[Betweenness Centrality])&gt;0,J2,NoMetricMessage)</f>
        <v>0</v>
      </c>
    </row>
    <row r="86" spans="1:2" ht="15">
      <c r="A86" s="33" t="s">
        <v>101</v>
      </c>
      <c r="B86" s="47">
        <f>IF(COUNT(Vertices[Betweenness Centrality])&gt;0,J45,NoMetricMessage)</f>
        <v>1610</v>
      </c>
    </row>
    <row r="87" spans="1:2" ht="15">
      <c r="A87" s="33" t="s">
        <v>102</v>
      </c>
      <c r="B87" s="47">
        <f>_xlfn.IFERROR(AVERAGE(Vertices[Betweenness Centrality]),NoMetricMessage)</f>
        <v>59.433962283018865</v>
      </c>
    </row>
    <row r="88" spans="1:2" ht="15">
      <c r="A88" s="33" t="s">
        <v>103</v>
      </c>
      <c r="B88" s="47">
        <f>_xlfn.IFERROR(MEDIAN(Vertices[Betweenness Centrality]),NoMetricMessage)</f>
        <v>0</v>
      </c>
    </row>
    <row r="99" spans="1:2" ht="15">
      <c r="A99" s="33" t="s">
        <v>106</v>
      </c>
      <c r="B99" s="47">
        <f>IF(COUNT(Vertices[Closeness Centrality])&gt;0,L2,NoMetricMessage)</f>
        <v>0</v>
      </c>
    </row>
    <row r="100" spans="1:2" ht="15">
      <c r="A100" s="33" t="s">
        <v>107</v>
      </c>
      <c r="B100" s="47">
        <f>IF(COUNT(Vertices[Closeness Centrality])&gt;0,L45,NoMetricMessage)</f>
        <v>0.016393</v>
      </c>
    </row>
    <row r="101" spans="1:2" ht="15">
      <c r="A101" s="33" t="s">
        <v>108</v>
      </c>
      <c r="B101" s="47">
        <f>_xlfn.IFERROR(AVERAGE(Vertices[Closeness Centrality]),NoMetricMessage)</f>
        <v>0.008656490566037742</v>
      </c>
    </row>
    <row r="102" spans="1:2" ht="15">
      <c r="A102" s="33" t="s">
        <v>109</v>
      </c>
      <c r="B102" s="47">
        <f>_xlfn.IFERROR(MEDIAN(Vertices[Closeness Centrality]),NoMetricMessage)</f>
        <v>0.009259</v>
      </c>
    </row>
    <row r="113" spans="1:2" ht="15">
      <c r="A113" s="33" t="s">
        <v>112</v>
      </c>
      <c r="B113" s="47">
        <f>IF(COUNT(Vertices[Eigenvector Centrality])&gt;0,N2,NoMetricMessage)</f>
        <v>0</v>
      </c>
    </row>
    <row r="114" spans="1:2" ht="15">
      <c r="A114" s="33" t="s">
        <v>113</v>
      </c>
      <c r="B114" s="47">
        <f>IF(COUNT(Vertices[Eigenvector Centrality])&gt;0,N45,NoMetricMessage)</f>
        <v>0.095092</v>
      </c>
    </row>
    <row r="115" spans="1:2" ht="15">
      <c r="A115" s="33" t="s">
        <v>114</v>
      </c>
      <c r="B115" s="47">
        <f>_xlfn.IFERROR(AVERAGE(Vertices[Eigenvector Centrality]),NoMetricMessage)</f>
        <v>0.01886794339622641</v>
      </c>
    </row>
    <row r="116" spans="1:2" ht="15">
      <c r="A116" s="33" t="s">
        <v>115</v>
      </c>
      <c r="B116" s="47">
        <f>_xlfn.IFERROR(MEDIAN(Vertices[Eigenvector Centrality]),NoMetricMessage)</f>
        <v>0.012973</v>
      </c>
    </row>
    <row r="127" spans="1:2" ht="15">
      <c r="A127" s="33" t="s">
        <v>140</v>
      </c>
      <c r="B127" s="47">
        <f>IF(COUNT(Vertices[PageRank])&gt;0,P2,NoMetricMessage)</f>
        <v>0.325995</v>
      </c>
    </row>
    <row r="128" spans="1:2" ht="15">
      <c r="A128" s="33" t="s">
        <v>141</v>
      </c>
      <c r="B128" s="47">
        <f>IF(COUNT(Vertices[PageRank])&gt;0,P45,NoMetricMessage)</f>
        <v>7.868028</v>
      </c>
    </row>
    <row r="129" spans="1:2" ht="15">
      <c r="A129" s="33" t="s">
        <v>142</v>
      </c>
      <c r="B129" s="47">
        <f>_xlfn.IFERROR(AVERAGE(Vertices[PageRank]),NoMetricMessage)</f>
        <v>0.9999903396226416</v>
      </c>
    </row>
    <row r="130" spans="1:2" ht="15">
      <c r="A130" s="33" t="s">
        <v>143</v>
      </c>
      <c r="B130" s="47">
        <f>_xlfn.IFERROR(MEDIAN(Vertices[PageRank]),NoMetricMessage)</f>
        <v>0.611302</v>
      </c>
    </row>
    <row r="141" spans="1:2" ht="15">
      <c r="A141" s="33" t="s">
        <v>118</v>
      </c>
      <c r="B141" s="47">
        <f>IF(COUNT(Vertices[Clustering Coefficient])&gt;0,R2,NoMetricMessage)</f>
        <v>0</v>
      </c>
    </row>
    <row r="142" spans="1:2" ht="15">
      <c r="A142" s="33" t="s">
        <v>119</v>
      </c>
      <c r="B142" s="47">
        <f>IF(COUNT(Vertices[Clustering Coefficient])&gt;0,R45,NoMetricMessage)</f>
        <v>1</v>
      </c>
    </row>
    <row r="143" spans="1:2" ht="15">
      <c r="A143" s="33" t="s">
        <v>120</v>
      </c>
      <c r="B143" s="47">
        <f>_xlfn.IFERROR(AVERAGE(Vertices[Clustering Coefficient]),NoMetricMessage)</f>
        <v>0.6116941249016722</v>
      </c>
    </row>
    <row r="144" spans="1:2" ht="15">
      <c r="A144" s="33" t="s">
        <v>121</v>
      </c>
      <c r="B144" s="47">
        <f>_xlfn.IFERROR(MEDIAN(Vertices[Clustering Coefficient]),NoMetricMessage)</f>
        <v>0.6666666666666666</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346</v>
      </c>
    </row>
    <row r="6" spans="1:18" ht="409.5">
      <c r="A6">
        <v>0</v>
      </c>
      <c r="B6" s="1" t="s">
        <v>136</v>
      </c>
      <c r="C6">
        <v>1</v>
      </c>
      <c r="D6" t="s">
        <v>59</v>
      </c>
      <c r="E6" t="s">
        <v>59</v>
      </c>
      <c r="F6">
        <v>0</v>
      </c>
      <c r="H6" t="s">
        <v>71</v>
      </c>
      <c r="J6" t="s">
        <v>173</v>
      </c>
      <c r="K6" s="13" t="s">
        <v>347</v>
      </c>
      <c r="R6" t="s">
        <v>129</v>
      </c>
    </row>
    <row r="7" spans="1:11" ht="409.5">
      <c r="A7">
        <v>2</v>
      </c>
      <c r="B7">
        <v>1</v>
      </c>
      <c r="C7">
        <v>0</v>
      </c>
      <c r="D7" t="s">
        <v>60</v>
      </c>
      <c r="E7" t="s">
        <v>60</v>
      </c>
      <c r="F7">
        <v>2</v>
      </c>
      <c r="H7" t="s">
        <v>72</v>
      </c>
      <c r="J7" t="s">
        <v>174</v>
      </c>
      <c r="K7" s="13" t="s">
        <v>348</v>
      </c>
    </row>
    <row r="8" spans="1:11" ht="409.5">
      <c r="A8"/>
      <c r="B8">
        <v>2</v>
      </c>
      <c r="C8">
        <v>2</v>
      </c>
      <c r="D8" t="s">
        <v>61</v>
      </c>
      <c r="E8" t="s">
        <v>61</v>
      </c>
      <c r="H8" t="s">
        <v>73</v>
      </c>
      <c r="J8" t="s">
        <v>175</v>
      </c>
      <c r="K8" s="13" t="s">
        <v>349</v>
      </c>
    </row>
    <row r="9" spans="1:11" ht="409.5">
      <c r="A9"/>
      <c r="B9">
        <v>3</v>
      </c>
      <c r="C9">
        <v>4</v>
      </c>
      <c r="D9" t="s">
        <v>62</v>
      </c>
      <c r="E9" t="s">
        <v>62</v>
      </c>
      <c r="H9" t="s">
        <v>74</v>
      </c>
      <c r="J9" t="s">
        <v>176</v>
      </c>
      <c r="K9" s="13" t="s">
        <v>350</v>
      </c>
    </row>
    <row r="10" spans="1:11" ht="409.5">
      <c r="A10"/>
      <c r="B10">
        <v>4</v>
      </c>
      <c r="D10" t="s">
        <v>63</v>
      </c>
      <c r="E10" t="s">
        <v>63</v>
      </c>
      <c r="H10" t="s">
        <v>75</v>
      </c>
      <c r="J10" t="s">
        <v>177</v>
      </c>
      <c r="K10" s="116" t="s">
        <v>351</v>
      </c>
    </row>
    <row r="11" spans="1:11" ht="409.5">
      <c r="A11"/>
      <c r="B11">
        <v>5</v>
      </c>
      <c r="D11" t="s">
        <v>46</v>
      </c>
      <c r="E11">
        <v>1</v>
      </c>
      <c r="H11" t="s">
        <v>76</v>
      </c>
      <c r="J11" t="s">
        <v>178</v>
      </c>
      <c r="K11" s="13" t="s">
        <v>756</v>
      </c>
    </row>
    <row r="12" spans="1:11" ht="15">
      <c r="A12"/>
      <c r="B12"/>
      <c r="D12" t="s">
        <v>64</v>
      </c>
      <c r="E12">
        <v>2</v>
      </c>
      <c r="H12">
        <v>0</v>
      </c>
      <c r="J12" t="s">
        <v>179</v>
      </c>
      <c r="K12">
        <v>7</v>
      </c>
    </row>
    <row r="13" spans="1:11" ht="15">
      <c r="A13"/>
      <c r="B13"/>
      <c r="D13">
        <v>1</v>
      </c>
      <c r="E13">
        <v>3</v>
      </c>
      <c r="H13">
        <v>1</v>
      </c>
      <c r="J13" t="s">
        <v>181</v>
      </c>
      <c r="K13" t="s">
        <v>1708</v>
      </c>
    </row>
    <row r="14" spans="4:11" ht="409.5">
      <c r="D14">
        <v>2</v>
      </c>
      <c r="E14">
        <v>4</v>
      </c>
      <c r="H14">
        <v>2</v>
      </c>
      <c r="J14" t="s">
        <v>182</v>
      </c>
      <c r="K14" s="13" t="s">
        <v>1709</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228</v>
      </c>
      <c r="B2" s="90" t="s">
        <v>229</v>
      </c>
      <c r="C2" s="52" t="s">
        <v>230</v>
      </c>
    </row>
    <row r="3" spans="1:3" ht="15">
      <c r="A3" s="89" t="s">
        <v>221</v>
      </c>
      <c r="B3" s="89" t="s">
        <v>221</v>
      </c>
      <c r="C3" s="34">
        <v>53</v>
      </c>
    </row>
    <row r="4" spans="1:3" ht="15">
      <c r="A4" s="112" t="s">
        <v>221</v>
      </c>
      <c r="B4" s="111" t="s">
        <v>222</v>
      </c>
      <c r="C4" s="34">
        <v>27</v>
      </c>
    </row>
    <row r="5" spans="1:3" ht="15">
      <c r="A5" s="112" t="s">
        <v>221</v>
      </c>
      <c r="B5" s="111" t="s">
        <v>354</v>
      </c>
      <c r="C5" s="34">
        <v>2</v>
      </c>
    </row>
    <row r="6" spans="1:3" ht="15">
      <c r="A6" s="112" t="s">
        <v>222</v>
      </c>
      <c r="B6" s="111" t="s">
        <v>221</v>
      </c>
      <c r="C6" s="34">
        <v>35</v>
      </c>
    </row>
    <row r="7" spans="1:3" ht="15">
      <c r="A7" s="112" t="s">
        <v>222</v>
      </c>
      <c r="B7" s="111" t="s">
        <v>222</v>
      </c>
      <c r="C7" s="34">
        <v>25</v>
      </c>
    </row>
    <row r="8" spans="1:3" ht="15">
      <c r="A8" s="112" t="s">
        <v>222</v>
      </c>
      <c r="B8" s="111" t="s">
        <v>354</v>
      </c>
      <c r="C8" s="34">
        <v>1</v>
      </c>
    </row>
    <row r="9" spans="1:3" ht="15">
      <c r="A9" s="112" t="s">
        <v>354</v>
      </c>
      <c r="B9" s="111" t="s">
        <v>221</v>
      </c>
      <c r="C9" s="34">
        <v>3</v>
      </c>
    </row>
    <row r="10" spans="1:3" ht="15">
      <c r="A10" s="112" t="s">
        <v>354</v>
      </c>
      <c r="B10" s="111" t="s">
        <v>222</v>
      </c>
      <c r="C10" s="34">
        <v>3</v>
      </c>
    </row>
    <row r="11" spans="1:3" ht="15">
      <c r="A11" s="112" t="s">
        <v>354</v>
      </c>
      <c r="B11" s="111" t="s">
        <v>354</v>
      </c>
      <c r="C11" s="34">
        <v>28</v>
      </c>
    </row>
    <row r="12" spans="1:3" ht="15">
      <c r="A12" s="112" t="s">
        <v>373</v>
      </c>
      <c r="B12" s="111" t="s">
        <v>221</v>
      </c>
      <c r="C12" s="34">
        <v>2</v>
      </c>
    </row>
    <row r="13" spans="1:3" ht="15">
      <c r="A13" s="112" t="s">
        <v>373</v>
      </c>
      <c r="B13" s="111" t="s">
        <v>222</v>
      </c>
      <c r="C13" s="34">
        <v>2</v>
      </c>
    </row>
    <row r="14" spans="1:3" ht="15">
      <c r="A14" s="112" t="s">
        <v>373</v>
      </c>
      <c r="B14" s="111" t="s">
        <v>373</v>
      </c>
      <c r="C14" s="34">
        <v>12</v>
      </c>
    </row>
    <row r="15" spans="1:3" ht="15">
      <c r="A15" s="112" t="s">
        <v>374</v>
      </c>
      <c r="B15" s="111" t="s">
        <v>374</v>
      </c>
      <c r="C15" s="34">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 User</cp:lastModifiedBy>
  <dcterms:created xsi:type="dcterms:W3CDTF">2008-01-30T00:41:58Z</dcterms:created>
  <dcterms:modified xsi:type="dcterms:W3CDTF">2019-09-25T15:56:56Z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