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<sst xmlns="http://schemas.openxmlformats.org/spreadsheetml/2006/main" count="5493" uniqueCount="1298">
  <si>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</si>
  <si>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</si>
  <si>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</si>
  <si>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</si>
  <si>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</si>
  <si>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</si>
  <si>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</si>
  <si>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</si>
  <si>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</si>
  <si>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</si>
  <si>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</si>
  <si>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</si>
  <si>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</si>
  <si>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</si>
  <si>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</si>
  <si>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</si>
  <si>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</si>
  <si>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</si>
  <si>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</si>
  <si>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</si>
  <si>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</si>
  <si>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</si>
  <si>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</si>
  <si>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</si>
  <si>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</si>
  <si>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</si>
  <si>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</si>
  <si>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</si>
  <si>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</si>
  <si>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</si>
  <si>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</si>
  <si>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</si>
  <si>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</si>
  <si>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</si>
  <si>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</si>
  <si>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</si>
  <si>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</si>
  <si>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</si>
  <si>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</si>
  <si>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</si>
  <si>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</si>
  <si>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</si>
  <si>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</si>
  <si>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</si>
  <si>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</si>
  <si>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</si>
  <si>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</si>
  <si>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</si>
  <si>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</si>
  <si>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</si>
  <si>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</si>
  <si>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</si>
  <si>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</si>
  <si>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</si>
  <si>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</si>
  <si>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</si>
  <si>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</si>
  <si>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</si>
  <si>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</si>
  <si>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</si>
  <si>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</si>
  <si>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</si>
  <si>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</si>
  <si>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</si>
  <si>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</si>
  <si>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</si>
  <si>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</si>
  <si>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</si>
  <si>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</si>
  <si>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</si>
  <si>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</si>
  <si>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</si>
  <si>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</si>
  <si>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</si>
  <si>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</si>
  <si>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</si>
  <si>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</si>
  <si>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</si>
  <si>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</si>
  <si>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</si>
  <si>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</si>
  <si>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</si>
  <si>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</si>
  <si>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</si>
  <si>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</si>
  <si>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</si>
  <si>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</si>
  <si>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</si>
  <si>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</si>
  <si>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</si>
  <si>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</si>
  <si>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</si>
  <si>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</si>
  <si>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</si>
  <si>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</si>
  <si>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</si>
  <si>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</si>
  <si>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</si>
  <si>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</si>
  <si>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</si>
  <si>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</si>
  <si>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</si>
  <si>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</si>
  <si>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</si>
  <si>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</si>
  <si>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</si>
  <si>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</si>
  <si>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</si>
  <si>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</si>
  <si>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</si>
  <si>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</si>
  <si>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</si>
  <si>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</si>
  <si>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</si>
  <si>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</si>
  <si>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</si>
  <si>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</si>
  <si>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</si>
  <si>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</si>
  <si>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</si>
  <si>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</si>
  <si>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</si>
  <si>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</si>
  <si>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</si>
  <si>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</si>
  <si>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</si>
  <si>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</si>
  <si>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</si>
  <si>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</si>
  <si>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</si>
  <si>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</si>
  <si>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</si>
  <si>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</si>
  <si>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</si>
  <si>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</si>
  <si>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</si>
  <si>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</si>
  <si>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</si>
  <si>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</si>
  <si>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</si>
  <si>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</si>
  <si>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</si>
  <si>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</si>
  <si>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</si>
  <si>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</si>
  <si>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</si>
  <si>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</si>
  <si>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</si>
  <si>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</si>
  <si>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</si>
  <si>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</si>
  <si>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</si>
  <si>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</si>
  <si>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</si>
  <si>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</si>
  <si>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</si>
  <si>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</si>
  <si>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</si>
  <si>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</si>
  <si>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</si>
  <si>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</si>
  <si>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</si>
  <si>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</si>
  <si>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</si>
  <si>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</si>
  <si>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</si>
  <si>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</si>
  <si>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</si>
  <si>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</si>
  <si>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</si>
  <si>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</si>
  <si>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</si>
  <si>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</si>
  <si>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</si>
  <si>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</si>
  <si>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</si>
  <si>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</si>
  <si>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</si>
  <si>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</si>
  <si>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</si>
  <si>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</si>
  <si>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</si>
  <si>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</si>
  <si>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</si>
  <si>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</si>
  <si>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</si>
  <si>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</si>
  <si>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</si>
  <si>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</si>
  <si>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</si>
  <si>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</si>
  <si>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</si>
  <si>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</si>
  <si>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</si>
  <si>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</si>
  <si>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</si>
  <si>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</si>
  <si>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</si>
  <si>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</si>
  <si>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</si>
  <si>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</si>
  <si>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</si>
  <si>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</si>
  <si>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</si>
  <si>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</si>
  <si>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</si>
  <si>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</si>
  <si>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</si>
  <si>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</si>
  <si>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</si>
  <si>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</si>
  <si>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</si>
  <si>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misssophiebot</t>
  </si>
  <si>
    <t>healthpolicybot</t>
  </si>
  <si>
    <t>mrellisville</t>
  </si>
  <si>
    <t>elaineybarra5</t>
  </si>
  <si>
    <t>aprayingwifecom</t>
  </si>
  <si>
    <t>papermo48443016</t>
  </si>
  <si>
    <t>yasuragidk</t>
  </si>
  <si>
    <t>angieinwastate</t>
  </si>
  <si>
    <t>balihai2</t>
  </si>
  <si>
    <t>abhinary</t>
  </si>
  <si>
    <t>kdsarge</t>
  </si>
  <si>
    <t>thurayya81</t>
  </si>
  <si>
    <t>jamendola</t>
  </si>
  <si>
    <t>bcjarchitecture</t>
  </si>
  <si>
    <t>dayhealthstrat</t>
  </si>
  <si>
    <t>rosemarie_day1</t>
  </si>
  <si>
    <t>baileerasmussen</t>
  </si>
  <si>
    <t>lumeris</t>
  </si>
  <si>
    <t>npcnow</t>
  </si>
  <si>
    <t>hofelicha</t>
  </si>
  <si>
    <t>elinsilveous</t>
  </si>
  <si>
    <t>dartmouthinst</t>
  </si>
  <si>
    <t>kff</t>
  </si>
  <si>
    <t>lake_edge_lucy</t>
  </si>
  <si>
    <t>eleanor25906028</t>
  </si>
  <si>
    <t>healthpolicynew</t>
  </si>
  <si>
    <t>preexistingorg</t>
  </si>
  <si>
    <t>edub56</t>
  </si>
  <si>
    <t>rjtholl</t>
  </si>
  <si>
    <t>accessmobileinc</t>
  </si>
  <si>
    <t>kaiserfamfound</t>
  </si>
  <si>
    <t>p4ahcf</t>
  </si>
  <si>
    <t>mcuban</t>
  </si>
  <si>
    <t>mhexecutive</t>
  </si>
  <si>
    <t>ashleykirzinger</t>
  </si>
  <si>
    <t>uchicago</t>
  </si>
  <si>
    <t>rti_intl</t>
  </si>
  <si>
    <t>dukemargolis</t>
  </si>
  <si>
    <t>harvard</t>
  </si>
  <si>
    <t>craigpalosky</t>
  </si>
  <si>
    <t>arjeter</t>
  </si>
  <si>
    <t>who</t>
  </si>
  <si>
    <t>Mentions</t>
  </si>
  <si>
    <t>Replies to</t>
  </si>
  <si>
    <t>RT @HealthPolicyNew: Kaiser Foundation: In Their Own Voices: Low-income Women and Their Health Providers in Three Communities Talk about Ac…</t>
  </si>
  <si>
    <t>RT @KFF: Though health spending growth has moderated, the U.S. is still spending about twice as much as other comparable countries for simi…</t>
  </si>
  <si>
    <t>RT @EDub56: @P4AHCF @KaiserFamFound Biased poll questions - and of course you get the answers you want. Face reality: poll after poll shows…</t>
  </si>
  <si>
    <t>@Papermo48443016 @KaiserFamFound @mcuban Please send me where to send a MA2020 business model</t>
  </si>
  <si>
    <t>RT @aprayingwifecom: @Papermo48443016 @KaiserFamFound @mcuban Please send me where to send a MA2020 business model</t>
  </si>
  <si>
    <t>RT @KFF: Puerto Rico and the USVI are heading for a fiscal cliff, with most temporary Medicaid funds are set to expire at the end of Sept 2…</t>
  </si>
  <si>
    <t>There is a close link between having persistently high spending and being diagnosed with certain #ChronicHealthConditions, according to a new @KaiserFamFound analysis. https://t.co/cpgwyupoRP | @MHExecutive</t>
  </si>
  <si>
    <t>Honored to have our work with @kaiserfamfound included in this inspiring list! #FCDesignAwards https://t.co/U1M0bWvMHv</t>
  </si>
  <si>
    <t>RT @Rosemarie_Day1: Great report on 2020 swing voters. #Healthcare is a top issue for them, and Democrats have the advantage here. (Priorit…</t>
  </si>
  <si>
    <t>Great report on 2020 swing voters. #Healthcare is a top issue for them, and Democrats have the advantage here. (Priorities are access and affordability.) It’s second only to climate change.
@AshleyKirzinger @kaiserfamfound https://t.co/4ibH6FFynW</t>
  </si>
  <si>
    <t>@Rosemarie_Day1 @AshleyKirzinger @kaiserfamfound This doesn't surprise me! What is your perspective on #Healthcare? There are so many different opinions about this issue that it tends to be a topic of conflict. Curious to hear your thoughts.</t>
  </si>
  <si>
    <t>New brief describes key themes related to the use of comprehensive, risk-based managed care in the #Medicaid program: https://t.co/fcVMfeheqS | @KaiserFamFound #valuebasedcare #SdoH</t>
  </si>
  <si>
    <t>If you’re following the discussion on #HealthSpending, watch what experts from @KaiserFamFound @Harvard @dukemargolis @RTI_Intl @UChicago @DartmouthInst &amp;amp; @npcnow say about finding solutions to achieve better value in #healthcare. https://t.co/BkqUx8rjte #GoingBelowTheSurface</t>
  </si>
  <si>
    <t>RT @npcnow: If you’re following the discussion on #HealthSpending, watch what experts from @KaiserFamFound @Harvard @dukemargolis @RTI_Intl…</t>
  </si>
  <si>
    <t>Though health spending growth has moderated, the U.S. is still spending about twice as much as other comparable countries for similar -- and in some cases lower -- levels of care utilization, due to higher health care prices. https://t.co/JD05OIE6dQ https://t.co/TPzu5o8Lka</t>
  </si>
  <si>
    <t>Puerto Rico and the USVI are heading for a fiscal cliff, with most temporary Medicaid funds are set to expire at the end of Sept 2019. 
We've examined status of health care and Medicaid in the territories and potential impact of the funding's end. https://t.co/NHNKI5CViD https://t.co/BlLgu56h5s</t>
  </si>
  <si>
    <t>If Puerto Rico reverted to pre-ACA Medicaid financing after most temporary Medicaid funds expire at end of Sept. 2019, available funds would fall short of projected costs by $1B in FY 2020 and $1.5B in FY 2021, or half of projected program costs. https://t.co/A6swiLd1sB https://t.co/icyDpHBjyC</t>
  </si>
  <si>
    <t>RT @KFF: If Puerto Rico reverted to pre-ACA Medicaid financing after most temporary Medicaid funds expire at end of Sept. 2019, available f…</t>
  </si>
  <si>
    <t>@HealthPolicyNew @kaiserfamfound Something to research ... looks like a good plan... how is healthcare policy supporting it?</t>
  </si>
  <si>
    <t>RT @eleanor25906028: @HealthPolicyNew @kaiserfamfound Something to research ... looks like a good plan... how is healthcare policy supporti…</t>
  </si>
  <si>
    <t>Kaiser Foundation: In Their Own Voices: Low-income Women and Their Health Providers in Three Communities Talk about Access to Care, Reproductive Health, and Immigration https://t.co/1Lokbuw7rR @KaiserFamFound https://t.co/4p1Im2FKeI</t>
  </si>
  <si>
    <t>Kaiser Foundation: Community Health Centers Prepare for Funding Uncertainty https://t.co/1MZAYsq4XO @KaiserFamFound https://t.co/i2jOJ5zHd6</t>
  </si>
  <si>
    <t>Kaiser Foundation: Facing a Potential Funding Crunch, Community Health Centers in Medically Underserved Areas Around the Country Report They Are Considering Reductions in Staffing and Services That Would Limit Patients’ Access to Care https://t.co/LaZ08K8Qip @KaiserFamFound</t>
  </si>
  <si>
    <t>Kaiser Foundation: Data Note: A Look At Swing Voters Leading Up To The 2020 Election https://t.co/CX4YIteOG2 @KaiserFamFound https://t.co/kYYYfNATCj</t>
  </si>
  <si>
    <t>Kaiser Foundation: The U.S. &amp;amp; Gavi, the Vaccine Alliance https://t.co/B7UGuZ7O8F @KaiserFamFound https://t.co/Qm6EDzL1EW</t>
  </si>
  <si>
    <t>Kaiser Foundation: Medicaid Managed Care Market Tracker https://t.co/uEGfODJonm @KaiserFamFound</t>
  </si>
  <si>
    <t>Kaiser Foundation: KFF – Health Apps and Information Survey https://t.co/VRePFrKTwV @KaiserFamFound</t>
  </si>
  <si>
    <t>Kaiser Foundation: Separating Hype from Reality in Health Tech https://t.co/XlkeH6c1Xp @KaiserFamFound</t>
  </si>
  <si>
    <t>Kaiser Foundation: Data Note: 2019 Medical Loss Ratio Rebates https://t.co/pWpY6h82C5 @KaiserFamFound https://t.co/voIhfmBTxs</t>
  </si>
  <si>
    <t>Kaiser Foundation: Private Insurers Are Expected to Pay a Record of At least $1.3 Billion in Rebates to Consumers Beginning in September for Excessive Premiums Relative to Health Care Expenses https://t.co/N793cVlEYs @KaiserFamFound</t>
  </si>
  <si>
    <t>Kaiser Foundation: Key Global Health Positions and Officials in the U.S. Government https://t.co/oVJyK8ZI6e @KaiserFamFound</t>
  </si>
  <si>
    <t>Kaiser Foundation: Where Do the Democratic Candidates in the September 12th Debate Stand on Health Reform? https://t.co/Yk4llBmHsD @KaiserFamFound https://t.co/t9D1PZrqUp</t>
  </si>
  <si>
    <t>Kaiser Foundation: Poll: Most Democrats Prefer a Presidential Candidate Who Wants to Build on the Affordable Care Act https://t.co/l6en713HSA @KaiserFamFound https://t.co/hcCpAKH4Gq</t>
  </si>
  <si>
    <t>Kaiser Foundation: Preventive Services Tracker https://t.co/B13U2jbWzx @KaiserFamFound</t>
  </si>
  <si>
    <t>From @KaiserFamFound: @arjeter @CraigPalosky paint a devastating picture for Obamcare repeal. #ProtectOurCare! https://t.co/eQZgGgbIuj https://t.co/HR8TEiHjQe</t>
  </si>
  <si>
    <t>RT @PreexistingOrg: From @KaiserFamFound: @arjeter @CraigPalosky paint a devastating picture for Obamcare repeal. #ProtectOurCare! https://…</t>
  </si>
  <si>
    <t>@P4AHCF @KaiserFamFound Biased poll questions - and of course you get the answers you want. Face reality: poll after poll shows that 1. Americans prefer single payer, and 2. people despise the health insurance industry (the corporations who sponsor "Partnership for Americas Health Care Future"</t>
  </si>
  <si>
    <t>@EDub56 @P4AHCF @kaiserfamfound Partnership for Americas Health Care Future BOOO!
https://t.co/nyvrNywDfI https://t.co/6glCACmASY</t>
  </si>
  <si>
    <t>Genetics, behavior, environment &amp;amp; social circumstances determine nearly 90% of a person’s health - it is essential to take health programs beyond the clinical space. Addressing #SDoH improves health outcomes and reduces health disparities. @WHO @KaiserFamFound https://t.co/lqujUTRTbd</t>
  </si>
  <si>
    <t>https://www.managedhealthcareexecutive.com/health-management/reducing-costs-chronic-health-conditions</t>
  </si>
  <si>
    <t>https://twitter.com/fastcompany/status/1171021941202964480</t>
  </si>
  <si>
    <t>https://twitter.com/ashleykirzinger/status/1169650214082248704</t>
  </si>
  <si>
    <t>https://www.kff.org/medicaid/issue-brief/10-things-to-know-about-medicaid-managed-care/</t>
  </si>
  <si>
    <t>http://www.goingbelowthesurface.org/npc-news/going-below-the-surface-a-video-on-why-we-need-to-have-a-health-spending-dialogue/</t>
  </si>
  <si>
    <t>https://t.co/tlFhODu5EM</t>
  </si>
  <si>
    <t>https://t.co/oIzk7G9cMm</t>
  </si>
  <si>
    <t>https://www.kff.org/report-section/medicaid-financing-cliff-implications-for-the-health-care-systems-in-puerto-rico-and-usvi-issue-brief/</t>
  </si>
  <si>
    <t>https://www.kff.org/womens-health-policy/report/in-their-own-voices-low-income-women-and-their-health-providers-in-three-communities-talk-about-access-to-care-reproductive-health-and-immigration/?utm_source=dlvr.it&amp;utm_medium=twitter</t>
  </si>
  <si>
    <t>https://www.kff.org/medicaid/issue-brief/community-health-centers-prepare-for-funding-uncertainty/?utm_source=dlvr.it&amp;utm_medium=twitter</t>
  </si>
  <si>
    <t>https://www.kff.org/medicaid/press-release/facing-a-potential-funding-crunch-community-health-centers-in-medically-underserved-areas-around-the-country-report-they-are-considering-reductions-in-staffing-and-services-that-would-limit-patients/?utm_source=dlvr.it&amp;utm_medium=twitter</t>
  </si>
  <si>
    <t>https://www.kff.org/other/issue-brief/data-note-swing-voters/?utm_source=dlvr.it&amp;utm_medium=twitter</t>
  </si>
  <si>
    <t>https://www.kff.org/global-health-policy/fact-sheet/the-u-s-and-gavi-the-vaccine-alliance/?utm_source=dlvr.it&amp;utm_medium=twitter</t>
  </si>
  <si>
    <t>https://www.kff.org/data-collection/medicaid-managed-care-market-tracker/?utm_source=dlvr.it&amp;utm_medium=twitter</t>
  </si>
  <si>
    <t>https://www.kff.org/other/poll-finding/kff-health-apps-and-information-survey/?utm_source=dlvr.it&amp;utm_medium=twitter</t>
  </si>
  <si>
    <t>https://www.kff.org/other/perspective/separating-hype-from-reality-in-health-tech/?utm_source=dlvr.it&amp;utm_medium=twitter</t>
  </si>
  <si>
    <t>https://www.kff.org/private-insurance/issue-brief/data-note-2019-medical-loss-ratio-rebates/?utm_source=dlvr.it&amp;utm_medium=twitter</t>
  </si>
  <si>
    <t>https://www.kff.org/private-insurance/press-release/private-insurers-are-expected-to-pay-a-record-of-at-least-1-3-billion-in-rebates-to-consumers-beginning-in-september-for-excessive-premiums-relative-to-health-care-expenses/?utm_source=dlvr.it&amp;utm_medium=twitter</t>
  </si>
  <si>
    <t>https://www.kff.org/global-health-policy/fact-sheet/key-u-s-government-agency-positions-and-officials-in-global-health-policy-related-areas/?utm_source=dlvr.it&amp;utm_medium=twitter</t>
  </si>
  <si>
    <t>https://www.kff.org/slideshow/where-do-the-democratic-candidates-in-the-september-12th-debate-stand-on-health-reform/?utm_source=dlvr.it&amp;utm_medium=twitter</t>
  </si>
  <si>
    <t>https://www.kff.org/health-reform/press-release/poll-most-democrats-prefer-a-presidential-candidate-who-wants-to-build-on-the-affordable-care-act/?utm_source=dlvr.it&amp;utm_medium=twitter</t>
  </si>
  <si>
    <t>https://www.kff.org/health-reform/report/preventive-services-tracker/?utm_source=dlvr.it&amp;utm_medium=twitter</t>
  </si>
  <si>
    <t>http://kff.org/health-reform/press-release/an-estimated-52-million-adults-have-pre-existing-conditions-that-would-make-them-uninsurable-pre-obamacare/?utm_sq=fozcn8izas&amp;utm_source=Twitter&amp;utm_medium=social&amp;utm_campaign=PreexistingOrg&amp;utm_content=News+and+Stats</t>
  </si>
  <si>
    <t>https://splinternews.com/look-at-these-absolutely-ordinary-americans-who-hate-me-1833380461</t>
  </si>
  <si>
    <t>managedhealthcareexecutive.com</t>
  </si>
  <si>
    <t>twitter.com</t>
  </si>
  <si>
    <t>kff.org</t>
  </si>
  <si>
    <t>goingbelowthesurface.org</t>
  </si>
  <si>
    <t>t.co</t>
  </si>
  <si>
    <t>splinternews.com</t>
  </si>
  <si>
    <t>chronichealthconditions</t>
  </si>
  <si>
    <t>fcdesignawards</t>
  </si>
  <si>
    <t>healthcare</t>
  </si>
  <si>
    <t>medicaid valuebasedcare sdoh</t>
  </si>
  <si>
    <t>healthspending healthcare goingbelowthesurface</t>
  </si>
  <si>
    <t>healthspending</t>
  </si>
  <si>
    <t>protectourcare</t>
  </si>
  <si>
    <t>sdoh</t>
  </si>
  <si>
    <t>https://pbs.twimg.com/media/D4xyi8DX4AE3_VL.jpg</t>
  </si>
  <si>
    <t>https://pbs.twimg.com/media/D_2YCQxW4AAzyQl.png</t>
  </si>
  <si>
    <t>https://pbs.twimg.com/media/D9DOLkDWwAEqB9i.jpg</t>
  </si>
  <si>
    <t>https://pbs.twimg.com/media/EDh4yrdUEAEPs0n.png</t>
  </si>
  <si>
    <t>https://pbs.twimg.com/media/EDoUjunUcAAVm9B.png</t>
  </si>
  <si>
    <t>https://pbs.twimg.com/media/EDuIJAgU8AAjTpI.png</t>
  </si>
  <si>
    <t>https://pbs.twimg.com/media/EDuxc4eU4AANpoQ.png</t>
  </si>
  <si>
    <t>https://pbs.twimg.com/media/EEH5zcPU8AkAOyc.png</t>
  </si>
  <si>
    <t>https://pbs.twimg.com/media/EENtDodU8AELwsN.jpg</t>
  </si>
  <si>
    <t>https://pbs.twimg.com/media/EEQSatgVAAA5Y0W.jpg</t>
  </si>
  <si>
    <t>https://pbs.twimg.com/media/DYTRESBW4AAW3zB.jpg</t>
  </si>
  <si>
    <t>https://pbs.twimg.com/media/EEUCLjvVAAEAyP9.jpg</t>
  </si>
  <si>
    <t>https://pbs.twimg.com/media/EEV1hPGXsAEdLr_.jpg</t>
  </si>
  <si>
    <t>http://pbs.twimg.com/profile_images/797106039162277888/Vta9cgvh_normal.jpg</t>
  </si>
  <si>
    <t>http://pbs.twimg.com/profile_images/932990247817875456/l52E4_IO_normal.jpg</t>
  </si>
  <si>
    <t>http://pbs.twimg.com/profile_images/840269115084361728/9KpICw-R_normal.jpg</t>
  </si>
  <si>
    <t>http://pbs.twimg.com/profile_images/1167471615044513792/j3C7IHMh_normal.jpg</t>
  </si>
  <si>
    <t>http://pbs.twimg.com/profile_images/820998304418779136/SIlB_sc-_normal.jpg</t>
  </si>
  <si>
    <t>http://pbs.twimg.com/profile_images/1147234994894643200/v-aW2rSl_normal.jpg</t>
  </si>
  <si>
    <t>http://pbs.twimg.com/profile_images/1120009332349906944/3UmwY20K_normal.jpg</t>
  </si>
  <si>
    <t>http://pbs.twimg.com/profile_images/971210917894483968/UuVGx5H2_normal.jpg</t>
  </si>
  <si>
    <t>http://pbs.twimg.com/profile_images/378800000135263732/0183ff68614d01069837217130090ed0_normal.jpeg</t>
  </si>
  <si>
    <t>http://pbs.twimg.com/profile_images/917621838687039488/5PhsDGmH_normal.jpg</t>
  </si>
  <si>
    <t>http://pbs.twimg.com/profile_images/1062353517732478976/z9_rqPMU_normal.jpg</t>
  </si>
  <si>
    <t>http://pbs.twimg.com/profile_images/1158300896389824515/-4Ww-o-K_normal.jpg</t>
  </si>
  <si>
    <t>http://pbs.twimg.com/profile_images/451906274041417729/7-EH_cyc_normal.jpeg</t>
  </si>
  <si>
    <t>http://pbs.twimg.com/profile_images/1171152225349120004/3qZg_po7_normal.jpg</t>
  </si>
  <si>
    <t>http://pbs.twimg.com/profile_images/564874867044921345/kQ-sfQdl_normal.png</t>
  </si>
  <si>
    <t>http://pbs.twimg.com/profile_images/839934550666985472/11a7eNC__normal.jpg</t>
  </si>
  <si>
    <t>http://pbs.twimg.com/profile_images/1037562063713783808/RV3u6BY3_normal.jpg</t>
  </si>
  <si>
    <t>http://pbs.twimg.com/profile_images/3225206698/ed68a28f3266560a538db2fdd92deb0c_normal.png</t>
  </si>
  <si>
    <t>http://pbs.twimg.com/profile_images/961677079317307392/1FgDQHls_normal.jpg</t>
  </si>
  <si>
    <t>http://pbs.twimg.com/profile_images/777882447019118592/a4BkgQZe_normal.jpg</t>
  </si>
  <si>
    <t>http://pbs.twimg.com/profile_images/463466580052295681/GLoU2EA4_normal.jpeg</t>
  </si>
  <si>
    <t>http://pbs.twimg.com/profile_images/1135620696082718722/e8CT6_yo_normal.png</t>
  </si>
  <si>
    <t>http://pbs.twimg.com/profile_images/572582706626560000/vwQIPnEe_normal.jpeg</t>
  </si>
  <si>
    <t>http://pbs.twimg.com/profile_images/1160013168170721280/ipU9-aNA_normal.jpg</t>
  </si>
  <si>
    <t>http://pbs.twimg.com/profile_images/992502344649707520/850ZeMs3_normal.jpg</t>
  </si>
  <si>
    <t>http://pbs.twimg.com/profile_images/797975493442093056/kgbgNdGl_normal.jpg</t>
  </si>
  <si>
    <t>http://pbs.twimg.com/profile_images/1067865353525460992/lgRA3US5_normal.jpg</t>
  </si>
  <si>
    <t>https://twitter.com/#!/misssophiebot/status/1168821027276820480</t>
  </si>
  <si>
    <t>https://twitter.com/#!/healthpolicybot/status/1168830069302804480</t>
  </si>
  <si>
    <t>https://twitter.com/#!/mrellisville/status/1168936913111306241</t>
  </si>
  <si>
    <t>https://twitter.com/#!/elaineybarra5/status/1170434951071723520</t>
  </si>
  <si>
    <t>https://twitter.com/#!/aprayingwifecom/status/1158701433891540992</t>
  </si>
  <si>
    <t>https://twitter.com/#!/papermo48443016/status/1170449643261628417</t>
  </si>
  <si>
    <t>https://twitter.com/#!/yasuragidk/status/1170716606877642753</t>
  </si>
  <si>
    <t>https://twitter.com/#!/angieinwastate/status/1170724060960940033</t>
  </si>
  <si>
    <t>https://twitter.com/#!/balihai2/status/1170727390953107457</t>
  </si>
  <si>
    <t>https://twitter.com/#!/abhinary/status/1170751440777695232</t>
  </si>
  <si>
    <t>https://twitter.com/#!/kdsarge/status/1170780549109051393</t>
  </si>
  <si>
    <t>https://twitter.com/#!/thurayya81/status/1170897518638465024</t>
  </si>
  <si>
    <t>https://twitter.com/#!/jamendola/status/1171186016897642498</t>
  </si>
  <si>
    <t>https://twitter.com/#!/bcjarchitecture/status/1171382482010345475</t>
  </si>
  <si>
    <t>https://twitter.com/#!/dayhealthstrat/status/1171418514109939714</t>
  </si>
  <si>
    <t>https://twitter.com/#!/rosemarie_day1/status/1171396080480739332</t>
  </si>
  <si>
    <t>https://twitter.com/#!/baileerasmussen/status/1171483900847083520</t>
  </si>
  <si>
    <t>https://twitter.com/#!/lumeris/status/1171487002602004480</t>
  </si>
  <si>
    <t>https://twitter.com/#!/npcnow/status/1171841586738728961</t>
  </si>
  <si>
    <t>https://twitter.com/#!/hofelicha/status/1171842230849613824</t>
  </si>
  <si>
    <t>https://twitter.com/#!/elinsilveous/status/1171843097564549120</t>
  </si>
  <si>
    <t>https://twitter.com/#!/dartmouthinst/status/1171872209360629761</t>
  </si>
  <si>
    <t>https://twitter.com/#!/kff/status/1120396354893897729</t>
  </si>
  <si>
    <t>https://twitter.com/#!/kff/status/1152244247548039168</t>
  </si>
  <si>
    <t>https://twitter.com/#!/kff/status/1139637406691467264</t>
  </si>
  <si>
    <t>https://twitter.com/#!/lake_edge_lucy/status/1171909175011663873</t>
  </si>
  <si>
    <t>https://twitter.com/#!/eleanor25906028/status/1171640628603707392</t>
  </si>
  <si>
    <t>https://twitter.com/#!/healthpolicynew/status/1171832091983720450</t>
  </si>
  <si>
    <t>https://twitter.com/#!/healthpolicynew/status/1168816917261373440</t>
  </si>
  <si>
    <t>https://twitter.com/#!/healthpolicynew/status/1169269660576927744</t>
  </si>
  <si>
    <t>https://twitter.com/#!/healthpolicynew/status/1169269665173929984</t>
  </si>
  <si>
    <t>https://twitter.com/#!/healthpolicynew/status/1169678219772956672</t>
  </si>
  <si>
    <t>https://twitter.com/#!/healthpolicynew/status/1169723639723220992</t>
  </si>
  <si>
    <t>https://twitter.com/#!/healthpolicynew/status/1169995178272149504</t>
  </si>
  <si>
    <t>https://twitter.com/#!/healthpolicynew/status/1171356021656174592</t>
  </si>
  <si>
    <t>https://twitter.com/#!/healthpolicynew/status/1171401444303327233</t>
  </si>
  <si>
    <t>https://twitter.com/#!/healthpolicynew/status/1171492043836649473</t>
  </si>
  <si>
    <t>https://twitter.com/#!/healthpolicynew/status/1171719165700239360</t>
  </si>
  <si>
    <t>https://twitter.com/#!/healthpolicynew/status/1171900230108729344</t>
  </si>
  <si>
    <t>https://twitter.com/#!/healthpolicynew/status/1171900239126491137</t>
  </si>
  <si>
    <t>https://twitter.com/#!/healthpolicynew/status/1172082056433520641</t>
  </si>
  <si>
    <t>https://twitter.com/#!/healthpolicynew/status/1172263264790691841</t>
  </si>
  <si>
    <t>https://twitter.com/#!/preexistingorg/status/974133295335297025</t>
  </si>
  <si>
    <t>https://twitter.com/#!/preexistingorg/status/1172344311234666496</t>
  </si>
  <si>
    <t>https://twitter.com/#!/edub56/status/1089207117993598976</t>
  </si>
  <si>
    <t>https://twitter.com/#!/rjtholl/status/1172345680121225218</t>
  </si>
  <si>
    <t>https://twitter.com/#!/accessmobileinc/status/1172472495242391552</t>
  </si>
  <si>
    <t>1168821027276820480</t>
  </si>
  <si>
    <t>1168830069302804480</t>
  </si>
  <si>
    <t>1168936913111306241</t>
  </si>
  <si>
    <t>1170434951071723520</t>
  </si>
  <si>
    <t>1158701433891540992</t>
  </si>
  <si>
    <t>1170449643261628417</t>
  </si>
  <si>
    <t>1170716606877642753</t>
  </si>
  <si>
    <t>1170724060960940033</t>
  </si>
  <si>
    <t>1170727390953107457</t>
  </si>
  <si>
    <t>1170751440777695232</t>
  </si>
  <si>
    <t>1170780549109051393</t>
  </si>
  <si>
    <t>1170897518638465024</t>
  </si>
  <si>
    <t>1171186016897642498</t>
  </si>
  <si>
    <t>1171382482010345475</t>
  </si>
  <si>
    <t>1171418514109939714</t>
  </si>
  <si>
    <t>1171396080480739332</t>
  </si>
  <si>
    <t>1171483900847083520</t>
  </si>
  <si>
    <t>1171487002602004480</t>
  </si>
  <si>
    <t>1171841586738728961</t>
  </si>
  <si>
    <t>1171842230849613824</t>
  </si>
  <si>
    <t>1171843097564549120</t>
  </si>
  <si>
    <t>1171872209360629761</t>
  </si>
  <si>
    <t>1120396354893897729</t>
  </si>
  <si>
    <t>1152244247548039168</t>
  </si>
  <si>
    <t>1139637406691467264</t>
  </si>
  <si>
    <t>1171909175011663873</t>
  </si>
  <si>
    <t>1171640628603707392</t>
  </si>
  <si>
    <t>1171832091983720450</t>
  </si>
  <si>
    <t>1168816917261373440</t>
  </si>
  <si>
    <t>1169269660576927744</t>
  </si>
  <si>
    <t>1169269665173929984</t>
  </si>
  <si>
    <t>1169678219772956672</t>
  </si>
  <si>
    <t>1169723639723220992</t>
  </si>
  <si>
    <t>1169995178272149504</t>
  </si>
  <si>
    <t>1171356021656174592</t>
  </si>
  <si>
    <t>1171401444303327233</t>
  </si>
  <si>
    <t>1171492043836649473</t>
  </si>
  <si>
    <t>1171719165700239360</t>
  </si>
  <si>
    <t>1171900230108729344</t>
  </si>
  <si>
    <t>1171900239126491137</t>
  </si>
  <si>
    <t>1172082056433520641</t>
  </si>
  <si>
    <t>1172263264790691841</t>
  </si>
  <si>
    <t>974133295335297025</t>
  </si>
  <si>
    <t>1172344311234666496</t>
  </si>
  <si>
    <t>1089207117993598976</t>
  </si>
  <si>
    <t>1172345680121225218</t>
  </si>
  <si>
    <t>1172472495242391552</t>
  </si>
  <si>
    <t>1158383288635068417</t>
  </si>
  <si>
    <t>1089178401938788353</t>
  </si>
  <si>
    <t/>
  </si>
  <si>
    <t>1147234903882440712</t>
  </si>
  <si>
    <t>839932754179551233</t>
  </si>
  <si>
    <t>992486556299677698</t>
  </si>
  <si>
    <t>1002621996298047488</t>
  </si>
  <si>
    <t>223454659</t>
  </si>
  <si>
    <t>en</t>
  </si>
  <si>
    <t>1171021941202964480</t>
  </si>
  <si>
    <t>1169650214082248704</t>
  </si>
  <si>
    <t>Bot Libre!</t>
  </si>
  <si>
    <t>HealthPolicyBot</t>
  </si>
  <si>
    <t>Twitter Web App</t>
  </si>
  <si>
    <t>Twitter for iPhone</t>
  </si>
  <si>
    <t>Twitter for Android</t>
  </si>
  <si>
    <t>Twitter for iPad</t>
  </si>
  <si>
    <t>Sprout Social</t>
  </si>
  <si>
    <t>dlvr.it</t>
  </si>
  <si>
    <t>SmarterQueue</t>
  </si>
  <si>
    <t>Twitter Web Client</t>
  </si>
  <si>
    <t>SocialReport.com</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</si>
  <si>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</si>
  <si>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</si>
  <si>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</si>
  <si>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</si>
  <si>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</si>
  <si>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</si>
  <si>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</si>
  <si>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</si>
  <si>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</si>
  <si>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</si>
  <si>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</si>
  <si>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</si>
  <si>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</si>
  <si>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</si>
  <si>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</si>
  <si>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</si>
  <si>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</si>
  <si>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</si>
  <si>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</si>
  <si>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</si>
  <si>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</si>
  <si>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</si>
  <si>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Sophie</t>
  </si>
  <si>
    <t>Healthcare Policy</t>
  </si>
  <si>
    <t>Health Policy Bot</t>
  </si>
  <si>
    <t>M Ellis</t>
  </si>
  <si>
    <t>Kaiser Family Foundation</t>
  </si>
  <si>
    <t>Elaine Ybarra</t>
  </si>
  <si>
    <t>Partnership for America's Health Care Future</t>
  </si>
  <si>
    <t>Ed Watters</t>
  </si>
  <si>
    <t>Jeanne McNeil</t>
  </si>
  <si>
    <t>Mark Cuban</t>
  </si>
  <si>
    <t>Papermoon</t>
  </si>
  <si>
    <t>yasuragi</t>
  </si>
  <si>
    <t>Angela Marx | _xD83D__xDC60_ #AllInForWarren</t>
  </si>
  <si>
    <t>Annie</t>
  </si>
  <si>
    <t>AC</t>
  </si>
  <si>
    <t>KDSarge Is a Little...Shrill</t>
  </si>
  <si>
    <t>_xD83D__xDCA7__xD83D__xDC3E_thurayyat_xD83C__xDF0F__xD83D__xDE4F_</t>
  </si>
  <si>
    <t>Jodi Amendola</t>
  </si>
  <si>
    <t>Managed Healthcare</t>
  </si>
  <si>
    <t>Bohlin Cywinski Jackson</t>
  </si>
  <si>
    <t>DayHealthStrategies</t>
  </si>
  <si>
    <t>Rosemarie Day</t>
  </si>
  <si>
    <t>Ashley Kirzinger</t>
  </si>
  <si>
    <t>Bailee Rasmussen</t>
  </si>
  <si>
    <t>Lumeris</t>
  </si>
  <si>
    <t>NPC</t>
  </si>
  <si>
    <t>UChicago</t>
  </si>
  <si>
    <t>Andrea Hofelich</t>
  </si>
  <si>
    <t>RTI International</t>
  </si>
  <si>
    <t>Duke-Margolis</t>
  </si>
  <si>
    <t>Harvard University</t>
  </si>
  <si>
    <t>Elin Silveous</t>
  </si>
  <si>
    <t>Dartmouth Institute</t>
  </si>
  <si>
    <t>Lucy Ebisch</t>
  </si>
  <si>
    <t>eleanor wright</t>
  </si>
  <si>
    <t>Pre-existing.org</t>
  </si>
  <si>
    <t>Craig Palosky</t>
  </si>
  <si>
    <t>Amy Jeter Hansen</t>
  </si>
  <si>
    <t>Robert John Tholl</t>
  </si>
  <si>
    <t>access.mobile</t>
  </si>
  <si>
    <t>World Health Organization (WHO)</t>
  </si>
  <si>
    <t>As to your friend ask me your  questions on sexual and reproductive health. Simply I am the siri for Sexual reproductive health, and health</t>
  </si>
  <si>
    <t>Latest health policy and health economics | #Healthcare #HealthSystems #HealthPolicy #HealthCosts #DigitalHealth | @DrEdFitzgerald</t>
  </si>
  <si>
    <t>I retweet things from the internet related to healthcare.  You know, that thing that determines whether you live or not.
Retweets are not endorsements</t>
  </si>
  <si>
    <t>So others may live</t>
  </si>
  <si>
    <t>Filling the need for trusted information on national health issues | nonprofit organization | health policy analysis, journalism &amp; polling</t>
  </si>
  <si>
    <t>I'm a soccer mom, a nurse practitioner, an animal lover .  I am on Team Pete.  I have changed the channel !!</t>
  </si>
  <si>
    <t>Looking for the trusted resource on health policy analysis, journalism &amp; polling? We’ve moved! You can now find us on Twitter @KFF.</t>
  </si>
  <si>
    <t>Working to improve what's working in health care and fix what's not</t>
  </si>
  <si>
    <t>There are few, if any, serious prospects for attaining the transformative change we need through the current United States elections and party system.</t>
  </si>
  <si>
    <t>#DallasStrong. insta:mcuban snap:mcuban DustMessaging: blogmaverick everything else https://t.co/jI9MZ8dDPQ</t>
  </si>
  <si>
    <t>Open Minded Honesty</t>
  </si>
  <si>
    <t>I like Civilization and taxes are the only way to get it!   #LLAP _xD83D__xDD96__xD83C__xDFFC_ #Indivisible _xD83C__xDF0A_ #CountryOverParty #NationalPopularVote @washdems @tinapo  ▶️  VOTE  ◀️</t>
  </si>
  <si>
    <t>I am more than a collection of words can adequately elucidate.</t>
  </si>
  <si>
    <t>she/her. SFF writer living on Tohono O'odham land. #whitepeopleagainstracism. antifa just means against fascism.</t>
  </si>
  <si>
    <t>Observation, qigong; Rumi and Hafiz. World music. Fond of animals and clouds. Averse to all kinds of dogma. 
Feminist?  Bien sûr!
No DMs, please.</t>
  </si>
  <si>
    <t>CEO for @AmendolaComm. An award-winning  PR &amp; Marketing expert for a diversified healthcare, tech &amp; professional services client base. 
https://t.co/IDrnqF71BA</t>
  </si>
  <si>
    <t>Helping managed care executives succeed every day.</t>
  </si>
  <si>
    <t>Designing buildings that inspire connection and wonder in every person who experiences them.</t>
  </si>
  <si>
    <t>Working to transform health care. Provide strategic advice and management consulting. Very interested in health reform. Founded in 2010 by @Rosemarie_Day1.</t>
  </si>
  <si>
    <t>Healthcare strategy &amp; policy wonk. Passion for #equality. Did #HealthReform in MA. Founded @DayHealthStrat. Book lover. Mother, daughter, #feminist, friend.</t>
  </si>
  <si>
    <t>Associate Director for Public Opinion and Survey Research at @KFF. Also: @AAPOR Transparency Initiative, #womenalsopoll Elder Millennial. She/Her. Ph.D.</t>
  </si>
  <si>
    <t>New to Twitter. Tweeting for the @commons_project, working to heal divides. Peacebuilder. LGBTQIA+ Ally. Student of life. Wifey to @timothyrasmus. Disciple.</t>
  </si>
  <si>
    <t>The market leader in value-based care. Lumeris’ deep expertise and proven model help realign care delivery  - providing the right care, at the right time.</t>
  </si>
  <si>
    <t>National Pharmaceutical Council: #Healthpolicy research on value, evidence, innovation &amp; access for patients. #GoingBelowTheSurface #healthspending #CER #RWE</t>
  </si>
  <si>
    <t>The official Twitter feed of the University of Chicago, run by http://news.uchicago.edu/ Accessibility questions? Email social-media@uchicago.edu.</t>
  </si>
  <si>
    <t>PR/comms VP @npcnow; @RutgersU alum; tennis, travel &amp; reading abt #science, #health &amp; everything so I can answer my kids’ questions</t>
  </si>
  <si>
    <t>Official Twitter account for RTI International- one of the world's leading research institutes dedicated to improving the human condition. Tweets ≠ Endorsement.</t>
  </si>
  <si>
    <t>Improving health and the value of health care by developing and implementing evidence-based policy solutions locally, nationally, and globally.</t>
  </si>
  <si>
    <t>Devoted to excellence in teaching, learning, and research, and to developing leaders who make a difference globally.</t>
  </si>
  <si>
    <t>Entrepreneur, DoGooder, Advocate: Health, Medicine, Communications, Journalism, New &amp; Social Media, Tech, Marketing, Seniors, Women, disABILITIES, Environment</t>
  </si>
  <si>
    <t>The Dartmouth Institute for Health Policy &amp; Clinical Practice is dedicated to  improving health systems and health care delivery through research and education.</t>
  </si>
  <si>
    <t>Kicking like crazy under the smooth water....Brescia University School if Social Work... Senior</t>
  </si>
  <si>
    <t>Advocating for patients with pre-existing conditions to be guaranteed access to affordable, quality health care. Sponsors of the Patient Protection Pledge.</t>
  </si>
  <si>
    <t>Communications Director @KFF, ex-reporter for the ex-Tampa Tribune, ex-bureaucrat @HHSGov &amp; @CMSGov (I call it HCFA), @NHLFlyers fan &amp; father of two</t>
  </si>
  <si>
    <t>formerly @KaiserFamFound, @PilotNews. Runner. Francophile. Police blotter reader.</t>
  </si>
  <si>
    <t>Maine based. interested in gardening, renewable energy, spaceship earth.
https://t.co/o3kWszYG3K</t>
  </si>
  <si>
    <t>https://t.co/X74G5RrUZJ International is a #digitalhealth company dedicated to improving #patientengagement for under served markets through #mobiletechnology.</t>
  </si>
  <si>
    <t>We are the #UnitedNations’ health agency. We are committed to achieve better health for everyone, everywhere - #HealthForAll</t>
  </si>
  <si>
    <t>Nairobi</t>
  </si>
  <si>
    <t>Global</t>
  </si>
  <si>
    <t>The Interweb</t>
  </si>
  <si>
    <t>San Francisco, CA | Washington DC</t>
  </si>
  <si>
    <t>San Francisco, CA</t>
  </si>
  <si>
    <t>Wit's End</t>
  </si>
  <si>
    <t>SW Washington State, USA</t>
  </si>
  <si>
    <t>USA</t>
  </si>
  <si>
    <t>Arizona</t>
  </si>
  <si>
    <t>Scottsdale, AZ</t>
  </si>
  <si>
    <t>WB PIT PHL SEA SFO NYC</t>
  </si>
  <si>
    <t>Somerville, MA</t>
  </si>
  <si>
    <t>Harrisonburg, VA</t>
  </si>
  <si>
    <t>St. Louis, MO</t>
  </si>
  <si>
    <t>Washington, DC</t>
  </si>
  <si>
    <t>Chicago, Illinois</t>
  </si>
  <si>
    <t>Washington DC metro area</t>
  </si>
  <si>
    <t>Durham, NC and Washington, DC</t>
  </si>
  <si>
    <t>Cambridge, MA</t>
  </si>
  <si>
    <t>Hanover, NH</t>
  </si>
  <si>
    <t>Charleston, SC</t>
  </si>
  <si>
    <t>Washington DC</t>
  </si>
  <si>
    <t>Palo Alto, California</t>
  </si>
  <si>
    <t>Maine, USA</t>
  </si>
  <si>
    <t>Geneva, Switzerland</t>
  </si>
  <si>
    <t>https://misssophiebot.ml</t>
  </si>
  <si>
    <t>https://t.co/kIhQFSksoO</t>
  </si>
  <si>
    <t>https://t.co/uQ03TCy0F9</t>
  </si>
  <si>
    <t>https://t.co/jI9MZ8dDPQ</t>
  </si>
  <si>
    <t>http://www.dailykos.com/user/Angela%20Marx</t>
  </si>
  <si>
    <t>http://www.kdsarge.com</t>
  </si>
  <si>
    <t>http://acmarketingpr.com</t>
  </si>
  <si>
    <t>http://www.bcj.com</t>
  </si>
  <si>
    <t>https://t.co/rYNSl0HQRS</t>
  </si>
  <si>
    <t>https://t.co/eW8dKhNuGZ</t>
  </si>
  <si>
    <t>https://t.co/jYuU6oVwoD</t>
  </si>
  <si>
    <t>http://t.co/Il4Q86EZ0r</t>
  </si>
  <si>
    <t>http://t.co/Yj14X7fb5r</t>
  </si>
  <si>
    <t>http://www.uchicago.edu</t>
  </si>
  <si>
    <t>https://t.co/z3yFPWqzFT</t>
  </si>
  <si>
    <t>http://t.co/um4OtrHXYp</t>
  </si>
  <si>
    <t>https://t.co/4MIqeCBmdv</t>
  </si>
  <si>
    <t>http://t.co/n5qU9llHb8</t>
  </si>
  <si>
    <t>http://t.co/UynDLJvT1f</t>
  </si>
  <si>
    <t>http://pre-existing.org</t>
  </si>
  <si>
    <t>http://t.co/pQ69NMdnE5</t>
  </si>
  <si>
    <t>https://t.co/CgX1PHCIC4</t>
  </si>
  <si>
    <t>https://t.co/SNaakZ4BW5</t>
  </si>
  <si>
    <t>https://t.co/wVulKuROWG</t>
  </si>
  <si>
    <t>https://pbs.twimg.com/profile_banners/751846716744298496/1478879883</t>
  </si>
  <si>
    <t>https://pbs.twimg.com/profile_banners/992486556299677698/1525465098</t>
  </si>
  <si>
    <t>https://pbs.twimg.com/profile_banners/932989265759305728/1511277272</t>
  </si>
  <si>
    <t>https://pbs.twimg.com/profile_banners/84614572/1520348790</t>
  </si>
  <si>
    <t>https://pbs.twimg.com/profile_banners/1152453010796056576/1566795703</t>
  </si>
  <si>
    <t>https://pbs.twimg.com/profile_banners/1159907595303493633/1565378618</t>
  </si>
  <si>
    <t>https://pbs.twimg.com/profile_banners/1002621996298047488/1528236465</t>
  </si>
  <si>
    <t>https://pbs.twimg.com/profile_banners/223454659/1543433450</t>
  </si>
  <si>
    <t>https://pbs.twimg.com/profile_banners/16228398/1398982404</t>
  </si>
  <si>
    <t>https://pbs.twimg.com/profile_banners/49321798/1507486835</t>
  </si>
  <si>
    <t>https://pbs.twimg.com/profile_banners/25785889/1383793967</t>
  </si>
  <si>
    <t>https://pbs.twimg.com/profile_banners/73227909/1565827931</t>
  </si>
  <si>
    <t>https://pbs.twimg.com/profile_banners/7725722/1402969432</t>
  </si>
  <si>
    <t>https://pbs.twimg.com/profile_banners/1107772757226356736/1564968734</t>
  </si>
  <si>
    <t>https://pbs.twimg.com/profile_banners/19418708/1396465447</t>
  </si>
  <si>
    <t>https://pbs.twimg.com/profile_banners/55591433/1462553607</t>
  </si>
  <si>
    <t>https://pbs.twimg.com/profile_banners/134980319/1568411781</t>
  </si>
  <si>
    <t>https://pbs.twimg.com/profile_banners/2313834344/1449237697</t>
  </si>
  <si>
    <t>https://pbs.twimg.com/profile_banners/839932754179551233/1517666383</t>
  </si>
  <si>
    <t>https://pbs.twimg.com/profile_banners/783657929744482304/1565381497</t>
  </si>
  <si>
    <t>https://pbs.twimg.com/profile_banners/1037561745676464129/1555305394</t>
  </si>
  <si>
    <t>https://pbs.twimg.com/profile_banners/284123330/1548419737</t>
  </si>
  <si>
    <t>https://pbs.twimg.com/profile_banners/154152436/1529960058</t>
  </si>
  <si>
    <t>https://pbs.twimg.com/profile_banners/131144285/1554830425</t>
  </si>
  <si>
    <t>https://pbs.twimg.com/profile_banners/32122211/1474253542</t>
  </si>
  <si>
    <t>https://pbs.twimg.com/profile_banners/300917325/1526587161</t>
  </si>
  <si>
    <t>https://pbs.twimg.com/profile_banners/4870010409/1561051149</t>
  </si>
  <si>
    <t>https://pbs.twimg.com/profile_banners/39585367/1562875857</t>
  </si>
  <si>
    <t>https://pbs.twimg.com/profile_banners/2243909509/1551195325</t>
  </si>
  <si>
    <t>https://pbs.twimg.com/profile_banners/797867737661906945/1481215792</t>
  </si>
  <si>
    <t>https://pbs.twimg.com/profile_banners/45878166/1565614912</t>
  </si>
  <si>
    <t>https://pbs.twimg.com/profile_banners/8538502/1558766137</t>
  </si>
  <si>
    <t>https://pbs.twimg.com/profile_banners/265021553/1521003412</t>
  </si>
  <si>
    <t>https://pbs.twimg.com/profile_banners/14499829/1568641778</t>
  </si>
  <si>
    <t>http://abs.twimg.com/images/themes/theme1/bg.png</t>
  </si>
  <si>
    <t>http://abs.twimg.com/images/themes/theme14/bg.gif</t>
  </si>
  <si>
    <t>http://abs.twimg.com/images/themes/theme6/bg.gif</t>
  </si>
  <si>
    <t>http://abs.twimg.com/images/themes/theme16/bg.gif</t>
  </si>
  <si>
    <t>http://abs.twimg.com/images/themes/theme3/bg.gif</t>
  </si>
  <si>
    <t>http://abs.twimg.com/images/themes/theme4/bg.gif</t>
  </si>
  <si>
    <t>http://pbs.twimg.com/profile_images/971039409540878337/2n-HSVxP_normal.jpg</t>
  </si>
  <si>
    <t>http://pbs.twimg.com/profile_images/1159908842576195584/8sC8Uqy3_normal.jpg</t>
  </si>
  <si>
    <t>http://pbs.twimg.com/profile_images/1004118450208460801/e0b1ZarY_normal.jpg</t>
  </si>
  <si>
    <t>http://pbs.twimg.com/profile_images/1422637130/mccigartrophy_normal.jpg</t>
  </si>
  <si>
    <t>http://pbs.twimg.com/profile_images/555038727743881216/Gx4WLgKf_normal.png</t>
  </si>
  <si>
    <t>http://pbs.twimg.com/profile_images/1088553424159834112/kOD8aCwn_normal.jpg</t>
  </si>
  <si>
    <t>http://pbs.twimg.com/profile_images/1081239403308244992/_gfk5FeZ_normal.jpg</t>
  </si>
  <si>
    <t>http://pbs.twimg.com/profile_images/877260969365221376/LywWgZBR_normal.jpg</t>
  </si>
  <si>
    <t>http://pbs.twimg.com/profile_images/1113138587976040449/Eq-gHinh_normal.png</t>
  </si>
  <si>
    <t>http://pbs.twimg.com/profile_images/875797335342817282/JO5OsmxU_normal.jpg</t>
  </si>
  <si>
    <t>http://pbs.twimg.com/profile_images/423927594778509312/YvugPha5_normal.jpeg</t>
  </si>
  <si>
    <t>http://pbs.twimg.com/profile_images/2272028389/t8jng0gvkamkl6yk5gpr_normal.jpeg</t>
  </si>
  <si>
    <t>http://pbs.twimg.com/profile_images/1132173527573049345/fvTI3OqO_normal.png</t>
  </si>
  <si>
    <t>http://pbs.twimg.com/profile_images/798265889279778816/h8iEQ2eR_normal.jpg</t>
  </si>
  <si>
    <t>http://pbs.twimg.com/profile_images/875476478988886016/_l61qZdR_normal.jpg</t>
  </si>
  <si>
    <t>Open Twitter Page for This Person</t>
  </si>
  <si>
    <t>https://twitter.com/misssophiebot</t>
  </si>
  <si>
    <t>https://twitter.com/healthpolicynew</t>
  </si>
  <si>
    <t>https://twitter.com/healthpolicybot</t>
  </si>
  <si>
    <t>https://twitter.com/mrellisville</t>
  </si>
  <si>
    <t>https://twitter.com/kff</t>
  </si>
  <si>
    <t>https://twitter.com/elaineybarra5</t>
  </si>
  <si>
    <t>https://twitter.com/kaiserfamfound</t>
  </si>
  <si>
    <t>https://twitter.com/p4ahcf</t>
  </si>
  <si>
    <t>https://twitter.com/edub56</t>
  </si>
  <si>
    <t>https://twitter.com/aprayingwifecom</t>
  </si>
  <si>
    <t>https://twitter.com/mcuban</t>
  </si>
  <si>
    <t>https://twitter.com/papermo48443016</t>
  </si>
  <si>
    <t>https://twitter.com/yasuragidk</t>
  </si>
  <si>
    <t>https://twitter.com/angieinwastate</t>
  </si>
  <si>
    <t>https://twitter.com/balihai2</t>
  </si>
  <si>
    <t>https://twitter.com/abhinary</t>
  </si>
  <si>
    <t>https://twitter.com/kdsarge</t>
  </si>
  <si>
    <t>https://twitter.com/thurayya81</t>
  </si>
  <si>
    <t>https://twitter.com/jamendola</t>
  </si>
  <si>
    <t>https://twitter.com/mhexecutive</t>
  </si>
  <si>
    <t>https://twitter.com/bcjarchitecture</t>
  </si>
  <si>
    <t>https://twitter.com/dayhealthstrat</t>
  </si>
  <si>
    <t>https://twitter.com/rosemarie_day1</t>
  </si>
  <si>
    <t>https://twitter.com/ashleykirzinger</t>
  </si>
  <si>
    <t>https://twitter.com/baileerasmussen</t>
  </si>
  <si>
    <t>https://twitter.com/lumeris</t>
  </si>
  <si>
    <t>https://twitter.com/npcnow</t>
  </si>
  <si>
    <t>https://twitter.com/uchicago</t>
  </si>
  <si>
    <t>https://twitter.com/hofelicha</t>
  </si>
  <si>
    <t>https://twitter.com/rti_intl</t>
  </si>
  <si>
    <t>https://twitter.com/dukemargolis</t>
  </si>
  <si>
    <t>https://twitter.com/harvard</t>
  </si>
  <si>
    <t>https://twitter.com/elinsilveous</t>
  </si>
  <si>
    <t>https://twitter.com/dartmouthinst</t>
  </si>
  <si>
    <t>https://twitter.com/lake_edge_lucy</t>
  </si>
  <si>
    <t>https://twitter.com/eleanor25906028</t>
  </si>
  <si>
    <t>https://twitter.com/preexistingorg</t>
  </si>
  <si>
    <t>https://twitter.com/craigpalosky</t>
  </si>
  <si>
    <t>https://twitter.com/arjeter</t>
  </si>
  <si>
    <t>https://twitter.com/rjtholl</t>
  </si>
  <si>
    <t>https://twitter.com/accessmobileinc</t>
  </si>
  <si>
    <t>https://twitter.com/who</t>
  </si>
  <si>
    <t>misssophiebot
RT @HealthPolicyNew: Kaiser Foundation:
In Their Own Voices: Low-income
Women and Their Health Providers
in Three Communities Talk about
Ac…</t>
  </si>
  <si>
    <t>healthpolicynew
Kaiser Foundation: Preventive Services
Tracker https://t.co/B13U2jbWzx
@KaiserFamFound</t>
  </si>
  <si>
    <t>healthpolicybot
RT @HealthPolicyNew: Kaiser Foundation:
In Their Own Voices: Low-income
Women and Their Health Providers
in Three Communities Talk about
Ac…</t>
  </si>
  <si>
    <t>mrellisville
RT @KFF: Though health spending
growth has moderated, the U.S.
is still spending about twice as
much as other comparable countries
for simi…</t>
  </si>
  <si>
    <t>kff
If Puerto Rico reverted to pre-ACA
Medicaid financing after most temporary
Medicaid funds expire at end of
Sept. 2019, available funds would
fall short of projected costs by
$1B in FY 2020 and $1.5B in FY
2021, or half of projected program
costs. https://t.co/A6swiLd1sB
https://t.co/icyDpHBjyC</t>
  </si>
  <si>
    <t>elaineybarra5
RT @EDub56: @P4AHCF @KaiserFamFound
Biased poll questions - and of
course you get the answers you
want. Face reality: poll after
poll shows…</t>
  </si>
  <si>
    <t xml:space="preserve">kaiserfamfound
</t>
  </si>
  <si>
    <t xml:space="preserve">p4ahcf
</t>
  </si>
  <si>
    <t>edub56
@P4AHCF @KaiserFamFound Biased
poll questions - and of course
you get the answers you want. Face
reality: poll after poll shows
that 1. Americans prefer single
payer, and 2. people despise the
health insurance industry (the
corporations who sponsor "Partnership
for Americas Health Care Future"</t>
  </si>
  <si>
    <t>aprayingwifecom
@Papermo48443016 @KaiserFamFound
@mcuban Please send me where to
send a MA2020 business model</t>
  </si>
  <si>
    <t xml:space="preserve">mcuban
</t>
  </si>
  <si>
    <t>papermo48443016
RT @aprayingwifecom: @Papermo48443016
@KaiserFamFound @mcuban Please
send me where to send a MA2020
business model</t>
  </si>
  <si>
    <t>yasuragidk
RT @KFF: Puerto Rico and the USVI
are heading for a fiscal cliff,
with most temporary Medicaid funds
are set to expire at the end of
Sept 2…</t>
  </si>
  <si>
    <t>angieinwastate
RT @KFF: Puerto Rico and the USVI
are heading for a fiscal cliff,
with most temporary Medicaid funds
are set to expire at the end of
Sept 2…</t>
  </si>
  <si>
    <t>balihai2
RT @KFF: Puerto Rico and the USVI
are heading for a fiscal cliff,
with most temporary Medicaid funds
are set to expire at the end of
Sept 2…</t>
  </si>
  <si>
    <t>abhinary
RT @KFF: Puerto Rico and the USVI
are heading for a fiscal cliff,
with most temporary Medicaid funds
are set to expire at the end of
Sept 2…</t>
  </si>
  <si>
    <t>kdsarge
RT @KFF: Puerto Rico and the USVI
are heading for a fiscal cliff,
with most temporary Medicaid funds
are set to expire at the end of
Sept 2…</t>
  </si>
  <si>
    <t>thurayya81
RT @KFF: Puerto Rico and the USVI
are heading for a fiscal cliff,
with most temporary Medicaid funds
are set to expire at the end of
Sept 2…</t>
  </si>
  <si>
    <t>jamendola
There is a close link between having
persistently high spending and
being diagnosed with certain #ChronicHealthConditions,
according to a new @KaiserFamFound
analysis. https://t.co/cpgwyupoRP
| @MHExecutive</t>
  </si>
  <si>
    <t xml:space="preserve">mhexecutive
</t>
  </si>
  <si>
    <t>bcjarchitecture
Honored to have our work with @kaiserfamfound
included in this inspiring list!
#FCDesignAwards https://t.co/U1M0bWvMHv</t>
  </si>
  <si>
    <t>dayhealthstrat
RT @Rosemarie_Day1: Great report
on 2020 swing voters. #Healthcare
is a top issue for them, and Democrats
have the advantage here. (Priorit…</t>
  </si>
  <si>
    <t>rosemarie_day1
Great report on 2020 swing voters.
#Healthcare is a top issue for
them, and Democrats have the advantage
here. (Priorities are access and
affordability.) It’s second only
to climate change. @AshleyKirzinger
@kaiserfamfound https://t.co/4ibH6FFynW</t>
  </si>
  <si>
    <t xml:space="preserve">ashleykirzinger
</t>
  </si>
  <si>
    <t>baileerasmussen
@Rosemarie_Day1 @AshleyKirzinger
@kaiserfamfound This doesn't surprise
me! What is your perspective on
#Healthcare? There are so many
different opinions about this issue
that it tends to be a topic of
conflict. Curious to hear your
thoughts.</t>
  </si>
  <si>
    <t>lumeris
New brief describes key themes
related to the use of comprehensive,
risk-based managed care in the
#Medicaid program: https://t.co/fcVMfeheqS
| @KaiserFamFound #valuebasedcare
#SdoH</t>
  </si>
  <si>
    <t>npcnow
If you’re following the discussion
on #HealthSpending, watch what
experts from @KaiserFamFound @Harvard
@dukemargolis @RTI_Intl @UChicago
@DartmouthInst &amp;amp; @npcnow say
about finding solutions to achieve
better value in #healthcare. https://t.co/BkqUx8rjte
#GoingBelowTheSurface</t>
  </si>
  <si>
    <t xml:space="preserve">uchicago
</t>
  </si>
  <si>
    <t>hofelicha
RT @npcnow: If you’re following
the discussion on #HealthSpending,
watch what experts from @KaiserFamFound
@Harvard @dukemargolis @RTI_Intl…</t>
  </si>
  <si>
    <t xml:space="preserve">rti_intl
</t>
  </si>
  <si>
    <t xml:space="preserve">dukemargolis
</t>
  </si>
  <si>
    <t xml:space="preserve">harvard
</t>
  </si>
  <si>
    <t>elinsilveous
RT @npcnow: If you’re following
the discussion on #HealthSpending,
watch what experts from @KaiserFamFound
@Harvard @dukemargolis @RTI_Intl…</t>
  </si>
  <si>
    <t>dartmouthinst
RT @npcnow: If you’re following
the discussion on #HealthSpending,
watch what experts from @KaiserFamFound
@Harvard @dukemargolis @RTI_Intl…</t>
  </si>
  <si>
    <t>lake_edge_lucy
RT @KFF: If Puerto Rico reverted
to pre-ACA Medicaid financing after
most temporary Medicaid funds expire
at end of Sept. 2019, available
f…</t>
  </si>
  <si>
    <t>eleanor25906028
@HealthPolicyNew @kaiserfamfound
Something to research ... looks
like a good plan... how is healthcare
policy supporting it?</t>
  </si>
  <si>
    <t>preexistingorg
RT @PreexistingOrg: From @KaiserFamFound:
@arjeter @CraigPalosky paint a
devastating picture for Obamcare
repeal. #ProtectOurCare! https://…</t>
  </si>
  <si>
    <t xml:space="preserve">craigpalosky
</t>
  </si>
  <si>
    <t xml:space="preserve">arjeter
</t>
  </si>
  <si>
    <t>rjtholl
@EDub56 @P4AHCF @kaiserfamfound
Partnership for Americas Health
Care Future BOOO! https://t.co/nyvrNywDfI
https://t.co/6glCACmASY</t>
  </si>
  <si>
    <t>accessmobileinc
Genetics, behavior, environment
&amp;amp; social circumstances determine
nearly 90% of a person’s health
- it is essential to take health
programs beyond the clinical space.
Addressing #SDoH improves health
outcomes and reduces health disparities.
@WHO @KaiserFamFound https://t.co/lqujUTRTbd</t>
  </si>
  <si>
    <t xml:space="preserve">who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</si>
  <si>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</si>
  <si>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</si>
  <si>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</si>
  <si>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</si>
  <si>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</si>
  <si>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</si>
  <si>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</si>
  <si>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</si>
  <si>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</si>
  <si>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</si>
  <si>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</si>
  <si>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</si>
  <si>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</si>
  <si>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</si>
  <si>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</si>
  <si>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</si>
  <si>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</si>
  <si>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</si>
  <si>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</si>
  <si>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</si>
  <si>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</si>
  <si>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</si>
  <si>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</si>
  <si>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</si>
  <si>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</si>
  <si>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</si>
  <si>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</si>
  <si>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</si>
  <si>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</si>
  <si>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</si>
  <si>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</si>
  <si>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</si>
  <si>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</si>
  <si>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</si>
  <si>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</si>
  <si>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</si>
  <si>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</si>
  <si>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</si>
  <si>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</si>
  <si>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</si>
  <si>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</si>
  <si>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</si>
  <si>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</si>
  <si>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</si>
  <si>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</si>
  <si>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</si>
  <si>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</si>
  <si>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</si>
  <si>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</si>
  <si>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</si>
  <si>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</si>
  <si>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</si>
  <si>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</si>
  <si>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</si>
  <si>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</si>
  <si>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</si>
  <si>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</si>
  <si>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</si>
  <si>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</si>
  <si>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</si>
  <si>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</si>
  <si>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</si>
  <si>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</si>
  <si>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</si>
  <si>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</si>
  <si>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</si>
  <si>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</si>
  <si>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</si>
  <si>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</si>
  <si>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</si>
  <si>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</si>
  <si>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</si>
  <si>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</si>
  <si>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https://splinternews.com/look-at-these-absolutely-ordinary-americans-who-hate-me-1833380461 https://www.kff.org/medicaid/issue-brief/10-things-to-know-about-medicaid-managed-care/ https://twitter.com/fastcompany/status/1171021941202964480 https://www.managedhealthcareexecutive.com/health-management/reducing-costs-chronic-health-conditions</t>
  </si>
  <si>
    <t>https://www.kff.org/report-section/medicaid-financing-cliff-implications-for-the-health-care-systems-in-puerto-rico-and-usvi-issue-brief/ https://t.co/tlFhODu5EM https://t.co/oIzk7G9cMm</t>
  </si>
  <si>
    <t>https://www.kff.org/womens-health-policy/report/in-their-own-voices-low-income-women-and-their-health-providers-in-three-communities-talk-about-access-to-care-reproductive-health-and-immigration/?utm_source=dlvr.it&amp;utm_medium=twitter https://www.kff.org/medicaid/issue-brief/community-health-centers-prepare-for-funding-uncertainty/?utm_source=dlvr.it&amp;utm_medium=twitter https://www.kff.org/medicaid/press-release/facing-a-potential-funding-crunch-community-health-centers-in-medically-underserved-areas-around-the-country-report-they-are-considering-reductions-in-staffing-and-services-that-would-limit-patients/?utm_source=dlvr.it&amp;utm_medium=twitter https://www.kff.org/other/issue-brief/data-note-swing-voters/?utm_source=dlvr.it&amp;utm_medium=twitter https://www.kff.org/global-health-policy/fact-sheet/the-u-s-and-gavi-the-vaccine-alliance/?utm_source=dlvr.it&amp;utm_medium=twitter https://www.kff.org/data-collection/medicaid-managed-care-market-tracker/?utm_source=dlvr.it&amp;utm_medium=twitter https://www.kff.org/other/poll-finding/kff-health-apps-and-information-survey/?utm_source=dlvr.it&amp;utm_medium=twitter https://www.kff.org/other/perspective/separating-hype-from-reality-in-health-tech/?utm_source=dlvr.it&amp;utm_medium=twitter https://www.kff.org/private-insurance/issue-brief/data-note-2019-medical-loss-ratio-rebates/?utm_source=dlvr.it&amp;utm_medium=twitter https://www.kff.org/private-insurance/press-release/private-insurers-are-expected-to-pay-a-record-of-at-least-1-3-billion-in-rebates-to-consumers-beginning-in-september-for-excessive-premiums-relative-to-health-care-expenses/?utm_source=dlvr.it&amp;utm_medium=twitter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</si>
  <si>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</si>
  <si>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</si>
  <si>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</si>
  <si>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</si>
  <si>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</si>
  <si>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</si>
  <si>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</si>
  <si>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</si>
  <si>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</si>
  <si>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splinternews.com kff.org twitter.com managedhealthcareexecutive.com</t>
  </si>
  <si>
    <t>t.co kff.org</t>
  </si>
  <si>
    <t>Top Hashtags in Tweet in Entire Graph</t>
  </si>
  <si>
    <t>goingbelowthesurface</t>
  </si>
  <si>
    <t>medicaid</t>
  </si>
  <si>
    <t>valuebasedcare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</si>
  <si>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</si>
  <si>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</si>
  <si>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</si>
  <si>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</si>
  <si>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</si>
  <si>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</si>
  <si>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</si>
  <si>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</si>
  <si>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sdoh medicaid valuebasedcare fcdesignawards chronichealthconditions</t>
  </si>
  <si>
    <t>Top Words in Tweet in Entire Graph</t>
  </si>
  <si>
    <t>Words in Sentiment List#1: Positive</t>
  </si>
  <si>
    <t>Words in Sentiment List#2: Negative</t>
  </si>
  <si>
    <t>Words in Sentiment List#3: Angry/Violent</t>
  </si>
  <si>
    <t>Non-categorized Words</t>
  </si>
  <si>
    <t>Total Words</t>
  </si>
  <si>
    <t>health</t>
  </si>
  <si>
    <t>kaiser</t>
  </si>
  <si>
    <t>foundation</t>
  </si>
  <si>
    <t>Top Words in Tweet in G1</t>
  </si>
  <si>
    <t>poll</t>
  </si>
  <si>
    <t>care</t>
  </si>
  <si>
    <t>#sdoh</t>
  </si>
  <si>
    <t>partnership</t>
  </si>
  <si>
    <t>americas</t>
  </si>
  <si>
    <t>future</t>
  </si>
  <si>
    <t>Top Words in Tweet in G2</t>
  </si>
  <si>
    <t>funds</t>
  </si>
  <si>
    <t>end</t>
  </si>
  <si>
    <t>puerto</t>
  </si>
  <si>
    <t>rico</t>
  </si>
  <si>
    <t>temporary</t>
  </si>
  <si>
    <t>expire</t>
  </si>
  <si>
    <t>sept</t>
  </si>
  <si>
    <t>usvi</t>
  </si>
  <si>
    <t>Top Words in Tweet in G3</t>
  </si>
  <si>
    <t>re</t>
  </si>
  <si>
    <t>following</t>
  </si>
  <si>
    <t>discussion</t>
  </si>
  <si>
    <t>#healthspending</t>
  </si>
  <si>
    <t>watch</t>
  </si>
  <si>
    <t>experts</t>
  </si>
  <si>
    <t>Top Words in Tweet in G4</t>
  </si>
  <si>
    <t>voices</t>
  </si>
  <si>
    <t>low</t>
  </si>
  <si>
    <t>income</t>
  </si>
  <si>
    <t>women</t>
  </si>
  <si>
    <t>Top Words in Tweet in G5</t>
  </si>
  <si>
    <t>#healthcare</t>
  </si>
  <si>
    <t>issue</t>
  </si>
  <si>
    <t>great</t>
  </si>
  <si>
    <t>report</t>
  </si>
  <si>
    <t>2020</t>
  </si>
  <si>
    <t>swing</t>
  </si>
  <si>
    <t>voters</t>
  </si>
  <si>
    <t>Top Words in Tweet in G6</t>
  </si>
  <si>
    <t>paint</t>
  </si>
  <si>
    <t>devastating</t>
  </si>
  <si>
    <t>picture</t>
  </si>
  <si>
    <t>obamcare</t>
  </si>
  <si>
    <t>repeal</t>
  </si>
  <si>
    <t>#protectourcare</t>
  </si>
  <si>
    <t>Top Words in Tweet in G7</t>
  </si>
  <si>
    <t>send</t>
  </si>
  <si>
    <t>please</t>
  </si>
  <si>
    <t>ma2020</t>
  </si>
  <si>
    <t>business</t>
  </si>
  <si>
    <t>model</t>
  </si>
  <si>
    <t>Top Words in Tweet</t>
  </si>
  <si>
    <t>health kaiserfamfound poll p4ahcf care #sdoh edub56 partnership americas future</t>
  </si>
  <si>
    <t>medicaid funds end puerto rico temporary expire sept kff usvi</t>
  </si>
  <si>
    <t>npcnow re following discussion #healthspending watch experts kaiserfamfound harvard dukemargolis</t>
  </si>
  <si>
    <t>kaiserfamfound kaiser foundation health care healthpolicynew voices low income women</t>
  </si>
  <si>
    <t>#healthcare issue rosemarie_day1 ashleykirzinger kaiserfamfound great report 2020 swing voters</t>
  </si>
  <si>
    <t>kaiserfamfound arjeter craigpalosky paint devastating picture obamcare repeal #protectourcare</t>
  </si>
  <si>
    <t>send papermo48443016 kaiserfamfound mcuban please ma2020 business model</t>
  </si>
  <si>
    <t>Top Word Pairs in Tweet in Entire Graph</t>
  </si>
  <si>
    <t>kaiser,foundation</t>
  </si>
  <si>
    <t>puerto,rico</t>
  </si>
  <si>
    <t>temporary,medicaid</t>
  </si>
  <si>
    <t>medicaid,funds</t>
  </si>
  <si>
    <t>expire,end</t>
  </si>
  <si>
    <t>end,sept</t>
  </si>
  <si>
    <t>kff,puerto</t>
  </si>
  <si>
    <t>rico,usvi</t>
  </si>
  <si>
    <t>usvi,heading</t>
  </si>
  <si>
    <t>heading,fiscal</t>
  </si>
  <si>
    <t>Top Word Pairs in Tweet in G1</t>
  </si>
  <si>
    <t>p4ahcf,kaiserfamfound</t>
  </si>
  <si>
    <t>edub56,p4ahcf</t>
  </si>
  <si>
    <t>partnership,americas</t>
  </si>
  <si>
    <t>americas,health</t>
  </si>
  <si>
    <t>health,care</t>
  </si>
  <si>
    <t>care,future</t>
  </si>
  <si>
    <t>kaiserfamfound,biased</t>
  </si>
  <si>
    <t>biased,poll</t>
  </si>
  <si>
    <t>poll,questions</t>
  </si>
  <si>
    <t>questions,course</t>
  </si>
  <si>
    <t>Top Word Pairs in Tweet in G2</t>
  </si>
  <si>
    <t>fiscal,cliff</t>
  </si>
  <si>
    <t>Top Word Pairs in Tweet in G3</t>
  </si>
  <si>
    <t>re,following</t>
  </si>
  <si>
    <t>following,discussion</t>
  </si>
  <si>
    <t>discussion,#healthspending</t>
  </si>
  <si>
    <t>#healthspending,watch</t>
  </si>
  <si>
    <t>watch,experts</t>
  </si>
  <si>
    <t>experts,kaiserfamfound</t>
  </si>
  <si>
    <t>kaiserfamfound,harvard</t>
  </si>
  <si>
    <t>harvard,dukemargolis</t>
  </si>
  <si>
    <t>dukemargolis,rti_intl</t>
  </si>
  <si>
    <t>npcnow,re</t>
  </si>
  <si>
    <t>Top Word Pairs in Tweet in G4</t>
  </si>
  <si>
    <t>foundation,voices</t>
  </si>
  <si>
    <t>voices,low</t>
  </si>
  <si>
    <t>low,income</t>
  </si>
  <si>
    <t>income,women</t>
  </si>
  <si>
    <t>women,health</t>
  </si>
  <si>
    <t>health,providers</t>
  </si>
  <si>
    <t>providers,three</t>
  </si>
  <si>
    <t>three,communities</t>
  </si>
  <si>
    <t>communities,talk</t>
  </si>
  <si>
    <t>Top Word Pairs in Tweet in G5</t>
  </si>
  <si>
    <t>ashleykirzinger,kaiserfamfound</t>
  </si>
  <si>
    <t>great,report</t>
  </si>
  <si>
    <t>report,2020</t>
  </si>
  <si>
    <t>2020,swing</t>
  </si>
  <si>
    <t>swing,voters</t>
  </si>
  <si>
    <t>voters,#healthcare</t>
  </si>
  <si>
    <t>#healthcare,top</t>
  </si>
  <si>
    <t>top,issue</t>
  </si>
  <si>
    <t>issue,democrats</t>
  </si>
  <si>
    <t>democrats,advantage</t>
  </si>
  <si>
    <t>Top Word Pairs in Tweet in G6</t>
  </si>
  <si>
    <t>kaiserfamfound,arjeter</t>
  </si>
  <si>
    <t>arjeter,craigpalosky</t>
  </si>
  <si>
    <t>craigpalosky,paint</t>
  </si>
  <si>
    <t>paint,devastating</t>
  </si>
  <si>
    <t>devastating,picture</t>
  </si>
  <si>
    <t>picture,obamcare</t>
  </si>
  <si>
    <t>obamcare,repeal</t>
  </si>
  <si>
    <t>repeal,#protectourcare</t>
  </si>
  <si>
    <t>Top Word Pairs in Tweet in G7</t>
  </si>
  <si>
    <t>papermo48443016,kaiserfamfound</t>
  </si>
  <si>
    <t>kaiserfamfound,mcuban</t>
  </si>
  <si>
    <t>mcuban,please</t>
  </si>
  <si>
    <t>please,send</t>
  </si>
  <si>
    <t>send,send</t>
  </si>
  <si>
    <t>send,ma2020</t>
  </si>
  <si>
    <t>ma2020,business</t>
  </si>
  <si>
    <t>business,model</t>
  </si>
  <si>
    <t>Top Word Pairs in Tweet</t>
  </si>
  <si>
    <t>p4ahcf,kaiserfamfound  edub56,p4ahcf  partnership,americas  americas,health  health,care  care,future  kaiserfamfound,biased  biased,poll  poll,questions  questions,course</t>
  </si>
  <si>
    <t>puerto,rico  temporary,medicaid  medicaid,funds  expire,end  end,sept  kff,puerto  rico,usvi  usvi,heading  heading,fiscal  fiscal,cliff</t>
  </si>
  <si>
    <t>re,following  following,discussion  discussion,#healthspending  #healthspending,watch  watch,experts  experts,kaiserfamfound  kaiserfamfound,harvard  harvard,dukemargolis  dukemargolis,rti_intl  npcnow,re</t>
  </si>
  <si>
    <t>kaiser,foundation  foundation,voices  voices,low  low,income  income,women  women,health  health,providers  providers,three  three,communities  communities,talk</t>
  </si>
  <si>
    <t>ashleykirzinger,kaiserfamfound  great,report  report,2020  2020,swing  swing,voters  voters,#healthcare  #healthcare,top  top,issue  issue,democrats  democrats,advantage</t>
  </si>
  <si>
    <t>kaiserfamfound,arjeter  arjeter,craigpalosky  craigpalosky,paint  paint,devastating  devastating,picture  picture,obamcare  obamcare,repeal  repeal,#protectourcare</t>
  </si>
  <si>
    <t>papermo48443016,kaiserfamfound  kaiserfamfound,mcuban  mcuban,please  please,send  send,send  send,ma2020  ma2020,business  business,model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</si>
  <si>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</si>
  <si>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</si>
  <si>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</si>
  <si>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</si>
  <si>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</si>
  <si>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</si>
  <si>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</si>
  <si>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</si>
  <si>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</si>
  <si>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</si>
  <si>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</si>
  <si>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</si>
  <si>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</si>
  <si>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</si>
  <si>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</si>
  <si>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</si>
  <si>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</si>
  <si>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edub56 p4ahcf</t>
  </si>
  <si>
    <t>Top Mentioned in Tweet</t>
  </si>
  <si>
    <t>kaiserfamfound p4ahcf who mhexecutive edub56</t>
  </si>
  <si>
    <t>npcnow kaiserfamfound harvard dukemargolis rti_intl uchicago dartmouthinst</t>
  </si>
  <si>
    <t>kaiserfamfound healthpolicynew eleanor25906028</t>
  </si>
  <si>
    <t>ashleykirzinger kaiserfamfound rosemarie_day1</t>
  </si>
  <si>
    <t>kaiserfamfound arjeter craigpalosky preexistingorg</t>
  </si>
  <si>
    <t>kaiserfamfound mcuban aprayingwifecom papermo48443016</t>
  </si>
  <si>
    <t>Top Tweeters in Entire Graph</t>
  </si>
  <si>
    <t>Top Tweeters in G1</t>
  </si>
  <si>
    <t>Top Tweeters in G2</t>
  </si>
  <si>
    <t>Top Tweeters in G3</t>
  </si>
  <si>
    <t>Top Tweeters in G4</t>
  </si>
  <si>
    <t>Top Tweeters in G5</t>
  </si>
  <si>
    <t>Top Tweeters in G6</t>
  </si>
  <si>
    <t>Top Tweeters in G7</t>
  </si>
  <si>
    <t>Top Tweeters</t>
  </si>
  <si>
    <t>who jamendola mhexecutive elaineybarra5 lumeris edub56 rjtholl accessmobileinc p4ahcf bcjarchitecture</t>
  </si>
  <si>
    <t>balihai2 kdsarge angieinwastate abhinary kff yasuragidk thurayya81 lake_edge_lucy mrellisville</t>
  </si>
  <si>
    <t>elinsilveous harvard uchicago npcnow rti_intl dukemargolis dartmouthinst hofelicha</t>
  </si>
  <si>
    <t>misssophiebot healthpolicybot healthpolicynew eleanor25906028</t>
  </si>
  <si>
    <t>ashleykirzinger rosemarie_day1 dayhealthstrat baileerasmussen</t>
  </si>
  <si>
    <t>preexistingorg craigpalosky arjeter</t>
  </si>
  <si>
    <t>mcuban papermo48443016 aprayingwifecom</t>
  </si>
  <si>
    <t>Top URLs in Tweet by Count</t>
  </si>
  <si>
    <t>https://www.kff.org/health-reform/report/preventive-services-tracker/?utm_source=dlvr.it&amp;utm_medium=twitter https://www.kff.org/health-reform/press-release/poll-most-democrats-prefer-a-presidential-candidate-who-wants-to-build-on-the-affordable-care-act/?utm_source=dlvr.it&amp;utm_medium=twitter https://www.kff.org/slideshow/where-do-the-democratic-candidates-in-the-september-12th-debate-stand-on-health-reform/?utm_source=dlvr.it&amp;utm_medium=twitter https://www.kff.org/global-health-policy/fact-sheet/key-u-s-government-agency-positions-and-officials-in-global-health-policy-related-areas/?utm_source=dlvr.it&amp;utm_medium=twitter https://www.kff.org/private-insurance/press-release/private-insurers-are-expected-to-pay-a-record-of-at-least-1-3-billion-in-rebates-to-consumers-beginning-in-september-for-excessive-premiums-relative-to-health-care-expenses/?utm_source=dlvr.it&amp;utm_medium=twitter https://www.kff.org/private-insurance/issue-brief/data-note-2019-medical-loss-ratio-rebates/?utm_source=dlvr.it&amp;utm_medium=twitter https://www.kff.org/other/perspective/separating-hype-from-reality-in-health-tech/?utm_source=dlvr.it&amp;utm_medium=twitter https://www.kff.org/other/poll-finding/kff-health-apps-and-information-survey/?utm_source=dlvr.it&amp;utm_medium=twitter https://www.kff.org/data-collection/medicaid-managed-care-market-tracker/?utm_source=dlvr.it&amp;utm_medium=twitter https://www.kff.org/global-health-policy/fact-sheet/the-u-s-and-gavi-the-vaccine-alliance/?utm_source=dlvr.it&amp;utm_medium=twitter</t>
  </si>
  <si>
    <t>https://www.kff.org/report-section/medicaid-financing-cliff-implications-for-the-health-care-systems-in-puerto-rico-and-usvi-issue-brief/ https://t.co/oIzk7G9cMm https://t.co/tlFhODu5EM</t>
  </si>
  <si>
    <t>Top URLs in Tweet by Salience</t>
  </si>
  <si>
    <t>Top Domains in Tweet by Count</t>
  </si>
  <si>
    <t>Top Domains in Tweet by Salience</t>
  </si>
  <si>
    <t>kff.org t.co</t>
  </si>
  <si>
    <t>Top Hashtags in Tweet by Count</t>
  </si>
  <si>
    <t>Top Hashtags in Tweet by Salience</t>
  </si>
  <si>
    <t>Top Words in Tweet by Count</t>
  </si>
  <si>
    <t>healthpolicynew kaiser foundation voices low income women health providers three</t>
  </si>
  <si>
    <t>kaiser foundation health care services tracker september u s rebates</t>
  </si>
  <si>
    <t>spending kff though health growth moderated u s still twice</t>
  </si>
  <si>
    <t>medicaid funds end health care puerto rico temporary expire sept</t>
  </si>
  <si>
    <t>poll edub56 p4ahcf biased questions course answers want face reality</t>
  </si>
  <si>
    <t>poll health p4ahcf biased questions course answers want face reality</t>
  </si>
  <si>
    <t>send papermo48443016 mcuban please ma2020 business model</t>
  </si>
  <si>
    <t>send aprayingwifecom papermo48443016 mcuban please ma2020 business model</t>
  </si>
  <si>
    <t>kff puerto rico usvi heading fiscal cliff temporary medicaid funds</t>
  </si>
  <si>
    <t>close link between having persistently high spending being diagnosed certain</t>
  </si>
  <si>
    <t>honored work included inspiring list #fcdesignawards</t>
  </si>
  <si>
    <t>rosemarie_day1 great report 2020 swing voters #healthcare top issue democrats</t>
  </si>
  <si>
    <t>great report 2020 swing voters #healthcare top issue democrats advantage</t>
  </si>
  <si>
    <t>rosemarie_day1 ashleykirzinger surprise perspective #healthcare many different opinions issue tends</t>
  </si>
  <si>
    <t>new brief describes key themes related use comprehensive risk based</t>
  </si>
  <si>
    <t>re following discussion #healthspending watch experts harvard dukemargolis rti_intl uchicago</t>
  </si>
  <si>
    <t>npcnow re following discussion #healthspending watch experts harvard dukemargolis rti_intl</t>
  </si>
  <si>
    <t>medicaid kff puerto rico reverted pre aca financing temporary funds</t>
  </si>
  <si>
    <t>healthpolicynew something research looks good plan healthcare policy supporting</t>
  </si>
  <si>
    <t>arjeter craigpalosky paint devastating picture obamcare repeal #protectourcare preexistingorg</t>
  </si>
  <si>
    <t>edub56 p4ahcf partnership americas health care future booo</t>
  </si>
  <si>
    <t>health genetics behavior environment social circumstances determine nearly 90 person</t>
  </si>
  <si>
    <t>Top Words in Tweet by Salience</t>
  </si>
  <si>
    <t>health care services tracker september u s rebates data note</t>
  </si>
  <si>
    <t>projected costs fy spending medicaid funds end health care reverted</t>
  </si>
  <si>
    <t>preexistingorg arjeter craigpalosky paint devastating picture obamcare repeal #protectourcare</t>
  </si>
  <si>
    <t>Top Word Pairs in Tweet by Count</t>
  </si>
  <si>
    <t>healthpolicynew,kaiser  kaiser,foundation  foundation,voices  voices,low  low,income  income,women  women,health  health,providers  providers,three  three,communities</t>
  </si>
  <si>
    <t>kaiser,foundation  tracker,kaiserfamfound  u,s  foundation,data  data,note  community,health  health,centers  access,care  eleanor25906028,healthpolicynew  healthpolicynew,kaiserfamfound</t>
  </si>
  <si>
    <t>kff,though  though,health  health,spending  spending,growth  growth,moderated  moderated,u  u,s  s,still  still,spending  spending,twice</t>
  </si>
  <si>
    <t>puerto,rico  temporary,medicaid  medicaid,funds  expire,end  end,sept  sept,2019  health,care  rico,reverted  reverted,pre  pre,aca</t>
  </si>
  <si>
    <t>edub56,p4ahcf  p4ahcf,kaiserfamfound  kaiserfamfound,biased  biased,poll  poll,questions  questions,course  course,answers  answers,want  want,face  face,reality</t>
  </si>
  <si>
    <t>p4ahcf,kaiserfamfound  kaiserfamfound,biased  biased,poll  poll,questions  questions,course  course,answers  answers,want  want,face  face,reality  reality,poll</t>
  </si>
  <si>
    <t>aprayingwifecom,papermo48443016  papermo48443016,kaiserfamfound  kaiserfamfound,mcuban  mcuban,please  please,send  send,send  send,ma2020  ma2020,business  business,model</t>
  </si>
  <si>
    <t>kff,puerto  puerto,rico  rico,usvi  usvi,heading  heading,fiscal  fiscal,cliff  cliff,temporary  temporary,medicaid  medicaid,funds  funds,set</t>
  </si>
  <si>
    <t>close,link  link,between  between,having  having,persistently  persistently,high  high,spending  spending,being  being,diagnosed  diagnosed,certain  certain,#chronichealthconditions</t>
  </si>
  <si>
    <t>honored,work  work,kaiserfamfound  kaiserfamfound,included  included,inspiring  inspiring,list  list,#fcdesignawards</t>
  </si>
  <si>
    <t>rosemarie_day1,great  great,report  report,2020  2020,swing  swing,voters  voters,#healthcare  #healthcare,top  top,issue  issue,democrats  democrats,advantage</t>
  </si>
  <si>
    <t>great,report  report,2020  2020,swing  swing,voters  voters,#healthcare  #healthcare,top  top,issue  issue,democrats  democrats,advantage  advantage,here</t>
  </si>
  <si>
    <t>rosemarie_day1,ashleykirzinger  ashleykirzinger,kaiserfamfound  kaiserfamfound,surprise  surprise,perspective  perspective,#healthcare  #healthcare,many  many,different  different,opinions  opinions,issue  issue,tends</t>
  </si>
  <si>
    <t>new,brief  brief,describes  describes,key  key,themes  themes,related  related,use  use,comprehensive  comprehensive,risk  risk,based  based,managed</t>
  </si>
  <si>
    <t>re,following  following,discussion  discussion,#healthspending  #healthspending,watch  watch,experts  experts,kaiserfamfound  kaiserfamfound,harvard  harvard,dukemargolis  dukemargolis,rti_intl  rti_intl,uchicago</t>
  </si>
  <si>
    <t>npcnow,re  re,following  following,discussion  discussion,#healthspending  #healthspending,watch  watch,experts  experts,kaiserfamfound  kaiserfamfound,harvard  harvard,dukemargolis  dukemargolis,rti_intl</t>
  </si>
  <si>
    <t>kff,puerto  puerto,rico  rico,reverted  reverted,pre  pre,aca  aca,medicaid  medicaid,financing  financing,temporary  temporary,medicaid  medicaid,funds</t>
  </si>
  <si>
    <t>healthpolicynew,kaiserfamfound  kaiserfamfound,something  something,research  research,looks  looks,good  good,plan  plan,healthcare  healthcare,policy  policy,supporting</t>
  </si>
  <si>
    <t>kaiserfamfound,arjeter  arjeter,craigpalosky  craigpalosky,paint  paint,devastating  devastating,picture  picture,obamcare  obamcare,repeal  repeal,#protectourcare  preexistingorg,kaiserfamfound</t>
  </si>
  <si>
    <t>edub56,p4ahcf  p4ahcf,kaiserfamfound  kaiserfamfound,partnership  partnership,americas  americas,health  health,care  care,future  future,booo</t>
  </si>
  <si>
    <t>genetics,behavior  behavior,environment  environment,social  social,circumstances  circumstances,determine  determine,nearly  nearly,90  90,person  person,s  s,health</t>
  </si>
  <si>
    <t>Top Word Pairs in Tweet by Salience</t>
  </si>
  <si>
    <t>tracker,kaiserfamfound  u,s  foundation,data  data,note  community,health  health,centers  access,care  eleanor25906028,healthpolicynew  healthpolicynew,kaiserfamfound  kaiserfamfound,something</t>
  </si>
  <si>
    <t>rico,reverted  reverted,pre  pre,aca  aca,medicaid  medicaid,financing  financing,temporary  funds,expire  2019,available  available,funds  funds,fall</t>
  </si>
  <si>
    <t>preexistingorg,kaiserfamfound  kaiserfamfound,arjeter  arjeter,craigpalosky  craigpalosky,paint  paint,devastating  devastating,picture  picture,obamcare  obamcare,repeal  repeal,#protectourcare</t>
  </si>
  <si>
    <t>Word</t>
  </si>
  <si>
    <t>heading</t>
  </si>
  <si>
    <t>fiscal</t>
  </si>
  <si>
    <t>cliff</t>
  </si>
  <si>
    <t>set</t>
  </si>
  <si>
    <t>2</t>
  </si>
  <si>
    <t>s</t>
  </si>
  <si>
    <t>spending</t>
  </si>
  <si>
    <t>2019</t>
  </si>
  <si>
    <t>u</t>
  </si>
  <si>
    <t>democrats</t>
  </si>
  <si>
    <t>access</t>
  </si>
  <si>
    <t>reality</t>
  </si>
  <si>
    <t>1</t>
  </si>
  <si>
    <t>providers</t>
  </si>
  <si>
    <t>three</t>
  </si>
  <si>
    <t>communities</t>
  </si>
  <si>
    <t>talk</t>
  </si>
  <si>
    <t>something</t>
  </si>
  <si>
    <t>research</t>
  </si>
  <si>
    <t>looks</t>
  </si>
  <si>
    <t>good</t>
  </si>
  <si>
    <t>plan</t>
  </si>
  <si>
    <t>policy</t>
  </si>
  <si>
    <t>reverted</t>
  </si>
  <si>
    <t>pre</t>
  </si>
  <si>
    <t>aca</t>
  </si>
  <si>
    <t>financing</t>
  </si>
  <si>
    <t>available</t>
  </si>
  <si>
    <t>new</t>
  </si>
  <si>
    <t>key</t>
  </si>
  <si>
    <t>managed</t>
  </si>
  <si>
    <t>program</t>
  </si>
  <si>
    <t>top</t>
  </si>
  <si>
    <t>advantage</t>
  </si>
  <si>
    <t>here</t>
  </si>
  <si>
    <t>biased</t>
  </si>
  <si>
    <t>questions</t>
  </si>
  <si>
    <t>course</t>
  </si>
  <si>
    <t>answers</t>
  </si>
  <si>
    <t>want</t>
  </si>
  <si>
    <t>face</t>
  </si>
  <si>
    <t>shows</t>
  </si>
  <si>
    <t>prefer</t>
  </si>
  <si>
    <t>services</t>
  </si>
  <si>
    <t>tracker</t>
  </si>
  <si>
    <t>september</t>
  </si>
  <si>
    <t>rebates</t>
  </si>
  <si>
    <t>data</t>
  </si>
  <si>
    <t>note</t>
  </si>
  <si>
    <t>potential</t>
  </si>
  <si>
    <t>funding</t>
  </si>
  <si>
    <t>community</t>
  </si>
  <si>
    <t>centers</t>
  </si>
  <si>
    <t>projected</t>
  </si>
  <si>
    <t>costs</t>
  </si>
  <si>
    <t>fy</t>
  </si>
  <si>
    <t>though</t>
  </si>
  <si>
    <t>growth</t>
  </si>
  <si>
    <t>moderated</t>
  </si>
  <si>
    <t>still</t>
  </si>
  <si>
    <t>twice</t>
  </si>
  <si>
    <t>much</t>
  </si>
  <si>
    <t>comparable</t>
  </si>
  <si>
    <t>countries</t>
  </si>
  <si>
    <t>ac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</si>
  <si>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</si>
  <si>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</si>
  <si>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</si>
  <si>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</si>
  <si>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</si>
  <si>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</si>
  <si>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</si>
  <si>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</si>
  <si>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</si>
  <si>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</si>
  <si>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</si>
  <si>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</si>
  <si>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</si>
  <si>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</si>
  <si>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</si>
  <si>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</si>
  <si>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</si>
  <si>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</si>
  <si>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</si>
  <si>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</si>
  <si>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</si>
  <si>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</si>
  <si>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</si>
  <si>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</si>
  <si>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</si>
  <si>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</si>
  <si>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</si>
  <si>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</si>
  <si>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</si>
  <si>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</si>
  <si>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</si>
  <si>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</si>
  <si>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</si>
  <si>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</si>
  <si>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</si>
  <si>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</si>
  <si>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</si>
  <si>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</si>
  <si>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</si>
  <si>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</si>
  <si>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</si>
  <si>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</si>
  <si>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</si>
  <si>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</si>
  <si>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</si>
  <si>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</si>
  <si>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</si>
  <si>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</si>
  <si>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</si>
  <si>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</si>
  <si>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</si>
  <si>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Mar</t>
  </si>
  <si>
    <t>15-Mar</t>
  </si>
  <si>
    <t>4 AM</t>
  </si>
  <si>
    <t>Jan</t>
  </si>
  <si>
    <t>26-Jan</t>
  </si>
  <si>
    <t>5 PM</t>
  </si>
  <si>
    <t>Apr</t>
  </si>
  <si>
    <t>22-Apr</t>
  </si>
  <si>
    <t>6 PM</t>
  </si>
  <si>
    <t>Jun</t>
  </si>
  <si>
    <t>14-Jun</t>
  </si>
  <si>
    <t>8 PM</t>
  </si>
  <si>
    <t>Jul</t>
  </si>
  <si>
    <t>19-Jul</t>
  </si>
  <si>
    <t>3 PM</t>
  </si>
  <si>
    <t>Aug</t>
  </si>
  <si>
    <t>6-Aug</t>
  </si>
  <si>
    <t>11 AM</t>
  </si>
  <si>
    <t>Sep</t>
  </si>
  <si>
    <t>3-Sep</t>
  </si>
  <si>
    <t>9 AM</t>
  </si>
  <si>
    <t>10 AM</t>
  </si>
  <si>
    <t>4-Sep</t>
  </si>
  <si>
    <t>5-Sep</t>
  </si>
  <si>
    <t>9 PM</t>
  </si>
  <si>
    <t>6-Sep</t>
  </si>
  <si>
    <t>7-Sep</t>
  </si>
  <si>
    <t>8-Sep</t>
  </si>
  <si>
    <t>7 PM</t>
  </si>
  <si>
    <t>9-Sep</t>
  </si>
  <si>
    <t>3 AM</t>
  </si>
  <si>
    <t>10 PM</t>
  </si>
  <si>
    <t>10-Sep</t>
  </si>
  <si>
    <t>12 PM</t>
  </si>
  <si>
    <t>1 PM</t>
  </si>
  <si>
    <t>11-Sep</t>
  </si>
  <si>
    <t>12-Sep</t>
  </si>
  <si>
    <t>13-Sep</t>
  </si>
  <si>
    <t>128, 128, 128</t>
  </si>
  <si>
    <t>Red</t>
  </si>
  <si>
    <t>193, 62, 62</t>
  </si>
  <si>
    <t>G1: health kaiserfamfound poll p4ahcf care #sdoh edub56 partnership americas future</t>
  </si>
  <si>
    <t>G2: medicaid funds end puerto rico temporary expire sept kff usvi</t>
  </si>
  <si>
    <t>G3: npcnow re following discussion #healthspending watch experts kaiserfamfound harvard dukemargolis</t>
  </si>
  <si>
    <t>G4: kaiserfamfound kaiser foundation health care healthpolicynew voices low income women</t>
  </si>
  <si>
    <t>G5: #healthcare issue rosemarie_day1 ashleykirzinger kaiserfamfound great report 2020 swing voters</t>
  </si>
  <si>
    <t>G6: kaiserfamfound arjeter craigpalosky paint devastating picture obamcare repeal #protectourcare</t>
  </si>
  <si>
    <t>G7: send papermo48443016 kaiserfamfound mcuban please ma2020 business model</t>
  </si>
  <si>
    <t>Autofill Workbook Results</t>
  </si>
  <si>
    <t>Edge Weight▓1▓3▓0▓True▓Gray▓Red▓▓Edge Weight▓1▓3▓0▓3▓10▓False▓Edge Weight▓1▓3▓0▓35▓12▓False▓▓0▓0▓0▓True▓Black▓Black▓▓Followers▓3▓986182▓0▓162▓1000▓False▓▓0▓0▓0▓0▓0▓False▓▓0▓0▓0▓0▓0▓False▓▓0▓0▓0▓0▓0▓False</t>
  </si>
  <si>
    <t>GraphSource░GraphServerTwitterSearch▓GraphTerm░kaiserfamfound▓ImportDescription░The graph represents a network of 42 Twitter users whose tweets in the requested range contained "kaiserfamfound", or who were replied to or mentioned in those tweets.  The network was obtained from the NodeXL Graph Server on Tuesday, 17 September 2019 at 16:36 UTC.
The requested start date was Monday, 16 September 2019 at 00:01 UTC and the maximum number of days (going backward) was 14.
The maximum number of tweets collected was 5,000.
The tweets in the network were tweeted over the 10-day, 2-hour, 5-minute period from Tuesday, 03 September 2019 at 09:24 UTC to Friday, 13 September 2019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</si>
</sst>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801071"/>
        <c:axId val="61209640"/>
      </c:barChart>
      <c:catAx>
        <c:axId val="68010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209640"/>
        <c:crosses val="autoZero"/>
        <c:auto val="1"/>
        <c:lblOffset val="100"/>
        <c:noMultiLvlLbl val="0"/>
      </c:catAx>
      <c:valAx>
        <c:axId val="61209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1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5"/>
                <c:pt idx="0">
                  <c:v>4 AM
15-Mar
Mar
2018</c:v>
                </c:pt>
                <c:pt idx="1">
                  <c:v>5 PM
26-Jan
Jan
2019</c:v>
                </c:pt>
                <c:pt idx="2">
                  <c:v>6 PM
22-Apr
Apr</c:v>
                </c:pt>
                <c:pt idx="3">
                  <c:v>8 PM
14-Jun
Jun</c:v>
                </c:pt>
                <c:pt idx="4">
                  <c:v>3 PM
19-Jul
Jul</c:v>
                </c:pt>
                <c:pt idx="5">
                  <c:v>11 AM
6-Aug
Aug</c:v>
                </c:pt>
                <c:pt idx="6">
                  <c:v>9 AM
3-Sep
Sep</c:v>
                </c:pt>
                <c:pt idx="7">
                  <c:v>10 AM</c:v>
                </c:pt>
                <c:pt idx="8">
                  <c:v>5 PM</c:v>
                </c:pt>
                <c:pt idx="9">
                  <c:v>3 PM
4-Sep</c:v>
                </c:pt>
                <c:pt idx="10">
                  <c:v>6 PM
5-Sep</c:v>
                </c:pt>
                <c:pt idx="11">
                  <c:v>9 PM</c:v>
                </c:pt>
                <c:pt idx="12">
                  <c:v>3 PM
6-Sep</c:v>
                </c:pt>
                <c:pt idx="13">
                  <c:v>8 PM
7-Sep</c:v>
                </c:pt>
                <c:pt idx="14">
                  <c:v>9 PM</c:v>
                </c:pt>
                <c:pt idx="15">
                  <c:v>3 PM
8-Sep</c:v>
                </c:pt>
                <c:pt idx="16">
                  <c:v>5 PM</c:v>
                </c:pt>
                <c:pt idx="17">
                  <c:v>7 PM</c:v>
                </c:pt>
                <c:pt idx="18">
                  <c:v>3 AM
9-Sep</c:v>
                </c:pt>
                <c:pt idx="19">
                  <c:v>10 PM</c:v>
                </c:pt>
                <c:pt idx="20">
                  <c:v>9 AM
10-Sep</c:v>
                </c:pt>
                <c:pt idx="21">
                  <c:v>11 AM</c:v>
                </c:pt>
                <c:pt idx="22">
                  <c:v>12 PM</c:v>
                </c:pt>
                <c:pt idx="23">
                  <c:v>1 PM</c:v>
                </c:pt>
                <c:pt idx="24">
                  <c:v>6 PM</c:v>
                </c:pt>
                <c:pt idx="25">
                  <c:v>4 AM
11-Sep</c:v>
                </c:pt>
                <c:pt idx="26">
                  <c:v>9 AM</c:v>
                </c:pt>
                <c:pt idx="27">
                  <c:v>5 PM</c:v>
                </c:pt>
                <c:pt idx="28">
                  <c:v>7 PM</c:v>
                </c:pt>
                <c:pt idx="29">
                  <c:v>9 PM</c:v>
                </c:pt>
                <c:pt idx="30">
                  <c:v>10 PM</c:v>
                </c:pt>
                <c:pt idx="31">
                  <c:v>9 AM
12-Sep</c:v>
                </c:pt>
                <c:pt idx="32">
                  <c:v>9 PM</c:v>
                </c:pt>
                <c:pt idx="33">
                  <c:v>3 AM
13-Sep</c:v>
                </c:pt>
                <c:pt idx="34">
                  <c:v>11 AM</c:v>
                </c:pt>
              </c:strCache>
            </c:strRef>
          </c:cat>
          <c:val>
            <c:numRef>
              <c:f>'Time Series'!$B$26:$B$87</c:f>
              <c:numCache>
                <c:formatCode>General</c:formatCode>
                <c:ptCount val="35"/>
                <c:pt idx="0">
                  <c:v>1</c:v>
                </c:pt>
                <c:pt idx="1">
                  <c:v>1</c:v>
                </c:pt>
                <c:pt idx="2">
                  <c:v>1</c:v>
                </c:pt>
                <c:pt idx="3">
                  <c:v>1</c:v>
                </c:pt>
                <c:pt idx="4">
                  <c:v>1</c:v>
                </c:pt>
                <c:pt idx="5">
                  <c:v>1</c:v>
                </c:pt>
                <c:pt idx="6">
                  <c:v>2</c:v>
                </c:pt>
                <c:pt idx="7">
                  <c:v>1</c:v>
                </c:pt>
                <c:pt idx="8">
                  <c:v>1</c:v>
                </c:pt>
                <c:pt idx="9">
                  <c:v>2</c:v>
                </c:pt>
                <c:pt idx="10">
                  <c:v>1</c:v>
                </c:pt>
                <c:pt idx="11">
                  <c:v>1</c:v>
                </c:pt>
                <c:pt idx="12">
                  <c:v>1</c:v>
                </c:pt>
                <c:pt idx="13">
                  <c:v>1</c:v>
                </c:pt>
                <c:pt idx="14">
                  <c:v>1</c:v>
                </c:pt>
                <c:pt idx="15">
                  <c:v>3</c:v>
                </c:pt>
                <c:pt idx="16">
                  <c:v>1</c:v>
                </c:pt>
                <c:pt idx="17">
                  <c:v>1</c:v>
                </c:pt>
                <c:pt idx="18">
                  <c:v>1</c:v>
                </c:pt>
                <c:pt idx="19">
                  <c:v>1</c:v>
                </c:pt>
                <c:pt idx="20">
                  <c:v>1</c:v>
                </c:pt>
                <c:pt idx="21">
                  <c:v>1</c:v>
                </c:pt>
                <c:pt idx="22">
                  <c:v>2</c:v>
                </c:pt>
                <c:pt idx="23">
                  <c:v>1</c:v>
                </c:pt>
                <c:pt idx="24">
                  <c:v>3</c:v>
                </c:pt>
                <c:pt idx="25">
                  <c:v>1</c:v>
                </c:pt>
                <c:pt idx="26">
                  <c:v>1</c:v>
                </c:pt>
                <c:pt idx="27">
                  <c:v>4</c:v>
                </c:pt>
                <c:pt idx="28">
                  <c:v>1</c:v>
                </c:pt>
                <c:pt idx="29">
                  <c:v>2</c:v>
                </c:pt>
                <c:pt idx="30">
                  <c:v>1</c:v>
                </c:pt>
                <c:pt idx="31">
                  <c:v>1</c:v>
                </c:pt>
                <c:pt idx="32">
                  <c:v>1</c:v>
                </c:pt>
                <c:pt idx="33">
                  <c:v>2</c:v>
                </c:pt>
                <c:pt idx="34">
                  <c:v>1</c:v>
                </c:pt>
              </c:numCache>
            </c:numRef>
          </c:val>
        </c:ser>
        <c:axId val="66439097"/>
        <c:axId val="61080962"/>
      </c:barChart>
      <c:catAx>
        <c:axId val="66439097"/>
        <c:scaling>
          <c:orientation val="minMax"/>
        </c:scaling>
        <c:axPos val="b"/>
        <c:delete val="0"/>
        <c:numFmt formatCode="General" sourceLinked="1"/>
        <c:majorTickMark val="out"/>
        <c:minorTickMark val="none"/>
        <c:tickLblPos val="nextTo"/>
        <c:crossAx val="61080962"/>
        <c:crosses val="autoZero"/>
        <c:auto val="1"/>
        <c:lblOffset val="100"/>
        <c:noMultiLvlLbl val="0"/>
      </c:catAx>
      <c:valAx>
        <c:axId val="61080962"/>
        <c:scaling>
          <c:orientation val="minMax"/>
        </c:scaling>
        <c:axPos val="l"/>
        <c:majorGridlines/>
        <c:delete val="0"/>
        <c:numFmt formatCode="General" sourceLinked="1"/>
        <c:majorTickMark val="out"/>
        <c:minorTickMark val="none"/>
        <c:tickLblPos val="nextTo"/>
        <c:crossAx val="664390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015849"/>
        <c:axId val="59033778"/>
      </c:barChart>
      <c:catAx>
        <c:axId val="140158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33778"/>
        <c:crosses val="autoZero"/>
        <c:auto val="1"/>
        <c:lblOffset val="100"/>
        <c:noMultiLvlLbl val="0"/>
      </c:catAx>
      <c:valAx>
        <c:axId val="59033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15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541955"/>
        <c:axId val="17006684"/>
      </c:barChart>
      <c:catAx>
        <c:axId val="615419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06684"/>
        <c:crosses val="autoZero"/>
        <c:auto val="1"/>
        <c:lblOffset val="100"/>
        <c:noMultiLvlLbl val="0"/>
      </c:catAx>
      <c:valAx>
        <c:axId val="1700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1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842429"/>
        <c:axId val="35364134"/>
      </c:barChart>
      <c:catAx>
        <c:axId val="188424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64134"/>
        <c:crosses val="autoZero"/>
        <c:auto val="1"/>
        <c:lblOffset val="100"/>
        <c:noMultiLvlLbl val="0"/>
      </c:catAx>
      <c:valAx>
        <c:axId val="35364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2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841751"/>
        <c:axId val="45922576"/>
      </c:barChart>
      <c:catAx>
        <c:axId val="498417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922576"/>
        <c:crosses val="autoZero"/>
        <c:auto val="1"/>
        <c:lblOffset val="100"/>
        <c:noMultiLvlLbl val="0"/>
      </c:catAx>
      <c:valAx>
        <c:axId val="45922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41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650001"/>
        <c:axId val="28741146"/>
      </c:barChart>
      <c:catAx>
        <c:axId val="106500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741146"/>
        <c:crosses val="autoZero"/>
        <c:auto val="1"/>
        <c:lblOffset val="100"/>
        <c:noMultiLvlLbl val="0"/>
      </c:catAx>
      <c:valAx>
        <c:axId val="287411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50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343723"/>
        <c:axId val="46331460"/>
      </c:barChart>
      <c:catAx>
        <c:axId val="573437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31460"/>
        <c:crosses val="autoZero"/>
        <c:auto val="1"/>
        <c:lblOffset val="100"/>
        <c:noMultiLvlLbl val="0"/>
      </c:catAx>
      <c:valAx>
        <c:axId val="46331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3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329957"/>
        <c:axId val="61860750"/>
      </c:barChart>
      <c:catAx>
        <c:axId val="143299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860750"/>
        <c:crosses val="autoZero"/>
        <c:auto val="1"/>
        <c:lblOffset val="100"/>
        <c:noMultiLvlLbl val="0"/>
      </c:catAx>
      <c:valAx>
        <c:axId val="61860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299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875839"/>
        <c:axId val="44664824"/>
      </c:barChart>
      <c:catAx>
        <c:axId val="19875839"/>
        <c:scaling>
          <c:orientation val="minMax"/>
        </c:scaling>
        <c:axPos val="b"/>
        <c:delete val="1"/>
        <c:majorTickMark val="out"/>
        <c:minorTickMark val="none"/>
        <c:tickLblPos val="none"/>
        <c:crossAx val="44664824"/>
        <c:crosses val="autoZero"/>
        <c:auto val="1"/>
        <c:lblOffset val="100"/>
        <c:noMultiLvlLbl val="0"/>
      </c:catAx>
      <c:valAx>
        <c:axId val="44664824"/>
        <c:scaling>
          <c:orientation val="minMax"/>
        </c:scaling>
        <c:axPos val="l"/>
        <c:delete val="1"/>
        <c:majorTickMark val="out"/>
        <c:minorTickMark val="none"/>
        <c:tickLblPos val="none"/>
        <c:crossAx val="198758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5">
  <cacheSource type="worksheet">
    <worksheetSource ref="A2:BL4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chronichealthconditions"/>
        <s v="fcdesignawards"/>
        <s v="healthcare"/>
        <s v="medicaid valuebasedcare sdoh"/>
        <s v="healthspending healthcare goingbelowthesurface"/>
        <s v="healthspending"/>
        <s v="protectourcare"/>
        <s v="sdo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9-09-03T09:40:23.000"/>
        <d v="2019-09-03T10:16:18.000"/>
        <d v="2019-09-03T17:20:52.000"/>
        <d v="2019-09-07T20:33:32.000"/>
        <d v="2019-08-06T11:28:44.000"/>
        <d v="2019-09-07T21:31:55.000"/>
        <d v="2019-09-08T15:12:44.000"/>
        <d v="2019-09-08T15:42:21.000"/>
        <d v="2019-09-08T15:55:35.000"/>
        <d v="2019-09-08T17:31:09.000"/>
        <d v="2019-09-08T19:26:49.000"/>
        <d v="2019-09-09T03:11:37.000"/>
        <d v="2019-09-09T22:18:00.000"/>
        <d v="2019-09-10T11:18:41.000"/>
        <d v="2019-09-10T13:41:52.000"/>
        <d v="2019-09-10T12:12:43.000"/>
        <d v="2019-09-10T18:01:41.000"/>
        <d v="2019-09-10T18:14:01.000"/>
        <d v="2019-09-11T17:43:00.000"/>
        <d v="2019-09-11T17:45:34.000"/>
        <d v="2019-09-11T17:49:00.000"/>
        <d v="2019-09-11T19:44:41.000"/>
        <d v="2019-04-22T18:38:01.000"/>
        <d v="2019-07-19T15:50:10.000"/>
        <d v="2019-06-14T20:55:05.000"/>
        <d v="2019-09-11T22:11:34.000"/>
        <d v="2019-09-11T04:24:28.000"/>
        <d v="2019-09-11T17:05:16.000"/>
        <d v="2019-09-03T09:24:03.000"/>
        <d v="2019-09-04T15:23:05.000"/>
        <d v="2019-09-04T15:23:06.000"/>
        <d v="2019-09-05T18:26:33.000"/>
        <d v="2019-09-05T21:27:02.000"/>
        <d v="2019-09-06T15:26:02.000"/>
        <d v="2019-09-10T09:33:32.000"/>
        <d v="2019-09-10T12:34:02.000"/>
        <d v="2019-09-10T18:34:03.000"/>
        <d v="2019-09-11T09:36:33.000"/>
        <d v="2019-09-11T21:36:02.000"/>
        <d v="2019-09-11T21:36:04.000"/>
        <d v="2019-09-12T09:38:33.000"/>
        <d v="2019-09-12T21:38:36.000"/>
        <d v="2018-03-15T04:00:50.000"/>
        <d v="2019-09-13T03:00:39.000"/>
        <d v="2019-01-26T17:03:08.000"/>
        <d v="2019-09-13T03:06:05.000"/>
        <d v="2019-09-13T11:30:01.000"/>
      </sharedItems>
      <fieldGroup par="66" base="22">
        <rangePr groupBy="hours" autoEnd="1" autoStart="1" startDate="2018-03-15T04:00:50.000" endDate="2019-09-13T11:30:01.000"/>
        <groupItems count="26">
          <s v="&lt;3/15/2018"/>
          <s v="12 AM"/>
          <s v="1 AM"/>
          <s v="2 AM"/>
          <s v="3 AM"/>
          <s v="4 AM"/>
          <s v="5 AM"/>
          <s v="6 AM"/>
          <s v="7 AM"/>
          <s v="8 AM"/>
          <s v="9 AM"/>
          <s v="10 AM"/>
          <s v="11 AM"/>
          <s v="12 PM"/>
          <s v="1 PM"/>
          <s v="2 PM"/>
          <s v="3 PM"/>
          <s v="4 PM"/>
          <s v="5 PM"/>
          <s v="6 PM"/>
          <s v="7 PM"/>
          <s v="8 PM"/>
          <s v="9 PM"/>
          <s v="10 PM"/>
          <s v="11 PM"/>
          <s v="&gt;9/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15T04:00:50.000" endDate="2019-09-13T11:30:01.000"/>
        <groupItems count="368">
          <s v="&lt;3/1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19"/>
        </groupItems>
      </fieldGroup>
    </cacheField>
    <cacheField name="Months" databaseField="0">
      <sharedItems containsMixedTypes="0" count="0"/>
      <fieldGroup base="22">
        <rangePr groupBy="months" autoEnd="1" autoStart="1" startDate="2018-03-15T04:00:50.000" endDate="2019-09-13T11:30:01.000"/>
        <groupItems count="14">
          <s v="&lt;3/15/2018"/>
          <s v="Jan"/>
          <s v="Feb"/>
          <s v="Mar"/>
          <s v="Apr"/>
          <s v="May"/>
          <s v="Jun"/>
          <s v="Jul"/>
          <s v="Aug"/>
          <s v="Sep"/>
          <s v="Oct"/>
          <s v="Nov"/>
          <s v="Dec"/>
          <s v="&gt;9/13/2019"/>
        </groupItems>
      </fieldGroup>
    </cacheField>
    <cacheField name="Years" databaseField="0">
      <sharedItems containsMixedTypes="0" count="0"/>
      <fieldGroup base="22">
        <rangePr groupBy="years" autoEnd="1" autoStart="1" startDate="2018-03-15T04:00:50.000" endDate="2019-09-13T11:30:01.000"/>
        <groupItems count="4">
          <s v="&lt;3/15/2018"/>
          <s v="2018"/>
          <s v="2019"/>
          <s v="&gt;9/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misssophiebot"/>
    <s v="healthpolicynew"/>
    <m/>
    <m/>
    <m/>
    <m/>
    <m/>
    <m/>
    <m/>
    <m/>
    <s v="No"/>
    <n v="3"/>
    <m/>
    <m/>
    <x v="0"/>
    <d v="2019-09-03T09:40:23.000"/>
    <s v="RT @HealthPolicyNew: Kaiser Foundation: In Their Own Voices: Low-income Women and Their Health Providers in Three Communities Talk about Ac…"/>
    <m/>
    <m/>
    <x v="0"/>
    <m/>
    <s v="http://pbs.twimg.com/profile_images/797106039162277888/Vta9cgvh_normal.jpg"/>
    <x v="0"/>
    <s v="https://twitter.com/#!/misssophiebot/status/1168821027276820480"/>
    <m/>
    <m/>
    <s v="1168821027276820480"/>
    <m/>
    <b v="0"/>
    <n v="0"/>
    <s v=""/>
    <b v="0"/>
    <s v="en"/>
    <m/>
    <s v=""/>
    <b v="0"/>
    <n v="2"/>
    <s v="1168816917261373440"/>
    <s v="Bot Libre!"/>
    <b v="0"/>
    <s v="1168816917261373440"/>
    <s v="Tweet"/>
    <n v="0"/>
    <n v="0"/>
    <m/>
    <m/>
    <m/>
    <m/>
    <m/>
    <m/>
    <m/>
    <m/>
    <n v="1"/>
    <s v="4"/>
    <s v="4"/>
    <n v="0"/>
    <n v="0"/>
    <n v="0"/>
    <n v="0"/>
    <n v="0"/>
    <n v="0"/>
    <n v="21"/>
    <n v="100"/>
    <n v="21"/>
  </r>
  <r>
    <s v="healthpolicybot"/>
    <s v="healthpolicynew"/>
    <m/>
    <m/>
    <m/>
    <m/>
    <m/>
    <m/>
    <m/>
    <m/>
    <s v="No"/>
    <n v="4"/>
    <m/>
    <m/>
    <x v="0"/>
    <d v="2019-09-03T10:16:18.000"/>
    <s v="RT @HealthPolicyNew: Kaiser Foundation: In Their Own Voices: Low-income Women and Their Health Providers in Three Communities Talk about Ac…"/>
    <m/>
    <m/>
    <x v="0"/>
    <m/>
    <s v="http://pbs.twimg.com/profile_images/932990247817875456/l52E4_IO_normal.jpg"/>
    <x v="1"/>
    <s v="https://twitter.com/#!/healthpolicybot/status/1168830069302804480"/>
    <m/>
    <m/>
    <s v="1168830069302804480"/>
    <m/>
    <b v="0"/>
    <n v="0"/>
    <s v=""/>
    <b v="0"/>
    <s v="en"/>
    <m/>
    <s v=""/>
    <b v="0"/>
    <n v="2"/>
    <s v="1168816917261373440"/>
    <s v="HealthPolicyBot"/>
    <b v="0"/>
    <s v="1168816917261373440"/>
    <s v="Tweet"/>
    <n v="0"/>
    <n v="0"/>
    <m/>
    <m/>
    <m/>
    <m/>
    <m/>
    <m/>
    <m/>
    <m/>
    <n v="1"/>
    <s v="4"/>
    <s v="4"/>
    <n v="0"/>
    <n v="0"/>
    <n v="0"/>
    <n v="0"/>
    <n v="0"/>
    <n v="0"/>
    <n v="21"/>
    <n v="100"/>
    <n v="21"/>
  </r>
  <r>
    <s v="mrellisville"/>
    <s v="kff"/>
    <m/>
    <m/>
    <m/>
    <m/>
    <m/>
    <m/>
    <m/>
    <m/>
    <s v="No"/>
    <n v="5"/>
    <m/>
    <m/>
    <x v="0"/>
    <d v="2019-09-03T17:20:52.000"/>
    <s v="RT @KFF: Though health spending growth has moderated, the U.S. is still spending about twice as much as other comparable countries for simi…"/>
    <m/>
    <m/>
    <x v="0"/>
    <m/>
    <s v="http://pbs.twimg.com/profile_images/840269115084361728/9KpICw-R_normal.jpg"/>
    <x v="2"/>
    <s v="https://twitter.com/#!/mrellisville/status/1168936913111306241"/>
    <m/>
    <m/>
    <s v="1168936913111306241"/>
    <m/>
    <b v="0"/>
    <n v="0"/>
    <s v=""/>
    <b v="0"/>
    <s v="en"/>
    <m/>
    <s v=""/>
    <b v="0"/>
    <n v="25"/>
    <s v="1120396354893897729"/>
    <s v="Twitter Web App"/>
    <b v="0"/>
    <s v="1120396354893897729"/>
    <s v="Tweet"/>
    <n v="0"/>
    <n v="0"/>
    <m/>
    <m/>
    <m/>
    <m/>
    <m/>
    <m/>
    <m/>
    <m/>
    <n v="1"/>
    <s v="2"/>
    <s v="2"/>
    <n v="0"/>
    <n v="0"/>
    <n v="0"/>
    <n v="0"/>
    <n v="0"/>
    <n v="0"/>
    <n v="24"/>
    <n v="100"/>
    <n v="24"/>
  </r>
  <r>
    <s v="elaineybarra5"/>
    <s v="kaiserfamfound"/>
    <m/>
    <m/>
    <m/>
    <m/>
    <m/>
    <m/>
    <m/>
    <m/>
    <s v="No"/>
    <n v="6"/>
    <m/>
    <m/>
    <x v="0"/>
    <d v="2019-09-07T20:33:32.000"/>
    <s v="RT @EDub56: @P4AHCF @KaiserFamFound Biased poll questions - and of course you get the answers you want. Face reality: poll after poll shows…"/>
    <m/>
    <m/>
    <x v="0"/>
    <m/>
    <s v="http://pbs.twimg.com/profile_images/1167471615044513792/j3C7IHMh_normal.jpg"/>
    <x v="3"/>
    <s v="https://twitter.com/#!/elaineybarra5/status/1170434951071723520"/>
    <m/>
    <m/>
    <s v="1170434951071723520"/>
    <m/>
    <b v="0"/>
    <n v="0"/>
    <s v=""/>
    <b v="0"/>
    <s v="en"/>
    <m/>
    <s v=""/>
    <b v="0"/>
    <n v="3"/>
    <s v="1089207117993598976"/>
    <s v="Twitter for iPhone"/>
    <b v="0"/>
    <s v="1089207117993598976"/>
    <s v="Tweet"/>
    <n v="0"/>
    <n v="0"/>
    <m/>
    <m/>
    <m/>
    <m/>
    <m/>
    <m/>
    <m/>
    <m/>
    <n v="1"/>
    <s v="1"/>
    <s v="1"/>
    <m/>
    <m/>
    <m/>
    <m/>
    <m/>
    <m/>
    <m/>
    <m/>
    <m/>
  </r>
  <r>
    <s v="aprayingwifecom"/>
    <s v="mcuban"/>
    <m/>
    <m/>
    <m/>
    <m/>
    <m/>
    <m/>
    <m/>
    <m/>
    <s v="No"/>
    <n v="9"/>
    <m/>
    <m/>
    <x v="0"/>
    <d v="2019-08-06T11:28:44.000"/>
    <s v="@Papermo48443016 @KaiserFamFound @mcuban Please send me where to send a MA2020 business model"/>
    <m/>
    <m/>
    <x v="0"/>
    <m/>
    <s v="http://pbs.twimg.com/profile_images/820998304418779136/SIlB_sc-_normal.jpg"/>
    <x v="4"/>
    <s v="https://twitter.com/#!/aprayingwifecom/status/1158701433891540992"/>
    <m/>
    <m/>
    <s v="1158701433891540992"/>
    <s v="1158383288635068417"/>
    <b v="0"/>
    <n v="0"/>
    <s v="1147234903882440712"/>
    <b v="0"/>
    <s v="en"/>
    <m/>
    <s v=""/>
    <b v="0"/>
    <n v="1"/>
    <s v=""/>
    <s v="Twitter Web App"/>
    <b v="0"/>
    <s v="1158383288635068417"/>
    <s v="Retweet"/>
    <n v="0"/>
    <n v="0"/>
    <m/>
    <m/>
    <m/>
    <m/>
    <m/>
    <m/>
    <m/>
    <m/>
    <n v="1"/>
    <s v="7"/>
    <s v="7"/>
    <m/>
    <m/>
    <m/>
    <m/>
    <m/>
    <m/>
    <m/>
    <m/>
    <m/>
  </r>
  <r>
    <s v="papermo48443016"/>
    <s v="mcuban"/>
    <m/>
    <m/>
    <m/>
    <m/>
    <m/>
    <m/>
    <m/>
    <m/>
    <s v="No"/>
    <n v="10"/>
    <m/>
    <m/>
    <x v="0"/>
    <d v="2019-09-07T21:31:55.000"/>
    <s v="RT @aprayingwifecom: @Papermo48443016 @KaiserFamFound @mcuban Please send me where to send a MA2020 business model"/>
    <m/>
    <m/>
    <x v="0"/>
    <m/>
    <s v="http://pbs.twimg.com/profile_images/1147234994894643200/v-aW2rSl_normal.jpg"/>
    <x v="5"/>
    <s v="https://twitter.com/#!/papermo48443016/status/1170449643261628417"/>
    <m/>
    <m/>
    <s v="1170449643261628417"/>
    <m/>
    <b v="0"/>
    <n v="0"/>
    <s v=""/>
    <b v="0"/>
    <s v="en"/>
    <m/>
    <s v=""/>
    <b v="0"/>
    <n v="1"/>
    <s v="1158701433891540992"/>
    <s v="Twitter for Android"/>
    <b v="0"/>
    <s v="1158701433891540992"/>
    <s v="Tweet"/>
    <n v="0"/>
    <n v="0"/>
    <m/>
    <m/>
    <m/>
    <m/>
    <m/>
    <m/>
    <m/>
    <m/>
    <n v="1"/>
    <s v="7"/>
    <s v="7"/>
    <m/>
    <m/>
    <m/>
    <m/>
    <m/>
    <m/>
    <m/>
    <m/>
    <m/>
  </r>
  <r>
    <s v="yasuragidk"/>
    <s v="kff"/>
    <m/>
    <m/>
    <m/>
    <m/>
    <m/>
    <m/>
    <m/>
    <m/>
    <s v="No"/>
    <n v="15"/>
    <m/>
    <m/>
    <x v="0"/>
    <d v="2019-09-08T15:12:44.000"/>
    <s v="RT @KFF: Puerto Rico and the USVI are heading for a fiscal cliff, with most temporary Medicaid funds are set to expire at the end of Sept 2…"/>
    <m/>
    <m/>
    <x v="0"/>
    <m/>
    <s v="http://pbs.twimg.com/profile_images/1120009332349906944/3UmwY20K_normal.jpg"/>
    <x v="6"/>
    <s v="https://twitter.com/#!/yasuragidk/status/1170716606877642753"/>
    <m/>
    <m/>
    <s v="1170716606877642753"/>
    <m/>
    <b v="0"/>
    <n v="0"/>
    <s v=""/>
    <b v="0"/>
    <s v="en"/>
    <m/>
    <s v=""/>
    <b v="0"/>
    <n v="20"/>
    <s v="1152244247548039168"/>
    <s v="Twitter Web App"/>
    <b v="0"/>
    <s v="1152244247548039168"/>
    <s v="Tweet"/>
    <n v="0"/>
    <n v="0"/>
    <m/>
    <m/>
    <m/>
    <m/>
    <m/>
    <m/>
    <m/>
    <m/>
    <n v="1"/>
    <s v="2"/>
    <s v="2"/>
    <n v="0"/>
    <n v="0"/>
    <n v="1"/>
    <n v="3.5714285714285716"/>
    <n v="0"/>
    <n v="0"/>
    <n v="27"/>
    <n v="96.42857142857143"/>
    <n v="28"/>
  </r>
  <r>
    <s v="angieinwastate"/>
    <s v="kff"/>
    <m/>
    <m/>
    <m/>
    <m/>
    <m/>
    <m/>
    <m/>
    <m/>
    <s v="No"/>
    <n v="16"/>
    <m/>
    <m/>
    <x v="0"/>
    <d v="2019-09-08T15:42:21.000"/>
    <s v="RT @KFF: Puerto Rico and the USVI are heading for a fiscal cliff, with most temporary Medicaid funds are set to expire at the end of Sept 2…"/>
    <m/>
    <m/>
    <x v="0"/>
    <m/>
    <s v="http://pbs.twimg.com/profile_images/971210917894483968/UuVGx5H2_normal.jpg"/>
    <x v="7"/>
    <s v="https://twitter.com/#!/angieinwastate/status/1170724060960940033"/>
    <m/>
    <m/>
    <s v="1170724060960940033"/>
    <m/>
    <b v="0"/>
    <n v="0"/>
    <s v=""/>
    <b v="0"/>
    <s v="en"/>
    <m/>
    <s v=""/>
    <b v="0"/>
    <n v="20"/>
    <s v="1152244247548039168"/>
    <s v="Twitter Web App"/>
    <b v="0"/>
    <s v="1152244247548039168"/>
    <s v="Tweet"/>
    <n v="0"/>
    <n v="0"/>
    <m/>
    <m/>
    <m/>
    <m/>
    <m/>
    <m/>
    <m/>
    <m/>
    <n v="1"/>
    <s v="2"/>
    <s v="2"/>
    <n v="0"/>
    <n v="0"/>
    <n v="1"/>
    <n v="3.5714285714285716"/>
    <n v="0"/>
    <n v="0"/>
    <n v="27"/>
    <n v="96.42857142857143"/>
    <n v="28"/>
  </r>
  <r>
    <s v="balihai2"/>
    <s v="kff"/>
    <m/>
    <m/>
    <m/>
    <m/>
    <m/>
    <m/>
    <m/>
    <m/>
    <s v="No"/>
    <n v="17"/>
    <m/>
    <m/>
    <x v="0"/>
    <d v="2019-09-08T15:55:35.000"/>
    <s v="RT @KFF: Puerto Rico and the USVI are heading for a fiscal cliff, with most temporary Medicaid funds are set to expire at the end of Sept 2…"/>
    <m/>
    <m/>
    <x v="0"/>
    <m/>
    <s v="http://pbs.twimg.com/profile_images/378800000135263732/0183ff68614d01069837217130090ed0_normal.jpeg"/>
    <x v="8"/>
    <s v="https://twitter.com/#!/balihai2/status/1170727390953107457"/>
    <m/>
    <m/>
    <s v="1170727390953107457"/>
    <m/>
    <b v="0"/>
    <n v="0"/>
    <s v=""/>
    <b v="0"/>
    <s v="en"/>
    <m/>
    <s v=""/>
    <b v="0"/>
    <n v="20"/>
    <s v="1152244247548039168"/>
    <s v="Twitter for iPhone"/>
    <b v="0"/>
    <s v="1152244247548039168"/>
    <s v="Tweet"/>
    <n v="0"/>
    <n v="0"/>
    <m/>
    <m/>
    <m/>
    <m/>
    <m/>
    <m/>
    <m/>
    <m/>
    <n v="1"/>
    <s v="2"/>
    <s v="2"/>
    <n v="0"/>
    <n v="0"/>
    <n v="1"/>
    <n v="3.5714285714285716"/>
    <n v="0"/>
    <n v="0"/>
    <n v="27"/>
    <n v="96.42857142857143"/>
    <n v="28"/>
  </r>
  <r>
    <s v="abhinary"/>
    <s v="kff"/>
    <m/>
    <m/>
    <m/>
    <m/>
    <m/>
    <m/>
    <m/>
    <m/>
    <s v="No"/>
    <n v="18"/>
    <m/>
    <m/>
    <x v="0"/>
    <d v="2019-09-08T17:31:09.000"/>
    <s v="RT @KFF: Puerto Rico and the USVI are heading for a fiscal cliff, with most temporary Medicaid funds are set to expire at the end of Sept 2…"/>
    <m/>
    <m/>
    <x v="0"/>
    <m/>
    <s v="http://pbs.twimg.com/profile_images/917621838687039488/5PhsDGmH_normal.jpg"/>
    <x v="9"/>
    <s v="https://twitter.com/#!/abhinary/status/1170751440777695232"/>
    <m/>
    <m/>
    <s v="1170751440777695232"/>
    <m/>
    <b v="0"/>
    <n v="0"/>
    <s v=""/>
    <b v="0"/>
    <s v="en"/>
    <m/>
    <s v=""/>
    <b v="0"/>
    <n v="20"/>
    <s v="1152244247548039168"/>
    <s v="Twitter for iPad"/>
    <b v="0"/>
    <s v="1152244247548039168"/>
    <s v="Tweet"/>
    <n v="0"/>
    <n v="0"/>
    <m/>
    <m/>
    <m/>
    <m/>
    <m/>
    <m/>
    <m/>
    <m/>
    <n v="1"/>
    <s v="2"/>
    <s v="2"/>
    <n v="0"/>
    <n v="0"/>
    <n v="1"/>
    <n v="3.5714285714285716"/>
    <n v="0"/>
    <n v="0"/>
    <n v="27"/>
    <n v="96.42857142857143"/>
    <n v="28"/>
  </r>
  <r>
    <s v="kdsarge"/>
    <s v="kff"/>
    <m/>
    <m/>
    <m/>
    <m/>
    <m/>
    <m/>
    <m/>
    <m/>
    <s v="No"/>
    <n v="19"/>
    <m/>
    <m/>
    <x v="0"/>
    <d v="2019-09-08T19:26:49.000"/>
    <s v="RT @KFF: Puerto Rico and the USVI are heading for a fiscal cliff, with most temporary Medicaid funds are set to expire at the end of Sept 2…"/>
    <m/>
    <m/>
    <x v="0"/>
    <m/>
    <s v="http://pbs.twimg.com/profile_images/1062353517732478976/z9_rqPMU_normal.jpg"/>
    <x v="10"/>
    <s v="https://twitter.com/#!/kdsarge/status/1170780549109051393"/>
    <m/>
    <m/>
    <s v="1170780549109051393"/>
    <m/>
    <b v="0"/>
    <n v="0"/>
    <s v=""/>
    <b v="0"/>
    <s v="en"/>
    <m/>
    <s v=""/>
    <b v="0"/>
    <n v="20"/>
    <s v="1152244247548039168"/>
    <s v="Twitter Web App"/>
    <b v="0"/>
    <s v="1152244247548039168"/>
    <s v="Tweet"/>
    <n v="0"/>
    <n v="0"/>
    <m/>
    <m/>
    <m/>
    <m/>
    <m/>
    <m/>
    <m/>
    <m/>
    <n v="1"/>
    <s v="2"/>
    <s v="2"/>
    <n v="0"/>
    <n v="0"/>
    <n v="1"/>
    <n v="3.5714285714285716"/>
    <n v="0"/>
    <n v="0"/>
    <n v="27"/>
    <n v="96.42857142857143"/>
    <n v="28"/>
  </r>
  <r>
    <s v="thurayya81"/>
    <s v="kff"/>
    <m/>
    <m/>
    <m/>
    <m/>
    <m/>
    <m/>
    <m/>
    <m/>
    <s v="No"/>
    <n v="20"/>
    <m/>
    <m/>
    <x v="0"/>
    <d v="2019-09-09T03:11:37.000"/>
    <s v="RT @KFF: Puerto Rico and the USVI are heading for a fiscal cliff, with most temporary Medicaid funds are set to expire at the end of Sept 2…"/>
    <m/>
    <m/>
    <x v="0"/>
    <m/>
    <s v="http://pbs.twimg.com/profile_images/1158300896389824515/-4Ww-o-K_normal.jpg"/>
    <x v="11"/>
    <s v="https://twitter.com/#!/thurayya81/status/1170897518638465024"/>
    <m/>
    <m/>
    <s v="1170897518638465024"/>
    <m/>
    <b v="0"/>
    <n v="0"/>
    <s v=""/>
    <b v="0"/>
    <s v="en"/>
    <m/>
    <s v=""/>
    <b v="0"/>
    <n v="20"/>
    <s v="1152244247548039168"/>
    <s v="Twitter Web App"/>
    <b v="0"/>
    <s v="1152244247548039168"/>
    <s v="Tweet"/>
    <n v="0"/>
    <n v="0"/>
    <m/>
    <m/>
    <m/>
    <m/>
    <m/>
    <m/>
    <m/>
    <m/>
    <n v="1"/>
    <s v="2"/>
    <s v="2"/>
    <n v="0"/>
    <n v="0"/>
    <n v="1"/>
    <n v="3.5714285714285716"/>
    <n v="0"/>
    <n v="0"/>
    <n v="27"/>
    <n v="96.42857142857143"/>
    <n v="28"/>
  </r>
  <r>
    <s v="jamendola"/>
    <s v="mhexecutive"/>
    <m/>
    <m/>
    <m/>
    <m/>
    <m/>
    <m/>
    <m/>
    <m/>
    <s v="No"/>
    <n v="21"/>
    <m/>
    <m/>
    <x v="0"/>
    <d v="2019-09-09T22:18:00.000"/>
    <s v="There is a close link between having persistently high spending and being diagnosed with certain #ChronicHealthConditions, according to a new @KaiserFamFound analysis. https://t.co/cpgwyupoRP | @MHExecutive"/>
    <s v="https://www.managedhealthcareexecutive.com/health-management/reducing-costs-chronic-health-conditions"/>
    <s v="managedhealthcareexecutive.com"/>
    <x v="1"/>
    <m/>
    <s v="http://pbs.twimg.com/profile_images/451906274041417729/7-EH_cyc_normal.jpeg"/>
    <x v="12"/>
    <s v="https://twitter.com/#!/jamendola/status/1171186016897642498"/>
    <m/>
    <m/>
    <s v="1171186016897642498"/>
    <m/>
    <b v="0"/>
    <n v="0"/>
    <s v=""/>
    <b v="0"/>
    <s v="en"/>
    <m/>
    <s v=""/>
    <b v="0"/>
    <n v="0"/>
    <s v=""/>
    <s v="Sprout Social"/>
    <b v="0"/>
    <s v="1171186016897642498"/>
    <s v="Tweet"/>
    <n v="0"/>
    <n v="0"/>
    <m/>
    <m/>
    <m/>
    <m/>
    <m/>
    <m/>
    <m/>
    <m/>
    <n v="1"/>
    <s v="1"/>
    <s v="1"/>
    <n v="0"/>
    <n v="0"/>
    <n v="0"/>
    <n v="0"/>
    <n v="0"/>
    <n v="0"/>
    <n v="23"/>
    <n v="100"/>
    <n v="23"/>
  </r>
  <r>
    <s v="bcjarchitecture"/>
    <s v="kaiserfamfound"/>
    <m/>
    <m/>
    <m/>
    <m/>
    <m/>
    <m/>
    <m/>
    <m/>
    <s v="No"/>
    <n v="23"/>
    <m/>
    <m/>
    <x v="0"/>
    <d v="2019-09-10T11:18:41.000"/>
    <s v="Honored to have our work with @kaiserfamfound included in this inspiring list! #FCDesignAwards https://t.co/U1M0bWvMHv"/>
    <s v="https://twitter.com/fastcompany/status/1171021941202964480"/>
    <s v="twitter.com"/>
    <x v="2"/>
    <m/>
    <s v="http://pbs.twimg.com/profile_images/1171152225349120004/3qZg_po7_normal.jpg"/>
    <x v="13"/>
    <s v="https://twitter.com/#!/bcjarchitecture/status/1171382482010345475"/>
    <m/>
    <m/>
    <s v="1171382482010345475"/>
    <m/>
    <b v="0"/>
    <n v="0"/>
    <s v=""/>
    <b v="1"/>
    <s v="en"/>
    <m/>
    <s v="1171021941202964480"/>
    <b v="0"/>
    <n v="0"/>
    <s v=""/>
    <s v="Twitter for iPhone"/>
    <b v="0"/>
    <s v="1171382482010345475"/>
    <s v="Tweet"/>
    <n v="0"/>
    <n v="0"/>
    <m/>
    <m/>
    <m/>
    <m/>
    <m/>
    <m/>
    <m/>
    <m/>
    <n v="1"/>
    <s v="1"/>
    <s v="1"/>
    <n v="3"/>
    <n v="23.076923076923077"/>
    <n v="0"/>
    <n v="0"/>
    <n v="0"/>
    <n v="0"/>
    <n v="10"/>
    <n v="76.92307692307692"/>
    <n v="13"/>
  </r>
  <r>
    <s v="dayhealthstrat"/>
    <s v="rosemarie_day1"/>
    <m/>
    <m/>
    <m/>
    <m/>
    <m/>
    <m/>
    <m/>
    <m/>
    <s v="No"/>
    <n v="24"/>
    <m/>
    <m/>
    <x v="0"/>
    <d v="2019-09-10T13:41:52.000"/>
    <s v="RT @Rosemarie_Day1: Great report on 2020 swing voters. #Healthcare is a top issue for them, and Democrats have the advantage here. (Priorit…"/>
    <m/>
    <m/>
    <x v="3"/>
    <m/>
    <s v="http://pbs.twimg.com/profile_images/564874867044921345/kQ-sfQdl_normal.png"/>
    <x v="14"/>
    <s v="https://twitter.com/#!/dayhealthstrat/status/1171418514109939714"/>
    <m/>
    <m/>
    <s v="1171418514109939714"/>
    <m/>
    <b v="0"/>
    <n v="0"/>
    <s v=""/>
    <b v="1"/>
    <s v="en"/>
    <m/>
    <s v="1169650214082248704"/>
    <b v="0"/>
    <n v="1"/>
    <s v="1171396080480739332"/>
    <s v="Twitter for iPhone"/>
    <b v="0"/>
    <s v="1171396080480739332"/>
    <s v="Tweet"/>
    <n v="0"/>
    <n v="0"/>
    <m/>
    <m/>
    <m/>
    <m/>
    <m/>
    <m/>
    <m/>
    <m/>
    <n v="1"/>
    <s v="5"/>
    <s v="5"/>
    <n v="3"/>
    <n v="13.636363636363637"/>
    <n v="1"/>
    <n v="4.545454545454546"/>
    <n v="0"/>
    <n v="0"/>
    <n v="18"/>
    <n v="81.81818181818181"/>
    <n v="22"/>
  </r>
  <r>
    <s v="rosemarie_day1"/>
    <s v="ashleykirzinger"/>
    <m/>
    <m/>
    <m/>
    <m/>
    <m/>
    <m/>
    <m/>
    <m/>
    <s v="No"/>
    <n v="25"/>
    <m/>
    <m/>
    <x v="0"/>
    <d v="2019-09-10T12:12:43.000"/>
    <s v="Great report on 2020 swing voters. #Healthcare is a top issue for them, and Democrats have the advantage here. (Priorities are access and affordability.) It’s second only to climate change._x000a__x000a_@AshleyKirzinger @kaiserfamfound https://t.co/4ibH6FFynW"/>
    <s v="https://twitter.com/ashleykirzinger/status/1169650214082248704"/>
    <s v="twitter.com"/>
    <x v="3"/>
    <m/>
    <s v="http://pbs.twimg.com/profile_images/839934550666985472/11a7eNC__normal.jpg"/>
    <x v="15"/>
    <s v="https://twitter.com/#!/rosemarie_day1/status/1171396080480739332"/>
    <m/>
    <m/>
    <s v="1171396080480739332"/>
    <m/>
    <b v="0"/>
    <n v="1"/>
    <s v=""/>
    <b v="1"/>
    <s v="en"/>
    <m/>
    <s v="1169650214082248704"/>
    <b v="0"/>
    <n v="1"/>
    <s v=""/>
    <s v="Twitter for iPhone"/>
    <b v="0"/>
    <s v="1171396080480739332"/>
    <s v="Tweet"/>
    <n v="0"/>
    <n v="0"/>
    <m/>
    <m/>
    <m/>
    <m/>
    <m/>
    <m/>
    <m/>
    <m/>
    <n v="1"/>
    <s v="5"/>
    <s v="5"/>
    <n v="3"/>
    <n v="9.090909090909092"/>
    <n v="1"/>
    <n v="3.0303030303030303"/>
    <n v="0"/>
    <n v="0"/>
    <n v="29"/>
    <n v="87.87878787878788"/>
    <n v="33"/>
  </r>
  <r>
    <s v="baileerasmussen"/>
    <s v="ashleykirzinger"/>
    <m/>
    <m/>
    <m/>
    <m/>
    <m/>
    <m/>
    <m/>
    <m/>
    <s v="No"/>
    <n v="26"/>
    <m/>
    <m/>
    <x v="0"/>
    <d v="2019-09-10T18:01:41.000"/>
    <s v="@Rosemarie_Day1 @AshleyKirzinger @kaiserfamfound This doesn't surprise me! What is your perspective on #Healthcare? There are so many different opinions about this issue that it tends to be a topic of conflict. Curious to hear your thoughts."/>
    <m/>
    <m/>
    <x v="3"/>
    <m/>
    <s v="http://pbs.twimg.com/profile_images/1037562063713783808/RV3u6BY3_normal.jpg"/>
    <x v="16"/>
    <s v="https://twitter.com/#!/baileerasmussen/status/1171483900847083520"/>
    <m/>
    <m/>
    <s v="1171483900847083520"/>
    <s v="1171396080480739332"/>
    <b v="0"/>
    <n v="0"/>
    <s v="839932754179551233"/>
    <b v="0"/>
    <s v="en"/>
    <m/>
    <s v=""/>
    <b v="0"/>
    <n v="0"/>
    <s v=""/>
    <s v="Twitter Web App"/>
    <b v="0"/>
    <s v="1171396080480739332"/>
    <s v="Tweet"/>
    <n v="0"/>
    <n v="0"/>
    <m/>
    <m/>
    <m/>
    <m/>
    <m/>
    <m/>
    <m/>
    <m/>
    <n v="1"/>
    <s v="5"/>
    <s v="5"/>
    <m/>
    <m/>
    <m/>
    <m/>
    <m/>
    <m/>
    <m/>
    <m/>
    <m/>
  </r>
  <r>
    <s v="lumeris"/>
    <s v="kaiserfamfound"/>
    <m/>
    <m/>
    <m/>
    <m/>
    <m/>
    <m/>
    <m/>
    <m/>
    <s v="No"/>
    <n v="30"/>
    <m/>
    <m/>
    <x v="0"/>
    <d v="2019-09-10T18:14:01.000"/>
    <s v="New brief describes key themes related to the use of comprehensive, risk-based managed care in the #Medicaid program: https://t.co/fcVMfeheqS | @KaiserFamFound #valuebasedcare #SdoH"/>
    <s v="https://www.kff.org/medicaid/issue-brief/10-things-to-know-about-medicaid-managed-care/"/>
    <s v="kff.org"/>
    <x v="4"/>
    <m/>
    <s v="http://pbs.twimg.com/profile_images/3225206698/ed68a28f3266560a538db2fdd92deb0c_normal.png"/>
    <x v="17"/>
    <s v="https://twitter.com/#!/lumeris/status/1171487002602004480"/>
    <m/>
    <m/>
    <s v="1171487002602004480"/>
    <m/>
    <b v="0"/>
    <n v="0"/>
    <s v=""/>
    <b v="0"/>
    <s v="en"/>
    <m/>
    <s v=""/>
    <b v="0"/>
    <n v="0"/>
    <s v=""/>
    <s v="Sprout Social"/>
    <b v="0"/>
    <s v="1171487002602004480"/>
    <s v="Tweet"/>
    <n v="0"/>
    <n v="0"/>
    <m/>
    <m/>
    <m/>
    <m/>
    <m/>
    <m/>
    <m/>
    <m/>
    <n v="1"/>
    <s v="1"/>
    <s v="1"/>
    <n v="1"/>
    <n v="4.545454545454546"/>
    <n v="1"/>
    <n v="4.545454545454546"/>
    <n v="0"/>
    <n v="0"/>
    <n v="20"/>
    <n v="90.9090909090909"/>
    <n v="22"/>
  </r>
  <r>
    <s v="npcnow"/>
    <s v="uchicago"/>
    <m/>
    <m/>
    <m/>
    <m/>
    <m/>
    <m/>
    <m/>
    <m/>
    <s v="No"/>
    <n v="31"/>
    <m/>
    <m/>
    <x v="0"/>
    <d v="2019-09-11T17:43:00.000"/>
    <s v="If you’re following the discussion on #HealthSpending, watch what experts from @KaiserFamFound @Harvard @dukemargolis @RTI_Intl @UChicago @DartmouthInst &amp;amp; @npcnow say about finding solutions to achieve better value in #healthcare. https://t.co/BkqUx8rjte #GoingBelowTheSurface"/>
    <s v="http://www.goingbelowthesurface.org/npc-news/going-below-the-surface-a-video-on-why-we-need-to-have-a-health-spending-dialogue/"/>
    <s v="goingbelowthesurface.org"/>
    <x v="5"/>
    <m/>
    <s v="http://pbs.twimg.com/profile_images/961677079317307392/1FgDQHls_normal.jpg"/>
    <x v="18"/>
    <s v="https://twitter.com/#!/npcnow/status/1171841586738728961"/>
    <m/>
    <m/>
    <s v="1171841586738728961"/>
    <m/>
    <b v="0"/>
    <n v="0"/>
    <s v=""/>
    <b v="0"/>
    <s v="en"/>
    <m/>
    <s v=""/>
    <b v="0"/>
    <n v="3"/>
    <s v=""/>
    <s v="Twitter Web App"/>
    <b v="0"/>
    <s v="1171841586738728961"/>
    <s v="Tweet"/>
    <n v="0"/>
    <n v="0"/>
    <m/>
    <m/>
    <m/>
    <m/>
    <m/>
    <m/>
    <m/>
    <m/>
    <n v="1"/>
    <s v="3"/>
    <s v="3"/>
    <m/>
    <m/>
    <m/>
    <m/>
    <m/>
    <m/>
    <m/>
    <m/>
    <m/>
  </r>
  <r>
    <s v="hofelicha"/>
    <s v="rti_intl"/>
    <m/>
    <m/>
    <m/>
    <m/>
    <m/>
    <m/>
    <m/>
    <m/>
    <s v="No"/>
    <n v="32"/>
    <m/>
    <m/>
    <x v="0"/>
    <d v="2019-09-11T17:45:34.000"/>
    <s v="RT @npcnow: If you’re following the discussion on #HealthSpending, watch what experts from @KaiserFamFound @Harvard @dukemargolis @RTI_Intl…"/>
    <m/>
    <m/>
    <x v="6"/>
    <m/>
    <s v="http://pbs.twimg.com/profile_images/777882447019118592/a4BkgQZe_normal.jpg"/>
    <x v="19"/>
    <s v="https://twitter.com/#!/hofelicha/status/1171842230849613824"/>
    <m/>
    <m/>
    <s v="1171842230849613824"/>
    <m/>
    <b v="0"/>
    <n v="0"/>
    <s v=""/>
    <b v="0"/>
    <s v="en"/>
    <m/>
    <s v=""/>
    <b v="0"/>
    <n v="3"/>
    <s v="1171841586738728961"/>
    <s v="Twitter for iPad"/>
    <b v="0"/>
    <s v="1171841586738728961"/>
    <s v="Tweet"/>
    <n v="0"/>
    <n v="0"/>
    <m/>
    <m/>
    <m/>
    <m/>
    <m/>
    <m/>
    <m/>
    <m/>
    <n v="1"/>
    <s v="3"/>
    <s v="3"/>
    <m/>
    <m/>
    <m/>
    <m/>
    <m/>
    <m/>
    <m/>
    <m/>
    <m/>
  </r>
  <r>
    <s v="elinsilveous"/>
    <s v="rti_intl"/>
    <m/>
    <m/>
    <m/>
    <m/>
    <m/>
    <m/>
    <m/>
    <m/>
    <s v="No"/>
    <n v="37"/>
    <m/>
    <m/>
    <x v="0"/>
    <d v="2019-09-11T17:49:00.000"/>
    <s v="RT @npcnow: If you’re following the discussion on #HealthSpending, watch what experts from @KaiserFamFound @Harvard @dukemargolis @RTI_Intl…"/>
    <m/>
    <m/>
    <x v="6"/>
    <m/>
    <s v="http://pbs.twimg.com/profile_images/463466580052295681/GLoU2EA4_normal.jpeg"/>
    <x v="20"/>
    <s v="https://twitter.com/#!/elinsilveous/status/1171843097564549120"/>
    <m/>
    <m/>
    <s v="1171843097564549120"/>
    <m/>
    <b v="0"/>
    <n v="0"/>
    <s v=""/>
    <b v="0"/>
    <s v="en"/>
    <m/>
    <s v=""/>
    <b v="0"/>
    <n v="3"/>
    <s v="1171841586738728961"/>
    <s v="Twitter for iPad"/>
    <b v="0"/>
    <s v="1171841586738728961"/>
    <s v="Tweet"/>
    <n v="0"/>
    <n v="0"/>
    <m/>
    <m/>
    <m/>
    <m/>
    <m/>
    <m/>
    <m/>
    <m/>
    <n v="1"/>
    <s v="3"/>
    <s v="3"/>
    <m/>
    <m/>
    <m/>
    <m/>
    <m/>
    <m/>
    <m/>
    <m/>
    <m/>
  </r>
  <r>
    <s v="dartmouthinst"/>
    <s v="rti_intl"/>
    <m/>
    <m/>
    <m/>
    <m/>
    <m/>
    <m/>
    <m/>
    <m/>
    <s v="No"/>
    <n v="43"/>
    <m/>
    <m/>
    <x v="0"/>
    <d v="2019-09-11T19:44:41.000"/>
    <s v="RT @npcnow: If you’re following the discussion on #HealthSpending, watch what experts from @KaiserFamFound @Harvard @dukemargolis @RTI_Intl…"/>
    <m/>
    <m/>
    <x v="6"/>
    <m/>
    <s v="http://pbs.twimg.com/profile_images/1135620696082718722/e8CT6_yo_normal.png"/>
    <x v="21"/>
    <s v="https://twitter.com/#!/dartmouthinst/status/1171872209360629761"/>
    <m/>
    <m/>
    <s v="1171872209360629761"/>
    <m/>
    <b v="0"/>
    <n v="0"/>
    <s v=""/>
    <b v="0"/>
    <s v="en"/>
    <m/>
    <s v=""/>
    <b v="0"/>
    <n v="3"/>
    <s v="1171841586738728961"/>
    <s v="Twitter Web App"/>
    <b v="0"/>
    <s v="1171841586738728961"/>
    <s v="Tweet"/>
    <n v="0"/>
    <n v="0"/>
    <m/>
    <m/>
    <m/>
    <m/>
    <m/>
    <m/>
    <m/>
    <m/>
    <n v="1"/>
    <s v="3"/>
    <s v="3"/>
    <m/>
    <m/>
    <m/>
    <m/>
    <m/>
    <m/>
    <m/>
    <m/>
    <m/>
  </r>
  <r>
    <s v="kff"/>
    <s v="kff"/>
    <m/>
    <m/>
    <m/>
    <m/>
    <m/>
    <m/>
    <m/>
    <m/>
    <s v="No"/>
    <n v="52"/>
    <m/>
    <m/>
    <x v="1"/>
    <d v="2019-04-22T18:38:01.000"/>
    <s v="Though health spending growth has moderated, the U.S. is still spending about twice as much as other comparable countries for similar -- and in some cases lower -- levels of care utilization, due to higher health care prices. https://t.co/JD05OIE6dQ https://t.co/TPzu5o8Lka"/>
    <s v="https://t.co/tlFhODu5EM"/>
    <s v="t.co"/>
    <x v="0"/>
    <s v="https://pbs.twimg.com/media/D4xyi8DX4AE3_VL.jpg"/>
    <s v="https://pbs.twimg.com/media/D4xyi8DX4AE3_VL.jpg"/>
    <x v="22"/>
    <s v="https://twitter.com/#!/kff/status/1120396354893897729"/>
    <m/>
    <m/>
    <s v="1120396354893897729"/>
    <m/>
    <b v="0"/>
    <n v="13"/>
    <s v=""/>
    <b v="0"/>
    <s v="en"/>
    <m/>
    <s v=""/>
    <b v="0"/>
    <n v="25"/>
    <s v=""/>
    <s v="Sprout Social"/>
    <b v="0"/>
    <s v="1120396354893897729"/>
    <s v="Retweet"/>
    <n v="0"/>
    <n v="0"/>
    <m/>
    <m/>
    <m/>
    <m/>
    <m/>
    <m/>
    <m/>
    <m/>
    <n v="3"/>
    <s v="2"/>
    <s v="2"/>
    <n v="0"/>
    <n v="0"/>
    <n v="0"/>
    <n v="0"/>
    <n v="0"/>
    <n v="0"/>
    <n v="37"/>
    <n v="100"/>
    <n v="37"/>
  </r>
  <r>
    <s v="kff"/>
    <s v="kff"/>
    <m/>
    <m/>
    <m/>
    <m/>
    <m/>
    <m/>
    <m/>
    <m/>
    <s v="No"/>
    <n v="53"/>
    <m/>
    <m/>
    <x v="1"/>
    <d v="2019-07-19T15:50:10.000"/>
    <s v="Puerto Rico and the USVI are heading for a fiscal cliff, with most temporary Medicaid funds are set to expire at the end of Sept 2019. _x000a_ _x000a_We've examined status of health care and Medicaid in the territories and potential impact of the funding's end. https://t.co/NHNKI5CViD https://t.co/BlLgu56h5s"/>
    <s v="https://t.co/oIzk7G9cMm"/>
    <s v="t.co"/>
    <x v="0"/>
    <s v="https://pbs.twimg.com/media/D_2YCQxW4AAzyQl.png"/>
    <s v="https://pbs.twimg.com/media/D_2YCQxW4AAzyQl.png"/>
    <x v="23"/>
    <s v="https://twitter.com/#!/kff/status/1152244247548039168"/>
    <m/>
    <m/>
    <s v="1152244247548039168"/>
    <m/>
    <b v="0"/>
    <n v="14"/>
    <s v=""/>
    <b v="0"/>
    <s v="en"/>
    <m/>
    <s v=""/>
    <b v="0"/>
    <n v="20"/>
    <s v=""/>
    <s v="Sprout Social"/>
    <b v="0"/>
    <s v="1152244247548039168"/>
    <s v="Retweet"/>
    <n v="0"/>
    <n v="0"/>
    <m/>
    <m/>
    <m/>
    <m/>
    <m/>
    <m/>
    <m/>
    <m/>
    <n v="3"/>
    <s v="2"/>
    <s v="2"/>
    <n v="0"/>
    <n v="0"/>
    <n v="1"/>
    <n v="2.272727272727273"/>
    <n v="0"/>
    <n v="0"/>
    <n v="43"/>
    <n v="97.72727272727273"/>
    <n v="44"/>
  </r>
  <r>
    <s v="kff"/>
    <s v="kff"/>
    <m/>
    <m/>
    <m/>
    <m/>
    <m/>
    <m/>
    <m/>
    <m/>
    <s v="No"/>
    <n v="54"/>
    <m/>
    <m/>
    <x v="1"/>
    <d v="2019-06-14T20:55:05.000"/>
    <s v="If Puerto Rico reverted to pre-ACA Medicaid financing after most temporary Medicaid funds expire at end of Sept. 2019, available funds would fall short of projected costs by $1B in FY 2020 and $1.5B in FY 2021, or half of projected program costs. https://t.co/A6swiLd1sB https://t.co/icyDpHBjyC"/>
    <s v="https://www.kff.org/report-section/medicaid-financing-cliff-implications-for-the-health-care-systems-in-puerto-rico-and-usvi-issue-brief/"/>
    <s v="kff.org"/>
    <x v="0"/>
    <s v="https://pbs.twimg.com/media/D9DOLkDWwAEqB9i.jpg"/>
    <s v="https://pbs.twimg.com/media/D9DOLkDWwAEqB9i.jpg"/>
    <x v="24"/>
    <s v="https://twitter.com/#!/kff/status/1139637406691467264"/>
    <m/>
    <m/>
    <s v="1139637406691467264"/>
    <m/>
    <b v="0"/>
    <n v="9"/>
    <s v=""/>
    <b v="0"/>
    <s v="en"/>
    <m/>
    <s v=""/>
    <b v="0"/>
    <n v="7"/>
    <s v=""/>
    <s v="Sprout Social"/>
    <b v="0"/>
    <s v="1139637406691467264"/>
    <s v="Retweet"/>
    <n v="0"/>
    <n v="0"/>
    <m/>
    <m/>
    <m/>
    <m/>
    <m/>
    <m/>
    <m/>
    <m/>
    <n v="3"/>
    <s v="2"/>
    <s v="2"/>
    <n v="1"/>
    <n v="2.2222222222222223"/>
    <n v="2"/>
    <n v="4.444444444444445"/>
    <n v="0"/>
    <n v="0"/>
    <n v="42"/>
    <n v="93.33333333333333"/>
    <n v="45"/>
  </r>
  <r>
    <s v="lake_edge_lucy"/>
    <s v="kff"/>
    <m/>
    <m/>
    <m/>
    <m/>
    <m/>
    <m/>
    <m/>
    <m/>
    <s v="No"/>
    <n v="55"/>
    <m/>
    <m/>
    <x v="0"/>
    <d v="2019-09-11T22:11:34.000"/>
    <s v="RT @KFF: If Puerto Rico reverted to pre-ACA Medicaid financing after most temporary Medicaid funds expire at end of Sept. 2019, available f…"/>
    <m/>
    <m/>
    <x v="0"/>
    <m/>
    <s v="http://pbs.twimg.com/profile_images/572582706626560000/vwQIPnEe_normal.jpeg"/>
    <x v="25"/>
    <s v="https://twitter.com/#!/lake_edge_lucy/status/1171909175011663873"/>
    <m/>
    <m/>
    <s v="1171909175011663873"/>
    <m/>
    <b v="0"/>
    <n v="0"/>
    <s v=""/>
    <b v="0"/>
    <s v="en"/>
    <m/>
    <s v=""/>
    <b v="0"/>
    <n v="7"/>
    <s v="1139637406691467264"/>
    <s v="Twitter Web App"/>
    <b v="0"/>
    <s v="1139637406691467264"/>
    <s v="Tweet"/>
    <n v="0"/>
    <n v="0"/>
    <m/>
    <m/>
    <m/>
    <m/>
    <m/>
    <m/>
    <m/>
    <m/>
    <n v="1"/>
    <s v="2"/>
    <s v="2"/>
    <n v="1"/>
    <n v="4.166666666666667"/>
    <n v="1"/>
    <n v="4.166666666666667"/>
    <n v="0"/>
    <n v="0"/>
    <n v="22"/>
    <n v="91.66666666666667"/>
    <n v="24"/>
  </r>
  <r>
    <s v="eleanor25906028"/>
    <s v="kaiserfamfound"/>
    <m/>
    <m/>
    <m/>
    <m/>
    <m/>
    <m/>
    <m/>
    <m/>
    <s v="No"/>
    <n v="56"/>
    <m/>
    <m/>
    <x v="0"/>
    <d v="2019-09-11T04:24:28.000"/>
    <s v="@HealthPolicyNew @kaiserfamfound Something to research ... looks like a good plan... how is healthcare policy supporting it?"/>
    <m/>
    <m/>
    <x v="0"/>
    <m/>
    <s v="http://pbs.twimg.com/profile_images/1160013168170721280/ipU9-aNA_normal.jpg"/>
    <x v="26"/>
    <s v="https://twitter.com/#!/eleanor25906028/status/1171640628603707392"/>
    <m/>
    <m/>
    <s v="1171640628603707392"/>
    <s v="1169723639723220992"/>
    <b v="0"/>
    <n v="0"/>
    <s v="992486556299677698"/>
    <b v="0"/>
    <s v="en"/>
    <m/>
    <s v=""/>
    <b v="0"/>
    <n v="0"/>
    <s v=""/>
    <s v="Twitter for iPhone"/>
    <b v="0"/>
    <s v="1169723639723220992"/>
    <s v="Tweet"/>
    <n v="0"/>
    <n v="0"/>
    <m/>
    <m/>
    <m/>
    <m/>
    <m/>
    <m/>
    <m/>
    <m/>
    <n v="1"/>
    <s v="4"/>
    <s v="1"/>
    <m/>
    <m/>
    <m/>
    <m/>
    <m/>
    <m/>
    <m/>
    <m/>
    <m/>
  </r>
  <r>
    <s v="healthpolicynew"/>
    <s v="eleanor25906028"/>
    <m/>
    <m/>
    <m/>
    <m/>
    <m/>
    <m/>
    <m/>
    <m/>
    <s v="Yes"/>
    <n v="58"/>
    <m/>
    <m/>
    <x v="0"/>
    <d v="2019-09-11T17:05:16.000"/>
    <s v="RT @eleanor25906028: @HealthPolicyNew @kaiserfamfound Something to research ... looks like a good plan... how is healthcare policy supporti…"/>
    <m/>
    <m/>
    <x v="0"/>
    <m/>
    <s v="http://pbs.twimg.com/profile_images/992502344649707520/850ZeMs3_normal.jpg"/>
    <x v="27"/>
    <s v="https://twitter.com/#!/healthpolicynew/status/1171832091983720450"/>
    <m/>
    <m/>
    <s v="1171832091983720450"/>
    <m/>
    <b v="0"/>
    <n v="0"/>
    <s v=""/>
    <b v="0"/>
    <s v="en"/>
    <m/>
    <s v=""/>
    <b v="0"/>
    <n v="1"/>
    <s v="1171640628603707392"/>
    <s v="Twitter for iPhone"/>
    <b v="0"/>
    <s v="1171640628603707392"/>
    <s v="Tweet"/>
    <n v="0"/>
    <n v="0"/>
    <m/>
    <m/>
    <m/>
    <m/>
    <m/>
    <m/>
    <m/>
    <m/>
    <n v="1"/>
    <s v="4"/>
    <s v="4"/>
    <n v="2"/>
    <n v="11.764705882352942"/>
    <n v="0"/>
    <n v="0"/>
    <n v="0"/>
    <n v="0"/>
    <n v="15"/>
    <n v="88.23529411764706"/>
    <n v="17"/>
  </r>
  <r>
    <s v="healthpolicynew"/>
    <s v="kaiserfamfound"/>
    <m/>
    <m/>
    <m/>
    <m/>
    <m/>
    <m/>
    <m/>
    <m/>
    <s v="No"/>
    <n v="59"/>
    <m/>
    <m/>
    <x v="0"/>
    <d v="2019-09-03T09:24:03.000"/>
    <s v="Kaiser Foundation: In Their Own Voices: Low-income Women and Their Health Providers in Three Communities Talk about Access to Care, Reproductive Health, and Immigration https://t.co/1Lokbuw7rR @KaiserFamFound https://t.co/4p1Im2FKeI"/>
    <s v="https://www.kff.org/womens-health-policy/report/in-their-own-voices-low-income-women-and-their-health-providers-in-three-communities-talk-about-access-to-care-reproductive-health-and-immigration/?utm_source=dlvr.it&amp;utm_medium=twitter"/>
    <s v="kff.org"/>
    <x v="0"/>
    <s v="https://pbs.twimg.com/media/EDh4yrdUEAEPs0n.png"/>
    <s v="https://pbs.twimg.com/media/EDh4yrdUEAEPs0n.png"/>
    <x v="28"/>
    <s v="https://twitter.com/#!/healthpolicynew/status/1168816917261373440"/>
    <m/>
    <m/>
    <s v="1168816917261373440"/>
    <m/>
    <b v="0"/>
    <n v="2"/>
    <s v=""/>
    <b v="0"/>
    <s v="en"/>
    <m/>
    <s v=""/>
    <b v="0"/>
    <n v="2"/>
    <s v=""/>
    <s v="dlvr.it"/>
    <b v="0"/>
    <s v="1168816917261373440"/>
    <s v="Tweet"/>
    <n v="0"/>
    <n v="0"/>
    <m/>
    <m/>
    <m/>
    <m/>
    <m/>
    <m/>
    <m/>
    <m/>
    <n v="15"/>
    <s v="4"/>
    <s v="1"/>
    <n v="0"/>
    <n v="0"/>
    <n v="0"/>
    <n v="0"/>
    <n v="0"/>
    <n v="0"/>
    <n v="26"/>
    <n v="100"/>
    <n v="26"/>
  </r>
  <r>
    <s v="healthpolicynew"/>
    <s v="kaiserfamfound"/>
    <m/>
    <m/>
    <m/>
    <m/>
    <m/>
    <m/>
    <m/>
    <m/>
    <s v="No"/>
    <n v="60"/>
    <m/>
    <m/>
    <x v="0"/>
    <d v="2019-09-04T15:23:05.000"/>
    <s v="Kaiser Foundation: Community Health Centers Prepare for Funding Uncertainty https://t.co/1MZAYsq4XO @KaiserFamFound https://t.co/i2jOJ5zHd6"/>
    <s v="https://www.kff.org/medicaid/issue-brief/community-health-centers-prepare-for-funding-uncertainty/?utm_source=dlvr.it&amp;utm_medium=twitter"/>
    <s v="kff.org"/>
    <x v="0"/>
    <s v="https://pbs.twimg.com/media/EDoUjunUcAAVm9B.png"/>
    <s v="https://pbs.twimg.com/media/EDoUjunUcAAVm9B.png"/>
    <x v="29"/>
    <s v="https://twitter.com/#!/healthpolicynew/status/1169269660576927744"/>
    <m/>
    <m/>
    <s v="1169269660576927744"/>
    <m/>
    <b v="0"/>
    <n v="0"/>
    <s v=""/>
    <b v="0"/>
    <s v="en"/>
    <m/>
    <s v=""/>
    <b v="0"/>
    <n v="0"/>
    <s v=""/>
    <s v="dlvr.it"/>
    <b v="0"/>
    <s v="1169269660576927744"/>
    <s v="Tweet"/>
    <n v="0"/>
    <n v="0"/>
    <m/>
    <m/>
    <m/>
    <m/>
    <m/>
    <m/>
    <m/>
    <m/>
    <n v="15"/>
    <s v="4"/>
    <s v="1"/>
    <n v="0"/>
    <n v="0"/>
    <n v="0"/>
    <n v="0"/>
    <n v="0"/>
    <n v="0"/>
    <n v="10"/>
    <n v="100"/>
    <n v="10"/>
  </r>
  <r>
    <s v="healthpolicynew"/>
    <s v="kaiserfamfound"/>
    <m/>
    <m/>
    <m/>
    <m/>
    <m/>
    <m/>
    <m/>
    <m/>
    <s v="No"/>
    <n v="61"/>
    <m/>
    <m/>
    <x v="0"/>
    <d v="2019-09-04T15:23:06.000"/>
    <s v="Kaiser Foundation: Facing a Potential Funding Crunch, Community Health Centers in Medically Underserved Areas Around the Country Report They Are Considering Reductions in Staffing and Services That Would Limit Patients’ Access to Care https://t.co/LaZ08K8Qip @KaiserFamFound"/>
    <s v="https://www.kff.org/medicaid/press-release/facing-a-potential-funding-crunch-community-health-centers-in-medically-underserved-areas-around-the-country-report-they-are-considering-reductions-in-staffing-and-services-that-would-limit-patients/?utm_source=dlvr.it&amp;utm_medium=twitter"/>
    <s v="kff.org"/>
    <x v="0"/>
    <m/>
    <s v="http://pbs.twimg.com/profile_images/992502344649707520/850ZeMs3_normal.jpg"/>
    <x v="30"/>
    <s v="https://twitter.com/#!/healthpolicynew/status/1169269665173929984"/>
    <m/>
    <m/>
    <s v="1169269665173929984"/>
    <m/>
    <b v="0"/>
    <n v="0"/>
    <s v=""/>
    <b v="0"/>
    <s v="en"/>
    <m/>
    <s v=""/>
    <b v="0"/>
    <n v="0"/>
    <s v=""/>
    <s v="dlvr.it"/>
    <b v="0"/>
    <s v="1169269665173929984"/>
    <s v="Tweet"/>
    <n v="0"/>
    <n v="0"/>
    <m/>
    <m/>
    <m/>
    <m/>
    <m/>
    <m/>
    <m/>
    <m/>
    <n v="15"/>
    <s v="4"/>
    <s v="1"/>
    <n v="0"/>
    <n v="0"/>
    <n v="1"/>
    <n v="2.9411764705882355"/>
    <n v="0"/>
    <n v="0"/>
    <n v="33"/>
    <n v="97.05882352941177"/>
    <n v="34"/>
  </r>
  <r>
    <s v="healthpolicynew"/>
    <s v="kaiserfamfound"/>
    <m/>
    <m/>
    <m/>
    <m/>
    <m/>
    <m/>
    <m/>
    <m/>
    <s v="No"/>
    <n v="62"/>
    <m/>
    <m/>
    <x v="0"/>
    <d v="2019-09-05T18:26:33.000"/>
    <s v="Kaiser Foundation: Data Note: A Look At Swing Voters Leading Up To The 2020 Election https://t.co/CX4YIteOG2 @KaiserFamFound https://t.co/kYYYfNATCj"/>
    <s v="https://www.kff.org/other/issue-brief/data-note-swing-voters/?utm_source=dlvr.it&amp;utm_medium=twitter"/>
    <s v="kff.org"/>
    <x v="0"/>
    <s v="https://pbs.twimg.com/media/EDuIJAgU8AAjTpI.png"/>
    <s v="https://pbs.twimg.com/media/EDuIJAgU8AAjTpI.png"/>
    <x v="31"/>
    <s v="https://twitter.com/#!/healthpolicynew/status/1169678219772956672"/>
    <m/>
    <m/>
    <s v="1169678219772956672"/>
    <m/>
    <b v="0"/>
    <n v="0"/>
    <s v=""/>
    <b v="0"/>
    <s v="en"/>
    <m/>
    <s v=""/>
    <b v="0"/>
    <n v="0"/>
    <s v=""/>
    <s v="dlvr.it"/>
    <b v="0"/>
    <s v="1169678219772956672"/>
    <s v="Tweet"/>
    <n v="0"/>
    <n v="0"/>
    <m/>
    <m/>
    <m/>
    <m/>
    <m/>
    <m/>
    <m/>
    <m/>
    <n v="15"/>
    <s v="4"/>
    <s v="1"/>
    <n v="1"/>
    <n v="6.25"/>
    <n v="0"/>
    <n v="0"/>
    <n v="0"/>
    <n v="0"/>
    <n v="15"/>
    <n v="93.75"/>
    <n v="16"/>
  </r>
  <r>
    <s v="healthpolicynew"/>
    <s v="kaiserfamfound"/>
    <m/>
    <m/>
    <m/>
    <m/>
    <m/>
    <m/>
    <m/>
    <m/>
    <s v="No"/>
    <n v="63"/>
    <m/>
    <m/>
    <x v="0"/>
    <d v="2019-09-05T21:27:02.000"/>
    <s v="Kaiser Foundation: The U.S. &amp;amp; Gavi, the Vaccine Alliance https://t.co/B7UGuZ7O8F @KaiserFamFound https://t.co/Qm6EDzL1EW"/>
    <s v="https://www.kff.org/global-health-policy/fact-sheet/the-u-s-and-gavi-the-vaccine-alliance/?utm_source=dlvr.it&amp;utm_medium=twitter"/>
    <s v="kff.org"/>
    <x v="0"/>
    <s v="https://pbs.twimg.com/media/EDuxc4eU4AANpoQ.png"/>
    <s v="https://pbs.twimg.com/media/EDuxc4eU4AANpoQ.png"/>
    <x v="32"/>
    <s v="https://twitter.com/#!/healthpolicynew/status/1169723639723220992"/>
    <m/>
    <m/>
    <s v="1169723639723220992"/>
    <m/>
    <b v="0"/>
    <n v="0"/>
    <s v=""/>
    <b v="0"/>
    <s v="en"/>
    <m/>
    <s v=""/>
    <b v="0"/>
    <n v="0"/>
    <s v=""/>
    <s v="dlvr.it"/>
    <b v="0"/>
    <s v="1169723639723220992"/>
    <s v="Tweet"/>
    <n v="0"/>
    <n v="0"/>
    <m/>
    <m/>
    <m/>
    <m/>
    <m/>
    <m/>
    <m/>
    <m/>
    <n v="15"/>
    <s v="4"/>
    <s v="1"/>
    <n v="0"/>
    <n v="0"/>
    <n v="0"/>
    <n v="0"/>
    <n v="0"/>
    <n v="0"/>
    <n v="11"/>
    <n v="100"/>
    <n v="11"/>
  </r>
  <r>
    <s v="healthpolicynew"/>
    <s v="kaiserfamfound"/>
    <m/>
    <m/>
    <m/>
    <m/>
    <m/>
    <m/>
    <m/>
    <m/>
    <s v="No"/>
    <n v="64"/>
    <m/>
    <m/>
    <x v="0"/>
    <d v="2019-09-06T15:26:02.000"/>
    <s v="Kaiser Foundation: Medicaid Managed Care Market Tracker https://t.co/uEGfODJonm @KaiserFamFound"/>
    <s v="https://www.kff.org/data-collection/medicaid-managed-care-market-tracker/?utm_source=dlvr.it&amp;utm_medium=twitter"/>
    <s v="kff.org"/>
    <x v="0"/>
    <m/>
    <s v="http://pbs.twimg.com/profile_images/992502344649707520/850ZeMs3_normal.jpg"/>
    <x v="33"/>
    <s v="https://twitter.com/#!/healthpolicynew/status/1169995178272149504"/>
    <m/>
    <m/>
    <s v="1169995178272149504"/>
    <m/>
    <b v="0"/>
    <n v="0"/>
    <s v=""/>
    <b v="0"/>
    <s v="en"/>
    <m/>
    <s v=""/>
    <b v="0"/>
    <n v="0"/>
    <s v=""/>
    <s v="dlvr.it"/>
    <b v="0"/>
    <s v="1169995178272149504"/>
    <s v="Tweet"/>
    <n v="0"/>
    <n v="0"/>
    <m/>
    <m/>
    <m/>
    <m/>
    <m/>
    <m/>
    <m/>
    <m/>
    <n v="15"/>
    <s v="4"/>
    <s v="1"/>
    <n v="0"/>
    <n v="0"/>
    <n v="0"/>
    <n v="0"/>
    <n v="0"/>
    <n v="0"/>
    <n v="8"/>
    <n v="100"/>
    <n v="8"/>
  </r>
  <r>
    <s v="healthpolicynew"/>
    <s v="kaiserfamfound"/>
    <m/>
    <m/>
    <m/>
    <m/>
    <m/>
    <m/>
    <m/>
    <m/>
    <s v="No"/>
    <n v="65"/>
    <m/>
    <m/>
    <x v="0"/>
    <d v="2019-09-10T09:33:32.000"/>
    <s v="Kaiser Foundation: KFF – Health Apps and Information Survey https://t.co/VRePFrKTwV @KaiserFamFound"/>
    <s v="https://www.kff.org/other/poll-finding/kff-health-apps-and-information-survey/?utm_source=dlvr.it&amp;utm_medium=twitter"/>
    <s v="kff.org"/>
    <x v="0"/>
    <m/>
    <s v="http://pbs.twimg.com/profile_images/992502344649707520/850ZeMs3_normal.jpg"/>
    <x v="34"/>
    <s v="https://twitter.com/#!/healthpolicynew/status/1171356021656174592"/>
    <m/>
    <m/>
    <s v="1171356021656174592"/>
    <m/>
    <b v="0"/>
    <n v="1"/>
    <s v=""/>
    <b v="0"/>
    <s v="en"/>
    <m/>
    <s v=""/>
    <b v="0"/>
    <n v="0"/>
    <s v=""/>
    <s v="dlvr.it"/>
    <b v="0"/>
    <s v="1171356021656174592"/>
    <s v="Tweet"/>
    <n v="0"/>
    <n v="0"/>
    <m/>
    <m/>
    <m/>
    <m/>
    <m/>
    <m/>
    <m/>
    <m/>
    <n v="15"/>
    <s v="4"/>
    <s v="1"/>
    <n v="0"/>
    <n v="0"/>
    <n v="0"/>
    <n v="0"/>
    <n v="0"/>
    <n v="0"/>
    <n v="9"/>
    <n v="100"/>
    <n v="9"/>
  </r>
  <r>
    <s v="healthpolicynew"/>
    <s v="kaiserfamfound"/>
    <m/>
    <m/>
    <m/>
    <m/>
    <m/>
    <m/>
    <m/>
    <m/>
    <s v="No"/>
    <n v="66"/>
    <m/>
    <m/>
    <x v="0"/>
    <d v="2019-09-10T12:34:02.000"/>
    <s v="Kaiser Foundation: Separating Hype from Reality in Health Tech https://t.co/XlkeH6c1Xp @KaiserFamFound"/>
    <s v="https://www.kff.org/other/perspective/separating-hype-from-reality-in-health-tech/?utm_source=dlvr.it&amp;utm_medium=twitter"/>
    <s v="kff.org"/>
    <x v="0"/>
    <m/>
    <s v="http://pbs.twimg.com/profile_images/992502344649707520/850ZeMs3_normal.jpg"/>
    <x v="35"/>
    <s v="https://twitter.com/#!/healthpolicynew/status/1171401444303327233"/>
    <m/>
    <m/>
    <s v="1171401444303327233"/>
    <m/>
    <b v="0"/>
    <n v="0"/>
    <s v=""/>
    <b v="0"/>
    <s v="en"/>
    <m/>
    <s v=""/>
    <b v="0"/>
    <n v="0"/>
    <s v=""/>
    <s v="dlvr.it"/>
    <b v="0"/>
    <s v="1171401444303327233"/>
    <s v="Tweet"/>
    <n v="0"/>
    <n v="0"/>
    <m/>
    <m/>
    <m/>
    <m/>
    <m/>
    <m/>
    <m/>
    <m/>
    <n v="15"/>
    <s v="4"/>
    <s v="1"/>
    <n v="0"/>
    <n v="0"/>
    <n v="1"/>
    <n v="10"/>
    <n v="0"/>
    <n v="0"/>
    <n v="9"/>
    <n v="90"/>
    <n v="10"/>
  </r>
  <r>
    <s v="healthpolicynew"/>
    <s v="kaiserfamfound"/>
    <m/>
    <m/>
    <m/>
    <m/>
    <m/>
    <m/>
    <m/>
    <m/>
    <s v="No"/>
    <n v="67"/>
    <m/>
    <m/>
    <x v="0"/>
    <d v="2019-09-10T18:34:03.000"/>
    <s v="Kaiser Foundation: Data Note: 2019 Medical Loss Ratio Rebates https://t.co/pWpY6h82C5 @KaiserFamFound https://t.co/voIhfmBTxs"/>
    <s v="https://www.kff.org/private-insurance/issue-brief/data-note-2019-medical-loss-ratio-rebates/?utm_source=dlvr.it&amp;utm_medium=twitter"/>
    <s v="kff.org"/>
    <x v="0"/>
    <s v="https://pbs.twimg.com/media/EEH5zcPU8AkAOyc.png"/>
    <s v="https://pbs.twimg.com/media/EEH5zcPU8AkAOyc.png"/>
    <x v="36"/>
    <s v="https://twitter.com/#!/healthpolicynew/status/1171492043836649473"/>
    <m/>
    <m/>
    <s v="1171492043836649473"/>
    <m/>
    <b v="0"/>
    <n v="0"/>
    <s v=""/>
    <b v="0"/>
    <s v="en"/>
    <m/>
    <s v=""/>
    <b v="0"/>
    <n v="0"/>
    <s v=""/>
    <s v="dlvr.it"/>
    <b v="0"/>
    <s v="1171492043836649473"/>
    <s v="Tweet"/>
    <n v="0"/>
    <n v="0"/>
    <m/>
    <m/>
    <m/>
    <m/>
    <m/>
    <m/>
    <m/>
    <m/>
    <n v="15"/>
    <s v="4"/>
    <s v="1"/>
    <n v="0"/>
    <n v="0"/>
    <n v="1"/>
    <n v="10"/>
    <n v="0"/>
    <n v="0"/>
    <n v="9"/>
    <n v="90"/>
    <n v="10"/>
  </r>
  <r>
    <s v="healthpolicynew"/>
    <s v="kaiserfamfound"/>
    <m/>
    <m/>
    <m/>
    <m/>
    <m/>
    <m/>
    <m/>
    <m/>
    <s v="No"/>
    <n v="68"/>
    <m/>
    <m/>
    <x v="0"/>
    <d v="2019-09-11T09:36:33.000"/>
    <s v="Kaiser Foundation: Private Insurers Are Expected to Pay a Record of At least $1.3 Billion in Rebates to Consumers Beginning in September for Excessive Premiums Relative to Health Care Expenses https://t.co/N793cVlEYs @KaiserFamFound"/>
    <s v="https://www.kff.org/private-insurance/press-release/private-insurers-are-expected-to-pay-a-record-of-at-least-1-3-billion-in-rebates-to-consumers-beginning-in-september-for-excessive-premiums-relative-to-health-care-expenses/?utm_source=dlvr.it&amp;utm_medium=twitter"/>
    <s v="kff.org"/>
    <x v="0"/>
    <m/>
    <s v="http://pbs.twimg.com/profile_images/992502344649707520/850ZeMs3_normal.jpg"/>
    <x v="37"/>
    <s v="https://twitter.com/#!/healthpolicynew/status/1171719165700239360"/>
    <m/>
    <m/>
    <s v="1171719165700239360"/>
    <m/>
    <b v="0"/>
    <n v="0"/>
    <s v=""/>
    <b v="0"/>
    <s v="en"/>
    <m/>
    <s v=""/>
    <b v="0"/>
    <n v="0"/>
    <s v=""/>
    <s v="dlvr.it"/>
    <b v="0"/>
    <s v="1171719165700239360"/>
    <s v="Tweet"/>
    <n v="0"/>
    <n v="0"/>
    <m/>
    <m/>
    <m/>
    <m/>
    <m/>
    <m/>
    <m/>
    <m/>
    <n v="15"/>
    <s v="4"/>
    <s v="1"/>
    <n v="0"/>
    <n v="0"/>
    <n v="1"/>
    <n v="3.125"/>
    <n v="0"/>
    <n v="0"/>
    <n v="31"/>
    <n v="96.875"/>
    <n v="32"/>
  </r>
  <r>
    <s v="healthpolicynew"/>
    <s v="kaiserfamfound"/>
    <m/>
    <m/>
    <m/>
    <m/>
    <m/>
    <m/>
    <m/>
    <m/>
    <s v="No"/>
    <n v="70"/>
    <m/>
    <m/>
    <x v="0"/>
    <d v="2019-09-11T21:36:02.000"/>
    <s v="Kaiser Foundation: Key Global Health Positions and Officials in the U.S. Government https://t.co/oVJyK8ZI6e @KaiserFamFound"/>
    <s v="https://www.kff.org/global-health-policy/fact-sheet/key-u-s-government-agency-positions-and-officials-in-global-health-policy-related-areas/?utm_source=dlvr.it&amp;utm_medium=twitter"/>
    <s v="kff.org"/>
    <x v="0"/>
    <m/>
    <s v="http://pbs.twimg.com/profile_images/992502344649707520/850ZeMs3_normal.jpg"/>
    <x v="38"/>
    <s v="https://twitter.com/#!/healthpolicynew/status/1171900230108729344"/>
    <m/>
    <m/>
    <s v="1171900230108729344"/>
    <m/>
    <b v="0"/>
    <n v="0"/>
    <s v=""/>
    <b v="0"/>
    <s v="en"/>
    <m/>
    <s v=""/>
    <b v="0"/>
    <n v="0"/>
    <s v=""/>
    <s v="dlvr.it"/>
    <b v="0"/>
    <s v="1171900230108729344"/>
    <s v="Tweet"/>
    <n v="0"/>
    <n v="0"/>
    <m/>
    <m/>
    <m/>
    <m/>
    <m/>
    <m/>
    <m/>
    <m/>
    <n v="15"/>
    <s v="4"/>
    <s v="1"/>
    <n v="0"/>
    <n v="0"/>
    <n v="0"/>
    <n v="0"/>
    <n v="0"/>
    <n v="0"/>
    <n v="14"/>
    <n v="100"/>
    <n v="14"/>
  </r>
  <r>
    <s v="healthpolicynew"/>
    <s v="kaiserfamfound"/>
    <m/>
    <m/>
    <m/>
    <m/>
    <m/>
    <m/>
    <m/>
    <m/>
    <s v="No"/>
    <n v="71"/>
    <m/>
    <m/>
    <x v="0"/>
    <d v="2019-09-11T21:36:04.000"/>
    <s v="Kaiser Foundation: Where Do the Democratic Candidates in the September 12th Debate Stand on Health Reform? https://t.co/Yk4llBmHsD @KaiserFamFound https://t.co/t9D1PZrqUp"/>
    <s v="https://www.kff.org/slideshow/where-do-the-democratic-candidates-in-the-september-12th-debate-stand-on-health-reform/?utm_source=dlvr.it&amp;utm_medium=twitter"/>
    <s v="kff.org"/>
    <x v="0"/>
    <s v="https://pbs.twimg.com/media/EENtDodU8AELwsN.jpg"/>
    <s v="https://pbs.twimg.com/media/EENtDodU8AELwsN.jpg"/>
    <x v="39"/>
    <s v="https://twitter.com/#!/healthpolicynew/status/1171900239126491137"/>
    <m/>
    <m/>
    <s v="1171900239126491137"/>
    <m/>
    <b v="0"/>
    <n v="0"/>
    <s v=""/>
    <b v="0"/>
    <s v="en"/>
    <m/>
    <s v=""/>
    <b v="0"/>
    <n v="0"/>
    <s v=""/>
    <s v="dlvr.it"/>
    <b v="0"/>
    <s v="1171900239126491137"/>
    <s v="Tweet"/>
    <n v="0"/>
    <n v="0"/>
    <m/>
    <m/>
    <m/>
    <m/>
    <m/>
    <m/>
    <m/>
    <m/>
    <n v="15"/>
    <s v="4"/>
    <s v="1"/>
    <n v="1"/>
    <n v="5.882352941176471"/>
    <n v="0"/>
    <n v="0"/>
    <n v="0"/>
    <n v="0"/>
    <n v="16"/>
    <n v="94.11764705882354"/>
    <n v="17"/>
  </r>
  <r>
    <s v="healthpolicynew"/>
    <s v="kaiserfamfound"/>
    <m/>
    <m/>
    <m/>
    <m/>
    <m/>
    <m/>
    <m/>
    <m/>
    <s v="No"/>
    <n v="72"/>
    <m/>
    <m/>
    <x v="0"/>
    <d v="2019-09-12T09:38:33.000"/>
    <s v="Kaiser Foundation: Poll: Most Democrats Prefer a Presidential Candidate Who Wants to Build on the Affordable Care Act https://t.co/l6en713HSA @KaiserFamFound https://t.co/hcCpAKH4Gq"/>
    <s v="https://www.kff.org/health-reform/press-release/poll-most-democrats-prefer-a-presidential-candidate-who-wants-to-build-on-the-affordable-care-act/?utm_source=dlvr.it&amp;utm_medium=twitter"/>
    <s v="kff.org"/>
    <x v="0"/>
    <s v="https://pbs.twimg.com/media/EEQSatgVAAA5Y0W.jpg"/>
    <s v="https://pbs.twimg.com/media/EEQSatgVAAA5Y0W.jpg"/>
    <x v="40"/>
    <s v="https://twitter.com/#!/healthpolicynew/status/1172082056433520641"/>
    <m/>
    <m/>
    <s v="1172082056433520641"/>
    <m/>
    <b v="0"/>
    <n v="0"/>
    <s v=""/>
    <b v="0"/>
    <s v="en"/>
    <m/>
    <s v=""/>
    <b v="0"/>
    <n v="0"/>
    <s v=""/>
    <s v="dlvr.it"/>
    <b v="0"/>
    <s v="1172082056433520641"/>
    <s v="Tweet"/>
    <n v="0"/>
    <n v="0"/>
    <m/>
    <m/>
    <m/>
    <m/>
    <m/>
    <m/>
    <m/>
    <m/>
    <n v="15"/>
    <s v="4"/>
    <s v="1"/>
    <n v="2"/>
    <n v="10.526315789473685"/>
    <n v="0"/>
    <n v="0"/>
    <n v="0"/>
    <n v="0"/>
    <n v="17"/>
    <n v="89.47368421052632"/>
    <n v="19"/>
  </r>
  <r>
    <s v="healthpolicynew"/>
    <s v="kaiserfamfound"/>
    <m/>
    <m/>
    <m/>
    <m/>
    <m/>
    <m/>
    <m/>
    <m/>
    <s v="No"/>
    <n v="73"/>
    <m/>
    <m/>
    <x v="0"/>
    <d v="2019-09-12T21:38:36.000"/>
    <s v="Kaiser Foundation: Preventive Services Tracker https://t.co/B13U2jbWzx @KaiserFamFound"/>
    <s v="https://www.kff.org/health-reform/report/preventive-services-tracker/?utm_source=dlvr.it&amp;utm_medium=twitter"/>
    <s v="kff.org"/>
    <x v="0"/>
    <m/>
    <s v="http://pbs.twimg.com/profile_images/992502344649707520/850ZeMs3_normal.jpg"/>
    <x v="41"/>
    <s v="https://twitter.com/#!/healthpolicynew/status/1172263264790691841"/>
    <m/>
    <m/>
    <s v="1172263264790691841"/>
    <m/>
    <b v="0"/>
    <n v="0"/>
    <s v=""/>
    <b v="0"/>
    <s v="en"/>
    <m/>
    <s v=""/>
    <b v="0"/>
    <n v="0"/>
    <s v=""/>
    <s v="dlvr.it"/>
    <b v="0"/>
    <s v="1172263264790691841"/>
    <s v="Tweet"/>
    <n v="0"/>
    <n v="0"/>
    <m/>
    <m/>
    <m/>
    <m/>
    <m/>
    <m/>
    <m/>
    <m/>
    <n v="15"/>
    <s v="4"/>
    <s v="1"/>
    <n v="0"/>
    <n v="0"/>
    <n v="0"/>
    <n v="0"/>
    <n v="0"/>
    <n v="0"/>
    <n v="6"/>
    <n v="100"/>
    <n v="6"/>
  </r>
  <r>
    <s v="preexistingorg"/>
    <s v="craigpalosky"/>
    <m/>
    <m/>
    <m/>
    <m/>
    <m/>
    <m/>
    <m/>
    <m/>
    <s v="No"/>
    <n v="74"/>
    <m/>
    <m/>
    <x v="0"/>
    <d v="2018-03-15T04:00:50.000"/>
    <s v="From @KaiserFamFound: @arjeter @CraigPalosky paint a devastating picture for Obamcare repeal. #ProtectOurCare! https://t.co/eQZgGgbIuj https://t.co/HR8TEiHjQe"/>
    <s v="http://kff.org/health-reform/press-release/an-estimated-52-million-adults-have-pre-existing-conditions-that-would-make-them-uninsurable-pre-obamacare/?utm_sq=fozcn8izas&amp;utm_source=Twitter&amp;utm_medium=social&amp;utm_campaign=PreexistingOrg&amp;utm_content=News+and+Stats"/>
    <s v="kff.org"/>
    <x v="7"/>
    <s v="https://pbs.twimg.com/media/DYTRESBW4AAW3zB.jpg"/>
    <s v="https://pbs.twimg.com/media/DYTRESBW4AAW3zB.jpg"/>
    <x v="42"/>
    <s v="https://twitter.com/#!/preexistingorg/status/974133295335297025"/>
    <m/>
    <m/>
    <s v="974133295335297025"/>
    <m/>
    <b v="0"/>
    <n v="4"/>
    <s v=""/>
    <b v="0"/>
    <s v="en"/>
    <m/>
    <s v=""/>
    <b v="0"/>
    <n v="2"/>
    <s v=""/>
    <s v="SmarterQueue"/>
    <b v="0"/>
    <s v="974133295335297025"/>
    <s v="Retweet"/>
    <n v="0"/>
    <n v="0"/>
    <m/>
    <m/>
    <m/>
    <m/>
    <m/>
    <m/>
    <m/>
    <m/>
    <n v="2"/>
    <s v="6"/>
    <s v="6"/>
    <m/>
    <m/>
    <m/>
    <m/>
    <m/>
    <m/>
    <m/>
    <m/>
    <m/>
  </r>
  <r>
    <s v="preexistingorg"/>
    <s v="craigpalosky"/>
    <m/>
    <m/>
    <m/>
    <m/>
    <m/>
    <m/>
    <m/>
    <m/>
    <s v="No"/>
    <n v="75"/>
    <m/>
    <m/>
    <x v="0"/>
    <d v="2019-09-13T03:00:39.000"/>
    <s v="RT @PreexistingOrg: From @KaiserFamFound: @arjeter @CraigPalosky paint a devastating picture for Obamcare repeal. #ProtectOurCare! https://…"/>
    <m/>
    <m/>
    <x v="7"/>
    <m/>
    <s v="http://pbs.twimg.com/profile_images/797975493442093056/kgbgNdGl_normal.jpg"/>
    <x v="43"/>
    <s v="https://twitter.com/#!/preexistingorg/status/1172344311234666496"/>
    <m/>
    <m/>
    <s v="1172344311234666496"/>
    <m/>
    <b v="0"/>
    <n v="0"/>
    <s v=""/>
    <b v="0"/>
    <s v="en"/>
    <m/>
    <s v=""/>
    <b v="0"/>
    <n v="2"/>
    <s v="974133295335297025"/>
    <s v="SmarterQueue"/>
    <b v="0"/>
    <s v="974133295335297025"/>
    <s v="Tweet"/>
    <n v="0"/>
    <n v="0"/>
    <m/>
    <m/>
    <m/>
    <m/>
    <m/>
    <m/>
    <m/>
    <m/>
    <n v="2"/>
    <s v="6"/>
    <s v="6"/>
    <m/>
    <m/>
    <m/>
    <m/>
    <m/>
    <m/>
    <m/>
    <m/>
    <m/>
  </r>
  <r>
    <s v="edub56"/>
    <s v="p4ahcf"/>
    <m/>
    <m/>
    <m/>
    <m/>
    <m/>
    <m/>
    <m/>
    <m/>
    <s v="No"/>
    <n v="80"/>
    <m/>
    <m/>
    <x v="2"/>
    <d v="2019-01-26T17:03:08.000"/>
    <s v="@P4AHCF @KaiserFamFound Biased poll questions - and of course you get the answers you want. Face reality: poll after poll shows that 1. Americans prefer single payer, and 2. people despise the health insurance industry (the corporations who sponsor &quot;Partnership for Americas Health Care Future&quot;"/>
    <m/>
    <m/>
    <x v="0"/>
    <m/>
    <s v="http://pbs.twimg.com/profile_images/1067865353525460992/lgRA3US5_normal.jpg"/>
    <x v="44"/>
    <s v="https://twitter.com/#!/edub56/status/1089207117993598976"/>
    <m/>
    <m/>
    <s v="1089207117993598976"/>
    <s v="1089178401938788353"/>
    <b v="0"/>
    <n v="7"/>
    <s v="1002621996298047488"/>
    <b v="0"/>
    <s v="en"/>
    <m/>
    <s v=""/>
    <b v="0"/>
    <n v="3"/>
    <s v=""/>
    <s v="Twitter Web Client"/>
    <b v="0"/>
    <s v="1089178401938788353"/>
    <s v="Retweet"/>
    <n v="0"/>
    <n v="0"/>
    <m/>
    <m/>
    <m/>
    <m/>
    <m/>
    <m/>
    <m/>
    <m/>
    <n v="1"/>
    <s v="1"/>
    <s v="1"/>
    <m/>
    <m/>
    <m/>
    <m/>
    <m/>
    <m/>
    <m/>
    <m/>
    <m/>
  </r>
  <r>
    <s v="rjtholl"/>
    <s v="p4ahcf"/>
    <m/>
    <m/>
    <m/>
    <m/>
    <m/>
    <m/>
    <m/>
    <m/>
    <s v="No"/>
    <n v="81"/>
    <m/>
    <m/>
    <x v="0"/>
    <d v="2019-09-13T03:06:05.000"/>
    <s v="@EDub56 @P4AHCF @kaiserfamfound Partnership for Americas Health Care Future BOOO!_x000a_https://t.co/nyvrNywDfI https://t.co/6glCACmASY"/>
    <s v="https://splinternews.com/look-at-these-absolutely-ordinary-americans-who-hate-me-1833380461"/>
    <s v="splinternews.com"/>
    <x v="0"/>
    <s v="https://pbs.twimg.com/media/EEUCLjvVAAEAyP9.jpg"/>
    <s v="https://pbs.twimg.com/media/EEUCLjvVAAEAyP9.jpg"/>
    <x v="45"/>
    <s v="https://twitter.com/#!/rjtholl/status/1172345680121225218"/>
    <m/>
    <m/>
    <s v="1172345680121225218"/>
    <s v="1089207117993598976"/>
    <b v="0"/>
    <n v="0"/>
    <s v="223454659"/>
    <b v="0"/>
    <s v="en"/>
    <m/>
    <s v=""/>
    <b v="0"/>
    <n v="0"/>
    <s v=""/>
    <s v="Twitter Web App"/>
    <b v="0"/>
    <s v="1089207117993598976"/>
    <s v="Tweet"/>
    <n v="0"/>
    <n v="0"/>
    <m/>
    <m/>
    <m/>
    <m/>
    <m/>
    <m/>
    <m/>
    <m/>
    <n v="1"/>
    <s v="1"/>
    <s v="1"/>
    <m/>
    <m/>
    <m/>
    <m/>
    <m/>
    <m/>
    <m/>
    <m/>
    <m/>
  </r>
  <r>
    <s v="accessmobileinc"/>
    <s v="kaiserfamfound"/>
    <m/>
    <m/>
    <m/>
    <m/>
    <m/>
    <m/>
    <m/>
    <m/>
    <s v="No"/>
    <n v="85"/>
    <m/>
    <m/>
    <x v="0"/>
    <d v="2019-09-13T11:30:01.000"/>
    <s v="Genetics, behavior, environment &amp;amp; social circumstances determine nearly 90% of a person’s health - it is essential to take health programs beyond the clinical space. Addressing #SDoH improves health outcomes and reduces health disparities. @WHO @KaiserFamFound https://t.co/lqujUTRTbd"/>
    <m/>
    <m/>
    <x v="8"/>
    <s v="https://pbs.twimg.com/media/EEV1hPGXsAEdLr_.jpg"/>
    <s v="https://pbs.twimg.com/media/EEV1hPGXsAEdLr_.jpg"/>
    <x v="46"/>
    <s v="https://twitter.com/#!/accessmobileinc/status/1172472495242391552"/>
    <m/>
    <m/>
    <s v="1172472495242391552"/>
    <m/>
    <b v="0"/>
    <n v="0"/>
    <s v=""/>
    <b v="0"/>
    <s v="en"/>
    <m/>
    <s v=""/>
    <b v="0"/>
    <n v="0"/>
    <s v=""/>
    <s v="SocialReport.com"/>
    <b v="0"/>
    <s v="11724724952423915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62">
    <i>
      <x v="1"/>
    </i>
    <i r="1">
      <x v="3"/>
    </i>
    <i r="2">
      <x v="75"/>
    </i>
    <i r="3">
      <x v="5"/>
    </i>
    <i>
      <x v="2"/>
    </i>
    <i r="1">
      <x v="1"/>
    </i>
    <i r="2">
      <x v="26"/>
    </i>
    <i r="3">
      <x v="18"/>
    </i>
    <i r="1">
      <x v="4"/>
    </i>
    <i r="2">
      <x v="113"/>
    </i>
    <i r="3">
      <x v="19"/>
    </i>
    <i r="1">
      <x v="6"/>
    </i>
    <i r="2">
      <x v="166"/>
    </i>
    <i r="3">
      <x v="21"/>
    </i>
    <i r="1">
      <x v="7"/>
    </i>
    <i r="2">
      <x v="201"/>
    </i>
    <i r="3">
      <x v="16"/>
    </i>
    <i r="1">
      <x v="8"/>
    </i>
    <i r="2">
      <x v="219"/>
    </i>
    <i r="3">
      <x v="12"/>
    </i>
    <i r="1">
      <x v="9"/>
    </i>
    <i r="2">
      <x v="247"/>
    </i>
    <i r="3">
      <x v="10"/>
    </i>
    <i r="3">
      <x v="11"/>
    </i>
    <i r="3">
      <x v="18"/>
    </i>
    <i r="2">
      <x v="248"/>
    </i>
    <i r="3">
      <x v="16"/>
    </i>
    <i r="2">
      <x v="249"/>
    </i>
    <i r="3">
      <x v="19"/>
    </i>
    <i r="3">
      <x v="22"/>
    </i>
    <i r="2">
      <x v="250"/>
    </i>
    <i r="3">
      <x v="16"/>
    </i>
    <i r="2">
      <x v="251"/>
    </i>
    <i r="3">
      <x v="21"/>
    </i>
    <i r="3">
      <x v="22"/>
    </i>
    <i r="2">
      <x v="252"/>
    </i>
    <i r="3">
      <x v="16"/>
    </i>
    <i r="3">
      <x v="18"/>
    </i>
    <i r="3">
      <x v="20"/>
    </i>
    <i r="2">
      <x v="253"/>
    </i>
    <i r="3">
      <x v="4"/>
    </i>
    <i r="3">
      <x v="23"/>
    </i>
    <i r="2">
      <x v="254"/>
    </i>
    <i r="3">
      <x v="10"/>
    </i>
    <i r="3">
      <x v="12"/>
    </i>
    <i r="3">
      <x v="13"/>
    </i>
    <i r="3">
      <x v="14"/>
    </i>
    <i r="3">
      <x v="19"/>
    </i>
    <i r="2">
      <x v="255"/>
    </i>
    <i r="3">
      <x v="5"/>
    </i>
    <i r="3">
      <x v="10"/>
    </i>
    <i r="3">
      <x v="18"/>
    </i>
    <i r="3">
      <x v="20"/>
    </i>
    <i r="3">
      <x v="22"/>
    </i>
    <i r="3">
      <x v="23"/>
    </i>
    <i r="2">
      <x v="256"/>
    </i>
    <i r="3">
      <x v="10"/>
    </i>
    <i r="3">
      <x v="22"/>
    </i>
    <i r="2">
      <x v="257"/>
    </i>
    <i r="3">
      <x v="4"/>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1" s="1"/>
        <i x="2" s="1"/>
        <i x="3" s="1"/>
        <i x="6" s="1"/>
        <i x="5" s="1"/>
        <i x="4"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6" totalsRowShown="0" headerRowDxfId="448" dataDxfId="447">
  <autoFilter ref="A2:BL86"/>
  <tableColumns count="64">
    <tableColumn id="1" name="Vertex 1" dataDxfId="446"/>
    <tableColumn id="2" name="Vertex 2" dataDxfId="445"/>
    <tableColumn id="3" name="Color" dataDxfId="444"/>
    <tableColumn id="4" name="Width" dataDxfId="443"/>
    <tableColumn id="11" name="Style" dataDxfId="442"/>
    <tableColumn id="5" name="Opacity" dataDxfId="441"/>
    <tableColumn id="6" name="Visibility" dataDxfId="440"/>
    <tableColumn id="10" name="Label" dataDxfId="439"/>
    <tableColumn id="12" name="Label Text Color" dataDxfId="438"/>
    <tableColumn id="13" name="Label Font Size" dataDxfId="437"/>
    <tableColumn id="14" name="Reciprocated?" dataDxfId="304"/>
    <tableColumn id="7" name="ID" dataDxfId="436"/>
    <tableColumn id="9" name="Dynamic Filter" dataDxfId="435"/>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Twitter Page for Tweet" dataDxfId="424"/>
    <tableColumn id="25" name="Latitude" dataDxfId="423"/>
    <tableColumn id="26" name="Longitude" dataDxfId="422"/>
    <tableColumn id="27" name="Imported ID" dataDxfId="421"/>
    <tableColumn id="28" name="In-Reply-To Tweet ID" dataDxfId="420"/>
    <tableColumn id="29" name="Favorited" dataDxfId="419"/>
    <tableColumn id="30" name="Favorite Count" dataDxfId="418"/>
    <tableColumn id="31" name="In-Reply-To User ID" dataDxfId="417"/>
    <tableColumn id="32" name="Is Quote Status" dataDxfId="416"/>
    <tableColumn id="33" name="Language" dataDxfId="415"/>
    <tableColumn id="34" name="Possibly Sensitive" dataDxfId="414"/>
    <tableColumn id="35" name="Quoted Status ID" dataDxfId="413"/>
    <tableColumn id="36" name="Retweeted" dataDxfId="412"/>
    <tableColumn id="37" name="Retweet Count" dataDxfId="411"/>
    <tableColumn id="38" name="Retweet ID" dataDxfId="410"/>
    <tableColumn id="39" name="Source" dataDxfId="409"/>
    <tableColumn id="40" name="Truncated" dataDxfId="408"/>
    <tableColumn id="41" name="Unified Twitter ID" dataDxfId="407"/>
    <tableColumn id="42" name="Imported Tweet Type" dataDxfId="406"/>
    <tableColumn id="43" name="Added By Extended Analysis" dataDxfId="405"/>
    <tableColumn id="44" name="Corrected By Extended Analysis" dataDxfId="404"/>
    <tableColumn id="45" name="Place Bounding Box" dataDxfId="403"/>
    <tableColumn id="46" name="Place Country" dataDxfId="402"/>
    <tableColumn id="47" name="Place Country Code" dataDxfId="401"/>
    <tableColumn id="48" name="Place Full Name" dataDxfId="400"/>
    <tableColumn id="49" name="Place ID" dataDxfId="399"/>
    <tableColumn id="50" name="Place Name" dataDxfId="398"/>
    <tableColumn id="51" name="Place Type" dataDxfId="397"/>
    <tableColumn id="52" name="Place URL" dataDxfId="396"/>
    <tableColumn id="53" name="Edge Weight"/>
    <tableColumn id="54" name="Vertex 1 Group" dataDxfId="31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303" dataDxfId="302">
  <autoFilter ref="A1:P11"/>
  <tableColumns count="16">
    <tableColumn id="1" name="Top URLs in Tweet in Entire Graph" dataDxfId="301"/>
    <tableColumn id="2" name="Entire Graph Count" dataDxfId="300"/>
    <tableColumn id="3" name="Top URLs in Tweet in G1" dataDxfId="299"/>
    <tableColumn id="4" name="G1 Count" dataDxfId="298"/>
    <tableColumn id="5" name="Top URLs in Tweet in G2" dataDxfId="297"/>
    <tableColumn id="6" name="G2 Count" dataDxfId="296"/>
    <tableColumn id="7" name="Top URLs in Tweet in G3" dataDxfId="295"/>
    <tableColumn id="8" name="G3 Count" dataDxfId="294"/>
    <tableColumn id="9" name="Top URLs in Tweet in G4" dataDxfId="293"/>
    <tableColumn id="10" name="G4 Count" dataDxfId="292"/>
    <tableColumn id="11" name="Top URLs in Tweet in G5" dataDxfId="291"/>
    <tableColumn id="12" name="G5 Count" dataDxfId="290"/>
    <tableColumn id="13" name="Top URLs in Tweet in G6" dataDxfId="289"/>
    <tableColumn id="14" name="G6 Count" dataDxfId="288"/>
    <tableColumn id="15" name="Top URLs in Tweet in G7" dataDxfId="287"/>
    <tableColumn id="16" name="G7 Count" dataDxfId="28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0" totalsRowShown="0" headerRowDxfId="284" dataDxfId="283">
  <autoFilter ref="A14:P20"/>
  <tableColumns count="16">
    <tableColumn id="1" name="Top Domains in Tweet in Entire Graph" dataDxfId="282"/>
    <tableColumn id="2" name="Entire Graph Count" dataDxfId="281"/>
    <tableColumn id="3" name="Top Domains in Tweet in G1" dataDxfId="280"/>
    <tableColumn id="4" name="G1 Count" dataDxfId="279"/>
    <tableColumn id="5" name="Top Domains in Tweet in G2" dataDxfId="278"/>
    <tableColumn id="6" name="G2 Count" dataDxfId="277"/>
    <tableColumn id="7" name="Top Domains in Tweet in G3" dataDxfId="276"/>
    <tableColumn id="8" name="G3 Count" dataDxfId="275"/>
    <tableColumn id="9" name="Top Domains in Tweet in G4" dataDxfId="274"/>
    <tableColumn id="10" name="G4 Count" dataDxfId="273"/>
    <tableColumn id="11" name="Top Domains in Tweet in G5" dataDxfId="272"/>
    <tableColumn id="12" name="G5 Count" dataDxfId="271"/>
    <tableColumn id="13" name="Top Domains in Tweet in G6" dataDxfId="270"/>
    <tableColumn id="14" name="G6 Count" dataDxfId="269"/>
    <tableColumn id="15" name="Top Domains in Tweet in G7" dataDxfId="268"/>
    <tableColumn id="16" name="G7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3:P32" totalsRowShown="0" headerRowDxfId="265" dataDxfId="264">
  <autoFilter ref="A23:P32"/>
  <tableColumns count="16">
    <tableColumn id="1" name="Top Hashtags in Tweet in Entire Graph" dataDxfId="263"/>
    <tableColumn id="2" name="Entire Graph Count" dataDxfId="262"/>
    <tableColumn id="3" name="Top Hashtags in Tweet in G1" dataDxfId="261"/>
    <tableColumn id="4" name="G1 Count" dataDxfId="260"/>
    <tableColumn id="5" name="Top Hashtags in Tweet in G2" dataDxfId="259"/>
    <tableColumn id="6" name="G2 Count" dataDxfId="258"/>
    <tableColumn id="7" name="Top Hashtags in Tweet in G3" dataDxfId="257"/>
    <tableColumn id="8" name="G3 Count" dataDxfId="256"/>
    <tableColumn id="9" name="Top Hashtags in Tweet in G4" dataDxfId="255"/>
    <tableColumn id="10" name="G4 Count" dataDxfId="254"/>
    <tableColumn id="11" name="Top Hashtags in Tweet in G5" dataDxfId="253"/>
    <tableColumn id="12" name="G5 Count" dataDxfId="252"/>
    <tableColumn id="13" name="Top Hashtags in Tweet in G6" dataDxfId="251"/>
    <tableColumn id="14" name="G6 Count" dataDxfId="250"/>
    <tableColumn id="15" name="Top Hashtags in Tweet in G7" dataDxfId="249"/>
    <tableColumn id="16" name="G7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5:P45" totalsRowShown="0" headerRowDxfId="246" dataDxfId="245">
  <autoFilter ref="A35:P45"/>
  <tableColumns count="16">
    <tableColumn id="1" name="Top Words in Tweet in Entire Graph" dataDxfId="244"/>
    <tableColumn id="2" name="Entire Graph Count" dataDxfId="243"/>
    <tableColumn id="3" name="Top Words in Tweet in G1" dataDxfId="242"/>
    <tableColumn id="4" name="G1 Count" dataDxfId="241"/>
    <tableColumn id="5" name="Top Words in Tweet in G2" dataDxfId="240"/>
    <tableColumn id="6" name="G2 Count" dataDxfId="239"/>
    <tableColumn id="7" name="Top Words in Tweet in G3" dataDxfId="238"/>
    <tableColumn id="8" name="G3 Count" dataDxfId="237"/>
    <tableColumn id="9" name="Top Words in Tweet in G4" dataDxfId="236"/>
    <tableColumn id="10" name="G4 Count" dataDxfId="235"/>
    <tableColumn id="11" name="Top Words in Tweet in G5" dataDxfId="234"/>
    <tableColumn id="12" name="G5 Count" dataDxfId="233"/>
    <tableColumn id="13" name="Top Words in Tweet in G6" dataDxfId="232"/>
    <tableColumn id="14" name="G6 Count" dataDxfId="231"/>
    <tableColumn id="15" name="Top Words in Tweet in G7" dataDxfId="230"/>
    <tableColumn id="16" name="G7 Count" dataDxfId="22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8:P58" totalsRowShown="0" headerRowDxfId="227" dataDxfId="226">
  <autoFilter ref="A48:P58"/>
  <tableColumns count="16">
    <tableColumn id="1" name="Top Word Pairs in Tweet in Entire Graph" dataDxfId="225"/>
    <tableColumn id="2" name="Entire Graph Count" dataDxfId="224"/>
    <tableColumn id="3" name="Top Word Pairs in Tweet in G1" dataDxfId="223"/>
    <tableColumn id="4" name="G1 Count" dataDxfId="222"/>
    <tableColumn id="5" name="Top Word Pairs in Tweet in G2" dataDxfId="221"/>
    <tableColumn id="6" name="G2 Count" dataDxfId="220"/>
    <tableColumn id="7" name="Top Word Pairs in Tweet in G3" dataDxfId="219"/>
    <tableColumn id="8" name="G3 Count" dataDxfId="218"/>
    <tableColumn id="9" name="Top Word Pairs in Tweet in G4" dataDxfId="217"/>
    <tableColumn id="10" name="G4 Count" dataDxfId="216"/>
    <tableColumn id="11" name="Top Word Pairs in Tweet in G5" dataDxfId="215"/>
    <tableColumn id="12" name="G5 Count" dataDxfId="214"/>
    <tableColumn id="13" name="Top Word Pairs in Tweet in G6" dataDxfId="213"/>
    <tableColumn id="14" name="G6 Count" dataDxfId="212"/>
    <tableColumn id="15" name="Top Word Pairs in Tweet in G7" dataDxfId="211"/>
    <tableColumn id="16" name="G7 Count" dataDxfId="21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1:P66" totalsRowShown="0" headerRowDxfId="208" dataDxfId="207">
  <autoFilter ref="A61:P66"/>
  <tableColumns count="16">
    <tableColumn id="1" name="Top Replied-To in Entire Graph" dataDxfId="206"/>
    <tableColumn id="2" name="Entire Graph Count" dataDxfId="202"/>
    <tableColumn id="3" name="Top Replied-To in G1" dataDxfId="201"/>
    <tableColumn id="4" name="G1 Count" dataDxfId="198"/>
    <tableColumn id="5" name="Top Replied-To in G2" dataDxfId="197"/>
    <tableColumn id="6" name="G2 Count" dataDxfId="194"/>
    <tableColumn id="7" name="Top Replied-To in G3" dataDxfId="193"/>
    <tableColumn id="8" name="G3 Count" dataDxfId="190"/>
    <tableColumn id="9" name="Top Replied-To in G4" dataDxfId="189"/>
    <tableColumn id="10" name="G4 Count" dataDxfId="186"/>
    <tableColumn id="11" name="Top Replied-To in G5" dataDxfId="185"/>
    <tableColumn id="12" name="G5 Count" dataDxfId="182"/>
    <tableColumn id="13" name="Top Replied-To in G6" dataDxfId="181"/>
    <tableColumn id="14" name="G6 Count" dataDxfId="178"/>
    <tableColumn id="15" name="Top Replied-To in G7" dataDxfId="177"/>
    <tableColumn id="16" name="G7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P79" totalsRowShown="0" headerRowDxfId="205" dataDxfId="204">
  <autoFilter ref="A69:P79"/>
  <tableColumns count="16">
    <tableColumn id="1" name="Top Mentioned in Entire Graph" dataDxfId="203"/>
    <tableColumn id="2" name="Entire Graph Count" dataDxfId="200"/>
    <tableColumn id="3" name="Top Mentioned in G1" dataDxfId="199"/>
    <tableColumn id="4" name="G1 Count" dataDxfId="196"/>
    <tableColumn id="5" name="Top Mentioned in G2" dataDxfId="195"/>
    <tableColumn id="6" name="G2 Count" dataDxfId="192"/>
    <tableColumn id="7" name="Top Mentioned in G3" dataDxfId="191"/>
    <tableColumn id="8" name="G3 Count" dataDxfId="188"/>
    <tableColumn id="9" name="Top Mentioned in G4" dataDxfId="187"/>
    <tableColumn id="10" name="G4 Count" dataDxfId="184"/>
    <tableColumn id="11" name="Top Mentioned in G5" dataDxfId="183"/>
    <tableColumn id="12" name="G5 Count" dataDxfId="180"/>
    <tableColumn id="13" name="Top Mentioned in G6" dataDxfId="179"/>
    <tableColumn id="14" name="G6 Count" dataDxfId="175"/>
    <tableColumn id="15" name="Top Mentioned in G7" dataDxfId="174"/>
    <tableColumn id="16" name="G7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P92" totalsRowShown="0" headerRowDxfId="170" dataDxfId="169">
  <autoFilter ref="A82:P92"/>
  <tableColumns count="16">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 id="15" name="Top Tweeters in G7" dataDxfId="154"/>
    <tableColumn id="16" name="G7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65" totalsRowShown="0" headerRowDxfId="141" dataDxfId="140">
  <autoFilter ref="A1:G26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4" totalsRowShown="0" headerRowDxfId="395" dataDxfId="394">
  <autoFilter ref="A2:BS44"/>
  <tableColumns count="71">
    <tableColumn id="1" name="Vertex" dataDxfId="393"/>
    <tableColumn id="2" name="Color" dataDxfId="392"/>
    <tableColumn id="5" name="Shape" dataDxfId="391"/>
    <tableColumn id="6" name="Size" dataDxfId="390"/>
    <tableColumn id="4" name="Opacity" dataDxfId="389"/>
    <tableColumn id="7" name="Image File" dataDxfId="388"/>
    <tableColumn id="3" name="Visibility" dataDxfId="387"/>
    <tableColumn id="10" name="Label" dataDxfId="386"/>
    <tableColumn id="16" name="Label Fill Color" dataDxfId="385"/>
    <tableColumn id="9" name="Label Position" dataDxfId="384"/>
    <tableColumn id="8" name="Tooltip" dataDxfId="383"/>
    <tableColumn id="18" name="Layout Order" dataDxfId="382"/>
    <tableColumn id="13" name="X" dataDxfId="381"/>
    <tableColumn id="14" name="Y" dataDxfId="380"/>
    <tableColumn id="12" name="Locked?" dataDxfId="379"/>
    <tableColumn id="19" name="Polar R" dataDxfId="378"/>
    <tableColumn id="20" name="Polar Angle" dataDxfId="37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76"/>
    <tableColumn id="28" name="Dynamic Filter" dataDxfId="375"/>
    <tableColumn id="17" name="Add Your Own Columns Here" dataDxfId="374"/>
    <tableColumn id="30" name="Name" dataDxfId="373"/>
    <tableColumn id="31" name="Followed" dataDxfId="372"/>
    <tableColumn id="32" name="Followers" dataDxfId="371"/>
    <tableColumn id="33" name="Tweets" dataDxfId="370"/>
    <tableColumn id="34" name="Favorites" dataDxfId="369"/>
    <tableColumn id="35" name="Time Zone UTC Offset (Seconds)" dataDxfId="368"/>
    <tableColumn id="36" name="Description" dataDxfId="367"/>
    <tableColumn id="37" name="Location" dataDxfId="366"/>
    <tableColumn id="38" name="Web" dataDxfId="365"/>
    <tableColumn id="39" name="Time Zone" dataDxfId="364"/>
    <tableColumn id="40" name="Joined Twitter Date (UTC)" dataDxfId="363"/>
    <tableColumn id="41" name="Profile Banner Url" dataDxfId="362"/>
    <tableColumn id="42" name="Default Profile" dataDxfId="361"/>
    <tableColumn id="43" name="Default Profile Image" dataDxfId="360"/>
    <tableColumn id="44" name="Geo Enabled" dataDxfId="359"/>
    <tableColumn id="45" name="Language" dataDxfId="358"/>
    <tableColumn id="46" name="Listed Count" dataDxfId="357"/>
    <tableColumn id="47" name="Profile Background Image Url" dataDxfId="356"/>
    <tableColumn id="48" name="Verified" dataDxfId="355"/>
    <tableColumn id="49" name="Custom Menu Item Text" dataDxfId="354"/>
    <tableColumn id="50" name="Custom Menu Item Action" dataDxfId="353"/>
    <tableColumn id="51" name="Tweeted Search Term?" dataDxfId="32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34" totalsRowShown="0" headerRowDxfId="132" dataDxfId="131">
  <autoFilter ref="A1:L234"/>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9" totalsRowShown="0" headerRowDxfId="64" dataDxfId="63">
  <autoFilter ref="A2:BL4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52">
  <autoFilter ref="A2:AO9"/>
  <tableColumns count="41">
    <tableColumn id="1" name="Group" dataDxfId="327"/>
    <tableColumn id="2" name="Vertex Color" dataDxfId="326"/>
    <tableColumn id="3" name="Vertex Shape" dataDxfId="324"/>
    <tableColumn id="22" name="Visibility" dataDxfId="325"/>
    <tableColumn id="4" name="Collapsed?"/>
    <tableColumn id="18" name="Label" dataDxfId="351"/>
    <tableColumn id="20" name="Collapsed X"/>
    <tableColumn id="21" name="Collapsed Y"/>
    <tableColumn id="6" name="ID" dataDxfId="350"/>
    <tableColumn id="19" name="Collapsed Properties" dataDxfId="318"/>
    <tableColumn id="5" name="Vertices" dataDxfId="317"/>
    <tableColumn id="7" name="Unique Edges" dataDxfId="316"/>
    <tableColumn id="8" name="Edges With Duplicates" dataDxfId="315"/>
    <tableColumn id="9" name="Total Edges" dataDxfId="314"/>
    <tableColumn id="10" name="Self-Loops" dataDxfId="313"/>
    <tableColumn id="24" name="Reciprocated Vertex Pair Ratio" dataDxfId="312"/>
    <tableColumn id="25" name="Reciprocated Edge Ratio" dataDxfId="311"/>
    <tableColumn id="11" name="Connected Components" dataDxfId="310"/>
    <tableColumn id="12" name="Single-Vertex Connected Components" dataDxfId="309"/>
    <tableColumn id="13" name="Maximum Vertices in a Connected Component" dataDxfId="308"/>
    <tableColumn id="14" name="Maximum Edges in a Connected Component" dataDxfId="307"/>
    <tableColumn id="15" name="Maximum Geodesic Distance (Diameter)" dataDxfId="306"/>
    <tableColumn id="16" name="Average Geodesic Distance" dataDxfId="305"/>
    <tableColumn id="17" name="Graph Density" dataDxfId="285"/>
    <tableColumn id="23" name="Top URLs in Tweet" dataDxfId="266"/>
    <tableColumn id="26" name="Top Domains in Tweet" dataDxfId="247"/>
    <tableColumn id="27" name="Top Hashtags in Tweet" dataDxfId="228"/>
    <tableColumn id="28" name="Top Words in Tweet" dataDxfId="209"/>
    <tableColumn id="29" name="Top Word Pairs in Tweet" dataDxfId="172"/>
    <tableColumn id="30" name="Top Replied-To in Tweet" dataDxfId="17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49" dataDxfId="348">
  <autoFilter ref="A1:C43"/>
  <tableColumns count="3">
    <tableColumn id="1" name="Group" dataDxfId="323"/>
    <tableColumn id="2" name="Vertex" dataDxfId="322"/>
    <tableColumn id="3" name="Vertex ID" dataDxfId="32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7"/>
    <tableColumn id="2" name="Degree Frequency" dataDxfId="346">
      <calculatedColumnFormula>COUNTIF(Vertices[Degree], "&gt;= " &amp; D2) - COUNTIF(Vertices[Degree], "&gt;=" &amp; D3)</calculatedColumnFormula>
    </tableColumn>
    <tableColumn id="3" name="In-Degree Bin" dataDxfId="345"/>
    <tableColumn id="4" name="In-Degree Frequency" dataDxfId="344">
      <calculatedColumnFormula>COUNTIF(Vertices[In-Degree], "&gt;= " &amp; F2) - COUNTIF(Vertices[In-Degree], "&gt;=" &amp; F3)</calculatedColumnFormula>
    </tableColumn>
    <tableColumn id="5" name="Out-Degree Bin" dataDxfId="343"/>
    <tableColumn id="6" name="Out-Degree Frequency" dataDxfId="342">
      <calculatedColumnFormula>COUNTIF(Vertices[Out-Degree], "&gt;= " &amp; H2) - COUNTIF(Vertices[Out-Degree], "&gt;=" &amp; H3)</calculatedColumnFormula>
    </tableColumn>
    <tableColumn id="7" name="Betweenness Centrality Bin" dataDxfId="341"/>
    <tableColumn id="8" name="Betweenness Centrality Frequency" dataDxfId="340">
      <calculatedColumnFormula>COUNTIF(Vertices[Betweenness Centrality], "&gt;= " &amp; J2) - COUNTIF(Vertices[Betweenness Centrality], "&gt;=" &amp; J3)</calculatedColumnFormula>
    </tableColumn>
    <tableColumn id="9" name="Closeness Centrality Bin" dataDxfId="339"/>
    <tableColumn id="10" name="Closeness Centrality Frequency" dataDxfId="338">
      <calculatedColumnFormula>COUNTIF(Vertices[Closeness Centrality], "&gt;= " &amp; L2) - COUNTIF(Vertices[Closeness Centrality], "&gt;=" &amp; L3)</calculatedColumnFormula>
    </tableColumn>
    <tableColumn id="11" name="Eigenvector Centrality Bin" dataDxfId="337"/>
    <tableColumn id="12" name="Eigenvector Centrality Frequency" dataDxfId="336">
      <calculatedColumnFormula>COUNTIF(Vertices[Eigenvector Centrality], "&gt;= " &amp; N2) - COUNTIF(Vertices[Eigenvector Centrality], "&gt;=" &amp; N3)</calculatedColumnFormula>
    </tableColumn>
    <tableColumn id="18" name="PageRank Bin" dataDxfId="335"/>
    <tableColumn id="17" name="PageRank Frequency" dataDxfId="334">
      <calculatedColumnFormula>COUNTIF(Vertices[Eigenvector Centrality], "&gt;= " &amp; P2) - COUNTIF(Vertices[Eigenvector Centrality], "&gt;=" &amp; P3)</calculatedColumnFormula>
    </tableColumn>
    <tableColumn id="13" name="Clustering Coefficient Bin" dataDxfId="333"/>
    <tableColumn id="14" name="Clustering Coefficient Frequency" dataDxfId="332">
      <calculatedColumnFormula>COUNTIF(Vertices[Clustering Coefficient], "&gt;= " &amp; R2) - COUNTIF(Vertices[Clustering Coefficient], "&gt;=" &amp; R3)</calculatedColumnFormula>
    </tableColumn>
    <tableColumn id="15" name="Dynamic Filter Bin" dataDxfId="331"/>
    <tableColumn id="16" name="Dynamic Filter Frequency" dataDxfId="3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nagedhealthcareexecutive.com/health-management/reducing-costs-chronic-health-conditions" TargetMode="External" /><Relationship Id="rId2" Type="http://schemas.openxmlformats.org/officeDocument/2006/relationships/hyperlink" Target="https://www.managedhealthcareexecutive.com/health-management/reducing-costs-chronic-health-conditions" TargetMode="External" /><Relationship Id="rId3" Type="http://schemas.openxmlformats.org/officeDocument/2006/relationships/hyperlink" Target="https://twitter.com/fastcompany/status/1171021941202964480" TargetMode="External" /><Relationship Id="rId4" Type="http://schemas.openxmlformats.org/officeDocument/2006/relationships/hyperlink" Target="https://twitter.com/ashleykirzinger/status/1169650214082248704" TargetMode="External" /><Relationship Id="rId5" Type="http://schemas.openxmlformats.org/officeDocument/2006/relationships/hyperlink" Target="https://twitter.com/ashleykirzinger/status/1169650214082248704" TargetMode="External" /><Relationship Id="rId6" Type="http://schemas.openxmlformats.org/officeDocument/2006/relationships/hyperlink" Target="https://www.kff.org/medicaid/issue-brief/10-things-to-know-about-medicaid-managed-care/" TargetMode="External" /><Relationship Id="rId7" Type="http://schemas.openxmlformats.org/officeDocument/2006/relationships/hyperlink" Target="http://www.goingbelowthesurface.org/npc-news/going-below-the-surface-a-video-on-why-we-need-to-have-a-health-spending-dialogue/" TargetMode="External" /><Relationship Id="rId8" Type="http://schemas.openxmlformats.org/officeDocument/2006/relationships/hyperlink" Target="http://www.goingbelowthesurface.org/npc-news/going-below-the-surface-a-video-on-why-we-need-to-have-a-health-spending-dialogue/" TargetMode="External" /><Relationship Id="rId9" Type="http://schemas.openxmlformats.org/officeDocument/2006/relationships/hyperlink" Target="http://www.goingbelowthesurface.org/npc-news/going-below-the-surface-a-video-on-why-we-need-to-have-a-health-spending-dialogue/" TargetMode="External" /><Relationship Id="rId10" Type="http://schemas.openxmlformats.org/officeDocument/2006/relationships/hyperlink" Target="http://www.goingbelowthesurface.org/npc-news/going-below-the-surface-a-video-on-why-we-need-to-have-a-health-spending-dialogue/" TargetMode="External" /><Relationship Id="rId11" Type="http://schemas.openxmlformats.org/officeDocument/2006/relationships/hyperlink" Target="http://www.goingbelowthesurface.org/npc-news/going-below-the-surface-a-video-on-why-we-need-to-have-a-health-spending-dialogue/" TargetMode="External" /><Relationship Id="rId12" Type="http://schemas.openxmlformats.org/officeDocument/2006/relationships/hyperlink" Target="http://www.goingbelowthesurface.org/npc-news/going-below-the-surface-a-video-on-why-we-need-to-have-a-health-spending-dialogue/" TargetMode="External" /><Relationship Id="rId13" Type="http://schemas.openxmlformats.org/officeDocument/2006/relationships/hyperlink" Target="https://t.co/tlFhODu5EM" TargetMode="External" /><Relationship Id="rId14" Type="http://schemas.openxmlformats.org/officeDocument/2006/relationships/hyperlink" Target="https://t.co/oIzk7G9cMm" TargetMode="External" /><Relationship Id="rId15" Type="http://schemas.openxmlformats.org/officeDocument/2006/relationships/hyperlink" Target="https://www.kff.org/report-section/medicaid-financing-cliff-implications-for-the-health-care-systems-in-puerto-rico-and-usvi-issue-brief/" TargetMode="External" /><Relationship Id="rId16" Type="http://schemas.openxmlformats.org/officeDocument/2006/relationships/hyperlink" Target="https://www.kff.org/womens-health-policy/report/in-their-own-voices-low-income-women-and-their-health-providers-in-three-communities-talk-about-access-to-care-reproductive-health-and-immigration/?utm_source=dlvr.it&amp;utm_medium=twitter" TargetMode="External" /><Relationship Id="rId17" Type="http://schemas.openxmlformats.org/officeDocument/2006/relationships/hyperlink" Target="https://www.kff.org/medicaid/issue-brief/community-health-centers-prepare-for-funding-uncertainty/?utm_source=dlvr.it&amp;utm_medium=twitter" TargetMode="External" /><Relationship Id="rId18" Type="http://schemas.openxmlformats.org/officeDocument/2006/relationships/hyperlink" Target="https://www.kff.org/medicaid/press-release/facing-a-potential-funding-crunch-community-health-centers-in-medically-underserved-areas-around-the-country-report-they-are-considering-reductions-in-staffing-and-services-that-would-limit-patients/?utm_source=dlvr.it&amp;utm_medium=twitter" TargetMode="External" /><Relationship Id="rId19" Type="http://schemas.openxmlformats.org/officeDocument/2006/relationships/hyperlink" Target="https://www.kff.org/other/issue-brief/data-note-swing-voters/?utm_source=dlvr.it&amp;utm_medium=twitter" TargetMode="External" /><Relationship Id="rId20" Type="http://schemas.openxmlformats.org/officeDocument/2006/relationships/hyperlink" Target="https://www.kff.org/global-health-policy/fact-sheet/the-u-s-and-gavi-the-vaccine-alliance/?utm_source=dlvr.it&amp;utm_medium=twitter" TargetMode="External" /><Relationship Id="rId21" Type="http://schemas.openxmlformats.org/officeDocument/2006/relationships/hyperlink" Target="https://www.kff.org/data-collection/medicaid-managed-care-market-tracker/?utm_source=dlvr.it&amp;utm_medium=twitter" TargetMode="External" /><Relationship Id="rId22" Type="http://schemas.openxmlformats.org/officeDocument/2006/relationships/hyperlink" Target="https://www.kff.org/other/poll-finding/kff-health-apps-and-information-survey/?utm_source=dlvr.it&amp;utm_medium=twitter" TargetMode="External" /><Relationship Id="rId23" Type="http://schemas.openxmlformats.org/officeDocument/2006/relationships/hyperlink" Target="https://www.kff.org/other/perspective/separating-hype-from-reality-in-health-tech/?utm_source=dlvr.it&amp;utm_medium=twitter" TargetMode="External" /><Relationship Id="rId24" Type="http://schemas.openxmlformats.org/officeDocument/2006/relationships/hyperlink" Target="https://www.kff.org/private-insurance/issue-brief/data-note-2019-medical-loss-ratio-rebates/?utm_source=dlvr.it&amp;utm_medium=twitter" TargetMode="External" /><Relationship Id="rId25" Type="http://schemas.openxmlformats.org/officeDocument/2006/relationships/hyperlink" Target="https://www.kff.org/private-insurance/press-release/private-insurers-are-expected-to-pay-a-record-of-at-least-1-3-billion-in-rebates-to-consumers-beginning-in-september-for-excessive-premiums-relative-to-health-care-expenses/?utm_source=dlvr.it&amp;utm_medium=twitter" TargetMode="External" /><Relationship Id="rId26" Type="http://schemas.openxmlformats.org/officeDocument/2006/relationships/hyperlink" Target="https://www.kff.org/global-health-policy/fact-sheet/key-u-s-government-agency-positions-and-officials-in-global-health-policy-related-areas/?utm_source=dlvr.it&amp;utm_medium=twitter" TargetMode="External" /><Relationship Id="rId27" Type="http://schemas.openxmlformats.org/officeDocument/2006/relationships/hyperlink" Target="https://www.kff.org/slideshow/where-do-the-democratic-candidates-in-the-september-12th-debate-stand-on-health-reform/?utm_source=dlvr.it&amp;utm_medium=twitter" TargetMode="External" /><Relationship Id="rId28" Type="http://schemas.openxmlformats.org/officeDocument/2006/relationships/hyperlink" Target="https://www.kff.org/health-reform/press-release/poll-most-democrats-prefer-a-presidential-candidate-who-wants-to-build-on-the-affordable-care-act/?utm_source=dlvr.it&amp;utm_medium=twitter" TargetMode="External" /><Relationship Id="rId29" Type="http://schemas.openxmlformats.org/officeDocument/2006/relationships/hyperlink" Target="https://www.kff.org/health-reform/report/preventive-services-tracker/?utm_source=dlvr.it&amp;utm_medium=twitter" TargetMode="External" /><Relationship Id="rId30"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1"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3" Type="http://schemas.openxmlformats.org/officeDocument/2006/relationships/hyperlink" Target="https://splinternews.com/look-at-these-absolutely-ordinary-americans-who-hate-me-1833380461" TargetMode="External" /><Relationship Id="rId34" Type="http://schemas.openxmlformats.org/officeDocument/2006/relationships/hyperlink" Target="https://splinternews.com/look-at-these-absolutely-ordinary-americans-who-hate-me-1833380461" TargetMode="External" /><Relationship Id="rId35" Type="http://schemas.openxmlformats.org/officeDocument/2006/relationships/hyperlink" Target="https://splinternews.com/look-at-these-absolutely-ordinary-americans-who-hate-me-1833380461" TargetMode="External" /><Relationship Id="rId36" Type="http://schemas.openxmlformats.org/officeDocument/2006/relationships/hyperlink" Target="https://pbs.twimg.com/media/D4xyi8DX4AE3_VL.jpg" TargetMode="External" /><Relationship Id="rId37" Type="http://schemas.openxmlformats.org/officeDocument/2006/relationships/hyperlink" Target="https://pbs.twimg.com/media/D_2YCQxW4AAzyQl.png" TargetMode="External" /><Relationship Id="rId38" Type="http://schemas.openxmlformats.org/officeDocument/2006/relationships/hyperlink" Target="https://pbs.twimg.com/media/D9DOLkDWwAEqB9i.jpg" TargetMode="External" /><Relationship Id="rId39" Type="http://schemas.openxmlformats.org/officeDocument/2006/relationships/hyperlink" Target="https://pbs.twimg.com/media/EDh4yrdUEAEPs0n.png" TargetMode="External" /><Relationship Id="rId40" Type="http://schemas.openxmlformats.org/officeDocument/2006/relationships/hyperlink" Target="https://pbs.twimg.com/media/EDoUjunUcAAVm9B.png" TargetMode="External" /><Relationship Id="rId41" Type="http://schemas.openxmlformats.org/officeDocument/2006/relationships/hyperlink" Target="https://pbs.twimg.com/media/EDuIJAgU8AAjTpI.png" TargetMode="External" /><Relationship Id="rId42" Type="http://schemas.openxmlformats.org/officeDocument/2006/relationships/hyperlink" Target="https://pbs.twimg.com/media/EDuxc4eU4AANpoQ.png" TargetMode="External" /><Relationship Id="rId43" Type="http://schemas.openxmlformats.org/officeDocument/2006/relationships/hyperlink" Target="https://pbs.twimg.com/media/EEH5zcPU8AkAOyc.png" TargetMode="External" /><Relationship Id="rId44" Type="http://schemas.openxmlformats.org/officeDocument/2006/relationships/hyperlink" Target="https://pbs.twimg.com/media/EENtDodU8AELwsN.jpg" TargetMode="External" /><Relationship Id="rId45" Type="http://schemas.openxmlformats.org/officeDocument/2006/relationships/hyperlink" Target="https://pbs.twimg.com/media/EEQSatgVAAA5Y0W.jpg" TargetMode="External" /><Relationship Id="rId46" Type="http://schemas.openxmlformats.org/officeDocument/2006/relationships/hyperlink" Target="https://pbs.twimg.com/media/DYTRESBW4AAW3zB.jpg" TargetMode="External" /><Relationship Id="rId47" Type="http://schemas.openxmlformats.org/officeDocument/2006/relationships/hyperlink" Target="https://pbs.twimg.com/media/DYTRESBW4AAW3zB.jpg" TargetMode="External" /><Relationship Id="rId48" Type="http://schemas.openxmlformats.org/officeDocument/2006/relationships/hyperlink" Target="https://pbs.twimg.com/media/DYTRESBW4AAW3zB.jpg" TargetMode="External" /><Relationship Id="rId49" Type="http://schemas.openxmlformats.org/officeDocument/2006/relationships/hyperlink" Target="https://pbs.twimg.com/media/EEUCLjvVAAEAyP9.jpg" TargetMode="External" /><Relationship Id="rId50" Type="http://schemas.openxmlformats.org/officeDocument/2006/relationships/hyperlink" Target="https://pbs.twimg.com/media/EEUCLjvVAAEAyP9.jpg" TargetMode="External" /><Relationship Id="rId51" Type="http://schemas.openxmlformats.org/officeDocument/2006/relationships/hyperlink" Target="https://pbs.twimg.com/media/EEUCLjvVAAEAyP9.jpg" TargetMode="External" /><Relationship Id="rId52" Type="http://schemas.openxmlformats.org/officeDocument/2006/relationships/hyperlink" Target="https://pbs.twimg.com/media/EEV1hPGXsAEdLr_.jpg" TargetMode="External" /><Relationship Id="rId53" Type="http://schemas.openxmlformats.org/officeDocument/2006/relationships/hyperlink" Target="https://pbs.twimg.com/media/EEV1hPGXsAEdLr_.jpg" TargetMode="External" /><Relationship Id="rId54" Type="http://schemas.openxmlformats.org/officeDocument/2006/relationships/hyperlink" Target="http://pbs.twimg.com/profile_images/797106039162277888/Vta9cgvh_normal.jpg" TargetMode="External" /><Relationship Id="rId55" Type="http://schemas.openxmlformats.org/officeDocument/2006/relationships/hyperlink" Target="http://pbs.twimg.com/profile_images/932990247817875456/l52E4_IO_normal.jpg" TargetMode="External" /><Relationship Id="rId56" Type="http://schemas.openxmlformats.org/officeDocument/2006/relationships/hyperlink" Target="http://pbs.twimg.com/profile_images/840269115084361728/9KpICw-R_normal.jpg" TargetMode="External" /><Relationship Id="rId57" Type="http://schemas.openxmlformats.org/officeDocument/2006/relationships/hyperlink" Target="http://pbs.twimg.com/profile_images/1167471615044513792/j3C7IHMh_normal.jpg" TargetMode="External" /><Relationship Id="rId58" Type="http://schemas.openxmlformats.org/officeDocument/2006/relationships/hyperlink" Target="http://pbs.twimg.com/profile_images/1167471615044513792/j3C7IHMh_normal.jpg" TargetMode="External" /><Relationship Id="rId59" Type="http://schemas.openxmlformats.org/officeDocument/2006/relationships/hyperlink" Target="http://pbs.twimg.com/profile_images/1167471615044513792/j3C7IHMh_normal.jpg" TargetMode="External" /><Relationship Id="rId60" Type="http://schemas.openxmlformats.org/officeDocument/2006/relationships/hyperlink" Target="http://pbs.twimg.com/profile_images/820998304418779136/SIlB_sc-_normal.jpg" TargetMode="External" /><Relationship Id="rId61" Type="http://schemas.openxmlformats.org/officeDocument/2006/relationships/hyperlink" Target="http://pbs.twimg.com/profile_images/1147234994894643200/v-aW2rSl_normal.jpg" TargetMode="External" /><Relationship Id="rId62" Type="http://schemas.openxmlformats.org/officeDocument/2006/relationships/hyperlink" Target="http://pbs.twimg.com/profile_images/820998304418779136/SIlB_sc-_normal.jpg" TargetMode="External" /><Relationship Id="rId63" Type="http://schemas.openxmlformats.org/officeDocument/2006/relationships/hyperlink" Target="http://pbs.twimg.com/profile_images/820998304418779136/SIlB_sc-_normal.jpg" TargetMode="External" /><Relationship Id="rId64" Type="http://schemas.openxmlformats.org/officeDocument/2006/relationships/hyperlink" Target="http://pbs.twimg.com/profile_images/1147234994894643200/v-aW2rSl_normal.jpg" TargetMode="External" /><Relationship Id="rId65" Type="http://schemas.openxmlformats.org/officeDocument/2006/relationships/hyperlink" Target="http://pbs.twimg.com/profile_images/1147234994894643200/v-aW2rSl_normal.jpg" TargetMode="External" /><Relationship Id="rId66" Type="http://schemas.openxmlformats.org/officeDocument/2006/relationships/hyperlink" Target="http://pbs.twimg.com/profile_images/1120009332349906944/3UmwY20K_normal.jpg" TargetMode="External" /><Relationship Id="rId67" Type="http://schemas.openxmlformats.org/officeDocument/2006/relationships/hyperlink" Target="http://pbs.twimg.com/profile_images/971210917894483968/UuVGx5H2_normal.jpg" TargetMode="External" /><Relationship Id="rId68" Type="http://schemas.openxmlformats.org/officeDocument/2006/relationships/hyperlink" Target="http://pbs.twimg.com/profile_images/378800000135263732/0183ff68614d01069837217130090ed0_normal.jpeg" TargetMode="External" /><Relationship Id="rId69" Type="http://schemas.openxmlformats.org/officeDocument/2006/relationships/hyperlink" Target="http://pbs.twimg.com/profile_images/917621838687039488/5PhsDGmH_normal.jpg" TargetMode="External" /><Relationship Id="rId70" Type="http://schemas.openxmlformats.org/officeDocument/2006/relationships/hyperlink" Target="http://pbs.twimg.com/profile_images/1062353517732478976/z9_rqPMU_normal.jpg" TargetMode="External" /><Relationship Id="rId71" Type="http://schemas.openxmlformats.org/officeDocument/2006/relationships/hyperlink" Target="http://pbs.twimg.com/profile_images/1158300896389824515/-4Ww-o-K_normal.jpg" TargetMode="External" /><Relationship Id="rId72" Type="http://schemas.openxmlformats.org/officeDocument/2006/relationships/hyperlink" Target="http://pbs.twimg.com/profile_images/451906274041417729/7-EH_cyc_normal.jpeg" TargetMode="External" /><Relationship Id="rId73" Type="http://schemas.openxmlformats.org/officeDocument/2006/relationships/hyperlink" Target="http://pbs.twimg.com/profile_images/451906274041417729/7-EH_cyc_normal.jpeg" TargetMode="External" /><Relationship Id="rId74" Type="http://schemas.openxmlformats.org/officeDocument/2006/relationships/hyperlink" Target="http://pbs.twimg.com/profile_images/1171152225349120004/3qZg_po7_normal.jpg" TargetMode="External" /><Relationship Id="rId75" Type="http://schemas.openxmlformats.org/officeDocument/2006/relationships/hyperlink" Target="http://pbs.twimg.com/profile_images/564874867044921345/kQ-sfQdl_normal.png" TargetMode="External" /><Relationship Id="rId76" Type="http://schemas.openxmlformats.org/officeDocument/2006/relationships/hyperlink" Target="http://pbs.twimg.com/profile_images/839934550666985472/11a7eNC__normal.jpg" TargetMode="External" /><Relationship Id="rId77" Type="http://schemas.openxmlformats.org/officeDocument/2006/relationships/hyperlink" Target="http://pbs.twimg.com/profile_images/1037562063713783808/RV3u6BY3_normal.jpg" TargetMode="External" /><Relationship Id="rId78" Type="http://schemas.openxmlformats.org/officeDocument/2006/relationships/hyperlink" Target="http://pbs.twimg.com/profile_images/839934550666985472/11a7eNC__normal.jpg" TargetMode="External" /><Relationship Id="rId79" Type="http://schemas.openxmlformats.org/officeDocument/2006/relationships/hyperlink" Target="http://pbs.twimg.com/profile_images/1037562063713783808/RV3u6BY3_normal.jpg" TargetMode="External" /><Relationship Id="rId80" Type="http://schemas.openxmlformats.org/officeDocument/2006/relationships/hyperlink" Target="http://pbs.twimg.com/profile_images/1037562063713783808/RV3u6BY3_normal.jpg" TargetMode="External" /><Relationship Id="rId81" Type="http://schemas.openxmlformats.org/officeDocument/2006/relationships/hyperlink" Target="http://pbs.twimg.com/profile_images/3225206698/ed68a28f3266560a538db2fdd92deb0c_normal.png" TargetMode="External" /><Relationship Id="rId82" Type="http://schemas.openxmlformats.org/officeDocument/2006/relationships/hyperlink" Target="http://pbs.twimg.com/profile_images/961677079317307392/1FgDQHls_normal.jpg" TargetMode="External" /><Relationship Id="rId83" Type="http://schemas.openxmlformats.org/officeDocument/2006/relationships/hyperlink" Target="http://pbs.twimg.com/profile_images/777882447019118592/a4BkgQZe_normal.jpg" TargetMode="External" /><Relationship Id="rId84" Type="http://schemas.openxmlformats.org/officeDocument/2006/relationships/hyperlink" Target="http://pbs.twimg.com/profile_images/777882447019118592/a4BkgQZe_normal.jpg" TargetMode="External" /><Relationship Id="rId85" Type="http://schemas.openxmlformats.org/officeDocument/2006/relationships/hyperlink" Target="http://pbs.twimg.com/profile_images/777882447019118592/a4BkgQZe_normal.jpg" TargetMode="External" /><Relationship Id="rId86" Type="http://schemas.openxmlformats.org/officeDocument/2006/relationships/hyperlink" Target="http://pbs.twimg.com/profile_images/777882447019118592/a4BkgQZe_normal.jpg" TargetMode="External" /><Relationship Id="rId87" Type="http://schemas.openxmlformats.org/officeDocument/2006/relationships/hyperlink" Target="http://pbs.twimg.com/profile_images/777882447019118592/a4BkgQZe_normal.jpg" TargetMode="External" /><Relationship Id="rId88" Type="http://schemas.openxmlformats.org/officeDocument/2006/relationships/hyperlink" Target="http://pbs.twimg.com/profile_images/463466580052295681/GLoU2EA4_normal.jpeg" TargetMode="External" /><Relationship Id="rId89" Type="http://schemas.openxmlformats.org/officeDocument/2006/relationships/hyperlink" Target="http://pbs.twimg.com/profile_images/463466580052295681/GLoU2EA4_normal.jpeg" TargetMode="External" /><Relationship Id="rId90" Type="http://schemas.openxmlformats.org/officeDocument/2006/relationships/hyperlink" Target="http://pbs.twimg.com/profile_images/463466580052295681/GLoU2EA4_normal.jpeg" TargetMode="External" /><Relationship Id="rId91" Type="http://schemas.openxmlformats.org/officeDocument/2006/relationships/hyperlink" Target="http://pbs.twimg.com/profile_images/463466580052295681/GLoU2EA4_normal.jpeg" TargetMode="External" /><Relationship Id="rId92" Type="http://schemas.openxmlformats.org/officeDocument/2006/relationships/hyperlink" Target="http://pbs.twimg.com/profile_images/463466580052295681/GLoU2EA4_normal.jpeg" TargetMode="External" /><Relationship Id="rId93" Type="http://schemas.openxmlformats.org/officeDocument/2006/relationships/hyperlink" Target="http://pbs.twimg.com/profile_images/961677079317307392/1FgDQHls_normal.jpg" TargetMode="External" /><Relationship Id="rId94" Type="http://schemas.openxmlformats.org/officeDocument/2006/relationships/hyperlink" Target="http://pbs.twimg.com/profile_images/1135620696082718722/e8CT6_yo_normal.png" TargetMode="External" /><Relationship Id="rId95" Type="http://schemas.openxmlformats.org/officeDocument/2006/relationships/hyperlink" Target="http://pbs.twimg.com/profile_images/961677079317307392/1FgDQHls_normal.jpg" TargetMode="External" /><Relationship Id="rId96" Type="http://schemas.openxmlformats.org/officeDocument/2006/relationships/hyperlink" Target="http://pbs.twimg.com/profile_images/1135620696082718722/e8CT6_yo_normal.png" TargetMode="External" /><Relationship Id="rId97" Type="http://schemas.openxmlformats.org/officeDocument/2006/relationships/hyperlink" Target="http://pbs.twimg.com/profile_images/961677079317307392/1FgDQHls_normal.jpg" TargetMode="External" /><Relationship Id="rId98" Type="http://schemas.openxmlformats.org/officeDocument/2006/relationships/hyperlink" Target="http://pbs.twimg.com/profile_images/1135620696082718722/e8CT6_yo_normal.png" TargetMode="External" /><Relationship Id="rId99" Type="http://schemas.openxmlformats.org/officeDocument/2006/relationships/hyperlink" Target="http://pbs.twimg.com/profile_images/961677079317307392/1FgDQHls_normal.jpg" TargetMode="External" /><Relationship Id="rId100" Type="http://schemas.openxmlformats.org/officeDocument/2006/relationships/hyperlink" Target="http://pbs.twimg.com/profile_images/961677079317307392/1FgDQHls_normal.jpg" TargetMode="External" /><Relationship Id="rId101" Type="http://schemas.openxmlformats.org/officeDocument/2006/relationships/hyperlink" Target="http://pbs.twimg.com/profile_images/1135620696082718722/e8CT6_yo_normal.png" TargetMode="External" /><Relationship Id="rId102" Type="http://schemas.openxmlformats.org/officeDocument/2006/relationships/hyperlink" Target="http://pbs.twimg.com/profile_images/1135620696082718722/e8CT6_yo_normal.png" TargetMode="External" /><Relationship Id="rId103" Type="http://schemas.openxmlformats.org/officeDocument/2006/relationships/hyperlink" Target="https://pbs.twimg.com/media/D4xyi8DX4AE3_VL.jpg" TargetMode="External" /><Relationship Id="rId104" Type="http://schemas.openxmlformats.org/officeDocument/2006/relationships/hyperlink" Target="https://pbs.twimg.com/media/D_2YCQxW4AAzyQl.png" TargetMode="External" /><Relationship Id="rId105" Type="http://schemas.openxmlformats.org/officeDocument/2006/relationships/hyperlink" Target="https://pbs.twimg.com/media/D9DOLkDWwAEqB9i.jpg" TargetMode="External" /><Relationship Id="rId106" Type="http://schemas.openxmlformats.org/officeDocument/2006/relationships/hyperlink" Target="http://pbs.twimg.com/profile_images/572582706626560000/vwQIPnEe_normal.jpeg" TargetMode="External" /><Relationship Id="rId107" Type="http://schemas.openxmlformats.org/officeDocument/2006/relationships/hyperlink" Target="http://pbs.twimg.com/profile_images/1160013168170721280/ipU9-aNA_normal.jpg" TargetMode="External" /><Relationship Id="rId108" Type="http://schemas.openxmlformats.org/officeDocument/2006/relationships/hyperlink" Target="http://pbs.twimg.com/profile_images/1160013168170721280/ipU9-aNA_normal.jpg" TargetMode="External" /><Relationship Id="rId109" Type="http://schemas.openxmlformats.org/officeDocument/2006/relationships/hyperlink" Target="http://pbs.twimg.com/profile_images/992502344649707520/850ZeMs3_normal.jpg" TargetMode="External" /><Relationship Id="rId110" Type="http://schemas.openxmlformats.org/officeDocument/2006/relationships/hyperlink" Target="https://pbs.twimg.com/media/EDh4yrdUEAEPs0n.png" TargetMode="External" /><Relationship Id="rId111" Type="http://schemas.openxmlformats.org/officeDocument/2006/relationships/hyperlink" Target="https://pbs.twimg.com/media/EDoUjunUcAAVm9B.png" TargetMode="External" /><Relationship Id="rId112" Type="http://schemas.openxmlformats.org/officeDocument/2006/relationships/hyperlink" Target="http://pbs.twimg.com/profile_images/992502344649707520/850ZeMs3_normal.jpg" TargetMode="External" /><Relationship Id="rId113" Type="http://schemas.openxmlformats.org/officeDocument/2006/relationships/hyperlink" Target="https://pbs.twimg.com/media/EDuIJAgU8AAjTpI.png" TargetMode="External" /><Relationship Id="rId114" Type="http://schemas.openxmlformats.org/officeDocument/2006/relationships/hyperlink" Target="https://pbs.twimg.com/media/EDuxc4eU4AANpoQ.png" TargetMode="External" /><Relationship Id="rId115" Type="http://schemas.openxmlformats.org/officeDocument/2006/relationships/hyperlink" Target="http://pbs.twimg.com/profile_images/992502344649707520/850ZeMs3_normal.jpg" TargetMode="External" /><Relationship Id="rId116" Type="http://schemas.openxmlformats.org/officeDocument/2006/relationships/hyperlink" Target="http://pbs.twimg.com/profile_images/992502344649707520/850ZeMs3_normal.jpg" TargetMode="External" /><Relationship Id="rId117" Type="http://schemas.openxmlformats.org/officeDocument/2006/relationships/hyperlink" Target="http://pbs.twimg.com/profile_images/992502344649707520/850ZeMs3_normal.jpg" TargetMode="External" /><Relationship Id="rId118" Type="http://schemas.openxmlformats.org/officeDocument/2006/relationships/hyperlink" Target="https://pbs.twimg.com/media/EEH5zcPU8AkAOyc.png" TargetMode="External" /><Relationship Id="rId119" Type="http://schemas.openxmlformats.org/officeDocument/2006/relationships/hyperlink" Target="http://pbs.twimg.com/profile_images/992502344649707520/850ZeMs3_normal.jpg" TargetMode="External" /><Relationship Id="rId120" Type="http://schemas.openxmlformats.org/officeDocument/2006/relationships/hyperlink" Target="http://pbs.twimg.com/profile_images/992502344649707520/850ZeMs3_normal.jpg" TargetMode="External" /><Relationship Id="rId121" Type="http://schemas.openxmlformats.org/officeDocument/2006/relationships/hyperlink" Target="http://pbs.twimg.com/profile_images/992502344649707520/850ZeMs3_normal.jpg" TargetMode="External" /><Relationship Id="rId122" Type="http://schemas.openxmlformats.org/officeDocument/2006/relationships/hyperlink" Target="https://pbs.twimg.com/media/EENtDodU8AELwsN.jpg" TargetMode="External" /><Relationship Id="rId123" Type="http://schemas.openxmlformats.org/officeDocument/2006/relationships/hyperlink" Target="https://pbs.twimg.com/media/EEQSatgVAAA5Y0W.jpg" TargetMode="External" /><Relationship Id="rId124" Type="http://schemas.openxmlformats.org/officeDocument/2006/relationships/hyperlink" Target="http://pbs.twimg.com/profile_images/992502344649707520/850ZeMs3_normal.jpg" TargetMode="External" /><Relationship Id="rId125" Type="http://schemas.openxmlformats.org/officeDocument/2006/relationships/hyperlink" Target="https://pbs.twimg.com/media/DYTRESBW4AAW3zB.jpg" TargetMode="External" /><Relationship Id="rId126" Type="http://schemas.openxmlformats.org/officeDocument/2006/relationships/hyperlink" Target="http://pbs.twimg.com/profile_images/797975493442093056/kgbgNdGl_normal.jpg" TargetMode="External" /><Relationship Id="rId127" Type="http://schemas.openxmlformats.org/officeDocument/2006/relationships/hyperlink" Target="https://pbs.twimg.com/media/DYTRESBW4AAW3zB.jpg" TargetMode="External" /><Relationship Id="rId128" Type="http://schemas.openxmlformats.org/officeDocument/2006/relationships/hyperlink" Target="http://pbs.twimg.com/profile_images/797975493442093056/kgbgNdGl_normal.jpg" TargetMode="External" /><Relationship Id="rId129" Type="http://schemas.openxmlformats.org/officeDocument/2006/relationships/hyperlink" Target="https://pbs.twimg.com/media/DYTRESBW4AAW3zB.jpg" TargetMode="External" /><Relationship Id="rId130" Type="http://schemas.openxmlformats.org/officeDocument/2006/relationships/hyperlink" Target="http://pbs.twimg.com/profile_images/797975493442093056/kgbgNdGl_normal.jpg" TargetMode="External" /><Relationship Id="rId131" Type="http://schemas.openxmlformats.org/officeDocument/2006/relationships/hyperlink" Target="http://pbs.twimg.com/profile_images/1067865353525460992/lgRA3US5_normal.jpg" TargetMode="External" /><Relationship Id="rId132" Type="http://schemas.openxmlformats.org/officeDocument/2006/relationships/hyperlink" Target="https://pbs.twimg.com/media/EEUCLjvVAAEAyP9.jpg" TargetMode="External" /><Relationship Id="rId133" Type="http://schemas.openxmlformats.org/officeDocument/2006/relationships/hyperlink" Target="http://pbs.twimg.com/profile_images/1067865353525460992/lgRA3US5_normal.jpg" TargetMode="External" /><Relationship Id="rId134" Type="http://schemas.openxmlformats.org/officeDocument/2006/relationships/hyperlink" Target="https://pbs.twimg.com/media/EEUCLjvVAAEAyP9.jpg" TargetMode="External" /><Relationship Id="rId135" Type="http://schemas.openxmlformats.org/officeDocument/2006/relationships/hyperlink" Target="https://pbs.twimg.com/media/EEUCLjvVAAEAyP9.jpg" TargetMode="External" /><Relationship Id="rId136" Type="http://schemas.openxmlformats.org/officeDocument/2006/relationships/hyperlink" Target="https://pbs.twimg.com/media/EEV1hPGXsAEdLr_.jpg" TargetMode="External" /><Relationship Id="rId137" Type="http://schemas.openxmlformats.org/officeDocument/2006/relationships/hyperlink" Target="https://pbs.twimg.com/media/EEV1hPGXsAEdLr_.jpg" TargetMode="External" /><Relationship Id="rId138" Type="http://schemas.openxmlformats.org/officeDocument/2006/relationships/hyperlink" Target="https://twitter.com/#!/misssophiebot/status/1168821027276820480" TargetMode="External" /><Relationship Id="rId139" Type="http://schemas.openxmlformats.org/officeDocument/2006/relationships/hyperlink" Target="https://twitter.com/#!/healthpolicybot/status/1168830069302804480" TargetMode="External" /><Relationship Id="rId140" Type="http://schemas.openxmlformats.org/officeDocument/2006/relationships/hyperlink" Target="https://twitter.com/#!/mrellisville/status/1168936913111306241" TargetMode="External" /><Relationship Id="rId141" Type="http://schemas.openxmlformats.org/officeDocument/2006/relationships/hyperlink" Target="https://twitter.com/#!/elaineybarra5/status/1170434951071723520" TargetMode="External" /><Relationship Id="rId142" Type="http://schemas.openxmlformats.org/officeDocument/2006/relationships/hyperlink" Target="https://twitter.com/#!/elaineybarra5/status/1170434951071723520" TargetMode="External" /><Relationship Id="rId143" Type="http://schemas.openxmlformats.org/officeDocument/2006/relationships/hyperlink" Target="https://twitter.com/#!/elaineybarra5/status/1170434951071723520" TargetMode="External" /><Relationship Id="rId144" Type="http://schemas.openxmlformats.org/officeDocument/2006/relationships/hyperlink" Target="https://twitter.com/#!/aprayingwifecom/status/1158701433891540992" TargetMode="External" /><Relationship Id="rId145" Type="http://schemas.openxmlformats.org/officeDocument/2006/relationships/hyperlink" Target="https://twitter.com/#!/papermo48443016/status/1170449643261628417" TargetMode="External" /><Relationship Id="rId146" Type="http://schemas.openxmlformats.org/officeDocument/2006/relationships/hyperlink" Target="https://twitter.com/#!/aprayingwifecom/status/1158701433891540992" TargetMode="External" /><Relationship Id="rId147" Type="http://schemas.openxmlformats.org/officeDocument/2006/relationships/hyperlink" Target="https://twitter.com/#!/aprayingwifecom/status/1158701433891540992" TargetMode="External" /><Relationship Id="rId148" Type="http://schemas.openxmlformats.org/officeDocument/2006/relationships/hyperlink" Target="https://twitter.com/#!/papermo48443016/status/1170449643261628417" TargetMode="External" /><Relationship Id="rId149" Type="http://schemas.openxmlformats.org/officeDocument/2006/relationships/hyperlink" Target="https://twitter.com/#!/papermo48443016/status/1170449643261628417" TargetMode="External" /><Relationship Id="rId150" Type="http://schemas.openxmlformats.org/officeDocument/2006/relationships/hyperlink" Target="https://twitter.com/#!/yasuragidk/status/1170716606877642753" TargetMode="External" /><Relationship Id="rId151" Type="http://schemas.openxmlformats.org/officeDocument/2006/relationships/hyperlink" Target="https://twitter.com/#!/angieinwastate/status/1170724060960940033" TargetMode="External" /><Relationship Id="rId152" Type="http://schemas.openxmlformats.org/officeDocument/2006/relationships/hyperlink" Target="https://twitter.com/#!/balihai2/status/1170727390953107457" TargetMode="External" /><Relationship Id="rId153" Type="http://schemas.openxmlformats.org/officeDocument/2006/relationships/hyperlink" Target="https://twitter.com/#!/abhinary/status/1170751440777695232" TargetMode="External" /><Relationship Id="rId154" Type="http://schemas.openxmlformats.org/officeDocument/2006/relationships/hyperlink" Target="https://twitter.com/#!/kdsarge/status/1170780549109051393" TargetMode="External" /><Relationship Id="rId155" Type="http://schemas.openxmlformats.org/officeDocument/2006/relationships/hyperlink" Target="https://twitter.com/#!/thurayya81/status/1170897518638465024" TargetMode="External" /><Relationship Id="rId156" Type="http://schemas.openxmlformats.org/officeDocument/2006/relationships/hyperlink" Target="https://twitter.com/#!/jamendola/status/1171186016897642498" TargetMode="External" /><Relationship Id="rId157" Type="http://schemas.openxmlformats.org/officeDocument/2006/relationships/hyperlink" Target="https://twitter.com/#!/jamendola/status/1171186016897642498" TargetMode="External" /><Relationship Id="rId158" Type="http://schemas.openxmlformats.org/officeDocument/2006/relationships/hyperlink" Target="https://twitter.com/#!/bcjarchitecture/status/1171382482010345475" TargetMode="External" /><Relationship Id="rId159" Type="http://schemas.openxmlformats.org/officeDocument/2006/relationships/hyperlink" Target="https://twitter.com/#!/dayhealthstrat/status/1171418514109939714" TargetMode="External" /><Relationship Id="rId160" Type="http://schemas.openxmlformats.org/officeDocument/2006/relationships/hyperlink" Target="https://twitter.com/#!/rosemarie_day1/status/1171396080480739332" TargetMode="External" /><Relationship Id="rId161" Type="http://schemas.openxmlformats.org/officeDocument/2006/relationships/hyperlink" Target="https://twitter.com/#!/baileerasmussen/status/1171483900847083520" TargetMode="External" /><Relationship Id="rId162" Type="http://schemas.openxmlformats.org/officeDocument/2006/relationships/hyperlink" Target="https://twitter.com/#!/rosemarie_day1/status/1171396080480739332" TargetMode="External" /><Relationship Id="rId163" Type="http://schemas.openxmlformats.org/officeDocument/2006/relationships/hyperlink" Target="https://twitter.com/#!/baileerasmussen/status/1171483900847083520" TargetMode="External" /><Relationship Id="rId164" Type="http://schemas.openxmlformats.org/officeDocument/2006/relationships/hyperlink" Target="https://twitter.com/#!/baileerasmussen/status/1171483900847083520" TargetMode="External" /><Relationship Id="rId165" Type="http://schemas.openxmlformats.org/officeDocument/2006/relationships/hyperlink" Target="https://twitter.com/#!/lumeris/status/1171487002602004480" TargetMode="External" /><Relationship Id="rId166" Type="http://schemas.openxmlformats.org/officeDocument/2006/relationships/hyperlink" Target="https://twitter.com/#!/npcnow/status/1171841586738728961" TargetMode="External" /><Relationship Id="rId167" Type="http://schemas.openxmlformats.org/officeDocument/2006/relationships/hyperlink" Target="https://twitter.com/#!/hofelicha/status/1171842230849613824" TargetMode="External" /><Relationship Id="rId168" Type="http://schemas.openxmlformats.org/officeDocument/2006/relationships/hyperlink" Target="https://twitter.com/#!/hofelicha/status/1171842230849613824" TargetMode="External" /><Relationship Id="rId169" Type="http://schemas.openxmlformats.org/officeDocument/2006/relationships/hyperlink" Target="https://twitter.com/#!/hofelicha/status/1171842230849613824" TargetMode="External" /><Relationship Id="rId170" Type="http://schemas.openxmlformats.org/officeDocument/2006/relationships/hyperlink" Target="https://twitter.com/#!/hofelicha/status/1171842230849613824" TargetMode="External" /><Relationship Id="rId171" Type="http://schemas.openxmlformats.org/officeDocument/2006/relationships/hyperlink" Target="https://twitter.com/#!/hofelicha/status/1171842230849613824" TargetMode="External" /><Relationship Id="rId172" Type="http://schemas.openxmlformats.org/officeDocument/2006/relationships/hyperlink" Target="https://twitter.com/#!/elinsilveous/status/1171843097564549120" TargetMode="External" /><Relationship Id="rId173" Type="http://schemas.openxmlformats.org/officeDocument/2006/relationships/hyperlink" Target="https://twitter.com/#!/elinsilveous/status/1171843097564549120" TargetMode="External" /><Relationship Id="rId174" Type="http://schemas.openxmlformats.org/officeDocument/2006/relationships/hyperlink" Target="https://twitter.com/#!/elinsilveous/status/1171843097564549120" TargetMode="External" /><Relationship Id="rId175" Type="http://schemas.openxmlformats.org/officeDocument/2006/relationships/hyperlink" Target="https://twitter.com/#!/elinsilveous/status/1171843097564549120" TargetMode="External" /><Relationship Id="rId176" Type="http://schemas.openxmlformats.org/officeDocument/2006/relationships/hyperlink" Target="https://twitter.com/#!/elinsilveous/status/1171843097564549120" TargetMode="External" /><Relationship Id="rId177" Type="http://schemas.openxmlformats.org/officeDocument/2006/relationships/hyperlink" Target="https://twitter.com/#!/npcnow/status/1171841586738728961" TargetMode="External" /><Relationship Id="rId178" Type="http://schemas.openxmlformats.org/officeDocument/2006/relationships/hyperlink" Target="https://twitter.com/#!/dartmouthinst/status/1171872209360629761" TargetMode="External" /><Relationship Id="rId179" Type="http://schemas.openxmlformats.org/officeDocument/2006/relationships/hyperlink" Target="https://twitter.com/#!/npcnow/status/1171841586738728961" TargetMode="External" /><Relationship Id="rId180" Type="http://schemas.openxmlformats.org/officeDocument/2006/relationships/hyperlink" Target="https://twitter.com/#!/dartmouthinst/status/1171872209360629761" TargetMode="External" /><Relationship Id="rId181" Type="http://schemas.openxmlformats.org/officeDocument/2006/relationships/hyperlink" Target="https://twitter.com/#!/npcnow/status/1171841586738728961" TargetMode="External" /><Relationship Id="rId182" Type="http://schemas.openxmlformats.org/officeDocument/2006/relationships/hyperlink" Target="https://twitter.com/#!/dartmouthinst/status/1171872209360629761" TargetMode="External" /><Relationship Id="rId183" Type="http://schemas.openxmlformats.org/officeDocument/2006/relationships/hyperlink" Target="https://twitter.com/#!/npcnow/status/1171841586738728961" TargetMode="External" /><Relationship Id="rId184" Type="http://schemas.openxmlformats.org/officeDocument/2006/relationships/hyperlink" Target="https://twitter.com/#!/npcnow/status/1171841586738728961" TargetMode="External" /><Relationship Id="rId185" Type="http://schemas.openxmlformats.org/officeDocument/2006/relationships/hyperlink" Target="https://twitter.com/#!/dartmouthinst/status/1171872209360629761" TargetMode="External" /><Relationship Id="rId186" Type="http://schemas.openxmlformats.org/officeDocument/2006/relationships/hyperlink" Target="https://twitter.com/#!/dartmouthinst/status/1171872209360629761" TargetMode="External" /><Relationship Id="rId187" Type="http://schemas.openxmlformats.org/officeDocument/2006/relationships/hyperlink" Target="https://twitter.com/#!/kff/status/1120396354893897729" TargetMode="External" /><Relationship Id="rId188" Type="http://schemas.openxmlformats.org/officeDocument/2006/relationships/hyperlink" Target="https://twitter.com/#!/kff/status/1152244247548039168" TargetMode="External" /><Relationship Id="rId189" Type="http://schemas.openxmlformats.org/officeDocument/2006/relationships/hyperlink" Target="https://twitter.com/#!/kff/status/1139637406691467264" TargetMode="External" /><Relationship Id="rId190" Type="http://schemas.openxmlformats.org/officeDocument/2006/relationships/hyperlink" Target="https://twitter.com/#!/lake_edge_lucy/status/1171909175011663873" TargetMode="External" /><Relationship Id="rId191" Type="http://schemas.openxmlformats.org/officeDocument/2006/relationships/hyperlink" Target="https://twitter.com/#!/eleanor25906028/status/1171640628603707392" TargetMode="External" /><Relationship Id="rId192" Type="http://schemas.openxmlformats.org/officeDocument/2006/relationships/hyperlink" Target="https://twitter.com/#!/eleanor25906028/status/1171640628603707392" TargetMode="External" /><Relationship Id="rId193" Type="http://schemas.openxmlformats.org/officeDocument/2006/relationships/hyperlink" Target="https://twitter.com/#!/healthpolicynew/status/1171832091983720450" TargetMode="External" /><Relationship Id="rId194" Type="http://schemas.openxmlformats.org/officeDocument/2006/relationships/hyperlink" Target="https://twitter.com/#!/healthpolicynew/status/1168816917261373440" TargetMode="External" /><Relationship Id="rId195" Type="http://schemas.openxmlformats.org/officeDocument/2006/relationships/hyperlink" Target="https://twitter.com/#!/healthpolicynew/status/1169269660576927744" TargetMode="External" /><Relationship Id="rId196" Type="http://schemas.openxmlformats.org/officeDocument/2006/relationships/hyperlink" Target="https://twitter.com/#!/healthpolicynew/status/1169269665173929984" TargetMode="External" /><Relationship Id="rId197" Type="http://schemas.openxmlformats.org/officeDocument/2006/relationships/hyperlink" Target="https://twitter.com/#!/healthpolicynew/status/1169678219772956672" TargetMode="External" /><Relationship Id="rId198" Type="http://schemas.openxmlformats.org/officeDocument/2006/relationships/hyperlink" Target="https://twitter.com/#!/healthpolicynew/status/1169723639723220992" TargetMode="External" /><Relationship Id="rId199" Type="http://schemas.openxmlformats.org/officeDocument/2006/relationships/hyperlink" Target="https://twitter.com/#!/healthpolicynew/status/1169995178272149504" TargetMode="External" /><Relationship Id="rId200" Type="http://schemas.openxmlformats.org/officeDocument/2006/relationships/hyperlink" Target="https://twitter.com/#!/healthpolicynew/status/1171356021656174592" TargetMode="External" /><Relationship Id="rId201" Type="http://schemas.openxmlformats.org/officeDocument/2006/relationships/hyperlink" Target="https://twitter.com/#!/healthpolicynew/status/1171401444303327233" TargetMode="External" /><Relationship Id="rId202" Type="http://schemas.openxmlformats.org/officeDocument/2006/relationships/hyperlink" Target="https://twitter.com/#!/healthpolicynew/status/1171492043836649473" TargetMode="External" /><Relationship Id="rId203" Type="http://schemas.openxmlformats.org/officeDocument/2006/relationships/hyperlink" Target="https://twitter.com/#!/healthpolicynew/status/1171719165700239360" TargetMode="External" /><Relationship Id="rId204" Type="http://schemas.openxmlformats.org/officeDocument/2006/relationships/hyperlink" Target="https://twitter.com/#!/healthpolicynew/status/1171832091983720450" TargetMode="External" /><Relationship Id="rId205" Type="http://schemas.openxmlformats.org/officeDocument/2006/relationships/hyperlink" Target="https://twitter.com/#!/healthpolicynew/status/1171900230108729344" TargetMode="External" /><Relationship Id="rId206" Type="http://schemas.openxmlformats.org/officeDocument/2006/relationships/hyperlink" Target="https://twitter.com/#!/healthpolicynew/status/1171900239126491137" TargetMode="External" /><Relationship Id="rId207" Type="http://schemas.openxmlformats.org/officeDocument/2006/relationships/hyperlink" Target="https://twitter.com/#!/healthpolicynew/status/1172082056433520641" TargetMode="External" /><Relationship Id="rId208" Type="http://schemas.openxmlformats.org/officeDocument/2006/relationships/hyperlink" Target="https://twitter.com/#!/healthpolicynew/status/1172263264790691841" TargetMode="External" /><Relationship Id="rId209" Type="http://schemas.openxmlformats.org/officeDocument/2006/relationships/hyperlink" Target="https://twitter.com/#!/preexistingorg/status/974133295335297025" TargetMode="External" /><Relationship Id="rId210" Type="http://schemas.openxmlformats.org/officeDocument/2006/relationships/hyperlink" Target="https://twitter.com/#!/preexistingorg/status/1172344311234666496" TargetMode="External" /><Relationship Id="rId211" Type="http://schemas.openxmlformats.org/officeDocument/2006/relationships/hyperlink" Target="https://twitter.com/#!/preexistingorg/status/974133295335297025" TargetMode="External" /><Relationship Id="rId212" Type="http://schemas.openxmlformats.org/officeDocument/2006/relationships/hyperlink" Target="https://twitter.com/#!/preexistingorg/status/1172344311234666496" TargetMode="External" /><Relationship Id="rId213" Type="http://schemas.openxmlformats.org/officeDocument/2006/relationships/hyperlink" Target="https://twitter.com/#!/preexistingorg/status/974133295335297025" TargetMode="External" /><Relationship Id="rId214" Type="http://schemas.openxmlformats.org/officeDocument/2006/relationships/hyperlink" Target="https://twitter.com/#!/preexistingorg/status/1172344311234666496" TargetMode="External" /><Relationship Id="rId215" Type="http://schemas.openxmlformats.org/officeDocument/2006/relationships/hyperlink" Target="https://twitter.com/#!/edub56/status/1089207117993598976" TargetMode="External" /><Relationship Id="rId216" Type="http://schemas.openxmlformats.org/officeDocument/2006/relationships/hyperlink" Target="https://twitter.com/#!/rjtholl/status/1172345680121225218" TargetMode="External" /><Relationship Id="rId217" Type="http://schemas.openxmlformats.org/officeDocument/2006/relationships/hyperlink" Target="https://twitter.com/#!/edub56/status/1089207117993598976" TargetMode="External" /><Relationship Id="rId218" Type="http://schemas.openxmlformats.org/officeDocument/2006/relationships/hyperlink" Target="https://twitter.com/#!/rjtholl/status/1172345680121225218" TargetMode="External" /><Relationship Id="rId219" Type="http://schemas.openxmlformats.org/officeDocument/2006/relationships/hyperlink" Target="https://twitter.com/#!/rjtholl/status/1172345680121225218" TargetMode="External" /><Relationship Id="rId220" Type="http://schemas.openxmlformats.org/officeDocument/2006/relationships/hyperlink" Target="https://twitter.com/#!/accessmobileinc/status/1172472495242391552" TargetMode="External" /><Relationship Id="rId221" Type="http://schemas.openxmlformats.org/officeDocument/2006/relationships/hyperlink" Target="https://twitter.com/#!/accessmobileinc/status/1172472495242391552" TargetMode="External" /><Relationship Id="rId222" Type="http://schemas.openxmlformats.org/officeDocument/2006/relationships/comments" Target="../comments1.xml" /><Relationship Id="rId223" Type="http://schemas.openxmlformats.org/officeDocument/2006/relationships/vmlDrawing" Target="../drawings/vmlDrawing1.vml" /><Relationship Id="rId224" Type="http://schemas.openxmlformats.org/officeDocument/2006/relationships/table" Target="../tables/table1.xml" /><Relationship Id="rId2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anagedhealthcareexecutive.com/health-management/reducing-costs-chronic-health-conditions" TargetMode="External" /><Relationship Id="rId2" Type="http://schemas.openxmlformats.org/officeDocument/2006/relationships/hyperlink" Target="https://twitter.com/fastcompany/status/1171021941202964480" TargetMode="External" /><Relationship Id="rId3" Type="http://schemas.openxmlformats.org/officeDocument/2006/relationships/hyperlink" Target="https://twitter.com/ashleykirzinger/status/1169650214082248704" TargetMode="External" /><Relationship Id="rId4" Type="http://schemas.openxmlformats.org/officeDocument/2006/relationships/hyperlink" Target="https://www.kff.org/medicaid/issue-brief/10-things-to-know-about-medicaid-managed-care/" TargetMode="External" /><Relationship Id="rId5" Type="http://schemas.openxmlformats.org/officeDocument/2006/relationships/hyperlink" Target="http://www.goingbelowthesurface.org/npc-news/going-below-the-surface-a-video-on-why-we-need-to-have-a-health-spending-dialogue/" TargetMode="External" /><Relationship Id="rId6" Type="http://schemas.openxmlformats.org/officeDocument/2006/relationships/hyperlink" Target="https://t.co/tlFhODu5EM" TargetMode="External" /><Relationship Id="rId7" Type="http://schemas.openxmlformats.org/officeDocument/2006/relationships/hyperlink" Target="https://t.co/oIzk7G9cMm" TargetMode="External" /><Relationship Id="rId8" Type="http://schemas.openxmlformats.org/officeDocument/2006/relationships/hyperlink" Target="https://www.kff.org/report-section/medicaid-financing-cliff-implications-for-the-health-care-systems-in-puerto-rico-and-usvi-issue-brief/" TargetMode="External" /><Relationship Id="rId9" Type="http://schemas.openxmlformats.org/officeDocument/2006/relationships/hyperlink" Target="https://www.kff.org/womens-health-policy/report/in-their-own-voices-low-income-women-and-their-health-providers-in-three-communities-talk-about-access-to-care-reproductive-health-and-immigration/?utm_source=dlvr.it&amp;utm_medium=twitter" TargetMode="External" /><Relationship Id="rId10" Type="http://schemas.openxmlformats.org/officeDocument/2006/relationships/hyperlink" Target="https://www.kff.org/medicaid/issue-brief/community-health-centers-prepare-for-funding-uncertainty/?utm_source=dlvr.it&amp;utm_medium=twitter" TargetMode="External" /><Relationship Id="rId11" Type="http://schemas.openxmlformats.org/officeDocument/2006/relationships/hyperlink" Target="https://www.kff.org/medicaid/press-release/facing-a-potential-funding-crunch-community-health-centers-in-medically-underserved-areas-around-the-country-report-they-are-considering-reductions-in-staffing-and-services-that-would-limit-patients/?utm_source=dlvr.it&amp;utm_medium=twitter" TargetMode="External" /><Relationship Id="rId12" Type="http://schemas.openxmlformats.org/officeDocument/2006/relationships/hyperlink" Target="https://www.kff.org/other/issue-brief/data-note-swing-voters/?utm_source=dlvr.it&amp;utm_medium=twitter" TargetMode="External" /><Relationship Id="rId13" Type="http://schemas.openxmlformats.org/officeDocument/2006/relationships/hyperlink" Target="https://www.kff.org/global-health-policy/fact-sheet/the-u-s-and-gavi-the-vaccine-alliance/?utm_source=dlvr.it&amp;utm_medium=twitter" TargetMode="External" /><Relationship Id="rId14" Type="http://schemas.openxmlformats.org/officeDocument/2006/relationships/hyperlink" Target="https://www.kff.org/data-collection/medicaid-managed-care-market-tracker/?utm_source=dlvr.it&amp;utm_medium=twitter" TargetMode="External" /><Relationship Id="rId15" Type="http://schemas.openxmlformats.org/officeDocument/2006/relationships/hyperlink" Target="https://www.kff.org/other/poll-finding/kff-health-apps-and-information-survey/?utm_source=dlvr.it&amp;utm_medium=twitter" TargetMode="External" /><Relationship Id="rId16" Type="http://schemas.openxmlformats.org/officeDocument/2006/relationships/hyperlink" Target="https://www.kff.org/other/perspective/separating-hype-from-reality-in-health-tech/?utm_source=dlvr.it&amp;utm_medium=twitter" TargetMode="External" /><Relationship Id="rId17" Type="http://schemas.openxmlformats.org/officeDocument/2006/relationships/hyperlink" Target="https://www.kff.org/private-insurance/issue-brief/data-note-2019-medical-loss-ratio-rebates/?utm_source=dlvr.it&amp;utm_medium=twitter" TargetMode="External" /><Relationship Id="rId18" Type="http://schemas.openxmlformats.org/officeDocument/2006/relationships/hyperlink" Target="https://www.kff.org/private-insurance/press-release/private-insurers-are-expected-to-pay-a-record-of-at-least-1-3-billion-in-rebates-to-consumers-beginning-in-september-for-excessive-premiums-relative-to-health-care-expenses/?utm_source=dlvr.it&amp;utm_medium=twitter" TargetMode="External" /><Relationship Id="rId19" Type="http://schemas.openxmlformats.org/officeDocument/2006/relationships/hyperlink" Target="https://www.kff.org/global-health-policy/fact-sheet/key-u-s-government-agency-positions-and-officials-in-global-health-policy-related-areas/?utm_source=dlvr.it&amp;utm_medium=twitter" TargetMode="External" /><Relationship Id="rId20" Type="http://schemas.openxmlformats.org/officeDocument/2006/relationships/hyperlink" Target="https://www.kff.org/slideshow/where-do-the-democratic-candidates-in-the-september-12th-debate-stand-on-health-reform/?utm_source=dlvr.it&amp;utm_medium=twitter" TargetMode="External" /><Relationship Id="rId21" Type="http://schemas.openxmlformats.org/officeDocument/2006/relationships/hyperlink" Target="https://www.kff.org/health-reform/press-release/poll-most-democrats-prefer-a-presidential-candidate-who-wants-to-build-on-the-affordable-care-act/?utm_source=dlvr.it&amp;utm_medium=twitter" TargetMode="External" /><Relationship Id="rId22" Type="http://schemas.openxmlformats.org/officeDocument/2006/relationships/hyperlink" Target="https://www.kff.org/health-reform/report/preventive-services-tracker/?utm_source=dlvr.it&amp;utm_medium=twitter" TargetMode="External" /><Relationship Id="rId23"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24" Type="http://schemas.openxmlformats.org/officeDocument/2006/relationships/hyperlink" Target="https://splinternews.com/look-at-these-absolutely-ordinary-americans-who-hate-me-1833380461" TargetMode="External" /><Relationship Id="rId25" Type="http://schemas.openxmlformats.org/officeDocument/2006/relationships/hyperlink" Target="https://pbs.twimg.com/media/D4xyi8DX4AE3_VL.jpg" TargetMode="External" /><Relationship Id="rId26" Type="http://schemas.openxmlformats.org/officeDocument/2006/relationships/hyperlink" Target="https://pbs.twimg.com/media/D_2YCQxW4AAzyQl.png" TargetMode="External" /><Relationship Id="rId27" Type="http://schemas.openxmlformats.org/officeDocument/2006/relationships/hyperlink" Target="https://pbs.twimg.com/media/D9DOLkDWwAEqB9i.jpg" TargetMode="External" /><Relationship Id="rId28" Type="http://schemas.openxmlformats.org/officeDocument/2006/relationships/hyperlink" Target="https://pbs.twimg.com/media/EDh4yrdUEAEPs0n.png" TargetMode="External" /><Relationship Id="rId29" Type="http://schemas.openxmlformats.org/officeDocument/2006/relationships/hyperlink" Target="https://pbs.twimg.com/media/EDoUjunUcAAVm9B.png" TargetMode="External" /><Relationship Id="rId30" Type="http://schemas.openxmlformats.org/officeDocument/2006/relationships/hyperlink" Target="https://pbs.twimg.com/media/EDuIJAgU8AAjTpI.png" TargetMode="External" /><Relationship Id="rId31" Type="http://schemas.openxmlformats.org/officeDocument/2006/relationships/hyperlink" Target="https://pbs.twimg.com/media/EDuxc4eU4AANpoQ.png" TargetMode="External" /><Relationship Id="rId32" Type="http://schemas.openxmlformats.org/officeDocument/2006/relationships/hyperlink" Target="https://pbs.twimg.com/media/EEH5zcPU8AkAOyc.png" TargetMode="External" /><Relationship Id="rId33" Type="http://schemas.openxmlformats.org/officeDocument/2006/relationships/hyperlink" Target="https://pbs.twimg.com/media/EENtDodU8AELwsN.jpg" TargetMode="External" /><Relationship Id="rId34" Type="http://schemas.openxmlformats.org/officeDocument/2006/relationships/hyperlink" Target="https://pbs.twimg.com/media/EEQSatgVAAA5Y0W.jpg" TargetMode="External" /><Relationship Id="rId35" Type="http://schemas.openxmlformats.org/officeDocument/2006/relationships/hyperlink" Target="https://pbs.twimg.com/media/DYTRESBW4AAW3zB.jpg" TargetMode="External" /><Relationship Id="rId36" Type="http://schemas.openxmlformats.org/officeDocument/2006/relationships/hyperlink" Target="https://pbs.twimg.com/media/EEUCLjvVAAEAyP9.jpg" TargetMode="External" /><Relationship Id="rId37" Type="http://schemas.openxmlformats.org/officeDocument/2006/relationships/hyperlink" Target="https://pbs.twimg.com/media/EEV1hPGXsAEdLr_.jpg" TargetMode="External" /><Relationship Id="rId38" Type="http://schemas.openxmlformats.org/officeDocument/2006/relationships/hyperlink" Target="http://pbs.twimg.com/profile_images/797106039162277888/Vta9cgvh_normal.jpg" TargetMode="External" /><Relationship Id="rId39" Type="http://schemas.openxmlformats.org/officeDocument/2006/relationships/hyperlink" Target="http://pbs.twimg.com/profile_images/932990247817875456/l52E4_IO_normal.jpg" TargetMode="External" /><Relationship Id="rId40" Type="http://schemas.openxmlformats.org/officeDocument/2006/relationships/hyperlink" Target="http://pbs.twimg.com/profile_images/840269115084361728/9KpICw-R_normal.jpg" TargetMode="External" /><Relationship Id="rId41" Type="http://schemas.openxmlformats.org/officeDocument/2006/relationships/hyperlink" Target="http://pbs.twimg.com/profile_images/1167471615044513792/j3C7IHMh_normal.jpg" TargetMode="External" /><Relationship Id="rId42" Type="http://schemas.openxmlformats.org/officeDocument/2006/relationships/hyperlink" Target="http://pbs.twimg.com/profile_images/820998304418779136/SIlB_sc-_normal.jpg" TargetMode="External" /><Relationship Id="rId43" Type="http://schemas.openxmlformats.org/officeDocument/2006/relationships/hyperlink" Target="http://pbs.twimg.com/profile_images/1147234994894643200/v-aW2rSl_normal.jpg" TargetMode="External" /><Relationship Id="rId44" Type="http://schemas.openxmlformats.org/officeDocument/2006/relationships/hyperlink" Target="http://pbs.twimg.com/profile_images/1120009332349906944/3UmwY20K_normal.jpg" TargetMode="External" /><Relationship Id="rId45" Type="http://schemas.openxmlformats.org/officeDocument/2006/relationships/hyperlink" Target="http://pbs.twimg.com/profile_images/971210917894483968/UuVGx5H2_normal.jpg" TargetMode="External" /><Relationship Id="rId46" Type="http://schemas.openxmlformats.org/officeDocument/2006/relationships/hyperlink" Target="http://pbs.twimg.com/profile_images/378800000135263732/0183ff68614d01069837217130090ed0_normal.jpeg" TargetMode="External" /><Relationship Id="rId47" Type="http://schemas.openxmlformats.org/officeDocument/2006/relationships/hyperlink" Target="http://pbs.twimg.com/profile_images/917621838687039488/5PhsDGmH_normal.jpg" TargetMode="External" /><Relationship Id="rId48" Type="http://schemas.openxmlformats.org/officeDocument/2006/relationships/hyperlink" Target="http://pbs.twimg.com/profile_images/1062353517732478976/z9_rqPMU_normal.jpg" TargetMode="External" /><Relationship Id="rId49" Type="http://schemas.openxmlformats.org/officeDocument/2006/relationships/hyperlink" Target="http://pbs.twimg.com/profile_images/1158300896389824515/-4Ww-o-K_normal.jpg" TargetMode="External" /><Relationship Id="rId50" Type="http://schemas.openxmlformats.org/officeDocument/2006/relationships/hyperlink" Target="http://pbs.twimg.com/profile_images/451906274041417729/7-EH_cyc_normal.jpeg" TargetMode="External" /><Relationship Id="rId51" Type="http://schemas.openxmlformats.org/officeDocument/2006/relationships/hyperlink" Target="http://pbs.twimg.com/profile_images/1171152225349120004/3qZg_po7_normal.jpg" TargetMode="External" /><Relationship Id="rId52" Type="http://schemas.openxmlformats.org/officeDocument/2006/relationships/hyperlink" Target="http://pbs.twimg.com/profile_images/564874867044921345/kQ-sfQdl_normal.png" TargetMode="External" /><Relationship Id="rId53" Type="http://schemas.openxmlformats.org/officeDocument/2006/relationships/hyperlink" Target="http://pbs.twimg.com/profile_images/839934550666985472/11a7eNC__normal.jpg" TargetMode="External" /><Relationship Id="rId54" Type="http://schemas.openxmlformats.org/officeDocument/2006/relationships/hyperlink" Target="http://pbs.twimg.com/profile_images/1037562063713783808/RV3u6BY3_normal.jpg" TargetMode="External" /><Relationship Id="rId55" Type="http://schemas.openxmlformats.org/officeDocument/2006/relationships/hyperlink" Target="http://pbs.twimg.com/profile_images/3225206698/ed68a28f3266560a538db2fdd92deb0c_normal.png" TargetMode="External" /><Relationship Id="rId56" Type="http://schemas.openxmlformats.org/officeDocument/2006/relationships/hyperlink" Target="http://pbs.twimg.com/profile_images/961677079317307392/1FgDQHls_normal.jpg" TargetMode="External" /><Relationship Id="rId57" Type="http://schemas.openxmlformats.org/officeDocument/2006/relationships/hyperlink" Target="http://pbs.twimg.com/profile_images/777882447019118592/a4BkgQZe_normal.jpg" TargetMode="External" /><Relationship Id="rId58" Type="http://schemas.openxmlformats.org/officeDocument/2006/relationships/hyperlink" Target="http://pbs.twimg.com/profile_images/463466580052295681/GLoU2EA4_normal.jpeg" TargetMode="External" /><Relationship Id="rId59" Type="http://schemas.openxmlformats.org/officeDocument/2006/relationships/hyperlink" Target="http://pbs.twimg.com/profile_images/1135620696082718722/e8CT6_yo_normal.png" TargetMode="External" /><Relationship Id="rId60" Type="http://schemas.openxmlformats.org/officeDocument/2006/relationships/hyperlink" Target="https://pbs.twimg.com/media/D4xyi8DX4AE3_VL.jpg" TargetMode="External" /><Relationship Id="rId61" Type="http://schemas.openxmlformats.org/officeDocument/2006/relationships/hyperlink" Target="https://pbs.twimg.com/media/D_2YCQxW4AAzyQl.png" TargetMode="External" /><Relationship Id="rId62" Type="http://schemas.openxmlformats.org/officeDocument/2006/relationships/hyperlink" Target="https://pbs.twimg.com/media/D9DOLkDWwAEqB9i.jpg" TargetMode="External" /><Relationship Id="rId63" Type="http://schemas.openxmlformats.org/officeDocument/2006/relationships/hyperlink" Target="http://pbs.twimg.com/profile_images/572582706626560000/vwQIPnEe_normal.jpeg" TargetMode="External" /><Relationship Id="rId64" Type="http://schemas.openxmlformats.org/officeDocument/2006/relationships/hyperlink" Target="http://pbs.twimg.com/profile_images/1160013168170721280/ipU9-aNA_normal.jpg" TargetMode="External" /><Relationship Id="rId65" Type="http://schemas.openxmlformats.org/officeDocument/2006/relationships/hyperlink" Target="http://pbs.twimg.com/profile_images/992502344649707520/850ZeMs3_normal.jpg" TargetMode="External" /><Relationship Id="rId66" Type="http://schemas.openxmlformats.org/officeDocument/2006/relationships/hyperlink" Target="https://pbs.twimg.com/media/EDh4yrdUEAEPs0n.png" TargetMode="External" /><Relationship Id="rId67" Type="http://schemas.openxmlformats.org/officeDocument/2006/relationships/hyperlink" Target="https://pbs.twimg.com/media/EDoUjunUcAAVm9B.png" TargetMode="External" /><Relationship Id="rId68" Type="http://schemas.openxmlformats.org/officeDocument/2006/relationships/hyperlink" Target="http://pbs.twimg.com/profile_images/992502344649707520/850ZeMs3_normal.jpg" TargetMode="External" /><Relationship Id="rId69" Type="http://schemas.openxmlformats.org/officeDocument/2006/relationships/hyperlink" Target="https://pbs.twimg.com/media/EDuIJAgU8AAjTpI.png" TargetMode="External" /><Relationship Id="rId70" Type="http://schemas.openxmlformats.org/officeDocument/2006/relationships/hyperlink" Target="https://pbs.twimg.com/media/EDuxc4eU4AANpoQ.png" TargetMode="External" /><Relationship Id="rId71" Type="http://schemas.openxmlformats.org/officeDocument/2006/relationships/hyperlink" Target="http://pbs.twimg.com/profile_images/992502344649707520/850ZeMs3_normal.jpg" TargetMode="External" /><Relationship Id="rId72" Type="http://schemas.openxmlformats.org/officeDocument/2006/relationships/hyperlink" Target="http://pbs.twimg.com/profile_images/992502344649707520/850ZeMs3_normal.jpg" TargetMode="External" /><Relationship Id="rId73" Type="http://schemas.openxmlformats.org/officeDocument/2006/relationships/hyperlink" Target="http://pbs.twimg.com/profile_images/992502344649707520/850ZeMs3_normal.jpg" TargetMode="External" /><Relationship Id="rId74" Type="http://schemas.openxmlformats.org/officeDocument/2006/relationships/hyperlink" Target="https://pbs.twimg.com/media/EEH5zcPU8AkAOyc.png" TargetMode="External" /><Relationship Id="rId75" Type="http://schemas.openxmlformats.org/officeDocument/2006/relationships/hyperlink" Target="http://pbs.twimg.com/profile_images/992502344649707520/850ZeMs3_normal.jpg" TargetMode="External" /><Relationship Id="rId76" Type="http://schemas.openxmlformats.org/officeDocument/2006/relationships/hyperlink" Target="http://pbs.twimg.com/profile_images/992502344649707520/850ZeMs3_normal.jpg" TargetMode="External" /><Relationship Id="rId77" Type="http://schemas.openxmlformats.org/officeDocument/2006/relationships/hyperlink" Target="https://pbs.twimg.com/media/EENtDodU8AELwsN.jpg" TargetMode="External" /><Relationship Id="rId78" Type="http://schemas.openxmlformats.org/officeDocument/2006/relationships/hyperlink" Target="https://pbs.twimg.com/media/EEQSatgVAAA5Y0W.jpg" TargetMode="External" /><Relationship Id="rId79" Type="http://schemas.openxmlformats.org/officeDocument/2006/relationships/hyperlink" Target="http://pbs.twimg.com/profile_images/992502344649707520/850ZeMs3_normal.jpg" TargetMode="External" /><Relationship Id="rId80" Type="http://schemas.openxmlformats.org/officeDocument/2006/relationships/hyperlink" Target="https://pbs.twimg.com/media/DYTRESBW4AAW3zB.jpg" TargetMode="External" /><Relationship Id="rId81" Type="http://schemas.openxmlformats.org/officeDocument/2006/relationships/hyperlink" Target="http://pbs.twimg.com/profile_images/797975493442093056/kgbgNdGl_normal.jpg" TargetMode="External" /><Relationship Id="rId82" Type="http://schemas.openxmlformats.org/officeDocument/2006/relationships/hyperlink" Target="http://pbs.twimg.com/profile_images/1067865353525460992/lgRA3US5_normal.jpg" TargetMode="External" /><Relationship Id="rId83" Type="http://schemas.openxmlformats.org/officeDocument/2006/relationships/hyperlink" Target="https://pbs.twimg.com/media/EEUCLjvVAAEAyP9.jpg" TargetMode="External" /><Relationship Id="rId84" Type="http://schemas.openxmlformats.org/officeDocument/2006/relationships/hyperlink" Target="https://pbs.twimg.com/media/EEV1hPGXsAEdLr_.jpg" TargetMode="External" /><Relationship Id="rId85" Type="http://schemas.openxmlformats.org/officeDocument/2006/relationships/hyperlink" Target="https://twitter.com/#!/misssophiebot/status/1168821027276820480" TargetMode="External" /><Relationship Id="rId86" Type="http://schemas.openxmlformats.org/officeDocument/2006/relationships/hyperlink" Target="https://twitter.com/#!/healthpolicybot/status/1168830069302804480" TargetMode="External" /><Relationship Id="rId87" Type="http://schemas.openxmlformats.org/officeDocument/2006/relationships/hyperlink" Target="https://twitter.com/#!/mrellisville/status/1168936913111306241" TargetMode="External" /><Relationship Id="rId88" Type="http://schemas.openxmlformats.org/officeDocument/2006/relationships/hyperlink" Target="https://twitter.com/#!/elaineybarra5/status/1170434951071723520" TargetMode="External" /><Relationship Id="rId89" Type="http://schemas.openxmlformats.org/officeDocument/2006/relationships/hyperlink" Target="https://twitter.com/#!/aprayingwifecom/status/1158701433891540992" TargetMode="External" /><Relationship Id="rId90" Type="http://schemas.openxmlformats.org/officeDocument/2006/relationships/hyperlink" Target="https://twitter.com/#!/papermo48443016/status/1170449643261628417" TargetMode="External" /><Relationship Id="rId91" Type="http://schemas.openxmlformats.org/officeDocument/2006/relationships/hyperlink" Target="https://twitter.com/#!/yasuragidk/status/1170716606877642753" TargetMode="External" /><Relationship Id="rId92" Type="http://schemas.openxmlformats.org/officeDocument/2006/relationships/hyperlink" Target="https://twitter.com/#!/angieinwastate/status/1170724060960940033" TargetMode="External" /><Relationship Id="rId93" Type="http://schemas.openxmlformats.org/officeDocument/2006/relationships/hyperlink" Target="https://twitter.com/#!/balihai2/status/1170727390953107457" TargetMode="External" /><Relationship Id="rId94" Type="http://schemas.openxmlformats.org/officeDocument/2006/relationships/hyperlink" Target="https://twitter.com/#!/abhinary/status/1170751440777695232" TargetMode="External" /><Relationship Id="rId95" Type="http://schemas.openxmlformats.org/officeDocument/2006/relationships/hyperlink" Target="https://twitter.com/#!/kdsarge/status/1170780549109051393" TargetMode="External" /><Relationship Id="rId96" Type="http://schemas.openxmlformats.org/officeDocument/2006/relationships/hyperlink" Target="https://twitter.com/#!/thurayya81/status/1170897518638465024" TargetMode="External" /><Relationship Id="rId97" Type="http://schemas.openxmlformats.org/officeDocument/2006/relationships/hyperlink" Target="https://twitter.com/#!/jamendola/status/1171186016897642498" TargetMode="External" /><Relationship Id="rId98" Type="http://schemas.openxmlformats.org/officeDocument/2006/relationships/hyperlink" Target="https://twitter.com/#!/bcjarchitecture/status/1171382482010345475" TargetMode="External" /><Relationship Id="rId99" Type="http://schemas.openxmlformats.org/officeDocument/2006/relationships/hyperlink" Target="https://twitter.com/#!/dayhealthstrat/status/1171418514109939714" TargetMode="External" /><Relationship Id="rId100" Type="http://schemas.openxmlformats.org/officeDocument/2006/relationships/hyperlink" Target="https://twitter.com/#!/rosemarie_day1/status/1171396080480739332" TargetMode="External" /><Relationship Id="rId101" Type="http://schemas.openxmlformats.org/officeDocument/2006/relationships/hyperlink" Target="https://twitter.com/#!/baileerasmussen/status/1171483900847083520" TargetMode="External" /><Relationship Id="rId102" Type="http://schemas.openxmlformats.org/officeDocument/2006/relationships/hyperlink" Target="https://twitter.com/#!/lumeris/status/1171487002602004480" TargetMode="External" /><Relationship Id="rId103" Type="http://schemas.openxmlformats.org/officeDocument/2006/relationships/hyperlink" Target="https://twitter.com/#!/npcnow/status/1171841586738728961" TargetMode="External" /><Relationship Id="rId104" Type="http://schemas.openxmlformats.org/officeDocument/2006/relationships/hyperlink" Target="https://twitter.com/#!/hofelicha/status/1171842230849613824" TargetMode="External" /><Relationship Id="rId105" Type="http://schemas.openxmlformats.org/officeDocument/2006/relationships/hyperlink" Target="https://twitter.com/#!/elinsilveous/status/1171843097564549120" TargetMode="External" /><Relationship Id="rId106" Type="http://schemas.openxmlformats.org/officeDocument/2006/relationships/hyperlink" Target="https://twitter.com/#!/dartmouthinst/status/1171872209360629761" TargetMode="External" /><Relationship Id="rId107" Type="http://schemas.openxmlformats.org/officeDocument/2006/relationships/hyperlink" Target="https://twitter.com/#!/kff/status/1120396354893897729" TargetMode="External" /><Relationship Id="rId108" Type="http://schemas.openxmlformats.org/officeDocument/2006/relationships/hyperlink" Target="https://twitter.com/#!/kff/status/1152244247548039168" TargetMode="External" /><Relationship Id="rId109" Type="http://schemas.openxmlformats.org/officeDocument/2006/relationships/hyperlink" Target="https://twitter.com/#!/kff/status/1139637406691467264" TargetMode="External" /><Relationship Id="rId110" Type="http://schemas.openxmlformats.org/officeDocument/2006/relationships/hyperlink" Target="https://twitter.com/#!/lake_edge_lucy/status/1171909175011663873" TargetMode="External" /><Relationship Id="rId111" Type="http://schemas.openxmlformats.org/officeDocument/2006/relationships/hyperlink" Target="https://twitter.com/#!/eleanor25906028/status/1171640628603707392" TargetMode="External" /><Relationship Id="rId112" Type="http://schemas.openxmlformats.org/officeDocument/2006/relationships/hyperlink" Target="https://twitter.com/#!/healthpolicynew/status/1171832091983720450" TargetMode="External" /><Relationship Id="rId113" Type="http://schemas.openxmlformats.org/officeDocument/2006/relationships/hyperlink" Target="https://twitter.com/#!/healthpolicynew/status/1168816917261373440" TargetMode="External" /><Relationship Id="rId114" Type="http://schemas.openxmlformats.org/officeDocument/2006/relationships/hyperlink" Target="https://twitter.com/#!/healthpolicynew/status/1169269660576927744" TargetMode="External" /><Relationship Id="rId115" Type="http://schemas.openxmlformats.org/officeDocument/2006/relationships/hyperlink" Target="https://twitter.com/#!/healthpolicynew/status/1169269665173929984" TargetMode="External" /><Relationship Id="rId116" Type="http://schemas.openxmlformats.org/officeDocument/2006/relationships/hyperlink" Target="https://twitter.com/#!/healthpolicynew/status/1169678219772956672" TargetMode="External" /><Relationship Id="rId117" Type="http://schemas.openxmlformats.org/officeDocument/2006/relationships/hyperlink" Target="https://twitter.com/#!/healthpolicynew/status/1169723639723220992" TargetMode="External" /><Relationship Id="rId118" Type="http://schemas.openxmlformats.org/officeDocument/2006/relationships/hyperlink" Target="https://twitter.com/#!/healthpolicynew/status/1169995178272149504" TargetMode="External" /><Relationship Id="rId119" Type="http://schemas.openxmlformats.org/officeDocument/2006/relationships/hyperlink" Target="https://twitter.com/#!/healthpolicynew/status/1171356021656174592" TargetMode="External" /><Relationship Id="rId120" Type="http://schemas.openxmlformats.org/officeDocument/2006/relationships/hyperlink" Target="https://twitter.com/#!/healthpolicynew/status/1171401444303327233" TargetMode="External" /><Relationship Id="rId121" Type="http://schemas.openxmlformats.org/officeDocument/2006/relationships/hyperlink" Target="https://twitter.com/#!/healthpolicynew/status/1171492043836649473" TargetMode="External" /><Relationship Id="rId122" Type="http://schemas.openxmlformats.org/officeDocument/2006/relationships/hyperlink" Target="https://twitter.com/#!/healthpolicynew/status/1171719165700239360" TargetMode="External" /><Relationship Id="rId123" Type="http://schemas.openxmlformats.org/officeDocument/2006/relationships/hyperlink" Target="https://twitter.com/#!/healthpolicynew/status/1171900230108729344" TargetMode="External" /><Relationship Id="rId124" Type="http://schemas.openxmlformats.org/officeDocument/2006/relationships/hyperlink" Target="https://twitter.com/#!/healthpolicynew/status/1171900239126491137" TargetMode="External" /><Relationship Id="rId125" Type="http://schemas.openxmlformats.org/officeDocument/2006/relationships/hyperlink" Target="https://twitter.com/#!/healthpolicynew/status/1172082056433520641" TargetMode="External" /><Relationship Id="rId126" Type="http://schemas.openxmlformats.org/officeDocument/2006/relationships/hyperlink" Target="https://twitter.com/#!/healthpolicynew/status/1172263264790691841" TargetMode="External" /><Relationship Id="rId127" Type="http://schemas.openxmlformats.org/officeDocument/2006/relationships/hyperlink" Target="https://twitter.com/#!/preexistingorg/status/974133295335297025" TargetMode="External" /><Relationship Id="rId128" Type="http://schemas.openxmlformats.org/officeDocument/2006/relationships/hyperlink" Target="https://twitter.com/#!/preexistingorg/status/1172344311234666496" TargetMode="External" /><Relationship Id="rId129" Type="http://schemas.openxmlformats.org/officeDocument/2006/relationships/hyperlink" Target="https://twitter.com/#!/edub56/status/1089207117993598976" TargetMode="External" /><Relationship Id="rId130" Type="http://schemas.openxmlformats.org/officeDocument/2006/relationships/hyperlink" Target="https://twitter.com/#!/rjtholl/status/1172345680121225218" TargetMode="External" /><Relationship Id="rId131" Type="http://schemas.openxmlformats.org/officeDocument/2006/relationships/hyperlink" Target="https://twitter.com/#!/accessmobileinc/status/1172472495242391552" TargetMode="External" /><Relationship Id="rId132" Type="http://schemas.openxmlformats.org/officeDocument/2006/relationships/comments" Target="../comments13.xml" /><Relationship Id="rId133" Type="http://schemas.openxmlformats.org/officeDocument/2006/relationships/vmlDrawing" Target="../drawings/vmlDrawing6.vml" /><Relationship Id="rId134" Type="http://schemas.openxmlformats.org/officeDocument/2006/relationships/table" Target="../tables/table23.xml" /><Relationship Id="rId13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misssophiebot.ml/" TargetMode="External" /><Relationship Id="rId2" Type="http://schemas.openxmlformats.org/officeDocument/2006/relationships/hyperlink" Target="https://t.co/kIhQFSksoO" TargetMode="External" /><Relationship Id="rId3" Type="http://schemas.openxmlformats.org/officeDocument/2006/relationships/hyperlink" Target="https://t.co/uQ03TCy0F9" TargetMode="External" /><Relationship Id="rId4" Type="http://schemas.openxmlformats.org/officeDocument/2006/relationships/hyperlink" Target="https://t.co/jI9MZ8dDPQ" TargetMode="External" /><Relationship Id="rId5" Type="http://schemas.openxmlformats.org/officeDocument/2006/relationships/hyperlink" Target="http://www.dailykos.com/user/Angela%20Marx" TargetMode="External" /><Relationship Id="rId6" Type="http://schemas.openxmlformats.org/officeDocument/2006/relationships/hyperlink" Target="http://www.kdsarge.com/" TargetMode="External" /><Relationship Id="rId7" Type="http://schemas.openxmlformats.org/officeDocument/2006/relationships/hyperlink" Target="http://acmarketingpr.com/" TargetMode="External" /><Relationship Id="rId8" Type="http://schemas.openxmlformats.org/officeDocument/2006/relationships/hyperlink" Target="http://www.bcj.com/" TargetMode="External" /><Relationship Id="rId9" Type="http://schemas.openxmlformats.org/officeDocument/2006/relationships/hyperlink" Target="https://t.co/rYNSl0HQRS" TargetMode="External" /><Relationship Id="rId10" Type="http://schemas.openxmlformats.org/officeDocument/2006/relationships/hyperlink" Target="https://t.co/eW8dKhNuGZ" TargetMode="External" /><Relationship Id="rId11" Type="http://schemas.openxmlformats.org/officeDocument/2006/relationships/hyperlink" Target="https://t.co/kIhQFSksoO" TargetMode="External" /><Relationship Id="rId12" Type="http://schemas.openxmlformats.org/officeDocument/2006/relationships/hyperlink" Target="https://t.co/jYuU6oVwoD" TargetMode="External" /><Relationship Id="rId13" Type="http://schemas.openxmlformats.org/officeDocument/2006/relationships/hyperlink" Target="http://t.co/Il4Q86EZ0r" TargetMode="External" /><Relationship Id="rId14" Type="http://schemas.openxmlformats.org/officeDocument/2006/relationships/hyperlink" Target="http://t.co/Yj14X7fb5r" TargetMode="External" /><Relationship Id="rId15" Type="http://schemas.openxmlformats.org/officeDocument/2006/relationships/hyperlink" Target="http://www.uchicago.edu/" TargetMode="External" /><Relationship Id="rId16" Type="http://schemas.openxmlformats.org/officeDocument/2006/relationships/hyperlink" Target="https://t.co/z3yFPWqzFT" TargetMode="External" /><Relationship Id="rId17" Type="http://schemas.openxmlformats.org/officeDocument/2006/relationships/hyperlink" Target="http://t.co/um4OtrHXYp" TargetMode="External" /><Relationship Id="rId18" Type="http://schemas.openxmlformats.org/officeDocument/2006/relationships/hyperlink" Target="https://t.co/4MIqeCBmdv" TargetMode="External" /><Relationship Id="rId19" Type="http://schemas.openxmlformats.org/officeDocument/2006/relationships/hyperlink" Target="http://t.co/n5qU9llHb8" TargetMode="External" /><Relationship Id="rId20" Type="http://schemas.openxmlformats.org/officeDocument/2006/relationships/hyperlink" Target="http://t.co/UynDLJvT1f" TargetMode="External" /><Relationship Id="rId21" Type="http://schemas.openxmlformats.org/officeDocument/2006/relationships/hyperlink" Target="http://pre-existing.org/" TargetMode="External" /><Relationship Id="rId22" Type="http://schemas.openxmlformats.org/officeDocument/2006/relationships/hyperlink" Target="http://t.co/pQ69NMdnE5" TargetMode="External" /><Relationship Id="rId23" Type="http://schemas.openxmlformats.org/officeDocument/2006/relationships/hyperlink" Target="https://t.co/CgX1PHCIC4" TargetMode="External" /><Relationship Id="rId24" Type="http://schemas.openxmlformats.org/officeDocument/2006/relationships/hyperlink" Target="https://t.co/SNaakZ4BW5" TargetMode="External" /><Relationship Id="rId25" Type="http://schemas.openxmlformats.org/officeDocument/2006/relationships/hyperlink" Target="https://t.co/wVulKuROWG" TargetMode="External" /><Relationship Id="rId26" Type="http://schemas.openxmlformats.org/officeDocument/2006/relationships/hyperlink" Target="https://pbs.twimg.com/profile_banners/751846716744298496/1478879883" TargetMode="External" /><Relationship Id="rId27" Type="http://schemas.openxmlformats.org/officeDocument/2006/relationships/hyperlink" Target="https://pbs.twimg.com/profile_banners/992486556299677698/1525465098" TargetMode="External" /><Relationship Id="rId28" Type="http://schemas.openxmlformats.org/officeDocument/2006/relationships/hyperlink" Target="https://pbs.twimg.com/profile_banners/932989265759305728/1511277272" TargetMode="External" /><Relationship Id="rId29" Type="http://schemas.openxmlformats.org/officeDocument/2006/relationships/hyperlink" Target="https://pbs.twimg.com/profile_banners/84614572/1520348790" TargetMode="External" /><Relationship Id="rId30" Type="http://schemas.openxmlformats.org/officeDocument/2006/relationships/hyperlink" Target="https://pbs.twimg.com/profile_banners/1152453010796056576/1566795703" TargetMode="External" /><Relationship Id="rId31" Type="http://schemas.openxmlformats.org/officeDocument/2006/relationships/hyperlink" Target="https://pbs.twimg.com/profile_banners/1159907595303493633/1565378618" TargetMode="External" /><Relationship Id="rId32" Type="http://schemas.openxmlformats.org/officeDocument/2006/relationships/hyperlink" Target="https://pbs.twimg.com/profile_banners/1002621996298047488/1528236465" TargetMode="External" /><Relationship Id="rId33" Type="http://schemas.openxmlformats.org/officeDocument/2006/relationships/hyperlink" Target="https://pbs.twimg.com/profile_banners/223454659/1543433450" TargetMode="External" /><Relationship Id="rId34" Type="http://schemas.openxmlformats.org/officeDocument/2006/relationships/hyperlink" Target="https://pbs.twimg.com/profile_banners/16228398/1398982404" TargetMode="External" /><Relationship Id="rId35" Type="http://schemas.openxmlformats.org/officeDocument/2006/relationships/hyperlink" Target="https://pbs.twimg.com/profile_banners/49321798/1507486835" TargetMode="External" /><Relationship Id="rId36" Type="http://schemas.openxmlformats.org/officeDocument/2006/relationships/hyperlink" Target="https://pbs.twimg.com/profile_banners/25785889/1383793967" TargetMode="External" /><Relationship Id="rId37" Type="http://schemas.openxmlformats.org/officeDocument/2006/relationships/hyperlink" Target="https://pbs.twimg.com/profile_banners/73227909/1565827931" TargetMode="External" /><Relationship Id="rId38" Type="http://schemas.openxmlformats.org/officeDocument/2006/relationships/hyperlink" Target="https://pbs.twimg.com/profile_banners/7725722/1402969432" TargetMode="External" /><Relationship Id="rId39" Type="http://schemas.openxmlformats.org/officeDocument/2006/relationships/hyperlink" Target="https://pbs.twimg.com/profile_banners/1107772757226356736/1564968734" TargetMode="External" /><Relationship Id="rId40" Type="http://schemas.openxmlformats.org/officeDocument/2006/relationships/hyperlink" Target="https://pbs.twimg.com/profile_banners/19418708/1396465447" TargetMode="External" /><Relationship Id="rId41" Type="http://schemas.openxmlformats.org/officeDocument/2006/relationships/hyperlink" Target="https://pbs.twimg.com/profile_banners/55591433/1462553607" TargetMode="External" /><Relationship Id="rId42" Type="http://schemas.openxmlformats.org/officeDocument/2006/relationships/hyperlink" Target="https://pbs.twimg.com/profile_banners/134980319/1568411781" TargetMode="External" /><Relationship Id="rId43" Type="http://schemas.openxmlformats.org/officeDocument/2006/relationships/hyperlink" Target="https://pbs.twimg.com/profile_banners/2313834344/1449237697" TargetMode="External" /><Relationship Id="rId44" Type="http://schemas.openxmlformats.org/officeDocument/2006/relationships/hyperlink" Target="https://pbs.twimg.com/profile_banners/839932754179551233/1517666383" TargetMode="External" /><Relationship Id="rId45" Type="http://schemas.openxmlformats.org/officeDocument/2006/relationships/hyperlink" Target="https://pbs.twimg.com/profile_banners/783657929744482304/1565381497" TargetMode="External" /><Relationship Id="rId46" Type="http://schemas.openxmlformats.org/officeDocument/2006/relationships/hyperlink" Target="https://pbs.twimg.com/profile_banners/1037561745676464129/1555305394" TargetMode="External" /><Relationship Id="rId47" Type="http://schemas.openxmlformats.org/officeDocument/2006/relationships/hyperlink" Target="https://pbs.twimg.com/profile_banners/284123330/1548419737" TargetMode="External" /><Relationship Id="rId48" Type="http://schemas.openxmlformats.org/officeDocument/2006/relationships/hyperlink" Target="https://pbs.twimg.com/profile_banners/154152436/1529960058" TargetMode="External" /><Relationship Id="rId49" Type="http://schemas.openxmlformats.org/officeDocument/2006/relationships/hyperlink" Target="https://pbs.twimg.com/profile_banners/131144285/1554830425" TargetMode="External" /><Relationship Id="rId50" Type="http://schemas.openxmlformats.org/officeDocument/2006/relationships/hyperlink" Target="https://pbs.twimg.com/profile_banners/32122211/1474253542" TargetMode="External" /><Relationship Id="rId51" Type="http://schemas.openxmlformats.org/officeDocument/2006/relationships/hyperlink" Target="https://pbs.twimg.com/profile_banners/300917325/1526587161" TargetMode="External" /><Relationship Id="rId52" Type="http://schemas.openxmlformats.org/officeDocument/2006/relationships/hyperlink" Target="https://pbs.twimg.com/profile_banners/4870010409/1561051149" TargetMode="External" /><Relationship Id="rId53" Type="http://schemas.openxmlformats.org/officeDocument/2006/relationships/hyperlink" Target="https://pbs.twimg.com/profile_banners/39585367/1562875857" TargetMode="External" /><Relationship Id="rId54" Type="http://schemas.openxmlformats.org/officeDocument/2006/relationships/hyperlink" Target="https://pbs.twimg.com/profile_banners/2243909509/1551195325" TargetMode="External" /><Relationship Id="rId55" Type="http://schemas.openxmlformats.org/officeDocument/2006/relationships/hyperlink" Target="https://pbs.twimg.com/profile_banners/797867737661906945/1481215792" TargetMode="External" /><Relationship Id="rId56" Type="http://schemas.openxmlformats.org/officeDocument/2006/relationships/hyperlink" Target="https://pbs.twimg.com/profile_banners/45878166/1565614912" TargetMode="External" /><Relationship Id="rId57" Type="http://schemas.openxmlformats.org/officeDocument/2006/relationships/hyperlink" Target="https://pbs.twimg.com/profile_banners/8538502/1558766137" TargetMode="External" /><Relationship Id="rId58" Type="http://schemas.openxmlformats.org/officeDocument/2006/relationships/hyperlink" Target="https://pbs.twimg.com/profile_banners/265021553/1521003412" TargetMode="External" /><Relationship Id="rId59" Type="http://schemas.openxmlformats.org/officeDocument/2006/relationships/hyperlink" Target="https://pbs.twimg.com/profile_banners/14499829/1568641778"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6/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6/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3/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4/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pbs.twimg.com/profile_images/797106039162277888/Vta9cgvh_normal.jpg" TargetMode="External" /><Relationship Id="rId91" Type="http://schemas.openxmlformats.org/officeDocument/2006/relationships/hyperlink" Target="http://pbs.twimg.com/profile_images/992502344649707520/850ZeMs3_normal.jpg" TargetMode="External" /><Relationship Id="rId92" Type="http://schemas.openxmlformats.org/officeDocument/2006/relationships/hyperlink" Target="http://pbs.twimg.com/profile_images/932990247817875456/l52E4_IO_normal.jpg" TargetMode="External" /><Relationship Id="rId93" Type="http://schemas.openxmlformats.org/officeDocument/2006/relationships/hyperlink" Target="http://pbs.twimg.com/profile_images/840269115084361728/9KpICw-R_normal.jpg" TargetMode="External" /><Relationship Id="rId94" Type="http://schemas.openxmlformats.org/officeDocument/2006/relationships/hyperlink" Target="http://pbs.twimg.com/profile_images/971039409540878337/2n-HSVxP_normal.jpg" TargetMode="External" /><Relationship Id="rId95" Type="http://schemas.openxmlformats.org/officeDocument/2006/relationships/hyperlink" Target="http://pbs.twimg.com/profile_images/1167471615044513792/j3C7IHMh_normal.jpg" TargetMode="External" /><Relationship Id="rId96" Type="http://schemas.openxmlformats.org/officeDocument/2006/relationships/hyperlink" Target="http://pbs.twimg.com/profile_images/1159908842576195584/8sC8Uqy3_normal.jpg" TargetMode="External" /><Relationship Id="rId97" Type="http://schemas.openxmlformats.org/officeDocument/2006/relationships/hyperlink" Target="http://pbs.twimg.com/profile_images/1004118450208460801/e0b1ZarY_normal.jpg" TargetMode="External" /><Relationship Id="rId98" Type="http://schemas.openxmlformats.org/officeDocument/2006/relationships/hyperlink" Target="http://pbs.twimg.com/profile_images/1067865353525460992/lgRA3US5_normal.jpg" TargetMode="External" /><Relationship Id="rId99" Type="http://schemas.openxmlformats.org/officeDocument/2006/relationships/hyperlink" Target="http://pbs.twimg.com/profile_images/820998304418779136/SIlB_sc-_normal.jpg" TargetMode="External" /><Relationship Id="rId100" Type="http://schemas.openxmlformats.org/officeDocument/2006/relationships/hyperlink" Target="http://pbs.twimg.com/profile_images/1422637130/mccigartrophy_normal.jpg" TargetMode="External" /><Relationship Id="rId101" Type="http://schemas.openxmlformats.org/officeDocument/2006/relationships/hyperlink" Target="http://pbs.twimg.com/profile_images/1147234994894643200/v-aW2rSl_normal.jpg" TargetMode="External" /><Relationship Id="rId102" Type="http://schemas.openxmlformats.org/officeDocument/2006/relationships/hyperlink" Target="http://pbs.twimg.com/profile_images/1120009332349906944/3UmwY20K_normal.jpg" TargetMode="External" /><Relationship Id="rId103" Type="http://schemas.openxmlformats.org/officeDocument/2006/relationships/hyperlink" Target="http://pbs.twimg.com/profile_images/971210917894483968/UuVGx5H2_normal.jpg" TargetMode="External" /><Relationship Id="rId104" Type="http://schemas.openxmlformats.org/officeDocument/2006/relationships/hyperlink" Target="http://pbs.twimg.com/profile_images/378800000135263732/0183ff68614d01069837217130090ed0_normal.jpeg" TargetMode="External" /><Relationship Id="rId105" Type="http://schemas.openxmlformats.org/officeDocument/2006/relationships/hyperlink" Target="http://pbs.twimg.com/profile_images/917621838687039488/5PhsDGmH_normal.jpg" TargetMode="External" /><Relationship Id="rId106" Type="http://schemas.openxmlformats.org/officeDocument/2006/relationships/hyperlink" Target="http://pbs.twimg.com/profile_images/1062353517732478976/z9_rqPMU_normal.jpg" TargetMode="External" /><Relationship Id="rId107" Type="http://schemas.openxmlformats.org/officeDocument/2006/relationships/hyperlink" Target="http://pbs.twimg.com/profile_images/1158300896389824515/-4Ww-o-K_normal.jpg" TargetMode="External" /><Relationship Id="rId108" Type="http://schemas.openxmlformats.org/officeDocument/2006/relationships/hyperlink" Target="http://pbs.twimg.com/profile_images/451906274041417729/7-EH_cyc_normal.jpeg" TargetMode="External" /><Relationship Id="rId109" Type="http://schemas.openxmlformats.org/officeDocument/2006/relationships/hyperlink" Target="http://pbs.twimg.com/profile_images/555038727743881216/Gx4WLgKf_normal.png" TargetMode="External" /><Relationship Id="rId110" Type="http://schemas.openxmlformats.org/officeDocument/2006/relationships/hyperlink" Target="http://pbs.twimg.com/profile_images/1171152225349120004/3qZg_po7_normal.jpg" TargetMode="External" /><Relationship Id="rId111" Type="http://schemas.openxmlformats.org/officeDocument/2006/relationships/hyperlink" Target="http://pbs.twimg.com/profile_images/564874867044921345/kQ-sfQdl_normal.png" TargetMode="External" /><Relationship Id="rId112" Type="http://schemas.openxmlformats.org/officeDocument/2006/relationships/hyperlink" Target="http://pbs.twimg.com/profile_images/839934550666985472/11a7eNC__normal.jpg" TargetMode="External" /><Relationship Id="rId113" Type="http://schemas.openxmlformats.org/officeDocument/2006/relationships/hyperlink" Target="http://pbs.twimg.com/profile_images/1088553424159834112/kOD8aCwn_normal.jpg" TargetMode="External" /><Relationship Id="rId114" Type="http://schemas.openxmlformats.org/officeDocument/2006/relationships/hyperlink" Target="http://pbs.twimg.com/profile_images/1037562063713783808/RV3u6BY3_normal.jpg" TargetMode="External" /><Relationship Id="rId115" Type="http://schemas.openxmlformats.org/officeDocument/2006/relationships/hyperlink" Target="http://pbs.twimg.com/profile_images/3225206698/ed68a28f3266560a538db2fdd92deb0c_normal.png" TargetMode="External" /><Relationship Id="rId116" Type="http://schemas.openxmlformats.org/officeDocument/2006/relationships/hyperlink" Target="http://pbs.twimg.com/profile_images/961677079317307392/1FgDQHls_normal.jpg" TargetMode="External" /><Relationship Id="rId117" Type="http://schemas.openxmlformats.org/officeDocument/2006/relationships/hyperlink" Target="http://pbs.twimg.com/profile_images/1081239403308244992/_gfk5FeZ_normal.jpg" TargetMode="External" /><Relationship Id="rId118" Type="http://schemas.openxmlformats.org/officeDocument/2006/relationships/hyperlink" Target="http://pbs.twimg.com/profile_images/777882447019118592/a4BkgQZe_normal.jpg" TargetMode="External" /><Relationship Id="rId119" Type="http://schemas.openxmlformats.org/officeDocument/2006/relationships/hyperlink" Target="http://pbs.twimg.com/profile_images/877260969365221376/LywWgZBR_normal.jpg" TargetMode="External" /><Relationship Id="rId120" Type="http://schemas.openxmlformats.org/officeDocument/2006/relationships/hyperlink" Target="http://pbs.twimg.com/profile_images/1113138587976040449/Eq-gHinh_normal.png" TargetMode="External" /><Relationship Id="rId121" Type="http://schemas.openxmlformats.org/officeDocument/2006/relationships/hyperlink" Target="http://pbs.twimg.com/profile_images/875797335342817282/JO5OsmxU_normal.jpg" TargetMode="External" /><Relationship Id="rId122" Type="http://schemas.openxmlformats.org/officeDocument/2006/relationships/hyperlink" Target="http://pbs.twimg.com/profile_images/463466580052295681/GLoU2EA4_normal.jpeg" TargetMode="External" /><Relationship Id="rId123" Type="http://schemas.openxmlformats.org/officeDocument/2006/relationships/hyperlink" Target="http://pbs.twimg.com/profile_images/1135620696082718722/e8CT6_yo_normal.png" TargetMode="External" /><Relationship Id="rId124" Type="http://schemas.openxmlformats.org/officeDocument/2006/relationships/hyperlink" Target="http://pbs.twimg.com/profile_images/572582706626560000/vwQIPnEe_normal.jpeg" TargetMode="External" /><Relationship Id="rId125" Type="http://schemas.openxmlformats.org/officeDocument/2006/relationships/hyperlink" Target="http://pbs.twimg.com/profile_images/1160013168170721280/ipU9-aNA_normal.jpg" TargetMode="External" /><Relationship Id="rId126" Type="http://schemas.openxmlformats.org/officeDocument/2006/relationships/hyperlink" Target="http://pbs.twimg.com/profile_images/797975493442093056/kgbgNdGl_normal.jpg" TargetMode="External" /><Relationship Id="rId127" Type="http://schemas.openxmlformats.org/officeDocument/2006/relationships/hyperlink" Target="http://pbs.twimg.com/profile_images/423927594778509312/YvugPha5_normal.jpeg" TargetMode="External" /><Relationship Id="rId128" Type="http://schemas.openxmlformats.org/officeDocument/2006/relationships/hyperlink" Target="http://pbs.twimg.com/profile_images/2272028389/t8jng0gvkamkl6yk5gpr_normal.jpeg" TargetMode="External" /><Relationship Id="rId129" Type="http://schemas.openxmlformats.org/officeDocument/2006/relationships/hyperlink" Target="http://pbs.twimg.com/profile_images/1132173527573049345/fvTI3OqO_normal.png" TargetMode="External" /><Relationship Id="rId130" Type="http://schemas.openxmlformats.org/officeDocument/2006/relationships/hyperlink" Target="http://pbs.twimg.com/profile_images/798265889279778816/h8iEQ2eR_normal.jpg" TargetMode="External" /><Relationship Id="rId131" Type="http://schemas.openxmlformats.org/officeDocument/2006/relationships/hyperlink" Target="http://pbs.twimg.com/profile_images/875476478988886016/_l61qZdR_normal.jpg" TargetMode="External" /><Relationship Id="rId132" Type="http://schemas.openxmlformats.org/officeDocument/2006/relationships/hyperlink" Target="https://twitter.com/misssophiebot" TargetMode="External" /><Relationship Id="rId133" Type="http://schemas.openxmlformats.org/officeDocument/2006/relationships/hyperlink" Target="https://twitter.com/healthpolicynew" TargetMode="External" /><Relationship Id="rId134" Type="http://schemas.openxmlformats.org/officeDocument/2006/relationships/hyperlink" Target="https://twitter.com/healthpolicybot" TargetMode="External" /><Relationship Id="rId135" Type="http://schemas.openxmlformats.org/officeDocument/2006/relationships/hyperlink" Target="https://twitter.com/mrellisville" TargetMode="External" /><Relationship Id="rId136" Type="http://schemas.openxmlformats.org/officeDocument/2006/relationships/hyperlink" Target="https://twitter.com/kff" TargetMode="External" /><Relationship Id="rId137" Type="http://schemas.openxmlformats.org/officeDocument/2006/relationships/hyperlink" Target="https://twitter.com/elaineybarra5" TargetMode="External" /><Relationship Id="rId138" Type="http://schemas.openxmlformats.org/officeDocument/2006/relationships/hyperlink" Target="https://twitter.com/kaiserfamfound" TargetMode="External" /><Relationship Id="rId139" Type="http://schemas.openxmlformats.org/officeDocument/2006/relationships/hyperlink" Target="https://twitter.com/p4ahcf" TargetMode="External" /><Relationship Id="rId140" Type="http://schemas.openxmlformats.org/officeDocument/2006/relationships/hyperlink" Target="https://twitter.com/edub56" TargetMode="External" /><Relationship Id="rId141" Type="http://schemas.openxmlformats.org/officeDocument/2006/relationships/hyperlink" Target="https://twitter.com/aprayingwifecom" TargetMode="External" /><Relationship Id="rId142" Type="http://schemas.openxmlformats.org/officeDocument/2006/relationships/hyperlink" Target="https://twitter.com/mcuban" TargetMode="External" /><Relationship Id="rId143" Type="http://schemas.openxmlformats.org/officeDocument/2006/relationships/hyperlink" Target="https://twitter.com/papermo48443016" TargetMode="External" /><Relationship Id="rId144" Type="http://schemas.openxmlformats.org/officeDocument/2006/relationships/hyperlink" Target="https://twitter.com/yasuragidk" TargetMode="External" /><Relationship Id="rId145" Type="http://schemas.openxmlformats.org/officeDocument/2006/relationships/hyperlink" Target="https://twitter.com/angieinwastate" TargetMode="External" /><Relationship Id="rId146" Type="http://schemas.openxmlformats.org/officeDocument/2006/relationships/hyperlink" Target="https://twitter.com/balihai2" TargetMode="External" /><Relationship Id="rId147" Type="http://schemas.openxmlformats.org/officeDocument/2006/relationships/hyperlink" Target="https://twitter.com/abhinary" TargetMode="External" /><Relationship Id="rId148" Type="http://schemas.openxmlformats.org/officeDocument/2006/relationships/hyperlink" Target="https://twitter.com/kdsarge" TargetMode="External" /><Relationship Id="rId149" Type="http://schemas.openxmlformats.org/officeDocument/2006/relationships/hyperlink" Target="https://twitter.com/thurayya81" TargetMode="External" /><Relationship Id="rId150" Type="http://schemas.openxmlformats.org/officeDocument/2006/relationships/hyperlink" Target="https://twitter.com/jamendola" TargetMode="External" /><Relationship Id="rId151" Type="http://schemas.openxmlformats.org/officeDocument/2006/relationships/hyperlink" Target="https://twitter.com/mhexecutive" TargetMode="External" /><Relationship Id="rId152" Type="http://schemas.openxmlformats.org/officeDocument/2006/relationships/hyperlink" Target="https://twitter.com/bcjarchitecture" TargetMode="External" /><Relationship Id="rId153" Type="http://schemas.openxmlformats.org/officeDocument/2006/relationships/hyperlink" Target="https://twitter.com/dayhealthstrat" TargetMode="External" /><Relationship Id="rId154" Type="http://schemas.openxmlformats.org/officeDocument/2006/relationships/hyperlink" Target="https://twitter.com/rosemarie_day1" TargetMode="External" /><Relationship Id="rId155" Type="http://schemas.openxmlformats.org/officeDocument/2006/relationships/hyperlink" Target="https://twitter.com/ashleykirzinger" TargetMode="External" /><Relationship Id="rId156" Type="http://schemas.openxmlformats.org/officeDocument/2006/relationships/hyperlink" Target="https://twitter.com/baileerasmussen" TargetMode="External" /><Relationship Id="rId157" Type="http://schemas.openxmlformats.org/officeDocument/2006/relationships/hyperlink" Target="https://twitter.com/lumeris" TargetMode="External" /><Relationship Id="rId158" Type="http://schemas.openxmlformats.org/officeDocument/2006/relationships/hyperlink" Target="https://twitter.com/npcnow" TargetMode="External" /><Relationship Id="rId159" Type="http://schemas.openxmlformats.org/officeDocument/2006/relationships/hyperlink" Target="https://twitter.com/uchicago" TargetMode="External" /><Relationship Id="rId160" Type="http://schemas.openxmlformats.org/officeDocument/2006/relationships/hyperlink" Target="https://twitter.com/hofelicha" TargetMode="External" /><Relationship Id="rId161" Type="http://schemas.openxmlformats.org/officeDocument/2006/relationships/hyperlink" Target="https://twitter.com/rti_intl" TargetMode="External" /><Relationship Id="rId162" Type="http://schemas.openxmlformats.org/officeDocument/2006/relationships/hyperlink" Target="https://twitter.com/dukemargolis" TargetMode="External" /><Relationship Id="rId163" Type="http://schemas.openxmlformats.org/officeDocument/2006/relationships/hyperlink" Target="https://twitter.com/harvard" TargetMode="External" /><Relationship Id="rId164" Type="http://schemas.openxmlformats.org/officeDocument/2006/relationships/hyperlink" Target="https://twitter.com/elinsilveous" TargetMode="External" /><Relationship Id="rId165" Type="http://schemas.openxmlformats.org/officeDocument/2006/relationships/hyperlink" Target="https://twitter.com/dartmouthinst" TargetMode="External" /><Relationship Id="rId166" Type="http://schemas.openxmlformats.org/officeDocument/2006/relationships/hyperlink" Target="https://twitter.com/lake_edge_lucy" TargetMode="External" /><Relationship Id="rId167" Type="http://schemas.openxmlformats.org/officeDocument/2006/relationships/hyperlink" Target="https://twitter.com/eleanor25906028" TargetMode="External" /><Relationship Id="rId168" Type="http://schemas.openxmlformats.org/officeDocument/2006/relationships/hyperlink" Target="https://twitter.com/preexistingorg" TargetMode="External" /><Relationship Id="rId169" Type="http://schemas.openxmlformats.org/officeDocument/2006/relationships/hyperlink" Target="https://twitter.com/craigpalosky" TargetMode="External" /><Relationship Id="rId170" Type="http://schemas.openxmlformats.org/officeDocument/2006/relationships/hyperlink" Target="https://twitter.com/arjeter" TargetMode="External" /><Relationship Id="rId171" Type="http://schemas.openxmlformats.org/officeDocument/2006/relationships/hyperlink" Target="https://twitter.com/rjtholl" TargetMode="External" /><Relationship Id="rId172" Type="http://schemas.openxmlformats.org/officeDocument/2006/relationships/hyperlink" Target="https://twitter.com/accessmobileinc" TargetMode="External" /><Relationship Id="rId173" Type="http://schemas.openxmlformats.org/officeDocument/2006/relationships/hyperlink" Target="https://twitter.com/who" TargetMode="External" /><Relationship Id="rId174" Type="http://schemas.openxmlformats.org/officeDocument/2006/relationships/comments" Target="../comments2.xml" /><Relationship Id="rId175" Type="http://schemas.openxmlformats.org/officeDocument/2006/relationships/vmlDrawing" Target="../drawings/vmlDrawing2.vml" /><Relationship Id="rId176" Type="http://schemas.openxmlformats.org/officeDocument/2006/relationships/table" Target="../tables/table2.xml" /><Relationship Id="rId1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plinternews.com/look-at-these-absolutely-ordinary-americans-who-hate-me-1833380461" TargetMode="External" /><Relationship Id="rId2"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 Type="http://schemas.openxmlformats.org/officeDocument/2006/relationships/hyperlink" Target="http://www.goingbelowthesurface.org/npc-news/going-below-the-surface-a-video-on-why-we-need-to-have-a-health-spending-dialogue/" TargetMode="External" /><Relationship Id="rId4" Type="http://schemas.openxmlformats.org/officeDocument/2006/relationships/hyperlink" Target="https://www.kff.org/medicaid/issue-brief/10-things-to-know-about-medicaid-managed-care/" TargetMode="External" /><Relationship Id="rId5" Type="http://schemas.openxmlformats.org/officeDocument/2006/relationships/hyperlink" Target="https://twitter.com/ashleykirzinger/status/1169650214082248704" TargetMode="External" /><Relationship Id="rId6" Type="http://schemas.openxmlformats.org/officeDocument/2006/relationships/hyperlink" Target="https://twitter.com/fastcompany/status/1171021941202964480" TargetMode="External" /><Relationship Id="rId7" Type="http://schemas.openxmlformats.org/officeDocument/2006/relationships/hyperlink" Target="https://www.managedhealthcareexecutive.com/health-management/reducing-costs-chronic-health-conditions" TargetMode="External" /><Relationship Id="rId8" Type="http://schemas.openxmlformats.org/officeDocument/2006/relationships/hyperlink" Target="https://www.kff.org/health-reform/report/preventive-services-tracker/?utm_source=dlvr.it&amp;utm_medium=twitter" TargetMode="External" /><Relationship Id="rId9" Type="http://schemas.openxmlformats.org/officeDocument/2006/relationships/hyperlink" Target="https://www.kff.org/health-reform/press-release/poll-most-democrats-prefer-a-presidential-candidate-who-wants-to-build-on-the-affordable-care-act/?utm_source=dlvr.it&amp;utm_medium=twitter" TargetMode="External" /><Relationship Id="rId10" Type="http://schemas.openxmlformats.org/officeDocument/2006/relationships/hyperlink" Target="https://www.kff.org/slideshow/where-do-the-democratic-candidates-in-the-september-12th-debate-stand-on-health-reform/?utm_source=dlvr.it&amp;utm_medium=twitter" TargetMode="External" /><Relationship Id="rId11" Type="http://schemas.openxmlformats.org/officeDocument/2006/relationships/hyperlink" Target="https://splinternews.com/look-at-these-absolutely-ordinary-americans-who-hate-me-1833380461" TargetMode="External" /><Relationship Id="rId12" Type="http://schemas.openxmlformats.org/officeDocument/2006/relationships/hyperlink" Target="https://www.kff.org/medicaid/issue-brief/10-things-to-know-about-medicaid-managed-care/" TargetMode="External" /><Relationship Id="rId13" Type="http://schemas.openxmlformats.org/officeDocument/2006/relationships/hyperlink" Target="https://twitter.com/fastcompany/status/1171021941202964480" TargetMode="External" /><Relationship Id="rId14" Type="http://schemas.openxmlformats.org/officeDocument/2006/relationships/hyperlink" Target="https://www.managedhealthcareexecutive.com/health-management/reducing-costs-chronic-health-conditions" TargetMode="External" /><Relationship Id="rId15" Type="http://schemas.openxmlformats.org/officeDocument/2006/relationships/hyperlink" Target="https://www.kff.org/report-section/medicaid-financing-cliff-implications-for-the-health-care-systems-in-puerto-rico-and-usvi-issue-brief/" TargetMode="External" /><Relationship Id="rId16" Type="http://schemas.openxmlformats.org/officeDocument/2006/relationships/hyperlink" Target="https://t.co/tlFhODu5EM" TargetMode="External" /><Relationship Id="rId17" Type="http://schemas.openxmlformats.org/officeDocument/2006/relationships/hyperlink" Target="https://t.co/oIzk7G9cMm" TargetMode="External" /><Relationship Id="rId18" Type="http://schemas.openxmlformats.org/officeDocument/2006/relationships/hyperlink" Target="http://www.goingbelowthesurface.org/npc-news/going-below-the-surface-a-video-on-why-we-need-to-have-a-health-spending-dialogue/" TargetMode="External" /><Relationship Id="rId19" Type="http://schemas.openxmlformats.org/officeDocument/2006/relationships/hyperlink" Target="https://www.kff.org/womens-health-policy/report/in-their-own-voices-low-income-women-and-their-health-providers-in-three-communities-talk-about-access-to-care-reproductive-health-and-immigration/?utm_source=dlvr.it&amp;utm_medium=twitter" TargetMode="External" /><Relationship Id="rId20" Type="http://schemas.openxmlformats.org/officeDocument/2006/relationships/hyperlink" Target="https://www.kff.org/medicaid/issue-brief/community-health-centers-prepare-for-funding-uncertainty/?utm_source=dlvr.it&amp;utm_medium=twitter" TargetMode="External" /><Relationship Id="rId21" Type="http://schemas.openxmlformats.org/officeDocument/2006/relationships/hyperlink" Target="https://www.kff.org/medicaid/press-release/facing-a-potential-funding-crunch-community-health-centers-in-medically-underserved-areas-around-the-country-report-they-are-considering-reductions-in-staffing-and-services-that-would-limit-patients/?utm_source=dlvr.it&amp;utm_medium=twitter" TargetMode="External" /><Relationship Id="rId22" Type="http://schemas.openxmlformats.org/officeDocument/2006/relationships/hyperlink" Target="https://www.kff.org/other/issue-brief/data-note-swing-voters/?utm_source=dlvr.it&amp;utm_medium=twitter" TargetMode="External" /><Relationship Id="rId23" Type="http://schemas.openxmlformats.org/officeDocument/2006/relationships/hyperlink" Target="https://www.kff.org/global-health-policy/fact-sheet/the-u-s-and-gavi-the-vaccine-alliance/?utm_source=dlvr.it&amp;utm_medium=twitter" TargetMode="External" /><Relationship Id="rId24" Type="http://schemas.openxmlformats.org/officeDocument/2006/relationships/hyperlink" Target="https://www.kff.org/data-collection/medicaid-managed-care-market-tracker/?utm_source=dlvr.it&amp;utm_medium=twitter" TargetMode="External" /><Relationship Id="rId25" Type="http://schemas.openxmlformats.org/officeDocument/2006/relationships/hyperlink" Target="https://www.kff.org/other/poll-finding/kff-health-apps-and-information-survey/?utm_source=dlvr.it&amp;utm_medium=twitter" TargetMode="External" /><Relationship Id="rId26" Type="http://schemas.openxmlformats.org/officeDocument/2006/relationships/hyperlink" Target="https://www.kff.org/other/perspective/separating-hype-from-reality-in-health-tech/?utm_source=dlvr.it&amp;utm_medium=twitter" TargetMode="External" /><Relationship Id="rId27" Type="http://schemas.openxmlformats.org/officeDocument/2006/relationships/hyperlink" Target="https://www.kff.org/private-insurance/issue-brief/data-note-2019-medical-loss-ratio-rebates/?utm_source=dlvr.it&amp;utm_medium=twitter" TargetMode="External" /><Relationship Id="rId28" Type="http://schemas.openxmlformats.org/officeDocument/2006/relationships/hyperlink" Target="https://www.kff.org/private-insurance/press-release/private-insurers-are-expected-to-pay-a-record-of-at-least-1-3-billion-in-rebates-to-consumers-beginning-in-september-for-excessive-premiums-relative-to-health-care-expenses/?utm_source=dlvr.it&amp;utm_medium=twitter" TargetMode="External" /><Relationship Id="rId29" Type="http://schemas.openxmlformats.org/officeDocument/2006/relationships/hyperlink" Target="https://twitter.com/ashleykirzinger/status/1169650214082248704" TargetMode="External" /><Relationship Id="rId30" Type="http://schemas.openxmlformats.org/officeDocument/2006/relationships/hyperlink" Target="http://kff.org/health-reform/press-release/an-estimated-52-million-adults-have-pre-existing-conditions-that-would-make-them-uninsurable-pre-obamacare/?utm_sq=fozcn8izas&amp;utm_source=Twitter&amp;utm_medium=social&amp;utm_campaign=PreexistingOrg&amp;utm_content=News+and+Stats"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817</v>
      </c>
      <c r="BB2" s="13" t="s">
        <v>833</v>
      </c>
      <c r="BC2" s="13" t="s">
        <v>834</v>
      </c>
      <c r="BD2" s="67" t="s">
        <v>1211</v>
      </c>
      <c r="BE2" s="67" t="s">
        <v>1212</v>
      </c>
      <c r="BF2" s="67" t="s">
        <v>1213</v>
      </c>
      <c r="BG2" s="67" t="s">
        <v>1214</v>
      </c>
      <c r="BH2" s="67" t="s">
        <v>1215</v>
      </c>
      <c r="BI2" s="67" t="s">
        <v>1216</v>
      </c>
      <c r="BJ2" s="67" t="s">
        <v>1217</v>
      </c>
      <c r="BK2" s="67" t="s">
        <v>1218</v>
      </c>
      <c r="BL2" s="67" t="s">
        <v>1219</v>
      </c>
    </row>
    <row r="3" spans="1:64" ht="15" customHeight="1">
      <c r="A3" s="84" t="s">
        <v>212</v>
      </c>
      <c r="B3" s="84" t="s">
        <v>237</v>
      </c>
      <c r="C3" s="53" t="s">
        <v>1285</v>
      </c>
      <c r="D3" s="54">
        <v>3</v>
      </c>
      <c r="E3" s="65" t="s">
        <v>132</v>
      </c>
      <c r="F3" s="55">
        <v>35</v>
      </c>
      <c r="G3" s="53"/>
      <c r="H3" s="57"/>
      <c r="I3" s="56"/>
      <c r="J3" s="56"/>
      <c r="K3" s="36" t="s">
        <v>65</v>
      </c>
      <c r="L3" s="62">
        <v>3</v>
      </c>
      <c r="M3" s="62"/>
      <c r="N3" s="63"/>
      <c r="O3" s="85" t="s">
        <v>254</v>
      </c>
      <c r="P3" s="87">
        <v>43711.40304398148</v>
      </c>
      <c r="Q3" s="85" t="s">
        <v>256</v>
      </c>
      <c r="R3" s="85"/>
      <c r="S3" s="85"/>
      <c r="T3" s="85"/>
      <c r="U3" s="85"/>
      <c r="V3" s="90" t="s">
        <v>346</v>
      </c>
      <c r="W3" s="87">
        <v>43711.40304398148</v>
      </c>
      <c r="X3" s="90" t="s">
        <v>373</v>
      </c>
      <c r="Y3" s="85"/>
      <c r="Z3" s="85"/>
      <c r="AA3" s="91" t="s">
        <v>420</v>
      </c>
      <c r="AB3" s="85"/>
      <c r="AC3" s="85" t="b">
        <v>0</v>
      </c>
      <c r="AD3" s="85">
        <v>0</v>
      </c>
      <c r="AE3" s="91" t="s">
        <v>469</v>
      </c>
      <c r="AF3" s="85" t="b">
        <v>0</v>
      </c>
      <c r="AG3" s="85" t="s">
        <v>475</v>
      </c>
      <c r="AH3" s="85"/>
      <c r="AI3" s="91" t="s">
        <v>469</v>
      </c>
      <c r="AJ3" s="85" t="b">
        <v>0</v>
      </c>
      <c r="AK3" s="85">
        <v>2</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REPLACE(INDEX(GroupVertices[Group],MATCH(Edges[[#This Row],[Vertex 1]],GroupVertices[Vertex],0)),1,1,"")</f>
        <v>4</v>
      </c>
      <c r="BC3" s="85" t="str">
        <f>REPLACE(INDEX(GroupVertices[Group],MATCH(Edges[[#This Row],[Vertex 2]],GroupVertices[Vertex],0)),1,1,"")</f>
        <v>4</v>
      </c>
      <c r="BD3" s="51">
        <v>0</v>
      </c>
      <c r="BE3" s="52">
        <v>0</v>
      </c>
      <c r="BF3" s="51">
        <v>0</v>
      </c>
      <c r="BG3" s="52">
        <v>0</v>
      </c>
      <c r="BH3" s="51">
        <v>0</v>
      </c>
      <c r="BI3" s="52">
        <v>0</v>
      </c>
      <c r="BJ3" s="51">
        <v>21</v>
      </c>
      <c r="BK3" s="52">
        <v>100</v>
      </c>
      <c r="BL3" s="51">
        <v>21</v>
      </c>
    </row>
    <row r="4" spans="1:64" ht="15" customHeight="1">
      <c r="A4" s="84" t="s">
        <v>213</v>
      </c>
      <c r="B4" s="84" t="s">
        <v>237</v>
      </c>
      <c r="C4" s="53" t="s">
        <v>1285</v>
      </c>
      <c r="D4" s="54">
        <v>3</v>
      </c>
      <c r="E4" s="65" t="s">
        <v>132</v>
      </c>
      <c r="F4" s="55">
        <v>35</v>
      </c>
      <c r="G4" s="53"/>
      <c r="H4" s="57"/>
      <c r="I4" s="56"/>
      <c r="J4" s="56"/>
      <c r="K4" s="36" t="s">
        <v>65</v>
      </c>
      <c r="L4" s="83">
        <v>4</v>
      </c>
      <c r="M4" s="83"/>
      <c r="N4" s="63"/>
      <c r="O4" s="86" t="s">
        <v>254</v>
      </c>
      <c r="P4" s="88">
        <v>43711.42798611111</v>
      </c>
      <c r="Q4" s="86" t="s">
        <v>256</v>
      </c>
      <c r="R4" s="86"/>
      <c r="S4" s="86"/>
      <c r="T4" s="86"/>
      <c r="U4" s="86"/>
      <c r="V4" s="89" t="s">
        <v>347</v>
      </c>
      <c r="W4" s="88">
        <v>43711.42798611111</v>
      </c>
      <c r="X4" s="89" t="s">
        <v>374</v>
      </c>
      <c r="Y4" s="86"/>
      <c r="Z4" s="86"/>
      <c r="AA4" s="92" t="s">
        <v>421</v>
      </c>
      <c r="AB4" s="86"/>
      <c r="AC4" s="86" t="b">
        <v>0</v>
      </c>
      <c r="AD4" s="86">
        <v>0</v>
      </c>
      <c r="AE4" s="92" t="s">
        <v>469</v>
      </c>
      <c r="AF4" s="86" t="b">
        <v>0</v>
      </c>
      <c r="AG4" s="86" t="s">
        <v>475</v>
      </c>
      <c r="AH4" s="86"/>
      <c r="AI4" s="92" t="s">
        <v>469</v>
      </c>
      <c r="AJ4" s="86" t="b">
        <v>0</v>
      </c>
      <c r="AK4" s="86">
        <v>2</v>
      </c>
      <c r="AL4" s="92" t="s">
        <v>448</v>
      </c>
      <c r="AM4" s="86" t="s">
        <v>479</v>
      </c>
      <c r="AN4" s="86" t="b">
        <v>0</v>
      </c>
      <c r="AO4" s="92" t="s">
        <v>448</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0</v>
      </c>
      <c r="BG4" s="52">
        <v>0</v>
      </c>
      <c r="BH4" s="51">
        <v>0</v>
      </c>
      <c r="BI4" s="52">
        <v>0</v>
      </c>
      <c r="BJ4" s="51">
        <v>21</v>
      </c>
      <c r="BK4" s="52">
        <v>100</v>
      </c>
      <c r="BL4" s="51">
        <v>21</v>
      </c>
    </row>
    <row r="5" spans="1:64" ht="45">
      <c r="A5" s="84" t="s">
        <v>214</v>
      </c>
      <c r="B5" s="84" t="s">
        <v>234</v>
      </c>
      <c r="C5" s="53" t="s">
        <v>1285</v>
      </c>
      <c r="D5" s="54">
        <v>3</v>
      </c>
      <c r="E5" s="65" t="s">
        <v>132</v>
      </c>
      <c r="F5" s="55">
        <v>35</v>
      </c>
      <c r="G5" s="53"/>
      <c r="H5" s="57"/>
      <c r="I5" s="56"/>
      <c r="J5" s="56"/>
      <c r="K5" s="36" t="s">
        <v>65</v>
      </c>
      <c r="L5" s="83">
        <v>5</v>
      </c>
      <c r="M5" s="83"/>
      <c r="N5" s="63"/>
      <c r="O5" s="86" t="s">
        <v>254</v>
      </c>
      <c r="P5" s="88">
        <v>43711.72282407407</v>
      </c>
      <c r="Q5" s="86" t="s">
        <v>257</v>
      </c>
      <c r="R5" s="86"/>
      <c r="S5" s="86"/>
      <c r="T5" s="86"/>
      <c r="U5" s="86"/>
      <c r="V5" s="89" t="s">
        <v>348</v>
      </c>
      <c r="W5" s="88">
        <v>43711.72282407407</v>
      </c>
      <c r="X5" s="89" t="s">
        <v>375</v>
      </c>
      <c r="Y5" s="86"/>
      <c r="Z5" s="86"/>
      <c r="AA5" s="92" t="s">
        <v>422</v>
      </c>
      <c r="AB5" s="86"/>
      <c r="AC5" s="86" t="b">
        <v>0</v>
      </c>
      <c r="AD5" s="86">
        <v>0</v>
      </c>
      <c r="AE5" s="92" t="s">
        <v>469</v>
      </c>
      <c r="AF5" s="86" t="b">
        <v>0</v>
      </c>
      <c r="AG5" s="86" t="s">
        <v>475</v>
      </c>
      <c r="AH5" s="86"/>
      <c r="AI5" s="92" t="s">
        <v>469</v>
      </c>
      <c r="AJ5" s="86" t="b">
        <v>0</v>
      </c>
      <c r="AK5" s="86">
        <v>25</v>
      </c>
      <c r="AL5" s="92" t="s">
        <v>442</v>
      </c>
      <c r="AM5" s="86" t="s">
        <v>480</v>
      </c>
      <c r="AN5" s="86" t="b">
        <v>0</v>
      </c>
      <c r="AO5" s="92" t="s">
        <v>442</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24</v>
      </c>
      <c r="BK5" s="52">
        <v>100</v>
      </c>
      <c r="BL5" s="51">
        <v>24</v>
      </c>
    </row>
    <row r="6" spans="1:64" ht="45">
      <c r="A6" s="84" t="s">
        <v>215</v>
      </c>
      <c r="B6" s="84" t="s">
        <v>242</v>
      </c>
      <c r="C6" s="53" t="s">
        <v>1285</v>
      </c>
      <c r="D6" s="54">
        <v>3</v>
      </c>
      <c r="E6" s="65" t="s">
        <v>132</v>
      </c>
      <c r="F6" s="55">
        <v>35</v>
      </c>
      <c r="G6" s="53"/>
      <c r="H6" s="57"/>
      <c r="I6" s="56"/>
      <c r="J6" s="56"/>
      <c r="K6" s="36" t="s">
        <v>65</v>
      </c>
      <c r="L6" s="83">
        <v>6</v>
      </c>
      <c r="M6" s="83"/>
      <c r="N6" s="63"/>
      <c r="O6" s="86" t="s">
        <v>254</v>
      </c>
      <c r="P6" s="88">
        <v>43715.856620370374</v>
      </c>
      <c r="Q6" s="86" t="s">
        <v>258</v>
      </c>
      <c r="R6" s="86"/>
      <c r="S6" s="86"/>
      <c r="T6" s="86"/>
      <c r="U6" s="86"/>
      <c r="V6" s="89" t="s">
        <v>349</v>
      </c>
      <c r="W6" s="88">
        <v>43715.856620370374</v>
      </c>
      <c r="X6" s="89" t="s">
        <v>376</v>
      </c>
      <c r="Y6" s="86"/>
      <c r="Z6" s="86"/>
      <c r="AA6" s="92" t="s">
        <v>423</v>
      </c>
      <c r="AB6" s="86"/>
      <c r="AC6" s="86" t="b">
        <v>0</v>
      </c>
      <c r="AD6" s="86">
        <v>0</v>
      </c>
      <c r="AE6" s="92" t="s">
        <v>469</v>
      </c>
      <c r="AF6" s="86" t="b">
        <v>0</v>
      </c>
      <c r="AG6" s="86" t="s">
        <v>475</v>
      </c>
      <c r="AH6" s="86"/>
      <c r="AI6" s="92" t="s">
        <v>469</v>
      </c>
      <c r="AJ6" s="86" t="b">
        <v>0</v>
      </c>
      <c r="AK6" s="86">
        <v>3</v>
      </c>
      <c r="AL6" s="92" t="s">
        <v>464</v>
      </c>
      <c r="AM6" s="86" t="s">
        <v>481</v>
      </c>
      <c r="AN6" s="86" t="b">
        <v>0</v>
      </c>
      <c r="AO6" s="92" t="s">
        <v>464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215</v>
      </c>
      <c r="B7" s="84" t="s">
        <v>243</v>
      </c>
      <c r="C7" s="53" t="s">
        <v>1285</v>
      </c>
      <c r="D7" s="54">
        <v>3</v>
      </c>
      <c r="E7" s="65" t="s">
        <v>132</v>
      </c>
      <c r="F7" s="55">
        <v>35</v>
      </c>
      <c r="G7" s="53"/>
      <c r="H7" s="57"/>
      <c r="I7" s="56"/>
      <c r="J7" s="56"/>
      <c r="K7" s="36" t="s">
        <v>65</v>
      </c>
      <c r="L7" s="83">
        <v>7</v>
      </c>
      <c r="M7" s="83"/>
      <c r="N7" s="63"/>
      <c r="O7" s="86" t="s">
        <v>254</v>
      </c>
      <c r="P7" s="88">
        <v>43715.856620370374</v>
      </c>
      <c r="Q7" s="86" t="s">
        <v>258</v>
      </c>
      <c r="R7" s="86"/>
      <c r="S7" s="86"/>
      <c r="T7" s="86"/>
      <c r="U7" s="86"/>
      <c r="V7" s="89" t="s">
        <v>349</v>
      </c>
      <c r="W7" s="88">
        <v>43715.856620370374</v>
      </c>
      <c r="X7" s="89" t="s">
        <v>376</v>
      </c>
      <c r="Y7" s="86"/>
      <c r="Z7" s="86"/>
      <c r="AA7" s="92" t="s">
        <v>423</v>
      </c>
      <c r="AB7" s="86"/>
      <c r="AC7" s="86" t="b">
        <v>0</v>
      </c>
      <c r="AD7" s="86">
        <v>0</v>
      </c>
      <c r="AE7" s="92" t="s">
        <v>469</v>
      </c>
      <c r="AF7" s="86" t="b">
        <v>0</v>
      </c>
      <c r="AG7" s="86" t="s">
        <v>475</v>
      </c>
      <c r="AH7" s="86"/>
      <c r="AI7" s="92" t="s">
        <v>469</v>
      </c>
      <c r="AJ7" s="86" t="b">
        <v>0</v>
      </c>
      <c r="AK7" s="86">
        <v>3</v>
      </c>
      <c r="AL7" s="92" t="s">
        <v>464</v>
      </c>
      <c r="AM7" s="86" t="s">
        <v>481</v>
      </c>
      <c r="AN7" s="86" t="b">
        <v>0</v>
      </c>
      <c r="AO7" s="92" t="s">
        <v>464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215</v>
      </c>
      <c r="B8" s="84" t="s">
        <v>239</v>
      </c>
      <c r="C8" s="53" t="s">
        <v>1285</v>
      </c>
      <c r="D8" s="54">
        <v>3</v>
      </c>
      <c r="E8" s="65" t="s">
        <v>132</v>
      </c>
      <c r="F8" s="55">
        <v>35</v>
      </c>
      <c r="G8" s="53"/>
      <c r="H8" s="57"/>
      <c r="I8" s="56"/>
      <c r="J8" s="56"/>
      <c r="K8" s="36" t="s">
        <v>65</v>
      </c>
      <c r="L8" s="83">
        <v>8</v>
      </c>
      <c r="M8" s="83"/>
      <c r="N8" s="63"/>
      <c r="O8" s="86" t="s">
        <v>254</v>
      </c>
      <c r="P8" s="88">
        <v>43715.856620370374</v>
      </c>
      <c r="Q8" s="86" t="s">
        <v>258</v>
      </c>
      <c r="R8" s="86"/>
      <c r="S8" s="86"/>
      <c r="T8" s="86"/>
      <c r="U8" s="86"/>
      <c r="V8" s="89" t="s">
        <v>349</v>
      </c>
      <c r="W8" s="88">
        <v>43715.856620370374</v>
      </c>
      <c r="X8" s="89" t="s">
        <v>376</v>
      </c>
      <c r="Y8" s="86"/>
      <c r="Z8" s="86"/>
      <c r="AA8" s="92" t="s">
        <v>423</v>
      </c>
      <c r="AB8" s="86"/>
      <c r="AC8" s="86" t="b">
        <v>0</v>
      </c>
      <c r="AD8" s="86">
        <v>0</v>
      </c>
      <c r="AE8" s="92" t="s">
        <v>469</v>
      </c>
      <c r="AF8" s="86" t="b">
        <v>0</v>
      </c>
      <c r="AG8" s="86" t="s">
        <v>475</v>
      </c>
      <c r="AH8" s="86"/>
      <c r="AI8" s="92" t="s">
        <v>469</v>
      </c>
      <c r="AJ8" s="86" t="b">
        <v>0</v>
      </c>
      <c r="AK8" s="86">
        <v>3</v>
      </c>
      <c r="AL8" s="92" t="s">
        <v>464</v>
      </c>
      <c r="AM8" s="86" t="s">
        <v>481</v>
      </c>
      <c r="AN8" s="86" t="b">
        <v>0</v>
      </c>
      <c r="AO8" s="92" t="s">
        <v>464</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1</v>
      </c>
      <c r="BG8" s="52">
        <v>4.545454545454546</v>
      </c>
      <c r="BH8" s="51">
        <v>0</v>
      </c>
      <c r="BI8" s="52">
        <v>0</v>
      </c>
      <c r="BJ8" s="51">
        <v>21</v>
      </c>
      <c r="BK8" s="52">
        <v>95.45454545454545</v>
      </c>
      <c r="BL8" s="51">
        <v>22</v>
      </c>
    </row>
    <row r="9" spans="1:64" ht="45">
      <c r="A9" s="84" t="s">
        <v>216</v>
      </c>
      <c r="B9" s="84" t="s">
        <v>244</v>
      </c>
      <c r="C9" s="53" t="s">
        <v>1285</v>
      </c>
      <c r="D9" s="54">
        <v>3</v>
      </c>
      <c r="E9" s="65" t="s">
        <v>132</v>
      </c>
      <c r="F9" s="55">
        <v>35</v>
      </c>
      <c r="G9" s="53"/>
      <c r="H9" s="57"/>
      <c r="I9" s="56"/>
      <c r="J9" s="56"/>
      <c r="K9" s="36" t="s">
        <v>65</v>
      </c>
      <c r="L9" s="83">
        <v>9</v>
      </c>
      <c r="M9" s="83"/>
      <c r="N9" s="63"/>
      <c r="O9" s="86" t="s">
        <v>254</v>
      </c>
      <c r="P9" s="88">
        <v>43683.47828703704</v>
      </c>
      <c r="Q9" s="86" t="s">
        <v>259</v>
      </c>
      <c r="R9" s="86"/>
      <c r="S9" s="86"/>
      <c r="T9" s="86"/>
      <c r="U9" s="86"/>
      <c r="V9" s="89" t="s">
        <v>350</v>
      </c>
      <c r="W9" s="88">
        <v>43683.47828703704</v>
      </c>
      <c r="X9" s="89" t="s">
        <v>377</v>
      </c>
      <c r="Y9" s="86"/>
      <c r="Z9" s="86"/>
      <c r="AA9" s="92" t="s">
        <v>424</v>
      </c>
      <c r="AB9" s="92" t="s">
        <v>467</v>
      </c>
      <c r="AC9" s="86" t="b">
        <v>0</v>
      </c>
      <c r="AD9" s="86">
        <v>0</v>
      </c>
      <c r="AE9" s="92" t="s">
        <v>470</v>
      </c>
      <c r="AF9" s="86" t="b">
        <v>0</v>
      </c>
      <c r="AG9" s="86" t="s">
        <v>475</v>
      </c>
      <c r="AH9" s="86"/>
      <c r="AI9" s="92" t="s">
        <v>469</v>
      </c>
      <c r="AJ9" s="86" t="b">
        <v>0</v>
      </c>
      <c r="AK9" s="86">
        <v>1</v>
      </c>
      <c r="AL9" s="92" t="s">
        <v>469</v>
      </c>
      <c r="AM9" s="86" t="s">
        <v>480</v>
      </c>
      <c r="AN9" s="86" t="b">
        <v>0</v>
      </c>
      <c r="AO9" s="92" t="s">
        <v>467</v>
      </c>
      <c r="AP9" s="86" t="s">
        <v>489</v>
      </c>
      <c r="AQ9" s="86">
        <v>0</v>
      </c>
      <c r="AR9" s="86">
        <v>0</v>
      </c>
      <c r="AS9" s="86"/>
      <c r="AT9" s="86"/>
      <c r="AU9" s="86"/>
      <c r="AV9" s="86"/>
      <c r="AW9" s="86"/>
      <c r="AX9" s="86"/>
      <c r="AY9" s="86"/>
      <c r="AZ9" s="86"/>
      <c r="BA9">
        <v>1</v>
      </c>
      <c r="BB9" s="85" t="str">
        <f>REPLACE(INDEX(GroupVertices[Group],MATCH(Edges[[#This Row],[Vertex 1]],GroupVertices[Vertex],0)),1,1,"")</f>
        <v>7</v>
      </c>
      <c r="BC9" s="85" t="str">
        <f>REPLACE(INDEX(GroupVertices[Group],MATCH(Edges[[#This Row],[Vertex 2]],GroupVertices[Vertex],0)),1,1,"")</f>
        <v>7</v>
      </c>
      <c r="BD9" s="51"/>
      <c r="BE9" s="52"/>
      <c r="BF9" s="51"/>
      <c r="BG9" s="52"/>
      <c r="BH9" s="51"/>
      <c r="BI9" s="52"/>
      <c r="BJ9" s="51"/>
      <c r="BK9" s="52"/>
      <c r="BL9" s="51"/>
    </row>
    <row r="10" spans="1:64" ht="45">
      <c r="A10" s="84" t="s">
        <v>217</v>
      </c>
      <c r="B10" s="84" t="s">
        <v>244</v>
      </c>
      <c r="C10" s="53" t="s">
        <v>1285</v>
      </c>
      <c r="D10" s="54">
        <v>3</v>
      </c>
      <c r="E10" s="65" t="s">
        <v>132</v>
      </c>
      <c r="F10" s="55">
        <v>35</v>
      </c>
      <c r="G10" s="53"/>
      <c r="H10" s="57"/>
      <c r="I10" s="56"/>
      <c r="J10" s="56"/>
      <c r="K10" s="36" t="s">
        <v>65</v>
      </c>
      <c r="L10" s="83">
        <v>10</v>
      </c>
      <c r="M10" s="83"/>
      <c r="N10" s="63"/>
      <c r="O10" s="86" t="s">
        <v>254</v>
      </c>
      <c r="P10" s="88">
        <v>43715.89716435185</v>
      </c>
      <c r="Q10" s="86" t="s">
        <v>260</v>
      </c>
      <c r="R10" s="86"/>
      <c r="S10" s="86"/>
      <c r="T10" s="86"/>
      <c r="U10" s="86"/>
      <c r="V10" s="89" t="s">
        <v>351</v>
      </c>
      <c r="W10" s="88">
        <v>43715.89716435185</v>
      </c>
      <c r="X10" s="89" t="s">
        <v>378</v>
      </c>
      <c r="Y10" s="86"/>
      <c r="Z10" s="86"/>
      <c r="AA10" s="92" t="s">
        <v>425</v>
      </c>
      <c r="AB10" s="86"/>
      <c r="AC10" s="86" t="b">
        <v>0</v>
      </c>
      <c r="AD10" s="86">
        <v>0</v>
      </c>
      <c r="AE10" s="92" t="s">
        <v>469</v>
      </c>
      <c r="AF10" s="86" t="b">
        <v>0</v>
      </c>
      <c r="AG10" s="86" t="s">
        <v>475</v>
      </c>
      <c r="AH10" s="86"/>
      <c r="AI10" s="92" t="s">
        <v>469</v>
      </c>
      <c r="AJ10" s="86" t="b">
        <v>0</v>
      </c>
      <c r="AK10" s="86">
        <v>1</v>
      </c>
      <c r="AL10" s="92" t="s">
        <v>424</v>
      </c>
      <c r="AM10" s="86" t="s">
        <v>482</v>
      </c>
      <c r="AN10" s="86" t="b">
        <v>0</v>
      </c>
      <c r="AO10" s="92" t="s">
        <v>424</v>
      </c>
      <c r="AP10" s="86" t="s">
        <v>176</v>
      </c>
      <c r="AQ10" s="86">
        <v>0</v>
      </c>
      <c r="AR10" s="86">
        <v>0</v>
      </c>
      <c r="AS10" s="86"/>
      <c r="AT10" s="86"/>
      <c r="AU10" s="86"/>
      <c r="AV10" s="86"/>
      <c r="AW10" s="86"/>
      <c r="AX10" s="86"/>
      <c r="AY10" s="86"/>
      <c r="AZ10" s="86"/>
      <c r="BA10">
        <v>1</v>
      </c>
      <c r="BB10" s="85" t="str">
        <f>REPLACE(INDEX(GroupVertices[Group],MATCH(Edges[[#This Row],[Vertex 1]],GroupVertices[Vertex],0)),1,1,"")</f>
        <v>7</v>
      </c>
      <c r="BC10" s="85" t="str">
        <f>REPLACE(INDEX(GroupVertices[Group],MATCH(Edges[[#This Row],[Vertex 2]],GroupVertices[Vertex],0)),1,1,"")</f>
        <v>7</v>
      </c>
      <c r="BD10" s="51"/>
      <c r="BE10" s="52"/>
      <c r="BF10" s="51"/>
      <c r="BG10" s="52"/>
      <c r="BH10" s="51"/>
      <c r="BI10" s="52"/>
      <c r="BJ10" s="51"/>
      <c r="BK10" s="52"/>
      <c r="BL10" s="51"/>
    </row>
    <row r="11" spans="1:64" ht="45">
      <c r="A11" s="84" t="s">
        <v>216</v>
      </c>
      <c r="B11" s="84" t="s">
        <v>242</v>
      </c>
      <c r="C11" s="53" t="s">
        <v>1285</v>
      </c>
      <c r="D11" s="54">
        <v>3</v>
      </c>
      <c r="E11" s="65" t="s">
        <v>132</v>
      </c>
      <c r="F11" s="55">
        <v>35</v>
      </c>
      <c r="G11" s="53"/>
      <c r="H11" s="57"/>
      <c r="I11" s="56"/>
      <c r="J11" s="56"/>
      <c r="K11" s="36" t="s">
        <v>65</v>
      </c>
      <c r="L11" s="83">
        <v>11</v>
      </c>
      <c r="M11" s="83"/>
      <c r="N11" s="63"/>
      <c r="O11" s="86" t="s">
        <v>254</v>
      </c>
      <c r="P11" s="88">
        <v>43683.47828703704</v>
      </c>
      <c r="Q11" s="86" t="s">
        <v>259</v>
      </c>
      <c r="R11" s="86"/>
      <c r="S11" s="86"/>
      <c r="T11" s="86"/>
      <c r="U11" s="86"/>
      <c r="V11" s="89" t="s">
        <v>350</v>
      </c>
      <c r="W11" s="88">
        <v>43683.47828703704</v>
      </c>
      <c r="X11" s="89" t="s">
        <v>377</v>
      </c>
      <c r="Y11" s="86"/>
      <c r="Z11" s="86"/>
      <c r="AA11" s="92" t="s">
        <v>424</v>
      </c>
      <c r="AB11" s="92" t="s">
        <v>467</v>
      </c>
      <c r="AC11" s="86" t="b">
        <v>0</v>
      </c>
      <c r="AD11" s="86">
        <v>0</v>
      </c>
      <c r="AE11" s="92" t="s">
        <v>470</v>
      </c>
      <c r="AF11" s="86" t="b">
        <v>0</v>
      </c>
      <c r="AG11" s="86" t="s">
        <v>475</v>
      </c>
      <c r="AH11" s="86"/>
      <c r="AI11" s="92" t="s">
        <v>469</v>
      </c>
      <c r="AJ11" s="86" t="b">
        <v>0</v>
      </c>
      <c r="AK11" s="86">
        <v>1</v>
      </c>
      <c r="AL11" s="92" t="s">
        <v>469</v>
      </c>
      <c r="AM11" s="86" t="s">
        <v>480</v>
      </c>
      <c r="AN11" s="86" t="b">
        <v>0</v>
      </c>
      <c r="AO11" s="92" t="s">
        <v>467</v>
      </c>
      <c r="AP11" s="86" t="s">
        <v>489</v>
      </c>
      <c r="AQ11" s="86">
        <v>0</v>
      </c>
      <c r="AR11" s="86">
        <v>0</v>
      </c>
      <c r="AS11" s="86"/>
      <c r="AT11" s="86"/>
      <c r="AU11" s="86"/>
      <c r="AV11" s="86"/>
      <c r="AW11" s="86"/>
      <c r="AX11" s="86"/>
      <c r="AY11" s="86"/>
      <c r="AZ11" s="86"/>
      <c r="BA11">
        <v>1</v>
      </c>
      <c r="BB11" s="85" t="str">
        <f>REPLACE(INDEX(GroupVertices[Group],MATCH(Edges[[#This Row],[Vertex 1]],GroupVertices[Vertex],0)),1,1,"")</f>
        <v>7</v>
      </c>
      <c r="BC11" s="85" t="str">
        <f>REPLACE(INDEX(GroupVertices[Group],MATCH(Edges[[#This Row],[Vertex 2]],GroupVertices[Vertex],0)),1,1,"")</f>
        <v>1</v>
      </c>
      <c r="BD11" s="51"/>
      <c r="BE11" s="52"/>
      <c r="BF11" s="51"/>
      <c r="BG11" s="52"/>
      <c r="BH11" s="51"/>
      <c r="BI11" s="52"/>
      <c r="BJ11" s="51"/>
      <c r="BK11" s="52"/>
      <c r="BL11" s="51"/>
    </row>
    <row r="12" spans="1:64" ht="45">
      <c r="A12" s="84" t="s">
        <v>216</v>
      </c>
      <c r="B12" s="84" t="s">
        <v>217</v>
      </c>
      <c r="C12" s="53" t="s">
        <v>1285</v>
      </c>
      <c r="D12" s="54">
        <v>3</v>
      </c>
      <c r="E12" s="65" t="s">
        <v>132</v>
      </c>
      <c r="F12" s="55">
        <v>35</v>
      </c>
      <c r="G12" s="53"/>
      <c r="H12" s="57"/>
      <c r="I12" s="56"/>
      <c r="J12" s="56"/>
      <c r="K12" s="36" t="s">
        <v>66</v>
      </c>
      <c r="L12" s="83">
        <v>12</v>
      </c>
      <c r="M12" s="83"/>
      <c r="N12" s="63"/>
      <c r="O12" s="86" t="s">
        <v>255</v>
      </c>
      <c r="P12" s="88">
        <v>43683.47828703704</v>
      </c>
      <c r="Q12" s="86" t="s">
        <v>259</v>
      </c>
      <c r="R12" s="86"/>
      <c r="S12" s="86"/>
      <c r="T12" s="86"/>
      <c r="U12" s="86"/>
      <c r="V12" s="89" t="s">
        <v>350</v>
      </c>
      <c r="W12" s="88">
        <v>43683.47828703704</v>
      </c>
      <c r="X12" s="89" t="s">
        <v>377</v>
      </c>
      <c r="Y12" s="86"/>
      <c r="Z12" s="86"/>
      <c r="AA12" s="92" t="s">
        <v>424</v>
      </c>
      <c r="AB12" s="92" t="s">
        <v>467</v>
      </c>
      <c r="AC12" s="86" t="b">
        <v>0</v>
      </c>
      <c r="AD12" s="86">
        <v>0</v>
      </c>
      <c r="AE12" s="92" t="s">
        <v>470</v>
      </c>
      <c r="AF12" s="86" t="b">
        <v>0</v>
      </c>
      <c r="AG12" s="86" t="s">
        <v>475</v>
      </c>
      <c r="AH12" s="86"/>
      <c r="AI12" s="92" t="s">
        <v>469</v>
      </c>
      <c r="AJ12" s="86" t="b">
        <v>0</v>
      </c>
      <c r="AK12" s="86">
        <v>1</v>
      </c>
      <c r="AL12" s="92" t="s">
        <v>469</v>
      </c>
      <c r="AM12" s="86" t="s">
        <v>480</v>
      </c>
      <c r="AN12" s="86" t="b">
        <v>0</v>
      </c>
      <c r="AO12" s="92" t="s">
        <v>467</v>
      </c>
      <c r="AP12" s="86" t="s">
        <v>489</v>
      </c>
      <c r="AQ12" s="86">
        <v>0</v>
      </c>
      <c r="AR12" s="86">
        <v>0</v>
      </c>
      <c r="AS12" s="86"/>
      <c r="AT12" s="86"/>
      <c r="AU12" s="86"/>
      <c r="AV12" s="86"/>
      <c r="AW12" s="86"/>
      <c r="AX12" s="86"/>
      <c r="AY12" s="86"/>
      <c r="AZ12" s="86"/>
      <c r="BA12">
        <v>1</v>
      </c>
      <c r="BB12" s="85" t="str">
        <f>REPLACE(INDEX(GroupVertices[Group],MATCH(Edges[[#This Row],[Vertex 1]],GroupVertices[Vertex],0)),1,1,"")</f>
        <v>7</v>
      </c>
      <c r="BC12" s="85" t="str">
        <f>REPLACE(INDEX(GroupVertices[Group],MATCH(Edges[[#This Row],[Vertex 2]],GroupVertices[Vertex],0)),1,1,"")</f>
        <v>7</v>
      </c>
      <c r="BD12" s="51">
        <v>0</v>
      </c>
      <c r="BE12" s="52">
        <v>0</v>
      </c>
      <c r="BF12" s="51">
        <v>0</v>
      </c>
      <c r="BG12" s="52">
        <v>0</v>
      </c>
      <c r="BH12" s="51">
        <v>0</v>
      </c>
      <c r="BI12" s="52">
        <v>0</v>
      </c>
      <c r="BJ12" s="51">
        <v>13</v>
      </c>
      <c r="BK12" s="52">
        <v>100</v>
      </c>
      <c r="BL12" s="51">
        <v>13</v>
      </c>
    </row>
    <row r="13" spans="1:64" ht="45">
      <c r="A13" s="84" t="s">
        <v>217</v>
      </c>
      <c r="B13" s="84" t="s">
        <v>216</v>
      </c>
      <c r="C13" s="53" t="s">
        <v>1285</v>
      </c>
      <c r="D13" s="54">
        <v>3</v>
      </c>
      <c r="E13" s="65" t="s">
        <v>132</v>
      </c>
      <c r="F13" s="55">
        <v>35</v>
      </c>
      <c r="G13" s="53"/>
      <c r="H13" s="57"/>
      <c r="I13" s="56"/>
      <c r="J13" s="56"/>
      <c r="K13" s="36" t="s">
        <v>66</v>
      </c>
      <c r="L13" s="83">
        <v>13</v>
      </c>
      <c r="M13" s="83"/>
      <c r="N13" s="63"/>
      <c r="O13" s="86" t="s">
        <v>254</v>
      </c>
      <c r="P13" s="88">
        <v>43715.89716435185</v>
      </c>
      <c r="Q13" s="86" t="s">
        <v>260</v>
      </c>
      <c r="R13" s="86"/>
      <c r="S13" s="86"/>
      <c r="T13" s="86"/>
      <c r="U13" s="86"/>
      <c r="V13" s="89" t="s">
        <v>351</v>
      </c>
      <c r="W13" s="88">
        <v>43715.89716435185</v>
      </c>
      <c r="X13" s="89" t="s">
        <v>378</v>
      </c>
      <c r="Y13" s="86"/>
      <c r="Z13" s="86"/>
      <c r="AA13" s="92" t="s">
        <v>425</v>
      </c>
      <c r="AB13" s="86"/>
      <c r="AC13" s="86" t="b">
        <v>0</v>
      </c>
      <c r="AD13" s="86">
        <v>0</v>
      </c>
      <c r="AE13" s="92" t="s">
        <v>469</v>
      </c>
      <c r="AF13" s="86" t="b">
        <v>0</v>
      </c>
      <c r="AG13" s="86" t="s">
        <v>475</v>
      </c>
      <c r="AH13" s="86"/>
      <c r="AI13" s="92" t="s">
        <v>469</v>
      </c>
      <c r="AJ13" s="86" t="b">
        <v>0</v>
      </c>
      <c r="AK13" s="86">
        <v>1</v>
      </c>
      <c r="AL13" s="92" t="s">
        <v>424</v>
      </c>
      <c r="AM13" s="86" t="s">
        <v>482</v>
      </c>
      <c r="AN13" s="86" t="b">
        <v>0</v>
      </c>
      <c r="AO13" s="92" t="s">
        <v>424</v>
      </c>
      <c r="AP13" s="86" t="s">
        <v>176</v>
      </c>
      <c r="AQ13" s="86">
        <v>0</v>
      </c>
      <c r="AR13" s="86">
        <v>0</v>
      </c>
      <c r="AS13" s="86"/>
      <c r="AT13" s="86"/>
      <c r="AU13" s="86"/>
      <c r="AV13" s="86"/>
      <c r="AW13" s="86"/>
      <c r="AX13" s="86"/>
      <c r="AY13" s="86"/>
      <c r="AZ13" s="86"/>
      <c r="BA13">
        <v>1</v>
      </c>
      <c r="BB13" s="85" t="str">
        <f>REPLACE(INDEX(GroupVertices[Group],MATCH(Edges[[#This Row],[Vertex 1]],GroupVertices[Vertex],0)),1,1,"")</f>
        <v>7</v>
      </c>
      <c r="BC13" s="85" t="str">
        <f>REPLACE(INDEX(GroupVertices[Group],MATCH(Edges[[#This Row],[Vertex 2]],GroupVertices[Vertex],0)),1,1,"")</f>
        <v>7</v>
      </c>
      <c r="BD13" s="51"/>
      <c r="BE13" s="52"/>
      <c r="BF13" s="51"/>
      <c r="BG13" s="52"/>
      <c r="BH13" s="51"/>
      <c r="BI13" s="52"/>
      <c r="BJ13" s="51"/>
      <c r="BK13" s="52"/>
      <c r="BL13" s="51"/>
    </row>
    <row r="14" spans="1:64" ht="45">
      <c r="A14" s="84" t="s">
        <v>217</v>
      </c>
      <c r="B14" s="84" t="s">
        <v>242</v>
      </c>
      <c r="C14" s="53" t="s">
        <v>1285</v>
      </c>
      <c r="D14" s="54">
        <v>3</v>
      </c>
      <c r="E14" s="65" t="s">
        <v>132</v>
      </c>
      <c r="F14" s="55">
        <v>35</v>
      </c>
      <c r="G14" s="53"/>
      <c r="H14" s="57"/>
      <c r="I14" s="56"/>
      <c r="J14" s="56"/>
      <c r="K14" s="36" t="s">
        <v>65</v>
      </c>
      <c r="L14" s="83">
        <v>14</v>
      </c>
      <c r="M14" s="83"/>
      <c r="N14" s="63"/>
      <c r="O14" s="86" t="s">
        <v>254</v>
      </c>
      <c r="P14" s="88">
        <v>43715.89716435185</v>
      </c>
      <c r="Q14" s="86" t="s">
        <v>260</v>
      </c>
      <c r="R14" s="86"/>
      <c r="S14" s="86"/>
      <c r="T14" s="86"/>
      <c r="U14" s="86"/>
      <c r="V14" s="89" t="s">
        <v>351</v>
      </c>
      <c r="W14" s="88">
        <v>43715.89716435185</v>
      </c>
      <c r="X14" s="89" t="s">
        <v>378</v>
      </c>
      <c r="Y14" s="86"/>
      <c r="Z14" s="86"/>
      <c r="AA14" s="92" t="s">
        <v>425</v>
      </c>
      <c r="AB14" s="86"/>
      <c r="AC14" s="86" t="b">
        <v>0</v>
      </c>
      <c r="AD14" s="86">
        <v>0</v>
      </c>
      <c r="AE14" s="92" t="s">
        <v>469</v>
      </c>
      <c r="AF14" s="86" t="b">
        <v>0</v>
      </c>
      <c r="AG14" s="86" t="s">
        <v>475</v>
      </c>
      <c r="AH14" s="86"/>
      <c r="AI14" s="92" t="s">
        <v>469</v>
      </c>
      <c r="AJ14" s="86" t="b">
        <v>0</v>
      </c>
      <c r="AK14" s="86">
        <v>1</v>
      </c>
      <c r="AL14" s="92" t="s">
        <v>424</v>
      </c>
      <c r="AM14" s="86" t="s">
        <v>482</v>
      </c>
      <c r="AN14" s="86" t="b">
        <v>0</v>
      </c>
      <c r="AO14" s="92" t="s">
        <v>424</v>
      </c>
      <c r="AP14" s="86" t="s">
        <v>176</v>
      </c>
      <c r="AQ14" s="86">
        <v>0</v>
      </c>
      <c r="AR14" s="86">
        <v>0</v>
      </c>
      <c r="AS14" s="86"/>
      <c r="AT14" s="86"/>
      <c r="AU14" s="86"/>
      <c r="AV14" s="86"/>
      <c r="AW14" s="86"/>
      <c r="AX14" s="86"/>
      <c r="AY14" s="86"/>
      <c r="AZ14" s="86"/>
      <c r="BA14">
        <v>1</v>
      </c>
      <c r="BB14" s="85" t="str">
        <f>REPLACE(INDEX(GroupVertices[Group],MATCH(Edges[[#This Row],[Vertex 1]],GroupVertices[Vertex],0)),1,1,"")</f>
        <v>7</v>
      </c>
      <c r="BC14" s="85" t="str">
        <f>REPLACE(INDEX(GroupVertices[Group],MATCH(Edges[[#This Row],[Vertex 2]],GroupVertices[Vertex],0)),1,1,"")</f>
        <v>1</v>
      </c>
      <c r="BD14" s="51">
        <v>0</v>
      </c>
      <c r="BE14" s="52">
        <v>0</v>
      </c>
      <c r="BF14" s="51">
        <v>0</v>
      </c>
      <c r="BG14" s="52">
        <v>0</v>
      </c>
      <c r="BH14" s="51">
        <v>0</v>
      </c>
      <c r="BI14" s="52">
        <v>0</v>
      </c>
      <c r="BJ14" s="51">
        <v>15</v>
      </c>
      <c r="BK14" s="52">
        <v>100</v>
      </c>
      <c r="BL14" s="51">
        <v>15</v>
      </c>
    </row>
    <row r="15" spans="1:64" ht="45">
      <c r="A15" s="84" t="s">
        <v>218</v>
      </c>
      <c r="B15" s="84" t="s">
        <v>234</v>
      </c>
      <c r="C15" s="53" t="s">
        <v>1285</v>
      </c>
      <c r="D15" s="54">
        <v>3</v>
      </c>
      <c r="E15" s="65" t="s">
        <v>132</v>
      </c>
      <c r="F15" s="55">
        <v>35</v>
      </c>
      <c r="G15" s="53"/>
      <c r="H15" s="57"/>
      <c r="I15" s="56"/>
      <c r="J15" s="56"/>
      <c r="K15" s="36" t="s">
        <v>65</v>
      </c>
      <c r="L15" s="83">
        <v>15</v>
      </c>
      <c r="M15" s="83"/>
      <c r="N15" s="63"/>
      <c r="O15" s="86" t="s">
        <v>254</v>
      </c>
      <c r="P15" s="88">
        <v>43716.63384259259</v>
      </c>
      <c r="Q15" s="86" t="s">
        <v>261</v>
      </c>
      <c r="R15" s="86"/>
      <c r="S15" s="86"/>
      <c r="T15" s="86"/>
      <c r="U15" s="86"/>
      <c r="V15" s="89" t="s">
        <v>352</v>
      </c>
      <c r="W15" s="88">
        <v>43716.63384259259</v>
      </c>
      <c r="X15" s="89" t="s">
        <v>379</v>
      </c>
      <c r="Y15" s="86"/>
      <c r="Z15" s="86"/>
      <c r="AA15" s="92" t="s">
        <v>426</v>
      </c>
      <c r="AB15" s="86"/>
      <c r="AC15" s="86" t="b">
        <v>0</v>
      </c>
      <c r="AD15" s="86">
        <v>0</v>
      </c>
      <c r="AE15" s="92" t="s">
        <v>469</v>
      </c>
      <c r="AF15" s="86" t="b">
        <v>0</v>
      </c>
      <c r="AG15" s="86" t="s">
        <v>475</v>
      </c>
      <c r="AH15" s="86"/>
      <c r="AI15" s="92" t="s">
        <v>469</v>
      </c>
      <c r="AJ15" s="86" t="b">
        <v>0</v>
      </c>
      <c r="AK15" s="86">
        <v>20</v>
      </c>
      <c r="AL15" s="92" t="s">
        <v>443</v>
      </c>
      <c r="AM15" s="86" t="s">
        <v>480</v>
      </c>
      <c r="AN15" s="86" t="b">
        <v>0</v>
      </c>
      <c r="AO15" s="92" t="s">
        <v>443</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0</v>
      </c>
      <c r="BE15" s="52">
        <v>0</v>
      </c>
      <c r="BF15" s="51">
        <v>1</v>
      </c>
      <c r="BG15" s="52">
        <v>3.5714285714285716</v>
      </c>
      <c r="BH15" s="51">
        <v>0</v>
      </c>
      <c r="BI15" s="52">
        <v>0</v>
      </c>
      <c r="BJ15" s="51">
        <v>27</v>
      </c>
      <c r="BK15" s="52">
        <v>96.42857142857143</v>
      </c>
      <c r="BL15" s="51">
        <v>28</v>
      </c>
    </row>
    <row r="16" spans="1:64" ht="45">
      <c r="A16" s="84" t="s">
        <v>219</v>
      </c>
      <c r="B16" s="84" t="s">
        <v>234</v>
      </c>
      <c r="C16" s="53" t="s">
        <v>1285</v>
      </c>
      <c r="D16" s="54">
        <v>3</v>
      </c>
      <c r="E16" s="65" t="s">
        <v>132</v>
      </c>
      <c r="F16" s="55">
        <v>35</v>
      </c>
      <c r="G16" s="53"/>
      <c r="H16" s="57"/>
      <c r="I16" s="56"/>
      <c r="J16" s="56"/>
      <c r="K16" s="36" t="s">
        <v>65</v>
      </c>
      <c r="L16" s="83">
        <v>16</v>
      </c>
      <c r="M16" s="83"/>
      <c r="N16" s="63"/>
      <c r="O16" s="86" t="s">
        <v>254</v>
      </c>
      <c r="P16" s="88">
        <v>43716.65440972222</v>
      </c>
      <c r="Q16" s="86" t="s">
        <v>261</v>
      </c>
      <c r="R16" s="86"/>
      <c r="S16" s="86"/>
      <c r="T16" s="86"/>
      <c r="U16" s="86"/>
      <c r="V16" s="89" t="s">
        <v>353</v>
      </c>
      <c r="W16" s="88">
        <v>43716.65440972222</v>
      </c>
      <c r="X16" s="89" t="s">
        <v>380</v>
      </c>
      <c r="Y16" s="86"/>
      <c r="Z16" s="86"/>
      <c r="AA16" s="92" t="s">
        <v>427</v>
      </c>
      <c r="AB16" s="86"/>
      <c r="AC16" s="86" t="b">
        <v>0</v>
      </c>
      <c r="AD16" s="86">
        <v>0</v>
      </c>
      <c r="AE16" s="92" t="s">
        <v>469</v>
      </c>
      <c r="AF16" s="86" t="b">
        <v>0</v>
      </c>
      <c r="AG16" s="86" t="s">
        <v>475</v>
      </c>
      <c r="AH16" s="86"/>
      <c r="AI16" s="92" t="s">
        <v>469</v>
      </c>
      <c r="AJ16" s="86" t="b">
        <v>0</v>
      </c>
      <c r="AK16" s="86">
        <v>20</v>
      </c>
      <c r="AL16" s="92" t="s">
        <v>443</v>
      </c>
      <c r="AM16" s="86" t="s">
        <v>480</v>
      </c>
      <c r="AN16" s="86" t="b">
        <v>0</v>
      </c>
      <c r="AO16" s="92" t="s">
        <v>443</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v>0</v>
      </c>
      <c r="BE16" s="52">
        <v>0</v>
      </c>
      <c r="BF16" s="51">
        <v>1</v>
      </c>
      <c r="BG16" s="52">
        <v>3.5714285714285716</v>
      </c>
      <c r="BH16" s="51">
        <v>0</v>
      </c>
      <c r="BI16" s="52">
        <v>0</v>
      </c>
      <c r="BJ16" s="51">
        <v>27</v>
      </c>
      <c r="BK16" s="52">
        <v>96.42857142857143</v>
      </c>
      <c r="BL16" s="51">
        <v>28</v>
      </c>
    </row>
    <row r="17" spans="1:64" ht="45">
      <c r="A17" s="84" t="s">
        <v>220</v>
      </c>
      <c r="B17" s="84" t="s">
        <v>234</v>
      </c>
      <c r="C17" s="53" t="s">
        <v>1285</v>
      </c>
      <c r="D17" s="54">
        <v>3</v>
      </c>
      <c r="E17" s="65" t="s">
        <v>132</v>
      </c>
      <c r="F17" s="55">
        <v>35</v>
      </c>
      <c r="G17" s="53"/>
      <c r="H17" s="57"/>
      <c r="I17" s="56"/>
      <c r="J17" s="56"/>
      <c r="K17" s="36" t="s">
        <v>65</v>
      </c>
      <c r="L17" s="83">
        <v>17</v>
      </c>
      <c r="M17" s="83"/>
      <c r="N17" s="63"/>
      <c r="O17" s="86" t="s">
        <v>254</v>
      </c>
      <c r="P17" s="88">
        <v>43716.66359953704</v>
      </c>
      <c r="Q17" s="86" t="s">
        <v>261</v>
      </c>
      <c r="R17" s="86"/>
      <c r="S17" s="86"/>
      <c r="T17" s="86"/>
      <c r="U17" s="86"/>
      <c r="V17" s="89" t="s">
        <v>354</v>
      </c>
      <c r="W17" s="88">
        <v>43716.66359953704</v>
      </c>
      <c r="X17" s="89" t="s">
        <v>381</v>
      </c>
      <c r="Y17" s="86"/>
      <c r="Z17" s="86"/>
      <c r="AA17" s="92" t="s">
        <v>428</v>
      </c>
      <c r="AB17" s="86"/>
      <c r="AC17" s="86" t="b">
        <v>0</v>
      </c>
      <c r="AD17" s="86">
        <v>0</v>
      </c>
      <c r="AE17" s="92" t="s">
        <v>469</v>
      </c>
      <c r="AF17" s="86" t="b">
        <v>0</v>
      </c>
      <c r="AG17" s="86" t="s">
        <v>475</v>
      </c>
      <c r="AH17" s="86"/>
      <c r="AI17" s="92" t="s">
        <v>469</v>
      </c>
      <c r="AJ17" s="86" t="b">
        <v>0</v>
      </c>
      <c r="AK17" s="86">
        <v>20</v>
      </c>
      <c r="AL17" s="92" t="s">
        <v>443</v>
      </c>
      <c r="AM17" s="86" t="s">
        <v>481</v>
      </c>
      <c r="AN17" s="86" t="b">
        <v>0</v>
      </c>
      <c r="AO17" s="92" t="s">
        <v>443</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1</v>
      </c>
      <c r="BG17" s="52">
        <v>3.5714285714285716</v>
      </c>
      <c r="BH17" s="51">
        <v>0</v>
      </c>
      <c r="BI17" s="52">
        <v>0</v>
      </c>
      <c r="BJ17" s="51">
        <v>27</v>
      </c>
      <c r="BK17" s="52">
        <v>96.42857142857143</v>
      </c>
      <c r="BL17" s="51">
        <v>28</v>
      </c>
    </row>
    <row r="18" spans="1:64" ht="45">
      <c r="A18" s="84" t="s">
        <v>221</v>
      </c>
      <c r="B18" s="84" t="s">
        <v>234</v>
      </c>
      <c r="C18" s="53" t="s">
        <v>1285</v>
      </c>
      <c r="D18" s="54">
        <v>3</v>
      </c>
      <c r="E18" s="65" t="s">
        <v>132</v>
      </c>
      <c r="F18" s="55">
        <v>35</v>
      </c>
      <c r="G18" s="53"/>
      <c r="H18" s="57"/>
      <c r="I18" s="56"/>
      <c r="J18" s="56"/>
      <c r="K18" s="36" t="s">
        <v>65</v>
      </c>
      <c r="L18" s="83">
        <v>18</v>
      </c>
      <c r="M18" s="83"/>
      <c r="N18" s="63"/>
      <c r="O18" s="86" t="s">
        <v>254</v>
      </c>
      <c r="P18" s="88">
        <v>43716.72996527778</v>
      </c>
      <c r="Q18" s="86" t="s">
        <v>261</v>
      </c>
      <c r="R18" s="86"/>
      <c r="S18" s="86"/>
      <c r="T18" s="86"/>
      <c r="U18" s="86"/>
      <c r="V18" s="89" t="s">
        <v>355</v>
      </c>
      <c r="W18" s="88">
        <v>43716.72996527778</v>
      </c>
      <c r="X18" s="89" t="s">
        <v>382</v>
      </c>
      <c r="Y18" s="86"/>
      <c r="Z18" s="86"/>
      <c r="AA18" s="92" t="s">
        <v>429</v>
      </c>
      <c r="AB18" s="86"/>
      <c r="AC18" s="86" t="b">
        <v>0</v>
      </c>
      <c r="AD18" s="86">
        <v>0</v>
      </c>
      <c r="AE18" s="92" t="s">
        <v>469</v>
      </c>
      <c r="AF18" s="86" t="b">
        <v>0</v>
      </c>
      <c r="AG18" s="86" t="s">
        <v>475</v>
      </c>
      <c r="AH18" s="86"/>
      <c r="AI18" s="92" t="s">
        <v>469</v>
      </c>
      <c r="AJ18" s="86" t="b">
        <v>0</v>
      </c>
      <c r="AK18" s="86">
        <v>20</v>
      </c>
      <c r="AL18" s="92" t="s">
        <v>443</v>
      </c>
      <c r="AM18" s="86" t="s">
        <v>483</v>
      </c>
      <c r="AN18" s="86" t="b">
        <v>0</v>
      </c>
      <c r="AO18" s="92" t="s">
        <v>443</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1</v>
      </c>
      <c r="BG18" s="52">
        <v>3.5714285714285716</v>
      </c>
      <c r="BH18" s="51">
        <v>0</v>
      </c>
      <c r="BI18" s="52">
        <v>0</v>
      </c>
      <c r="BJ18" s="51">
        <v>27</v>
      </c>
      <c r="BK18" s="52">
        <v>96.42857142857143</v>
      </c>
      <c r="BL18" s="51">
        <v>28</v>
      </c>
    </row>
    <row r="19" spans="1:64" ht="45">
      <c r="A19" s="84" t="s">
        <v>222</v>
      </c>
      <c r="B19" s="84" t="s">
        <v>234</v>
      </c>
      <c r="C19" s="53" t="s">
        <v>1285</v>
      </c>
      <c r="D19" s="54">
        <v>3</v>
      </c>
      <c r="E19" s="65" t="s">
        <v>132</v>
      </c>
      <c r="F19" s="55">
        <v>35</v>
      </c>
      <c r="G19" s="53"/>
      <c r="H19" s="57"/>
      <c r="I19" s="56"/>
      <c r="J19" s="56"/>
      <c r="K19" s="36" t="s">
        <v>65</v>
      </c>
      <c r="L19" s="83">
        <v>19</v>
      </c>
      <c r="M19" s="83"/>
      <c r="N19" s="63"/>
      <c r="O19" s="86" t="s">
        <v>254</v>
      </c>
      <c r="P19" s="88">
        <v>43716.81028935185</v>
      </c>
      <c r="Q19" s="86" t="s">
        <v>261</v>
      </c>
      <c r="R19" s="86"/>
      <c r="S19" s="86"/>
      <c r="T19" s="86"/>
      <c r="U19" s="86"/>
      <c r="V19" s="89" t="s">
        <v>356</v>
      </c>
      <c r="W19" s="88">
        <v>43716.81028935185</v>
      </c>
      <c r="X19" s="89" t="s">
        <v>383</v>
      </c>
      <c r="Y19" s="86"/>
      <c r="Z19" s="86"/>
      <c r="AA19" s="92" t="s">
        <v>430</v>
      </c>
      <c r="AB19" s="86"/>
      <c r="AC19" s="86" t="b">
        <v>0</v>
      </c>
      <c r="AD19" s="86">
        <v>0</v>
      </c>
      <c r="AE19" s="92" t="s">
        <v>469</v>
      </c>
      <c r="AF19" s="86" t="b">
        <v>0</v>
      </c>
      <c r="AG19" s="86" t="s">
        <v>475</v>
      </c>
      <c r="AH19" s="86"/>
      <c r="AI19" s="92" t="s">
        <v>469</v>
      </c>
      <c r="AJ19" s="86" t="b">
        <v>0</v>
      </c>
      <c r="AK19" s="86">
        <v>20</v>
      </c>
      <c r="AL19" s="92" t="s">
        <v>443</v>
      </c>
      <c r="AM19" s="86" t="s">
        <v>480</v>
      </c>
      <c r="AN19" s="86" t="b">
        <v>0</v>
      </c>
      <c r="AO19" s="92" t="s">
        <v>443</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1</v>
      </c>
      <c r="BG19" s="52">
        <v>3.5714285714285716</v>
      </c>
      <c r="BH19" s="51">
        <v>0</v>
      </c>
      <c r="BI19" s="52">
        <v>0</v>
      </c>
      <c r="BJ19" s="51">
        <v>27</v>
      </c>
      <c r="BK19" s="52">
        <v>96.42857142857143</v>
      </c>
      <c r="BL19" s="51">
        <v>28</v>
      </c>
    </row>
    <row r="20" spans="1:64" ht="45">
      <c r="A20" s="84" t="s">
        <v>223</v>
      </c>
      <c r="B20" s="84" t="s">
        <v>234</v>
      </c>
      <c r="C20" s="53" t="s">
        <v>1285</v>
      </c>
      <c r="D20" s="54">
        <v>3</v>
      </c>
      <c r="E20" s="65" t="s">
        <v>132</v>
      </c>
      <c r="F20" s="55">
        <v>35</v>
      </c>
      <c r="G20" s="53"/>
      <c r="H20" s="57"/>
      <c r="I20" s="56"/>
      <c r="J20" s="56"/>
      <c r="K20" s="36" t="s">
        <v>65</v>
      </c>
      <c r="L20" s="83">
        <v>20</v>
      </c>
      <c r="M20" s="83"/>
      <c r="N20" s="63"/>
      <c r="O20" s="86" t="s">
        <v>254</v>
      </c>
      <c r="P20" s="88">
        <v>43717.13306712963</v>
      </c>
      <c r="Q20" s="86" t="s">
        <v>261</v>
      </c>
      <c r="R20" s="86"/>
      <c r="S20" s="86"/>
      <c r="T20" s="86"/>
      <c r="U20" s="86"/>
      <c r="V20" s="89" t="s">
        <v>357</v>
      </c>
      <c r="W20" s="88">
        <v>43717.13306712963</v>
      </c>
      <c r="X20" s="89" t="s">
        <v>384</v>
      </c>
      <c r="Y20" s="86"/>
      <c r="Z20" s="86"/>
      <c r="AA20" s="92" t="s">
        <v>431</v>
      </c>
      <c r="AB20" s="86"/>
      <c r="AC20" s="86" t="b">
        <v>0</v>
      </c>
      <c r="AD20" s="86">
        <v>0</v>
      </c>
      <c r="AE20" s="92" t="s">
        <v>469</v>
      </c>
      <c r="AF20" s="86" t="b">
        <v>0</v>
      </c>
      <c r="AG20" s="86" t="s">
        <v>475</v>
      </c>
      <c r="AH20" s="86"/>
      <c r="AI20" s="92" t="s">
        <v>469</v>
      </c>
      <c r="AJ20" s="86" t="b">
        <v>0</v>
      </c>
      <c r="AK20" s="86">
        <v>20</v>
      </c>
      <c r="AL20" s="92" t="s">
        <v>443</v>
      </c>
      <c r="AM20" s="86" t="s">
        <v>480</v>
      </c>
      <c r="AN20" s="86" t="b">
        <v>0</v>
      </c>
      <c r="AO20" s="92" t="s">
        <v>443</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v>0</v>
      </c>
      <c r="BE20" s="52">
        <v>0</v>
      </c>
      <c r="BF20" s="51">
        <v>1</v>
      </c>
      <c r="BG20" s="52">
        <v>3.5714285714285716</v>
      </c>
      <c r="BH20" s="51">
        <v>0</v>
      </c>
      <c r="BI20" s="52">
        <v>0</v>
      </c>
      <c r="BJ20" s="51">
        <v>27</v>
      </c>
      <c r="BK20" s="52">
        <v>96.42857142857143</v>
      </c>
      <c r="BL20" s="51">
        <v>28</v>
      </c>
    </row>
    <row r="21" spans="1:64" ht="45">
      <c r="A21" s="84" t="s">
        <v>224</v>
      </c>
      <c r="B21" s="84" t="s">
        <v>245</v>
      </c>
      <c r="C21" s="53" t="s">
        <v>1285</v>
      </c>
      <c r="D21" s="54">
        <v>3</v>
      </c>
      <c r="E21" s="65" t="s">
        <v>132</v>
      </c>
      <c r="F21" s="55">
        <v>35</v>
      </c>
      <c r="G21" s="53"/>
      <c r="H21" s="57"/>
      <c r="I21" s="56"/>
      <c r="J21" s="56"/>
      <c r="K21" s="36" t="s">
        <v>65</v>
      </c>
      <c r="L21" s="83">
        <v>21</v>
      </c>
      <c r="M21" s="83"/>
      <c r="N21" s="63"/>
      <c r="O21" s="86" t="s">
        <v>254</v>
      </c>
      <c r="P21" s="88">
        <v>43717.92916666667</v>
      </c>
      <c r="Q21" s="86" t="s">
        <v>262</v>
      </c>
      <c r="R21" s="89" t="s">
        <v>295</v>
      </c>
      <c r="S21" s="86" t="s">
        <v>319</v>
      </c>
      <c r="T21" s="86" t="s">
        <v>325</v>
      </c>
      <c r="U21" s="86"/>
      <c r="V21" s="89" t="s">
        <v>358</v>
      </c>
      <c r="W21" s="88">
        <v>43717.92916666667</v>
      </c>
      <c r="X21" s="89" t="s">
        <v>385</v>
      </c>
      <c r="Y21" s="86"/>
      <c r="Z21" s="86"/>
      <c r="AA21" s="92" t="s">
        <v>432</v>
      </c>
      <c r="AB21" s="86"/>
      <c r="AC21" s="86" t="b">
        <v>0</v>
      </c>
      <c r="AD21" s="86">
        <v>0</v>
      </c>
      <c r="AE21" s="92" t="s">
        <v>469</v>
      </c>
      <c r="AF21" s="86" t="b">
        <v>0</v>
      </c>
      <c r="AG21" s="86" t="s">
        <v>475</v>
      </c>
      <c r="AH21" s="86"/>
      <c r="AI21" s="92" t="s">
        <v>469</v>
      </c>
      <c r="AJ21" s="86" t="b">
        <v>0</v>
      </c>
      <c r="AK21" s="86">
        <v>0</v>
      </c>
      <c r="AL21" s="92" t="s">
        <v>469</v>
      </c>
      <c r="AM21" s="86" t="s">
        <v>484</v>
      </c>
      <c r="AN21" s="86" t="b">
        <v>0</v>
      </c>
      <c r="AO21" s="92" t="s">
        <v>432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23</v>
      </c>
      <c r="BK21" s="52">
        <v>100</v>
      </c>
      <c r="BL21" s="51">
        <v>23</v>
      </c>
    </row>
    <row r="22" spans="1:64" ht="45">
      <c r="A22" s="84" t="s">
        <v>224</v>
      </c>
      <c r="B22" s="84" t="s">
        <v>242</v>
      </c>
      <c r="C22" s="53" t="s">
        <v>1285</v>
      </c>
      <c r="D22" s="54">
        <v>3</v>
      </c>
      <c r="E22" s="65" t="s">
        <v>132</v>
      </c>
      <c r="F22" s="55">
        <v>35</v>
      </c>
      <c r="G22" s="53"/>
      <c r="H22" s="57"/>
      <c r="I22" s="56"/>
      <c r="J22" s="56"/>
      <c r="K22" s="36" t="s">
        <v>65</v>
      </c>
      <c r="L22" s="83">
        <v>22</v>
      </c>
      <c r="M22" s="83"/>
      <c r="N22" s="63"/>
      <c r="O22" s="86" t="s">
        <v>254</v>
      </c>
      <c r="P22" s="88">
        <v>43717.92916666667</v>
      </c>
      <c r="Q22" s="86" t="s">
        <v>262</v>
      </c>
      <c r="R22" s="89" t="s">
        <v>295</v>
      </c>
      <c r="S22" s="86" t="s">
        <v>319</v>
      </c>
      <c r="T22" s="86" t="s">
        <v>325</v>
      </c>
      <c r="U22" s="86"/>
      <c r="V22" s="89" t="s">
        <v>358</v>
      </c>
      <c r="W22" s="88">
        <v>43717.92916666667</v>
      </c>
      <c r="X22" s="89" t="s">
        <v>385</v>
      </c>
      <c r="Y22" s="86"/>
      <c r="Z22" s="86"/>
      <c r="AA22" s="92" t="s">
        <v>432</v>
      </c>
      <c r="AB22" s="86"/>
      <c r="AC22" s="86" t="b">
        <v>0</v>
      </c>
      <c r="AD22" s="86">
        <v>0</v>
      </c>
      <c r="AE22" s="92" t="s">
        <v>469</v>
      </c>
      <c r="AF22" s="86" t="b">
        <v>0</v>
      </c>
      <c r="AG22" s="86" t="s">
        <v>475</v>
      </c>
      <c r="AH22" s="86"/>
      <c r="AI22" s="92" t="s">
        <v>469</v>
      </c>
      <c r="AJ22" s="86" t="b">
        <v>0</v>
      </c>
      <c r="AK22" s="86">
        <v>0</v>
      </c>
      <c r="AL22" s="92" t="s">
        <v>469</v>
      </c>
      <c r="AM22" s="86" t="s">
        <v>484</v>
      </c>
      <c r="AN22" s="86" t="b">
        <v>0</v>
      </c>
      <c r="AO22" s="92" t="s">
        <v>432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225</v>
      </c>
      <c r="B23" s="84" t="s">
        <v>242</v>
      </c>
      <c r="C23" s="53" t="s">
        <v>1285</v>
      </c>
      <c r="D23" s="54">
        <v>3</v>
      </c>
      <c r="E23" s="65" t="s">
        <v>132</v>
      </c>
      <c r="F23" s="55">
        <v>35</v>
      </c>
      <c r="G23" s="53"/>
      <c r="H23" s="57"/>
      <c r="I23" s="56"/>
      <c r="J23" s="56"/>
      <c r="K23" s="36" t="s">
        <v>65</v>
      </c>
      <c r="L23" s="83">
        <v>23</v>
      </c>
      <c r="M23" s="83"/>
      <c r="N23" s="63"/>
      <c r="O23" s="86" t="s">
        <v>254</v>
      </c>
      <c r="P23" s="88">
        <v>43718.47130787037</v>
      </c>
      <c r="Q23" s="86" t="s">
        <v>263</v>
      </c>
      <c r="R23" s="89" t="s">
        <v>296</v>
      </c>
      <c r="S23" s="86" t="s">
        <v>320</v>
      </c>
      <c r="T23" s="86" t="s">
        <v>326</v>
      </c>
      <c r="U23" s="86"/>
      <c r="V23" s="89" t="s">
        <v>359</v>
      </c>
      <c r="W23" s="88">
        <v>43718.47130787037</v>
      </c>
      <c r="X23" s="89" t="s">
        <v>386</v>
      </c>
      <c r="Y23" s="86"/>
      <c r="Z23" s="86"/>
      <c r="AA23" s="92" t="s">
        <v>433</v>
      </c>
      <c r="AB23" s="86"/>
      <c r="AC23" s="86" t="b">
        <v>0</v>
      </c>
      <c r="AD23" s="86">
        <v>0</v>
      </c>
      <c r="AE23" s="92" t="s">
        <v>469</v>
      </c>
      <c r="AF23" s="86" t="b">
        <v>1</v>
      </c>
      <c r="AG23" s="86" t="s">
        <v>475</v>
      </c>
      <c r="AH23" s="86"/>
      <c r="AI23" s="92" t="s">
        <v>476</v>
      </c>
      <c r="AJ23" s="86" t="b">
        <v>0</v>
      </c>
      <c r="AK23" s="86">
        <v>0</v>
      </c>
      <c r="AL23" s="92" t="s">
        <v>469</v>
      </c>
      <c r="AM23" s="86" t="s">
        <v>481</v>
      </c>
      <c r="AN23" s="86" t="b">
        <v>0</v>
      </c>
      <c r="AO23" s="92" t="s">
        <v>433</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3</v>
      </c>
      <c r="BE23" s="52">
        <v>23.076923076923077</v>
      </c>
      <c r="BF23" s="51">
        <v>0</v>
      </c>
      <c r="BG23" s="52">
        <v>0</v>
      </c>
      <c r="BH23" s="51">
        <v>0</v>
      </c>
      <c r="BI23" s="52">
        <v>0</v>
      </c>
      <c r="BJ23" s="51">
        <v>10</v>
      </c>
      <c r="BK23" s="52">
        <v>76.92307692307692</v>
      </c>
      <c r="BL23" s="51">
        <v>13</v>
      </c>
    </row>
    <row r="24" spans="1:64" ht="45">
      <c r="A24" s="84" t="s">
        <v>226</v>
      </c>
      <c r="B24" s="84" t="s">
        <v>227</v>
      </c>
      <c r="C24" s="53" t="s">
        <v>1285</v>
      </c>
      <c r="D24" s="54">
        <v>3</v>
      </c>
      <c r="E24" s="65" t="s">
        <v>132</v>
      </c>
      <c r="F24" s="55">
        <v>35</v>
      </c>
      <c r="G24" s="53"/>
      <c r="H24" s="57"/>
      <c r="I24" s="56"/>
      <c r="J24" s="56"/>
      <c r="K24" s="36" t="s">
        <v>65</v>
      </c>
      <c r="L24" s="83">
        <v>24</v>
      </c>
      <c r="M24" s="83"/>
      <c r="N24" s="63"/>
      <c r="O24" s="86" t="s">
        <v>254</v>
      </c>
      <c r="P24" s="88">
        <v>43718.57074074074</v>
      </c>
      <c r="Q24" s="86" t="s">
        <v>264</v>
      </c>
      <c r="R24" s="86"/>
      <c r="S24" s="86"/>
      <c r="T24" s="86" t="s">
        <v>327</v>
      </c>
      <c r="U24" s="86"/>
      <c r="V24" s="89" t="s">
        <v>360</v>
      </c>
      <c r="W24" s="88">
        <v>43718.57074074074</v>
      </c>
      <c r="X24" s="89" t="s">
        <v>387</v>
      </c>
      <c r="Y24" s="86"/>
      <c r="Z24" s="86"/>
      <c r="AA24" s="92" t="s">
        <v>434</v>
      </c>
      <c r="AB24" s="86"/>
      <c r="AC24" s="86" t="b">
        <v>0</v>
      </c>
      <c r="AD24" s="86">
        <v>0</v>
      </c>
      <c r="AE24" s="92" t="s">
        <v>469</v>
      </c>
      <c r="AF24" s="86" t="b">
        <v>1</v>
      </c>
      <c r="AG24" s="86" t="s">
        <v>475</v>
      </c>
      <c r="AH24" s="86"/>
      <c r="AI24" s="92" t="s">
        <v>477</v>
      </c>
      <c r="AJ24" s="86" t="b">
        <v>0</v>
      </c>
      <c r="AK24" s="86">
        <v>1</v>
      </c>
      <c r="AL24" s="92" t="s">
        <v>435</v>
      </c>
      <c r="AM24" s="86" t="s">
        <v>481</v>
      </c>
      <c r="AN24" s="86" t="b">
        <v>0</v>
      </c>
      <c r="AO24" s="92" t="s">
        <v>435</v>
      </c>
      <c r="AP24" s="86" t="s">
        <v>176</v>
      </c>
      <c r="AQ24" s="86">
        <v>0</v>
      </c>
      <c r="AR24" s="86">
        <v>0</v>
      </c>
      <c r="AS24" s="86"/>
      <c r="AT24" s="86"/>
      <c r="AU24" s="86"/>
      <c r="AV24" s="86"/>
      <c r="AW24" s="86"/>
      <c r="AX24" s="86"/>
      <c r="AY24" s="86"/>
      <c r="AZ24" s="86"/>
      <c r="BA24">
        <v>1</v>
      </c>
      <c r="BB24" s="85" t="str">
        <f>REPLACE(INDEX(GroupVertices[Group],MATCH(Edges[[#This Row],[Vertex 1]],GroupVertices[Vertex],0)),1,1,"")</f>
        <v>5</v>
      </c>
      <c r="BC24" s="85" t="str">
        <f>REPLACE(INDEX(GroupVertices[Group],MATCH(Edges[[#This Row],[Vertex 2]],GroupVertices[Vertex],0)),1,1,"")</f>
        <v>5</v>
      </c>
      <c r="BD24" s="51">
        <v>3</v>
      </c>
      <c r="BE24" s="52">
        <v>13.636363636363637</v>
      </c>
      <c r="BF24" s="51">
        <v>1</v>
      </c>
      <c r="BG24" s="52">
        <v>4.545454545454546</v>
      </c>
      <c r="BH24" s="51">
        <v>0</v>
      </c>
      <c r="BI24" s="52">
        <v>0</v>
      </c>
      <c r="BJ24" s="51">
        <v>18</v>
      </c>
      <c r="BK24" s="52">
        <v>81.81818181818181</v>
      </c>
      <c r="BL24" s="51">
        <v>22</v>
      </c>
    </row>
    <row r="25" spans="1:64" ht="45">
      <c r="A25" s="84" t="s">
        <v>227</v>
      </c>
      <c r="B25" s="84" t="s">
        <v>246</v>
      </c>
      <c r="C25" s="53" t="s">
        <v>1285</v>
      </c>
      <c r="D25" s="54">
        <v>3</v>
      </c>
      <c r="E25" s="65" t="s">
        <v>132</v>
      </c>
      <c r="F25" s="55">
        <v>35</v>
      </c>
      <c r="G25" s="53"/>
      <c r="H25" s="57"/>
      <c r="I25" s="56"/>
      <c r="J25" s="56"/>
      <c r="K25" s="36" t="s">
        <v>65</v>
      </c>
      <c r="L25" s="83">
        <v>25</v>
      </c>
      <c r="M25" s="83"/>
      <c r="N25" s="63"/>
      <c r="O25" s="86" t="s">
        <v>254</v>
      </c>
      <c r="P25" s="88">
        <v>43718.50883101852</v>
      </c>
      <c r="Q25" s="86" t="s">
        <v>265</v>
      </c>
      <c r="R25" s="89" t="s">
        <v>297</v>
      </c>
      <c r="S25" s="86" t="s">
        <v>320</v>
      </c>
      <c r="T25" s="86" t="s">
        <v>327</v>
      </c>
      <c r="U25" s="86"/>
      <c r="V25" s="89" t="s">
        <v>361</v>
      </c>
      <c r="W25" s="88">
        <v>43718.50883101852</v>
      </c>
      <c r="X25" s="89" t="s">
        <v>388</v>
      </c>
      <c r="Y25" s="86"/>
      <c r="Z25" s="86"/>
      <c r="AA25" s="92" t="s">
        <v>435</v>
      </c>
      <c r="AB25" s="86"/>
      <c r="AC25" s="86" t="b">
        <v>0</v>
      </c>
      <c r="AD25" s="86">
        <v>1</v>
      </c>
      <c r="AE25" s="92" t="s">
        <v>469</v>
      </c>
      <c r="AF25" s="86" t="b">
        <v>1</v>
      </c>
      <c r="AG25" s="86" t="s">
        <v>475</v>
      </c>
      <c r="AH25" s="86"/>
      <c r="AI25" s="92" t="s">
        <v>477</v>
      </c>
      <c r="AJ25" s="86" t="b">
        <v>0</v>
      </c>
      <c r="AK25" s="86">
        <v>1</v>
      </c>
      <c r="AL25" s="92" t="s">
        <v>469</v>
      </c>
      <c r="AM25" s="86" t="s">
        <v>481</v>
      </c>
      <c r="AN25" s="86" t="b">
        <v>0</v>
      </c>
      <c r="AO25" s="92" t="s">
        <v>435</v>
      </c>
      <c r="AP25" s="86" t="s">
        <v>176</v>
      </c>
      <c r="AQ25" s="86">
        <v>0</v>
      </c>
      <c r="AR25" s="86">
        <v>0</v>
      </c>
      <c r="AS25" s="86"/>
      <c r="AT25" s="86"/>
      <c r="AU25" s="86"/>
      <c r="AV25" s="86"/>
      <c r="AW25" s="86"/>
      <c r="AX25" s="86"/>
      <c r="AY25" s="86"/>
      <c r="AZ25" s="86"/>
      <c r="BA25">
        <v>1</v>
      </c>
      <c r="BB25" s="85" t="str">
        <f>REPLACE(INDEX(GroupVertices[Group],MATCH(Edges[[#This Row],[Vertex 1]],GroupVertices[Vertex],0)),1,1,"")</f>
        <v>5</v>
      </c>
      <c r="BC25" s="85" t="str">
        <f>REPLACE(INDEX(GroupVertices[Group],MATCH(Edges[[#This Row],[Vertex 2]],GroupVertices[Vertex],0)),1,1,"")</f>
        <v>5</v>
      </c>
      <c r="BD25" s="51">
        <v>3</v>
      </c>
      <c r="BE25" s="52">
        <v>9.090909090909092</v>
      </c>
      <c r="BF25" s="51">
        <v>1</v>
      </c>
      <c r="BG25" s="52">
        <v>3.0303030303030303</v>
      </c>
      <c r="BH25" s="51">
        <v>0</v>
      </c>
      <c r="BI25" s="52">
        <v>0</v>
      </c>
      <c r="BJ25" s="51">
        <v>29</v>
      </c>
      <c r="BK25" s="52">
        <v>87.87878787878788</v>
      </c>
      <c r="BL25" s="51">
        <v>33</v>
      </c>
    </row>
    <row r="26" spans="1:64" ht="45">
      <c r="A26" s="84" t="s">
        <v>228</v>
      </c>
      <c r="B26" s="84" t="s">
        <v>246</v>
      </c>
      <c r="C26" s="53" t="s">
        <v>1285</v>
      </c>
      <c r="D26" s="54">
        <v>3</v>
      </c>
      <c r="E26" s="65" t="s">
        <v>132</v>
      </c>
      <c r="F26" s="55">
        <v>35</v>
      </c>
      <c r="G26" s="53"/>
      <c r="H26" s="57"/>
      <c r="I26" s="56"/>
      <c r="J26" s="56"/>
      <c r="K26" s="36" t="s">
        <v>65</v>
      </c>
      <c r="L26" s="83">
        <v>26</v>
      </c>
      <c r="M26" s="83"/>
      <c r="N26" s="63"/>
      <c r="O26" s="86" t="s">
        <v>254</v>
      </c>
      <c r="P26" s="88">
        <v>43718.75116898148</v>
      </c>
      <c r="Q26" s="86" t="s">
        <v>266</v>
      </c>
      <c r="R26" s="86"/>
      <c r="S26" s="86"/>
      <c r="T26" s="86" t="s">
        <v>327</v>
      </c>
      <c r="U26" s="86"/>
      <c r="V26" s="89" t="s">
        <v>362</v>
      </c>
      <c r="W26" s="88">
        <v>43718.75116898148</v>
      </c>
      <c r="X26" s="89" t="s">
        <v>389</v>
      </c>
      <c r="Y26" s="86"/>
      <c r="Z26" s="86"/>
      <c r="AA26" s="92" t="s">
        <v>436</v>
      </c>
      <c r="AB26" s="92" t="s">
        <v>435</v>
      </c>
      <c r="AC26" s="86" t="b">
        <v>0</v>
      </c>
      <c r="AD26" s="86">
        <v>0</v>
      </c>
      <c r="AE26" s="92" t="s">
        <v>471</v>
      </c>
      <c r="AF26" s="86" t="b">
        <v>0</v>
      </c>
      <c r="AG26" s="86" t="s">
        <v>475</v>
      </c>
      <c r="AH26" s="86"/>
      <c r="AI26" s="92" t="s">
        <v>469</v>
      </c>
      <c r="AJ26" s="86" t="b">
        <v>0</v>
      </c>
      <c r="AK26" s="86">
        <v>0</v>
      </c>
      <c r="AL26" s="92" t="s">
        <v>469</v>
      </c>
      <c r="AM26" s="86" t="s">
        <v>480</v>
      </c>
      <c r="AN26" s="86" t="b">
        <v>0</v>
      </c>
      <c r="AO26" s="92" t="s">
        <v>435</v>
      </c>
      <c r="AP26" s="86" t="s">
        <v>176</v>
      </c>
      <c r="AQ26" s="86">
        <v>0</v>
      </c>
      <c r="AR26" s="86">
        <v>0</v>
      </c>
      <c r="AS26" s="86"/>
      <c r="AT26" s="86"/>
      <c r="AU26" s="86"/>
      <c r="AV26" s="86"/>
      <c r="AW26" s="86"/>
      <c r="AX26" s="86"/>
      <c r="AY26" s="86"/>
      <c r="AZ26" s="86"/>
      <c r="BA26">
        <v>1</v>
      </c>
      <c r="BB26" s="85" t="str">
        <f>REPLACE(INDEX(GroupVertices[Group],MATCH(Edges[[#This Row],[Vertex 1]],GroupVertices[Vertex],0)),1,1,"")</f>
        <v>5</v>
      </c>
      <c r="BC26" s="85" t="str">
        <f>REPLACE(INDEX(GroupVertices[Group],MATCH(Edges[[#This Row],[Vertex 2]],GroupVertices[Vertex],0)),1,1,"")</f>
        <v>5</v>
      </c>
      <c r="BD26" s="51"/>
      <c r="BE26" s="52"/>
      <c r="BF26" s="51"/>
      <c r="BG26" s="52"/>
      <c r="BH26" s="51"/>
      <c r="BI26" s="52"/>
      <c r="BJ26" s="51"/>
      <c r="BK26" s="52"/>
      <c r="BL26" s="51"/>
    </row>
    <row r="27" spans="1:64" ht="45">
      <c r="A27" s="84" t="s">
        <v>227</v>
      </c>
      <c r="B27" s="84" t="s">
        <v>242</v>
      </c>
      <c r="C27" s="53" t="s">
        <v>1285</v>
      </c>
      <c r="D27" s="54">
        <v>3</v>
      </c>
      <c r="E27" s="65" t="s">
        <v>132</v>
      </c>
      <c r="F27" s="55">
        <v>35</v>
      </c>
      <c r="G27" s="53"/>
      <c r="H27" s="57"/>
      <c r="I27" s="56"/>
      <c r="J27" s="56"/>
      <c r="K27" s="36" t="s">
        <v>65</v>
      </c>
      <c r="L27" s="83">
        <v>27</v>
      </c>
      <c r="M27" s="83"/>
      <c r="N27" s="63"/>
      <c r="O27" s="86" t="s">
        <v>254</v>
      </c>
      <c r="P27" s="88">
        <v>43718.50883101852</v>
      </c>
      <c r="Q27" s="86" t="s">
        <v>265</v>
      </c>
      <c r="R27" s="89" t="s">
        <v>297</v>
      </c>
      <c r="S27" s="86" t="s">
        <v>320</v>
      </c>
      <c r="T27" s="86" t="s">
        <v>327</v>
      </c>
      <c r="U27" s="86"/>
      <c r="V27" s="89" t="s">
        <v>361</v>
      </c>
      <c r="W27" s="88">
        <v>43718.50883101852</v>
      </c>
      <c r="X27" s="89" t="s">
        <v>388</v>
      </c>
      <c r="Y27" s="86"/>
      <c r="Z27" s="86"/>
      <c r="AA27" s="92" t="s">
        <v>435</v>
      </c>
      <c r="AB27" s="86"/>
      <c r="AC27" s="86" t="b">
        <v>0</v>
      </c>
      <c r="AD27" s="86">
        <v>1</v>
      </c>
      <c r="AE27" s="92" t="s">
        <v>469</v>
      </c>
      <c r="AF27" s="86" t="b">
        <v>1</v>
      </c>
      <c r="AG27" s="86" t="s">
        <v>475</v>
      </c>
      <c r="AH27" s="86"/>
      <c r="AI27" s="92" t="s">
        <v>477</v>
      </c>
      <c r="AJ27" s="86" t="b">
        <v>0</v>
      </c>
      <c r="AK27" s="86">
        <v>1</v>
      </c>
      <c r="AL27" s="92" t="s">
        <v>469</v>
      </c>
      <c r="AM27" s="86" t="s">
        <v>481</v>
      </c>
      <c r="AN27" s="86" t="b">
        <v>0</v>
      </c>
      <c r="AO27" s="92" t="s">
        <v>435</v>
      </c>
      <c r="AP27" s="86" t="s">
        <v>176</v>
      </c>
      <c r="AQ27" s="86">
        <v>0</v>
      </c>
      <c r="AR27" s="86">
        <v>0</v>
      </c>
      <c r="AS27" s="86"/>
      <c r="AT27" s="86"/>
      <c r="AU27" s="86"/>
      <c r="AV27" s="86"/>
      <c r="AW27" s="86"/>
      <c r="AX27" s="86"/>
      <c r="AY27" s="86"/>
      <c r="AZ27" s="86"/>
      <c r="BA27">
        <v>1</v>
      </c>
      <c r="BB27" s="85" t="str">
        <f>REPLACE(INDEX(GroupVertices[Group],MATCH(Edges[[#This Row],[Vertex 1]],GroupVertices[Vertex],0)),1,1,"")</f>
        <v>5</v>
      </c>
      <c r="BC27" s="85" t="str">
        <f>REPLACE(INDEX(GroupVertices[Group],MATCH(Edges[[#This Row],[Vertex 2]],GroupVertices[Vertex],0)),1,1,"")</f>
        <v>1</v>
      </c>
      <c r="BD27" s="51"/>
      <c r="BE27" s="52"/>
      <c r="BF27" s="51"/>
      <c r="BG27" s="52"/>
      <c r="BH27" s="51"/>
      <c r="BI27" s="52"/>
      <c r="BJ27" s="51"/>
      <c r="BK27" s="52"/>
      <c r="BL27" s="51"/>
    </row>
    <row r="28" spans="1:64" ht="45">
      <c r="A28" s="84" t="s">
        <v>228</v>
      </c>
      <c r="B28" s="84" t="s">
        <v>227</v>
      </c>
      <c r="C28" s="53" t="s">
        <v>1285</v>
      </c>
      <c r="D28" s="54">
        <v>3</v>
      </c>
      <c r="E28" s="65" t="s">
        <v>132</v>
      </c>
      <c r="F28" s="55">
        <v>35</v>
      </c>
      <c r="G28" s="53"/>
      <c r="H28" s="57"/>
      <c r="I28" s="56"/>
      <c r="J28" s="56"/>
      <c r="K28" s="36" t="s">
        <v>65</v>
      </c>
      <c r="L28" s="83">
        <v>28</v>
      </c>
      <c r="M28" s="83"/>
      <c r="N28" s="63"/>
      <c r="O28" s="86" t="s">
        <v>255</v>
      </c>
      <c r="P28" s="88">
        <v>43718.75116898148</v>
      </c>
      <c r="Q28" s="86" t="s">
        <v>266</v>
      </c>
      <c r="R28" s="86"/>
      <c r="S28" s="86"/>
      <c r="T28" s="86" t="s">
        <v>327</v>
      </c>
      <c r="U28" s="86"/>
      <c r="V28" s="89" t="s">
        <v>362</v>
      </c>
      <c r="W28" s="88">
        <v>43718.75116898148</v>
      </c>
      <c r="X28" s="89" t="s">
        <v>389</v>
      </c>
      <c r="Y28" s="86"/>
      <c r="Z28" s="86"/>
      <c r="AA28" s="92" t="s">
        <v>436</v>
      </c>
      <c r="AB28" s="92" t="s">
        <v>435</v>
      </c>
      <c r="AC28" s="86" t="b">
        <v>0</v>
      </c>
      <c r="AD28" s="86">
        <v>0</v>
      </c>
      <c r="AE28" s="92" t="s">
        <v>471</v>
      </c>
      <c r="AF28" s="86" t="b">
        <v>0</v>
      </c>
      <c r="AG28" s="86" t="s">
        <v>475</v>
      </c>
      <c r="AH28" s="86"/>
      <c r="AI28" s="92" t="s">
        <v>469</v>
      </c>
      <c r="AJ28" s="86" t="b">
        <v>0</v>
      </c>
      <c r="AK28" s="86">
        <v>0</v>
      </c>
      <c r="AL28" s="92" t="s">
        <v>469</v>
      </c>
      <c r="AM28" s="86" t="s">
        <v>480</v>
      </c>
      <c r="AN28" s="86" t="b">
        <v>0</v>
      </c>
      <c r="AO28" s="92" t="s">
        <v>435</v>
      </c>
      <c r="AP28" s="86" t="s">
        <v>176</v>
      </c>
      <c r="AQ28" s="86">
        <v>0</v>
      </c>
      <c r="AR28" s="86">
        <v>0</v>
      </c>
      <c r="AS28" s="86"/>
      <c r="AT28" s="86"/>
      <c r="AU28" s="86"/>
      <c r="AV28" s="86"/>
      <c r="AW28" s="86"/>
      <c r="AX28" s="86"/>
      <c r="AY28" s="86"/>
      <c r="AZ28" s="86"/>
      <c r="BA28">
        <v>1</v>
      </c>
      <c r="BB28" s="85" t="str">
        <f>REPLACE(INDEX(GroupVertices[Group],MATCH(Edges[[#This Row],[Vertex 1]],GroupVertices[Vertex],0)),1,1,"")</f>
        <v>5</v>
      </c>
      <c r="BC28" s="85" t="str">
        <f>REPLACE(INDEX(GroupVertices[Group],MATCH(Edges[[#This Row],[Vertex 2]],GroupVertices[Vertex],0)),1,1,"")</f>
        <v>5</v>
      </c>
      <c r="BD28" s="51"/>
      <c r="BE28" s="52"/>
      <c r="BF28" s="51"/>
      <c r="BG28" s="52"/>
      <c r="BH28" s="51"/>
      <c r="BI28" s="52"/>
      <c r="BJ28" s="51"/>
      <c r="BK28" s="52"/>
      <c r="BL28" s="51"/>
    </row>
    <row r="29" spans="1:64" ht="45">
      <c r="A29" s="84" t="s">
        <v>228</v>
      </c>
      <c r="B29" s="84" t="s">
        <v>242</v>
      </c>
      <c r="C29" s="53" t="s">
        <v>1285</v>
      </c>
      <c r="D29" s="54">
        <v>3</v>
      </c>
      <c r="E29" s="65" t="s">
        <v>132</v>
      </c>
      <c r="F29" s="55">
        <v>35</v>
      </c>
      <c r="G29" s="53"/>
      <c r="H29" s="57"/>
      <c r="I29" s="56"/>
      <c r="J29" s="56"/>
      <c r="K29" s="36" t="s">
        <v>65</v>
      </c>
      <c r="L29" s="83">
        <v>29</v>
      </c>
      <c r="M29" s="83"/>
      <c r="N29" s="63"/>
      <c r="O29" s="86" t="s">
        <v>254</v>
      </c>
      <c r="P29" s="88">
        <v>43718.75116898148</v>
      </c>
      <c r="Q29" s="86" t="s">
        <v>266</v>
      </c>
      <c r="R29" s="86"/>
      <c r="S29" s="86"/>
      <c r="T29" s="86" t="s">
        <v>327</v>
      </c>
      <c r="U29" s="86"/>
      <c r="V29" s="89" t="s">
        <v>362</v>
      </c>
      <c r="W29" s="88">
        <v>43718.75116898148</v>
      </c>
      <c r="X29" s="89" t="s">
        <v>389</v>
      </c>
      <c r="Y29" s="86"/>
      <c r="Z29" s="86"/>
      <c r="AA29" s="92" t="s">
        <v>436</v>
      </c>
      <c r="AB29" s="92" t="s">
        <v>435</v>
      </c>
      <c r="AC29" s="86" t="b">
        <v>0</v>
      </c>
      <c r="AD29" s="86">
        <v>0</v>
      </c>
      <c r="AE29" s="92" t="s">
        <v>471</v>
      </c>
      <c r="AF29" s="86" t="b">
        <v>0</v>
      </c>
      <c r="AG29" s="86" t="s">
        <v>475</v>
      </c>
      <c r="AH29" s="86"/>
      <c r="AI29" s="92" t="s">
        <v>469</v>
      </c>
      <c r="AJ29" s="86" t="b">
        <v>0</v>
      </c>
      <c r="AK29" s="86">
        <v>0</v>
      </c>
      <c r="AL29" s="92" t="s">
        <v>469</v>
      </c>
      <c r="AM29" s="86" t="s">
        <v>480</v>
      </c>
      <c r="AN29" s="86" t="b">
        <v>0</v>
      </c>
      <c r="AO29" s="92" t="s">
        <v>435</v>
      </c>
      <c r="AP29" s="86" t="s">
        <v>176</v>
      </c>
      <c r="AQ29" s="86">
        <v>0</v>
      </c>
      <c r="AR29" s="86">
        <v>0</v>
      </c>
      <c r="AS29" s="86"/>
      <c r="AT29" s="86"/>
      <c r="AU29" s="86"/>
      <c r="AV29" s="86"/>
      <c r="AW29" s="86"/>
      <c r="AX29" s="86"/>
      <c r="AY29" s="86"/>
      <c r="AZ29" s="86"/>
      <c r="BA29">
        <v>1</v>
      </c>
      <c r="BB29" s="85" t="str">
        <f>REPLACE(INDEX(GroupVertices[Group],MATCH(Edges[[#This Row],[Vertex 1]],GroupVertices[Vertex],0)),1,1,"")</f>
        <v>5</v>
      </c>
      <c r="BC29" s="85" t="str">
        <f>REPLACE(INDEX(GroupVertices[Group],MATCH(Edges[[#This Row],[Vertex 2]],GroupVertices[Vertex],0)),1,1,"")</f>
        <v>1</v>
      </c>
      <c r="BD29" s="51">
        <v>0</v>
      </c>
      <c r="BE29" s="52">
        <v>0</v>
      </c>
      <c r="BF29" s="51">
        <v>2</v>
      </c>
      <c r="BG29" s="52">
        <v>5.555555555555555</v>
      </c>
      <c r="BH29" s="51">
        <v>0</v>
      </c>
      <c r="BI29" s="52">
        <v>0</v>
      </c>
      <c r="BJ29" s="51">
        <v>34</v>
      </c>
      <c r="BK29" s="52">
        <v>94.44444444444444</v>
      </c>
      <c r="BL29" s="51">
        <v>36</v>
      </c>
    </row>
    <row r="30" spans="1:64" ht="45">
      <c r="A30" s="84" t="s">
        <v>229</v>
      </c>
      <c r="B30" s="84" t="s">
        <v>242</v>
      </c>
      <c r="C30" s="53" t="s">
        <v>1285</v>
      </c>
      <c r="D30" s="54">
        <v>3</v>
      </c>
      <c r="E30" s="65" t="s">
        <v>132</v>
      </c>
      <c r="F30" s="55">
        <v>35</v>
      </c>
      <c r="G30" s="53"/>
      <c r="H30" s="57"/>
      <c r="I30" s="56"/>
      <c r="J30" s="56"/>
      <c r="K30" s="36" t="s">
        <v>65</v>
      </c>
      <c r="L30" s="83">
        <v>30</v>
      </c>
      <c r="M30" s="83"/>
      <c r="N30" s="63"/>
      <c r="O30" s="86" t="s">
        <v>254</v>
      </c>
      <c r="P30" s="88">
        <v>43718.759733796294</v>
      </c>
      <c r="Q30" s="86" t="s">
        <v>267</v>
      </c>
      <c r="R30" s="89" t="s">
        <v>298</v>
      </c>
      <c r="S30" s="86" t="s">
        <v>321</v>
      </c>
      <c r="T30" s="86" t="s">
        <v>328</v>
      </c>
      <c r="U30" s="86"/>
      <c r="V30" s="89" t="s">
        <v>363</v>
      </c>
      <c r="W30" s="88">
        <v>43718.759733796294</v>
      </c>
      <c r="X30" s="89" t="s">
        <v>390</v>
      </c>
      <c r="Y30" s="86"/>
      <c r="Z30" s="86"/>
      <c r="AA30" s="92" t="s">
        <v>437</v>
      </c>
      <c r="AB30" s="86"/>
      <c r="AC30" s="86" t="b">
        <v>0</v>
      </c>
      <c r="AD30" s="86">
        <v>0</v>
      </c>
      <c r="AE30" s="92" t="s">
        <v>469</v>
      </c>
      <c r="AF30" s="86" t="b">
        <v>0</v>
      </c>
      <c r="AG30" s="86" t="s">
        <v>475</v>
      </c>
      <c r="AH30" s="86"/>
      <c r="AI30" s="92" t="s">
        <v>469</v>
      </c>
      <c r="AJ30" s="86" t="b">
        <v>0</v>
      </c>
      <c r="AK30" s="86">
        <v>0</v>
      </c>
      <c r="AL30" s="92" t="s">
        <v>469</v>
      </c>
      <c r="AM30" s="86" t="s">
        <v>484</v>
      </c>
      <c r="AN30" s="86" t="b">
        <v>0</v>
      </c>
      <c r="AO30" s="92" t="s">
        <v>437</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4.545454545454546</v>
      </c>
      <c r="BF30" s="51">
        <v>1</v>
      </c>
      <c r="BG30" s="52">
        <v>4.545454545454546</v>
      </c>
      <c r="BH30" s="51">
        <v>0</v>
      </c>
      <c r="BI30" s="52">
        <v>0</v>
      </c>
      <c r="BJ30" s="51">
        <v>20</v>
      </c>
      <c r="BK30" s="52">
        <v>90.9090909090909</v>
      </c>
      <c r="BL30" s="51">
        <v>22</v>
      </c>
    </row>
    <row r="31" spans="1:64" ht="45">
      <c r="A31" s="84" t="s">
        <v>230</v>
      </c>
      <c r="B31" s="84" t="s">
        <v>247</v>
      </c>
      <c r="C31" s="53" t="s">
        <v>1285</v>
      </c>
      <c r="D31" s="54">
        <v>3</v>
      </c>
      <c r="E31" s="65" t="s">
        <v>132</v>
      </c>
      <c r="F31" s="55">
        <v>35</v>
      </c>
      <c r="G31" s="53"/>
      <c r="H31" s="57"/>
      <c r="I31" s="56"/>
      <c r="J31" s="56"/>
      <c r="K31" s="36" t="s">
        <v>65</v>
      </c>
      <c r="L31" s="83">
        <v>31</v>
      </c>
      <c r="M31" s="83"/>
      <c r="N31" s="63"/>
      <c r="O31" s="86" t="s">
        <v>254</v>
      </c>
      <c r="P31" s="88">
        <v>43719.73819444444</v>
      </c>
      <c r="Q31" s="86" t="s">
        <v>268</v>
      </c>
      <c r="R31" s="89" t="s">
        <v>299</v>
      </c>
      <c r="S31" s="86" t="s">
        <v>322</v>
      </c>
      <c r="T31" s="86" t="s">
        <v>329</v>
      </c>
      <c r="U31" s="86"/>
      <c r="V31" s="89" t="s">
        <v>364</v>
      </c>
      <c r="W31" s="88">
        <v>43719.73819444444</v>
      </c>
      <c r="X31" s="89" t="s">
        <v>391</v>
      </c>
      <c r="Y31" s="86"/>
      <c r="Z31" s="86"/>
      <c r="AA31" s="92" t="s">
        <v>438</v>
      </c>
      <c r="AB31" s="86"/>
      <c r="AC31" s="86" t="b">
        <v>0</v>
      </c>
      <c r="AD31" s="86">
        <v>0</v>
      </c>
      <c r="AE31" s="92" t="s">
        <v>469</v>
      </c>
      <c r="AF31" s="86" t="b">
        <v>0</v>
      </c>
      <c r="AG31" s="86" t="s">
        <v>475</v>
      </c>
      <c r="AH31" s="86"/>
      <c r="AI31" s="92" t="s">
        <v>469</v>
      </c>
      <c r="AJ31" s="86" t="b">
        <v>0</v>
      </c>
      <c r="AK31" s="86">
        <v>3</v>
      </c>
      <c r="AL31" s="92" t="s">
        <v>469</v>
      </c>
      <c r="AM31" s="86" t="s">
        <v>480</v>
      </c>
      <c r="AN31" s="86" t="b">
        <v>0</v>
      </c>
      <c r="AO31" s="92" t="s">
        <v>438</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c r="BE31" s="52"/>
      <c r="BF31" s="51"/>
      <c r="BG31" s="52"/>
      <c r="BH31" s="51"/>
      <c r="BI31" s="52"/>
      <c r="BJ31" s="51"/>
      <c r="BK31" s="52"/>
      <c r="BL31" s="51"/>
    </row>
    <row r="32" spans="1:64" ht="45">
      <c r="A32" s="84" t="s">
        <v>231</v>
      </c>
      <c r="B32" s="84" t="s">
        <v>248</v>
      </c>
      <c r="C32" s="53" t="s">
        <v>1285</v>
      </c>
      <c r="D32" s="54">
        <v>3</v>
      </c>
      <c r="E32" s="65" t="s">
        <v>132</v>
      </c>
      <c r="F32" s="55">
        <v>35</v>
      </c>
      <c r="G32" s="53"/>
      <c r="H32" s="57"/>
      <c r="I32" s="56"/>
      <c r="J32" s="56"/>
      <c r="K32" s="36" t="s">
        <v>65</v>
      </c>
      <c r="L32" s="83">
        <v>32</v>
      </c>
      <c r="M32" s="83"/>
      <c r="N32" s="63"/>
      <c r="O32" s="86" t="s">
        <v>254</v>
      </c>
      <c r="P32" s="88">
        <v>43719.73997685185</v>
      </c>
      <c r="Q32" s="86" t="s">
        <v>269</v>
      </c>
      <c r="R32" s="86"/>
      <c r="S32" s="86"/>
      <c r="T32" s="86" t="s">
        <v>330</v>
      </c>
      <c r="U32" s="86"/>
      <c r="V32" s="89" t="s">
        <v>365</v>
      </c>
      <c r="W32" s="88">
        <v>43719.73997685185</v>
      </c>
      <c r="X32" s="89" t="s">
        <v>392</v>
      </c>
      <c r="Y32" s="86"/>
      <c r="Z32" s="86"/>
      <c r="AA32" s="92" t="s">
        <v>439</v>
      </c>
      <c r="AB32" s="86"/>
      <c r="AC32" s="86" t="b">
        <v>0</v>
      </c>
      <c r="AD32" s="86">
        <v>0</v>
      </c>
      <c r="AE32" s="92" t="s">
        <v>469</v>
      </c>
      <c r="AF32" s="86" t="b">
        <v>0</v>
      </c>
      <c r="AG32" s="86" t="s">
        <v>475</v>
      </c>
      <c r="AH32" s="86"/>
      <c r="AI32" s="92" t="s">
        <v>469</v>
      </c>
      <c r="AJ32" s="86" t="b">
        <v>0</v>
      </c>
      <c r="AK32" s="86">
        <v>3</v>
      </c>
      <c r="AL32" s="92" t="s">
        <v>438</v>
      </c>
      <c r="AM32" s="86" t="s">
        <v>483</v>
      </c>
      <c r="AN32" s="86" t="b">
        <v>0</v>
      </c>
      <c r="AO32" s="92" t="s">
        <v>438</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c r="BE32" s="52"/>
      <c r="BF32" s="51"/>
      <c r="BG32" s="52"/>
      <c r="BH32" s="51"/>
      <c r="BI32" s="52"/>
      <c r="BJ32" s="51"/>
      <c r="BK32" s="52"/>
      <c r="BL32" s="51"/>
    </row>
    <row r="33" spans="1:64" ht="45">
      <c r="A33" s="84" t="s">
        <v>231</v>
      </c>
      <c r="B33" s="84" t="s">
        <v>249</v>
      </c>
      <c r="C33" s="53" t="s">
        <v>1285</v>
      </c>
      <c r="D33" s="54">
        <v>3</v>
      </c>
      <c r="E33" s="65" t="s">
        <v>132</v>
      </c>
      <c r="F33" s="55">
        <v>35</v>
      </c>
      <c r="G33" s="53"/>
      <c r="H33" s="57"/>
      <c r="I33" s="56"/>
      <c r="J33" s="56"/>
      <c r="K33" s="36" t="s">
        <v>65</v>
      </c>
      <c r="L33" s="83">
        <v>33</v>
      </c>
      <c r="M33" s="83"/>
      <c r="N33" s="63"/>
      <c r="O33" s="86" t="s">
        <v>254</v>
      </c>
      <c r="P33" s="88">
        <v>43719.73997685185</v>
      </c>
      <c r="Q33" s="86" t="s">
        <v>269</v>
      </c>
      <c r="R33" s="86"/>
      <c r="S33" s="86"/>
      <c r="T33" s="86" t="s">
        <v>330</v>
      </c>
      <c r="U33" s="86"/>
      <c r="V33" s="89" t="s">
        <v>365</v>
      </c>
      <c r="W33" s="88">
        <v>43719.73997685185</v>
      </c>
      <c r="X33" s="89" t="s">
        <v>392</v>
      </c>
      <c r="Y33" s="86"/>
      <c r="Z33" s="86"/>
      <c r="AA33" s="92" t="s">
        <v>439</v>
      </c>
      <c r="AB33" s="86"/>
      <c r="AC33" s="86" t="b">
        <v>0</v>
      </c>
      <c r="AD33" s="86">
        <v>0</v>
      </c>
      <c r="AE33" s="92" t="s">
        <v>469</v>
      </c>
      <c r="AF33" s="86" t="b">
        <v>0</v>
      </c>
      <c r="AG33" s="86" t="s">
        <v>475</v>
      </c>
      <c r="AH33" s="86"/>
      <c r="AI33" s="92" t="s">
        <v>469</v>
      </c>
      <c r="AJ33" s="86" t="b">
        <v>0</v>
      </c>
      <c r="AK33" s="86">
        <v>3</v>
      </c>
      <c r="AL33" s="92" t="s">
        <v>438</v>
      </c>
      <c r="AM33" s="86" t="s">
        <v>483</v>
      </c>
      <c r="AN33" s="86" t="b">
        <v>0</v>
      </c>
      <c r="AO33" s="92" t="s">
        <v>438</v>
      </c>
      <c r="AP33" s="86" t="s">
        <v>176</v>
      </c>
      <c r="AQ33" s="86">
        <v>0</v>
      </c>
      <c r="AR33" s="86">
        <v>0</v>
      </c>
      <c r="AS33" s="86"/>
      <c r="AT33" s="86"/>
      <c r="AU33" s="86"/>
      <c r="AV33" s="86"/>
      <c r="AW33" s="86"/>
      <c r="AX33" s="86"/>
      <c r="AY33" s="86"/>
      <c r="AZ33" s="86"/>
      <c r="BA33">
        <v>1</v>
      </c>
      <c r="BB33" s="85" t="str">
        <f>REPLACE(INDEX(GroupVertices[Group],MATCH(Edges[[#This Row],[Vertex 1]],GroupVertices[Vertex],0)),1,1,"")</f>
        <v>3</v>
      </c>
      <c r="BC33" s="85" t="str">
        <f>REPLACE(INDEX(GroupVertices[Group],MATCH(Edges[[#This Row],[Vertex 2]],GroupVertices[Vertex],0)),1,1,"")</f>
        <v>3</v>
      </c>
      <c r="BD33" s="51"/>
      <c r="BE33" s="52"/>
      <c r="BF33" s="51"/>
      <c r="BG33" s="52"/>
      <c r="BH33" s="51"/>
      <c r="BI33" s="52"/>
      <c r="BJ33" s="51"/>
      <c r="BK33" s="52"/>
      <c r="BL33" s="51"/>
    </row>
    <row r="34" spans="1:64" ht="45">
      <c r="A34" s="84" t="s">
        <v>231</v>
      </c>
      <c r="B34" s="84" t="s">
        <v>250</v>
      </c>
      <c r="C34" s="53" t="s">
        <v>1285</v>
      </c>
      <c r="D34" s="54">
        <v>3</v>
      </c>
      <c r="E34" s="65" t="s">
        <v>132</v>
      </c>
      <c r="F34" s="55">
        <v>35</v>
      </c>
      <c r="G34" s="53"/>
      <c r="H34" s="57"/>
      <c r="I34" s="56"/>
      <c r="J34" s="56"/>
      <c r="K34" s="36" t="s">
        <v>65</v>
      </c>
      <c r="L34" s="83">
        <v>34</v>
      </c>
      <c r="M34" s="83"/>
      <c r="N34" s="63"/>
      <c r="O34" s="86" t="s">
        <v>254</v>
      </c>
      <c r="P34" s="88">
        <v>43719.73997685185</v>
      </c>
      <c r="Q34" s="86" t="s">
        <v>269</v>
      </c>
      <c r="R34" s="86"/>
      <c r="S34" s="86"/>
      <c r="T34" s="86" t="s">
        <v>330</v>
      </c>
      <c r="U34" s="86"/>
      <c r="V34" s="89" t="s">
        <v>365</v>
      </c>
      <c r="W34" s="88">
        <v>43719.73997685185</v>
      </c>
      <c r="X34" s="89" t="s">
        <v>392</v>
      </c>
      <c r="Y34" s="86"/>
      <c r="Z34" s="86"/>
      <c r="AA34" s="92" t="s">
        <v>439</v>
      </c>
      <c r="AB34" s="86"/>
      <c r="AC34" s="86" t="b">
        <v>0</v>
      </c>
      <c r="AD34" s="86">
        <v>0</v>
      </c>
      <c r="AE34" s="92" t="s">
        <v>469</v>
      </c>
      <c r="AF34" s="86" t="b">
        <v>0</v>
      </c>
      <c r="AG34" s="86" t="s">
        <v>475</v>
      </c>
      <c r="AH34" s="86"/>
      <c r="AI34" s="92" t="s">
        <v>469</v>
      </c>
      <c r="AJ34" s="86" t="b">
        <v>0</v>
      </c>
      <c r="AK34" s="86">
        <v>3</v>
      </c>
      <c r="AL34" s="92" t="s">
        <v>438</v>
      </c>
      <c r="AM34" s="86" t="s">
        <v>483</v>
      </c>
      <c r="AN34" s="86" t="b">
        <v>0</v>
      </c>
      <c r="AO34" s="92" t="s">
        <v>438</v>
      </c>
      <c r="AP34" s="86" t="s">
        <v>176</v>
      </c>
      <c r="AQ34" s="86">
        <v>0</v>
      </c>
      <c r="AR34" s="86">
        <v>0</v>
      </c>
      <c r="AS34" s="86"/>
      <c r="AT34" s="86"/>
      <c r="AU34" s="86"/>
      <c r="AV34" s="86"/>
      <c r="AW34" s="86"/>
      <c r="AX34" s="86"/>
      <c r="AY34" s="86"/>
      <c r="AZ34" s="86"/>
      <c r="BA34">
        <v>1</v>
      </c>
      <c r="BB34" s="85" t="str">
        <f>REPLACE(INDEX(GroupVertices[Group],MATCH(Edges[[#This Row],[Vertex 1]],GroupVertices[Vertex],0)),1,1,"")</f>
        <v>3</v>
      </c>
      <c r="BC34" s="85" t="str">
        <f>REPLACE(INDEX(GroupVertices[Group],MATCH(Edges[[#This Row],[Vertex 2]],GroupVertices[Vertex],0)),1,1,"")</f>
        <v>3</v>
      </c>
      <c r="BD34" s="51">
        <v>0</v>
      </c>
      <c r="BE34" s="52">
        <v>0</v>
      </c>
      <c r="BF34" s="51">
        <v>0</v>
      </c>
      <c r="BG34" s="52">
        <v>0</v>
      </c>
      <c r="BH34" s="51">
        <v>0</v>
      </c>
      <c r="BI34" s="52">
        <v>0</v>
      </c>
      <c r="BJ34" s="51">
        <v>18</v>
      </c>
      <c r="BK34" s="52">
        <v>100</v>
      </c>
      <c r="BL34" s="51">
        <v>18</v>
      </c>
    </row>
    <row r="35" spans="1:64" ht="45">
      <c r="A35" s="84" t="s">
        <v>231</v>
      </c>
      <c r="B35" s="84" t="s">
        <v>242</v>
      </c>
      <c r="C35" s="53" t="s">
        <v>1285</v>
      </c>
      <c r="D35" s="54">
        <v>3</v>
      </c>
      <c r="E35" s="65" t="s">
        <v>132</v>
      </c>
      <c r="F35" s="55">
        <v>35</v>
      </c>
      <c r="G35" s="53"/>
      <c r="H35" s="57"/>
      <c r="I35" s="56"/>
      <c r="J35" s="56"/>
      <c r="K35" s="36" t="s">
        <v>65</v>
      </c>
      <c r="L35" s="83">
        <v>35</v>
      </c>
      <c r="M35" s="83"/>
      <c r="N35" s="63"/>
      <c r="O35" s="86" t="s">
        <v>254</v>
      </c>
      <c r="P35" s="88">
        <v>43719.73997685185</v>
      </c>
      <c r="Q35" s="86" t="s">
        <v>269</v>
      </c>
      <c r="R35" s="86"/>
      <c r="S35" s="86"/>
      <c r="T35" s="86" t="s">
        <v>330</v>
      </c>
      <c r="U35" s="86"/>
      <c r="V35" s="89" t="s">
        <v>365</v>
      </c>
      <c r="W35" s="88">
        <v>43719.73997685185</v>
      </c>
      <c r="X35" s="89" t="s">
        <v>392</v>
      </c>
      <c r="Y35" s="86"/>
      <c r="Z35" s="86"/>
      <c r="AA35" s="92" t="s">
        <v>439</v>
      </c>
      <c r="AB35" s="86"/>
      <c r="AC35" s="86" t="b">
        <v>0</v>
      </c>
      <c r="AD35" s="86">
        <v>0</v>
      </c>
      <c r="AE35" s="92" t="s">
        <v>469</v>
      </c>
      <c r="AF35" s="86" t="b">
        <v>0</v>
      </c>
      <c r="AG35" s="86" t="s">
        <v>475</v>
      </c>
      <c r="AH35" s="86"/>
      <c r="AI35" s="92" t="s">
        <v>469</v>
      </c>
      <c r="AJ35" s="86" t="b">
        <v>0</v>
      </c>
      <c r="AK35" s="86">
        <v>3</v>
      </c>
      <c r="AL35" s="92" t="s">
        <v>438</v>
      </c>
      <c r="AM35" s="86" t="s">
        <v>483</v>
      </c>
      <c r="AN35" s="86" t="b">
        <v>0</v>
      </c>
      <c r="AO35" s="92" t="s">
        <v>438</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1</v>
      </c>
      <c r="BD35" s="51"/>
      <c r="BE35" s="52"/>
      <c r="BF35" s="51"/>
      <c r="BG35" s="52"/>
      <c r="BH35" s="51"/>
      <c r="BI35" s="52"/>
      <c r="BJ35" s="51"/>
      <c r="BK35" s="52"/>
      <c r="BL35" s="51"/>
    </row>
    <row r="36" spans="1:64" ht="45">
      <c r="A36" s="84" t="s">
        <v>231</v>
      </c>
      <c r="B36" s="84" t="s">
        <v>230</v>
      </c>
      <c r="C36" s="53" t="s">
        <v>1285</v>
      </c>
      <c r="D36" s="54">
        <v>3</v>
      </c>
      <c r="E36" s="65" t="s">
        <v>132</v>
      </c>
      <c r="F36" s="55">
        <v>35</v>
      </c>
      <c r="G36" s="53"/>
      <c r="H36" s="57"/>
      <c r="I36" s="56"/>
      <c r="J36" s="56"/>
      <c r="K36" s="36" t="s">
        <v>65</v>
      </c>
      <c r="L36" s="83">
        <v>36</v>
      </c>
      <c r="M36" s="83"/>
      <c r="N36" s="63"/>
      <c r="O36" s="86" t="s">
        <v>254</v>
      </c>
      <c r="P36" s="88">
        <v>43719.73997685185</v>
      </c>
      <c r="Q36" s="86" t="s">
        <v>269</v>
      </c>
      <c r="R36" s="86"/>
      <c r="S36" s="86"/>
      <c r="T36" s="86" t="s">
        <v>330</v>
      </c>
      <c r="U36" s="86"/>
      <c r="V36" s="89" t="s">
        <v>365</v>
      </c>
      <c r="W36" s="88">
        <v>43719.73997685185</v>
      </c>
      <c r="X36" s="89" t="s">
        <v>392</v>
      </c>
      <c r="Y36" s="86"/>
      <c r="Z36" s="86"/>
      <c r="AA36" s="92" t="s">
        <v>439</v>
      </c>
      <c r="AB36" s="86"/>
      <c r="AC36" s="86" t="b">
        <v>0</v>
      </c>
      <c r="AD36" s="86">
        <v>0</v>
      </c>
      <c r="AE36" s="92" t="s">
        <v>469</v>
      </c>
      <c r="AF36" s="86" t="b">
        <v>0</v>
      </c>
      <c r="AG36" s="86" t="s">
        <v>475</v>
      </c>
      <c r="AH36" s="86"/>
      <c r="AI36" s="92" t="s">
        <v>469</v>
      </c>
      <c r="AJ36" s="86" t="b">
        <v>0</v>
      </c>
      <c r="AK36" s="86">
        <v>3</v>
      </c>
      <c r="AL36" s="92" t="s">
        <v>438</v>
      </c>
      <c r="AM36" s="86" t="s">
        <v>483</v>
      </c>
      <c r="AN36" s="86" t="b">
        <v>0</v>
      </c>
      <c r="AO36" s="92" t="s">
        <v>438</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232</v>
      </c>
      <c r="B37" s="84" t="s">
        <v>248</v>
      </c>
      <c r="C37" s="53" t="s">
        <v>1285</v>
      </c>
      <c r="D37" s="54">
        <v>3</v>
      </c>
      <c r="E37" s="65" t="s">
        <v>132</v>
      </c>
      <c r="F37" s="55">
        <v>35</v>
      </c>
      <c r="G37" s="53"/>
      <c r="H37" s="57"/>
      <c r="I37" s="56"/>
      <c r="J37" s="56"/>
      <c r="K37" s="36" t="s">
        <v>65</v>
      </c>
      <c r="L37" s="83">
        <v>37</v>
      </c>
      <c r="M37" s="83"/>
      <c r="N37" s="63"/>
      <c r="O37" s="86" t="s">
        <v>254</v>
      </c>
      <c r="P37" s="88">
        <v>43719.74236111111</v>
      </c>
      <c r="Q37" s="86" t="s">
        <v>269</v>
      </c>
      <c r="R37" s="86"/>
      <c r="S37" s="86"/>
      <c r="T37" s="86" t="s">
        <v>330</v>
      </c>
      <c r="U37" s="86"/>
      <c r="V37" s="89" t="s">
        <v>366</v>
      </c>
      <c r="W37" s="88">
        <v>43719.74236111111</v>
      </c>
      <c r="X37" s="89" t="s">
        <v>393</v>
      </c>
      <c r="Y37" s="86"/>
      <c r="Z37" s="86"/>
      <c r="AA37" s="92" t="s">
        <v>440</v>
      </c>
      <c r="AB37" s="86"/>
      <c r="AC37" s="86" t="b">
        <v>0</v>
      </c>
      <c r="AD37" s="86">
        <v>0</v>
      </c>
      <c r="AE37" s="92" t="s">
        <v>469</v>
      </c>
      <c r="AF37" s="86" t="b">
        <v>0</v>
      </c>
      <c r="AG37" s="86" t="s">
        <v>475</v>
      </c>
      <c r="AH37" s="86"/>
      <c r="AI37" s="92" t="s">
        <v>469</v>
      </c>
      <c r="AJ37" s="86" t="b">
        <v>0</v>
      </c>
      <c r="AK37" s="86">
        <v>3</v>
      </c>
      <c r="AL37" s="92" t="s">
        <v>438</v>
      </c>
      <c r="AM37" s="86" t="s">
        <v>483</v>
      </c>
      <c r="AN37" s="86" t="b">
        <v>0</v>
      </c>
      <c r="AO37" s="92" t="s">
        <v>438</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c r="BE37" s="52"/>
      <c r="BF37" s="51"/>
      <c r="BG37" s="52"/>
      <c r="BH37" s="51"/>
      <c r="BI37" s="52"/>
      <c r="BJ37" s="51"/>
      <c r="BK37" s="52"/>
      <c r="BL37" s="51"/>
    </row>
    <row r="38" spans="1:64" ht="45">
      <c r="A38" s="84" t="s">
        <v>232</v>
      </c>
      <c r="B38" s="84" t="s">
        <v>249</v>
      </c>
      <c r="C38" s="53" t="s">
        <v>1285</v>
      </c>
      <c r="D38" s="54">
        <v>3</v>
      </c>
      <c r="E38" s="65" t="s">
        <v>132</v>
      </c>
      <c r="F38" s="55">
        <v>35</v>
      </c>
      <c r="G38" s="53"/>
      <c r="H38" s="57"/>
      <c r="I38" s="56"/>
      <c r="J38" s="56"/>
      <c r="K38" s="36" t="s">
        <v>65</v>
      </c>
      <c r="L38" s="83">
        <v>38</v>
      </c>
      <c r="M38" s="83"/>
      <c r="N38" s="63"/>
      <c r="O38" s="86" t="s">
        <v>254</v>
      </c>
      <c r="P38" s="88">
        <v>43719.74236111111</v>
      </c>
      <c r="Q38" s="86" t="s">
        <v>269</v>
      </c>
      <c r="R38" s="86"/>
      <c r="S38" s="86"/>
      <c r="T38" s="86" t="s">
        <v>330</v>
      </c>
      <c r="U38" s="86"/>
      <c r="V38" s="89" t="s">
        <v>366</v>
      </c>
      <c r="W38" s="88">
        <v>43719.74236111111</v>
      </c>
      <c r="X38" s="89" t="s">
        <v>393</v>
      </c>
      <c r="Y38" s="86"/>
      <c r="Z38" s="86"/>
      <c r="AA38" s="92" t="s">
        <v>440</v>
      </c>
      <c r="AB38" s="86"/>
      <c r="AC38" s="86" t="b">
        <v>0</v>
      </c>
      <c r="AD38" s="86">
        <v>0</v>
      </c>
      <c r="AE38" s="92" t="s">
        <v>469</v>
      </c>
      <c r="AF38" s="86" t="b">
        <v>0</v>
      </c>
      <c r="AG38" s="86" t="s">
        <v>475</v>
      </c>
      <c r="AH38" s="86"/>
      <c r="AI38" s="92" t="s">
        <v>469</v>
      </c>
      <c r="AJ38" s="86" t="b">
        <v>0</v>
      </c>
      <c r="AK38" s="86">
        <v>3</v>
      </c>
      <c r="AL38" s="92" t="s">
        <v>438</v>
      </c>
      <c r="AM38" s="86" t="s">
        <v>483</v>
      </c>
      <c r="AN38" s="86" t="b">
        <v>0</v>
      </c>
      <c r="AO38" s="92" t="s">
        <v>438</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c r="BE38" s="52"/>
      <c r="BF38" s="51"/>
      <c r="BG38" s="52"/>
      <c r="BH38" s="51"/>
      <c r="BI38" s="52"/>
      <c r="BJ38" s="51"/>
      <c r="BK38" s="52"/>
      <c r="BL38" s="51"/>
    </row>
    <row r="39" spans="1:64" ht="45">
      <c r="A39" s="84" t="s">
        <v>232</v>
      </c>
      <c r="B39" s="84" t="s">
        <v>250</v>
      </c>
      <c r="C39" s="53" t="s">
        <v>1285</v>
      </c>
      <c r="D39" s="54">
        <v>3</v>
      </c>
      <c r="E39" s="65" t="s">
        <v>132</v>
      </c>
      <c r="F39" s="55">
        <v>35</v>
      </c>
      <c r="G39" s="53"/>
      <c r="H39" s="57"/>
      <c r="I39" s="56"/>
      <c r="J39" s="56"/>
      <c r="K39" s="36" t="s">
        <v>65</v>
      </c>
      <c r="L39" s="83">
        <v>39</v>
      </c>
      <c r="M39" s="83"/>
      <c r="N39" s="63"/>
      <c r="O39" s="86" t="s">
        <v>254</v>
      </c>
      <c r="P39" s="88">
        <v>43719.74236111111</v>
      </c>
      <c r="Q39" s="86" t="s">
        <v>269</v>
      </c>
      <c r="R39" s="86"/>
      <c r="S39" s="86"/>
      <c r="T39" s="86" t="s">
        <v>330</v>
      </c>
      <c r="U39" s="86"/>
      <c r="V39" s="89" t="s">
        <v>366</v>
      </c>
      <c r="W39" s="88">
        <v>43719.74236111111</v>
      </c>
      <c r="X39" s="89" t="s">
        <v>393</v>
      </c>
      <c r="Y39" s="86"/>
      <c r="Z39" s="86"/>
      <c r="AA39" s="92" t="s">
        <v>440</v>
      </c>
      <c r="AB39" s="86"/>
      <c r="AC39" s="86" t="b">
        <v>0</v>
      </c>
      <c r="AD39" s="86">
        <v>0</v>
      </c>
      <c r="AE39" s="92" t="s">
        <v>469</v>
      </c>
      <c r="AF39" s="86" t="b">
        <v>0</v>
      </c>
      <c r="AG39" s="86" t="s">
        <v>475</v>
      </c>
      <c r="AH39" s="86"/>
      <c r="AI39" s="92" t="s">
        <v>469</v>
      </c>
      <c r="AJ39" s="86" t="b">
        <v>0</v>
      </c>
      <c r="AK39" s="86">
        <v>3</v>
      </c>
      <c r="AL39" s="92" t="s">
        <v>438</v>
      </c>
      <c r="AM39" s="86" t="s">
        <v>483</v>
      </c>
      <c r="AN39" s="86" t="b">
        <v>0</v>
      </c>
      <c r="AO39" s="92" t="s">
        <v>438</v>
      </c>
      <c r="AP39" s="86" t="s">
        <v>176</v>
      </c>
      <c r="AQ39" s="86">
        <v>0</v>
      </c>
      <c r="AR39" s="86">
        <v>0</v>
      </c>
      <c r="AS39" s="86"/>
      <c r="AT39" s="86"/>
      <c r="AU39" s="86"/>
      <c r="AV39" s="86"/>
      <c r="AW39" s="86"/>
      <c r="AX39" s="86"/>
      <c r="AY39" s="86"/>
      <c r="AZ39" s="86"/>
      <c r="BA39">
        <v>1</v>
      </c>
      <c r="BB39" s="85" t="str">
        <f>REPLACE(INDEX(GroupVertices[Group],MATCH(Edges[[#This Row],[Vertex 1]],GroupVertices[Vertex],0)),1,1,"")</f>
        <v>3</v>
      </c>
      <c r="BC39" s="85" t="str">
        <f>REPLACE(INDEX(GroupVertices[Group],MATCH(Edges[[#This Row],[Vertex 2]],GroupVertices[Vertex],0)),1,1,"")</f>
        <v>3</v>
      </c>
      <c r="BD39" s="51"/>
      <c r="BE39" s="52"/>
      <c r="BF39" s="51"/>
      <c r="BG39" s="52"/>
      <c r="BH39" s="51"/>
      <c r="BI39" s="52"/>
      <c r="BJ39" s="51"/>
      <c r="BK39" s="52"/>
      <c r="BL39" s="51"/>
    </row>
    <row r="40" spans="1:64" ht="45">
      <c r="A40" s="84" t="s">
        <v>232</v>
      </c>
      <c r="B40" s="84" t="s">
        <v>242</v>
      </c>
      <c r="C40" s="53" t="s">
        <v>1285</v>
      </c>
      <c r="D40" s="54">
        <v>3</v>
      </c>
      <c r="E40" s="65" t="s">
        <v>132</v>
      </c>
      <c r="F40" s="55">
        <v>35</v>
      </c>
      <c r="G40" s="53"/>
      <c r="H40" s="57"/>
      <c r="I40" s="56"/>
      <c r="J40" s="56"/>
      <c r="K40" s="36" t="s">
        <v>65</v>
      </c>
      <c r="L40" s="83">
        <v>40</v>
      </c>
      <c r="M40" s="83"/>
      <c r="N40" s="63"/>
      <c r="O40" s="86" t="s">
        <v>254</v>
      </c>
      <c r="P40" s="88">
        <v>43719.74236111111</v>
      </c>
      <c r="Q40" s="86" t="s">
        <v>269</v>
      </c>
      <c r="R40" s="86"/>
      <c r="S40" s="86"/>
      <c r="T40" s="86" t="s">
        <v>330</v>
      </c>
      <c r="U40" s="86"/>
      <c r="V40" s="89" t="s">
        <v>366</v>
      </c>
      <c r="W40" s="88">
        <v>43719.74236111111</v>
      </c>
      <c r="X40" s="89" t="s">
        <v>393</v>
      </c>
      <c r="Y40" s="86"/>
      <c r="Z40" s="86"/>
      <c r="AA40" s="92" t="s">
        <v>440</v>
      </c>
      <c r="AB40" s="86"/>
      <c r="AC40" s="86" t="b">
        <v>0</v>
      </c>
      <c r="AD40" s="86">
        <v>0</v>
      </c>
      <c r="AE40" s="92" t="s">
        <v>469</v>
      </c>
      <c r="AF40" s="86" t="b">
        <v>0</v>
      </c>
      <c r="AG40" s="86" t="s">
        <v>475</v>
      </c>
      <c r="AH40" s="86"/>
      <c r="AI40" s="92" t="s">
        <v>469</v>
      </c>
      <c r="AJ40" s="86" t="b">
        <v>0</v>
      </c>
      <c r="AK40" s="86">
        <v>3</v>
      </c>
      <c r="AL40" s="92" t="s">
        <v>438</v>
      </c>
      <c r="AM40" s="86" t="s">
        <v>483</v>
      </c>
      <c r="AN40" s="86" t="b">
        <v>0</v>
      </c>
      <c r="AO40" s="92" t="s">
        <v>438</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1</v>
      </c>
      <c r="BD40" s="51"/>
      <c r="BE40" s="52"/>
      <c r="BF40" s="51"/>
      <c r="BG40" s="52"/>
      <c r="BH40" s="51"/>
      <c r="BI40" s="52"/>
      <c r="BJ40" s="51"/>
      <c r="BK40" s="52"/>
      <c r="BL40" s="51"/>
    </row>
    <row r="41" spans="1:64" ht="45">
      <c r="A41" s="84" t="s">
        <v>232</v>
      </c>
      <c r="B41" s="84" t="s">
        <v>230</v>
      </c>
      <c r="C41" s="53" t="s">
        <v>1285</v>
      </c>
      <c r="D41" s="54">
        <v>3</v>
      </c>
      <c r="E41" s="65" t="s">
        <v>132</v>
      </c>
      <c r="F41" s="55">
        <v>35</v>
      </c>
      <c r="G41" s="53"/>
      <c r="H41" s="57"/>
      <c r="I41" s="56"/>
      <c r="J41" s="56"/>
      <c r="K41" s="36" t="s">
        <v>65</v>
      </c>
      <c r="L41" s="83">
        <v>41</v>
      </c>
      <c r="M41" s="83"/>
      <c r="N41" s="63"/>
      <c r="O41" s="86" t="s">
        <v>254</v>
      </c>
      <c r="P41" s="88">
        <v>43719.74236111111</v>
      </c>
      <c r="Q41" s="86" t="s">
        <v>269</v>
      </c>
      <c r="R41" s="86"/>
      <c r="S41" s="86"/>
      <c r="T41" s="86" t="s">
        <v>330</v>
      </c>
      <c r="U41" s="86"/>
      <c r="V41" s="89" t="s">
        <v>366</v>
      </c>
      <c r="W41" s="88">
        <v>43719.74236111111</v>
      </c>
      <c r="X41" s="89" t="s">
        <v>393</v>
      </c>
      <c r="Y41" s="86"/>
      <c r="Z41" s="86"/>
      <c r="AA41" s="92" t="s">
        <v>440</v>
      </c>
      <c r="AB41" s="86"/>
      <c r="AC41" s="86" t="b">
        <v>0</v>
      </c>
      <c r="AD41" s="86">
        <v>0</v>
      </c>
      <c r="AE41" s="92" t="s">
        <v>469</v>
      </c>
      <c r="AF41" s="86" t="b">
        <v>0</v>
      </c>
      <c r="AG41" s="86" t="s">
        <v>475</v>
      </c>
      <c r="AH41" s="86"/>
      <c r="AI41" s="92" t="s">
        <v>469</v>
      </c>
      <c r="AJ41" s="86" t="b">
        <v>0</v>
      </c>
      <c r="AK41" s="86">
        <v>3</v>
      </c>
      <c r="AL41" s="92" t="s">
        <v>438</v>
      </c>
      <c r="AM41" s="86" t="s">
        <v>483</v>
      </c>
      <c r="AN41" s="86" t="b">
        <v>0</v>
      </c>
      <c r="AO41" s="92" t="s">
        <v>438</v>
      </c>
      <c r="AP41" s="86" t="s">
        <v>176</v>
      </c>
      <c r="AQ41" s="86">
        <v>0</v>
      </c>
      <c r="AR41" s="86">
        <v>0</v>
      </c>
      <c r="AS41" s="86"/>
      <c r="AT41" s="86"/>
      <c r="AU41" s="86"/>
      <c r="AV41" s="86"/>
      <c r="AW41" s="86"/>
      <c r="AX41" s="86"/>
      <c r="AY41" s="86"/>
      <c r="AZ41" s="86"/>
      <c r="BA41">
        <v>1</v>
      </c>
      <c r="BB41" s="85" t="str">
        <f>REPLACE(INDEX(GroupVertices[Group],MATCH(Edges[[#This Row],[Vertex 1]],GroupVertices[Vertex],0)),1,1,"")</f>
        <v>3</v>
      </c>
      <c r="BC41" s="85" t="str">
        <f>REPLACE(INDEX(GroupVertices[Group],MATCH(Edges[[#This Row],[Vertex 2]],GroupVertices[Vertex],0)),1,1,"")</f>
        <v>3</v>
      </c>
      <c r="BD41" s="51">
        <v>0</v>
      </c>
      <c r="BE41" s="52">
        <v>0</v>
      </c>
      <c r="BF41" s="51">
        <v>0</v>
      </c>
      <c r="BG41" s="52">
        <v>0</v>
      </c>
      <c r="BH41" s="51">
        <v>0</v>
      </c>
      <c r="BI41" s="52">
        <v>0</v>
      </c>
      <c r="BJ41" s="51">
        <v>18</v>
      </c>
      <c r="BK41" s="52">
        <v>100</v>
      </c>
      <c r="BL41" s="51">
        <v>18</v>
      </c>
    </row>
    <row r="42" spans="1:64" ht="45">
      <c r="A42" s="84" t="s">
        <v>230</v>
      </c>
      <c r="B42" s="84" t="s">
        <v>248</v>
      </c>
      <c r="C42" s="53" t="s">
        <v>1285</v>
      </c>
      <c r="D42" s="54">
        <v>3</v>
      </c>
      <c r="E42" s="65" t="s">
        <v>132</v>
      </c>
      <c r="F42" s="55">
        <v>35</v>
      </c>
      <c r="G42" s="53"/>
      <c r="H42" s="57"/>
      <c r="I42" s="56"/>
      <c r="J42" s="56"/>
      <c r="K42" s="36" t="s">
        <v>65</v>
      </c>
      <c r="L42" s="83">
        <v>42</v>
      </c>
      <c r="M42" s="83"/>
      <c r="N42" s="63"/>
      <c r="O42" s="86" t="s">
        <v>254</v>
      </c>
      <c r="P42" s="88">
        <v>43719.73819444444</v>
      </c>
      <c r="Q42" s="86" t="s">
        <v>268</v>
      </c>
      <c r="R42" s="89" t="s">
        <v>299</v>
      </c>
      <c r="S42" s="86" t="s">
        <v>322</v>
      </c>
      <c r="T42" s="86" t="s">
        <v>329</v>
      </c>
      <c r="U42" s="86"/>
      <c r="V42" s="89" t="s">
        <v>364</v>
      </c>
      <c r="W42" s="88">
        <v>43719.73819444444</v>
      </c>
      <c r="X42" s="89" t="s">
        <v>391</v>
      </c>
      <c r="Y42" s="86"/>
      <c r="Z42" s="86"/>
      <c r="AA42" s="92" t="s">
        <v>438</v>
      </c>
      <c r="AB42" s="86"/>
      <c r="AC42" s="86" t="b">
        <v>0</v>
      </c>
      <c r="AD42" s="86">
        <v>0</v>
      </c>
      <c r="AE42" s="92" t="s">
        <v>469</v>
      </c>
      <c r="AF42" s="86" t="b">
        <v>0</v>
      </c>
      <c r="AG42" s="86" t="s">
        <v>475</v>
      </c>
      <c r="AH42" s="86"/>
      <c r="AI42" s="92" t="s">
        <v>469</v>
      </c>
      <c r="AJ42" s="86" t="b">
        <v>0</v>
      </c>
      <c r="AK42" s="86">
        <v>3</v>
      </c>
      <c r="AL42" s="92" t="s">
        <v>469</v>
      </c>
      <c r="AM42" s="86" t="s">
        <v>480</v>
      </c>
      <c r="AN42" s="86" t="b">
        <v>0</v>
      </c>
      <c r="AO42" s="92" t="s">
        <v>438</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c r="BE42" s="52"/>
      <c r="BF42" s="51"/>
      <c r="BG42" s="52"/>
      <c r="BH42" s="51"/>
      <c r="BI42" s="52"/>
      <c r="BJ42" s="51"/>
      <c r="BK42" s="52"/>
      <c r="BL42" s="51"/>
    </row>
    <row r="43" spans="1:64" ht="45">
      <c r="A43" s="84" t="s">
        <v>233</v>
      </c>
      <c r="B43" s="84" t="s">
        <v>248</v>
      </c>
      <c r="C43" s="53" t="s">
        <v>1285</v>
      </c>
      <c r="D43" s="54">
        <v>3</v>
      </c>
      <c r="E43" s="65" t="s">
        <v>132</v>
      </c>
      <c r="F43" s="55">
        <v>35</v>
      </c>
      <c r="G43" s="53"/>
      <c r="H43" s="57"/>
      <c r="I43" s="56"/>
      <c r="J43" s="56"/>
      <c r="K43" s="36" t="s">
        <v>65</v>
      </c>
      <c r="L43" s="83">
        <v>43</v>
      </c>
      <c r="M43" s="83"/>
      <c r="N43" s="63"/>
      <c r="O43" s="86" t="s">
        <v>254</v>
      </c>
      <c r="P43" s="88">
        <v>43719.822696759256</v>
      </c>
      <c r="Q43" s="86" t="s">
        <v>269</v>
      </c>
      <c r="R43" s="86"/>
      <c r="S43" s="86"/>
      <c r="T43" s="86" t="s">
        <v>330</v>
      </c>
      <c r="U43" s="86"/>
      <c r="V43" s="89" t="s">
        <v>367</v>
      </c>
      <c r="W43" s="88">
        <v>43719.822696759256</v>
      </c>
      <c r="X43" s="89" t="s">
        <v>394</v>
      </c>
      <c r="Y43" s="86"/>
      <c r="Z43" s="86"/>
      <c r="AA43" s="92" t="s">
        <v>441</v>
      </c>
      <c r="AB43" s="86"/>
      <c r="AC43" s="86" t="b">
        <v>0</v>
      </c>
      <c r="AD43" s="86">
        <v>0</v>
      </c>
      <c r="AE43" s="92" t="s">
        <v>469</v>
      </c>
      <c r="AF43" s="86" t="b">
        <v>0</v>
      </c>
      <c r="AG43" s="86" t="s">
        <v>475</v>
      </c>
      <c r="AH43" s="86"/>
      <c r="AI43" s="92" t="s">
        <v>469</v>
      </c>
      <c r="AJ43" s="86" t="b">
        <v>0</v>
      </c>
      <c r="AK43" s="86">
        <v>3</v>
      </c>
      <c r="AL43" s="92" t="s">
        <v>438</v>
      </c>
      <c r="AM43" s="86" t="s">
        <v>480</v>
      </c>
      <c r="AN43" s="86" t="b">
        <v>0</v>
      </c>
      <c r="AO43" s="92" t="s">
        <v>438</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c r="BE43" s="52"/>
      <c r="BF43" s="51"/>
      <c r="BG43" s="52"/>
      <c r="BH43" s="51"/>
      <c r="BI43" s="52"/>
      <c r="BJ43" s="51"/>
      <c r="BK43" s="52"/>
      <c r="BL43" s="51"/>
    </row>
    <row r="44" spans="1:64" ht="45">
      <c r="A44" s="84" t="s">
        <v>230</v>
      </c>
      <c r="B44" s="84" t="s">
        <v>249</v>
      </c>
      <c r="C44" s="53" t="s">
        <v>1285</v>
      </c>
      <c r="D44" s="54">
        <v>3</v>
      </c>
      <c r="E44" s="65" t="s">
        <v>132</v>
      </c>
      <c r="F44" s="55">
        <v>35</v>
      </c>
      <c r="G44" s="53"/>
      <c r="H44" s="57"/>
      <c r="I44" s="56"/>
      <c r="J44" s="56"/>
      <c r="K44" s="36" t="s">
        <v>65</v>
      </c>
      <c r="L44" s="83">
        <v>44</v>
      </c>
      <c r="M44" s="83"/>
      <c r="N44" s="63"/>
      <c r="O44" s="86" t="s">
        <v>254</v>
      </c>
      <c r="P44" s="88">
        <v>43719.73819444444</v>
      </c>
      <c r="Q44" s="86" t="s">
        <v>268</v>
      </c>
      <c r="R44" s="89" t="s">
        <v>299</v>
      </c>
      <c r="S44" s="86" t="s">
        <v>322</v>
      </c>
      <c r="T44" s="86" t="s">
        <v>329</v>
      </c>
      <c r="U44" s="86"/>
      <c r="V44" s="89" t="s">
        <v>364</v>
      </c>
      <c r="W44" s="88">
        <v>43719.73819444444</v>
      </c>
      <c r="X44" s="89" t="s">
        <v>391</v>
      </c>
      <c r="Y44" s="86"/>
      <c r="Z44" s="86"/>
      <c r="AA44" s="92" t="s">
        <v>438</v>
      </c>
      <c r="AB44" s="86"/>
      <c r="AC44" s="86" t="b">
        <v>0</v>
      </c>
      <c r="AD44" s="86">
        <v>0</v>
      </c>
      <c r="AE44" s="92" t="s">
        <v>469</v>
      </c>
      <c r="AF44" s="86" t="b">
        <v>0</v>
      </c>
      <c r="AG44" s="86" t="s">
        <v>475</v>
      </c>
      <c r="AH44" s="86"/>
      <c r="AI44" s="92" t="s">
        <v>469</v>
      </c>
      <c r="AJ44" s="86" t="b">
        <v>0</v>
      </c>
      <c r="AK44" s="86">
        <v>3</v>
      </c>
      <c r="AL44" s="92" t="s">
        <v>469</v>
      </c>
      <c r="AM44" s="86" t="s">
        <v>480</v>
      </c>
      <c r="AN44" s="86" t="b">
        <v>0</v>
      </c>
      <c r="AO44" s="92" t="s">
        <v>438</v>
      </c>
      <c r="AP44" s="86" t="s">
        <v>176</v>
      </c>
      <c r="AQ44" s="86">
        <v>0</v>
      </c>
      <c r="AR44" s="86">
        <v>0</v>
      </c>
      <c r="AS44" s="86"/>
      <c r="AT44" s="86"/>
      <c r="AU44" s="86"/>
      <c r="AV44" s="86"/>
      <c r="AW44" s="86"/>
      <c r="AX44" s="86"/>
      <c r="AY44" s="86"/>
      <c r="AZ44" s="86"/>
      <c r="BA44">
        <v>1</v>
      </c>
      <c r="BB44" s="85" t="str">
        <f>REPLACE(INDEX(GroupVertices[Group],MATCH(Edges[[#This Row],[Vertex 1]],GroupVertices[Vertex],0)),1,1,"")</f>
        <v>3</v>
      </c>
      <c r="BC44" s="85" t="str">
        <f>REPLACE(INDEX(GroupVertices[Group],MATCH(Edges[[#This Row],[Vertex 2]],GroupVertices[Vertex],0)),1,1,"")</f>
        <v>3</v>
      </c>
      <c r="BD44" s="51"/>
      <c r="BE44" s="52"/>
      <c r="BF44" s="51"/>
      <c r="BG44" s="52"/>
      <c r="BH44" s="51"/>
      <c r="BI44" s="52"/>
      <c r="BJ44" s="51"/>
      <c r="BK44" s="52"/>
      <c r="BL44" s="51"/>
    </row>
    <row r="45" spans="1:64" ht="45">
      <c r="A45" s="84" t="s">
        <v>233</v>
      </c>
      <c r="B45" s="84" t="s">
        <v>249</v>
      </c>
      <c r="C45" s="53" t="s">
        <v>1285</v>
      </c>
      <c r="D45" s="54">
        <v>3</v>
      </c>
      <c r="E45" s="65" t="s">
        <v>132</v>
      </c>
      <c r="F45" s="55">
        <v>35</v>
      </c>
      <c r="G45" s="53"/>
      <c r="H45" s="57"/>
      <c r="I45" s="56"/>
      <c r="J45" s="56"/>
      <c r="K45" s="36" t="s">
        <v>65</v>
      </c>
      <c r="L45" s="83">
        <v>45</v>
      </c>
      <c r="M45" s="83"/>
      <c r="N45" s="63"/>
      <c r="O45" s="86" t="s">
        <v>254</v>
      </c>
      <c r="P45" s="88">
        <v>43719.822696759256</v>
      </c>
      <c r="Q45" s="86" t="s">
        <v>269</v>
      </c>
      <c r="R45" s="86"/>
      <c r="S45" s="86"/>
      <c r="T45" s="86" t="s">
        <v>330</v>
      </c>
      <c r="U45" s="86"/>
      <c r="V45" s="89" t="s">
        <v>367</v>
      </c>
      <c r="W45" s="88">
        <v>43719.822696759256</v>
      </c>
      <c r="X45" s="89" t="s">
        <v>394</v>
      </c>
      <c r="Y45" s="86"/>
      <c r="Z45" s="86"/>
      <c r="AA45" s="92" t="s">
        <v>441</v>
      </c>
      <c r="AB45" s="86"/>
      <c r="AC45" s="86" t="b">
        <v>0</v>
      </c>
      <c r="AD45" s="86">
        <v>0</v>
      </c>
      <c r="AE45" s="92" t="s">
        <v>469</v>
      </c>
      <c r="AF45" s="86" t="b">
        <v>0</v>
      </c>
      <c r="AG45" s="86" t="s">
        <v>475</v>
      </c>
      <c r="AH45" s="86"/>
      <c r="AI45" s="92" t="s">
        <v>469</v>
      </c>
      <c r="AJ45" s="86" t="b">
        <v>0</v>
      </c>
      <c r="AK45" s="86">
        <v>3</v>
      </c>
      <c r="AL45" s="92" t="s">
        <v>438</v>
      </c>
      <c r="AM45" s="86" t="s">
        <v>480</v>
      </c>
      <c r="AN45" s="86" t="b">
        <v>0</v>
      </c>
      <c r="AO45" s="92" t="s">
        <v>438</v>
      </c>
      <c r="AP45" s="86" t="s">
        <v>176</v>
      </c>
      <c r="AQ45" s="86">
        <v>0</v>
      </c>
      <c r="AR45" s="86">
        <v>0</v>
      </c>
      <c r="AS45" s="86"/>
      <c r="AT45" s="86"/>
      <c r="AU45" s="86"/>
      <c r="AV45" s="86"/>
      <c r="AW45" s="86"/>
      <c r="AX45" s="86"/>
      <c r="AY45" s="86"/>
      <c r="AZ45" s="86"/>
      <c r="BA45">
        <v>1</v>
      </c>
      <c r="BB45" s="85" t="str">
        <f>REPLACE(INDEX(GroupVertices[Group],MATCH(Edges[[#This Row],[Vertex 1]],GroupVertices[Vertex],0)),1,1,"")</f>
        <v>3</v>
      </c>
      <c r="BC45" s="85" t="str">
        <f>REPLACE(INDEX(GroupVertices[Group],MATCH(Edges[[#This Row],[Vertex 2]],GroupVertices[Vertex],0)),1,1,"")</f>
        <v>3</v>
      </c>
      <c r="BD45" s="51"/>
      <c r="BE45" s="52"/>
      <c r="BF45" s="51"/>
      <c r="BG45" s="52"/>
      <c r="BH45" s="51"/>
      <c r="BI45" s="52"/>
      <c r="BJ45" s="51"/>
      <c r="BK45" s="52"/>
      <c r="BL45" s="51"/>
    </row>
    <row r="46" spans="1:64" ht="45">
      <c r="A46" s="84" t="s">
        <v>230</v>
      </c>
      <c r="B46" s="84" t="s">
        <v>250</v>
      </c>
      <c r="C46" s="53" t="s">
        <v>1285</v>
      </c>
      <c r="D46" s="54">
        <v>3</v>
      </c>
      <c r="E46" s="65" t="s">
        <v>132</v>
      </c>
      <c r="F46" s="55">
        <v>35</v>
      </c>
      <c r="G46" s="53"/>
      <c r="H46" s="57"/>
      <c r="I46" s="56"/>
      <c r="J46" s="56"/>
      <c r="K46" s="36" t="s">
        <v>65</v>
      </c>
      <c r="L46" s="83">
        <v>46</v>
      </c>
      <c r="M46" s="83"/>
      <c r="N46" s="63"/>
      <c r="O46" s="86" t="s">
        <v>254</v>
      </c>
      <c r="P46" s="88">
        <v>43719.73819444444</v>
      </c>
      <c r="Q46" s="86" t="s">
        <v>268</v>
      </c>
      <c r="R46" s="89" t="s">
        <v>299</v>
      </c>
      <c r="S46" s="86" t="s">
        <v>322</v>
      </c>
      <c r="T46" s="86" t="s">
        <v>329</v>
      </c>
      <c r="U46" s="86"/>
      <c r="V46" s="89" t="s">
        <v>364</v>
      </c>
      <c r="W46" s="88">
        <v>43719.73819444444</v>
      </c>
      <c r="X46" s="89" t="s">
        <v>391</v>
      </c>
      <c r="Y46" s="86"/>
      <c r="Z46" s="86"/>
      <c r="AA46" s="92" t="s">
        <v>438</v>
      </c>
      <c r="AB46" s="86"/>
      <c r="AC46" s="86" t="b">
        <v>0</v>
      </c>
      <c r="AD46" s="86">
        <v>0</v>
      </c>
      <c r="AE46" s="92" t="s">
        <v>469</v>
      </c>
      <c r="AF46" s="86" t="b">
        <v>0</v>
      </c>
      <c r="AG46" s="86" t="s">
        <v>475</v>
      </c>
      <c r="AH46" s="86"/>
      <c r="AI46" s="92" t="s">
        <v>469</v>
      </c>
      <c r="AJ46" s="86" t="b">
        <v>0</v>
      </c>
      <c r="AK46" s="86">
        <v>3</v>
      </c>
      <c r="AL46" s="92" t="s">
        <v>469</v>
      </c>
      <c r="AM46" s="86" t="s">
        <v>480</v>
      </c>
      <c r="AN46" s="86" t="b">
        <v>0</v>
      </c>
      <c r="AO46" s="92" t="s">
        <v>438</v>
      </c>
      <c r="AP46" s="86" t="s">
        <v>176</v>
      </c>
      <c r="AQ46" s="86">
        <v>0</v>
      </c>
      <c r="AR46" s="86">
        <v>0</v>
      </c>
      <c r="AS46" s="86"/>
      <c r="AT46" s="86"/>
      <c r="AU46" s="86"/>
      <c r="AV46" s="86"/>
      <c r="AW46" s="86"/>
      <c r="AX46" s="86"/>
      <c r="AY46" s="86"/>
      <c r="AZ46" s="86"/>
      <c r="BA46">
        <v>1</v>
      </c>
      <c r="BB46" s="85" t="str">
        <f>REPLACE(INDEX(GroupVertices[Group],MATCH(Edges[[#This Row],[Vertex 1]],GroupVertices[Vertex],0)),1,1,"")</f>
        <v>3</v>
      </c>
      <c r="BC46" s="85" t="str">
        <f>REPLACE(INDEX(GroupVertices[Group],MATCH(Edges[[#This Row],[Vertex 2]],GroupVertices[Vertex],0)),1,1,"")</f>
        <v>3</v>
      </c>
      <c r="BD46" s="51"/>
      <c r="BE46" s="52"/>
      <c r="BF46" s="51"/>
      <c r="BG46" s="52"/>
      <c r="BH46" s="51"/>
      <c r="BI46" s="52"/>
      <c r="BJ46" s="51"/>
      <c r="BK46" s="52"/>
      <c r="BL46" s="51"/>
    </row>
    <row r="47" spans="1:64" ht="45">
      <c r="A47" s="84" t="s">
        <v>233</v>
      </c>
      <c r="B47" s="84" t="s">
        <v>250</v>
      </c>
      <c r="C47" s="53" t="s">
        <v>1285</v>
      </c>
      <c r="D47" s="54">
        <v>3</v>
      </c>
      <c r="E47" s="65" t="s">
        <v>132</v>
      </c>
      <c r="F47" s="55">
        <v>35</v>
      </c>
      <c r="G47" s="53"/>
      <c r="H47" s="57"/>
      <c r="I47" s="56"/>
      <c r="J47" s="56"/>
      <c r="K47" s="36" t="s">
        <v>65</v>
      </c>
      <c r="L47" s="83">
        <v>47</v>
      </c>
      <c r="M47" s="83"/>
      <c r="N47" s="63"/>
      <c r="O47" s="86" t="s">
        <v>254</v>
      </c>
      <c r="P47" s="88">
        <v>43719.822696759256</v>
      </c>
      <c r="Q47" s="86" t="s">
        <v>269</v>
      </c>
      <c r="R47" s="86"/>
      <c r="S47" s="86"/>
      <c r="T47" s="86" t="s">
        <v>330</v>
      </c>
      <c r="U47" s="86"/>
      <c r="V47" s="89" t="s">
        <v>367</v>
      </c>
      <c r="W47" s="88">
        <v>43719.822696759256</v>
      </c>
      <c r="X47" s="89" t="s">
        <v>394</v>
      </c>
      <c r="Y47" s="86"/>
      <c r="Z47" s="86"/>
      <c r="AA47" s="92" t="s">
        <v>441</v>
      </c>
      <c r="AB47" s="86"/>
      <c r="AC47" s="86" t="b">
        <v>0</v>
      </c>
      <c r="AD47" s="86">
        <v>0</v>
      </c>
      <c r="AE47" s="92" t="s">
        <v>469</v>
      </c>
      <c r="AF47" s="86" t="b">
        <v>0</v>
      </c>
      <c r="AG47" s="86" t="s">
        <v>475</v>
      </c>
      <c r="AH47" s="86"/>
      <c r="AI47" s="92" t="s">
        <v>469</v>
      </c>
      <c r="AJ47" s="86" t="b">
        <v>0</v>
      </c>
      <c r="AK47" s="86">
        <v>3</v>
      </c>
      <c r="AL47" s="92" t="s">
        <v>438</v>
      </c>
      <c r="AM47" s="86" t="s">
        <v>480</v>
      </c>
      <c r="AN47" s="86" t="b">
        <v>0</v>
      </c>
      <c r="AO47" s="92" t="s">
        <v>438</v>
      </c>
      <c r="AP47" s="86" t="s">
        <v>176</v>
      </c>
      <c r="AQ47" s="86">
        <v>0</v>
      </c>
      <c r="AR47" s="86">
        <v>0</v>
      </c>
      <c r="AS47" s="86"/>
      <c r="AT47" s="86"/>
      <c r="AU47" s="86"/>
      <c r="AV47" s="86"/>
      <c r="AW47" s="86"/>
      <c r="AX47" s="86"/>
      <c r="AY47" s="86"/>
      <c r="AZ47" s="86"/>
      <c r="BA47">
        <v>1</v>
      </c>
      <c r="BB47" s="85" t="str">
        <f>REPLACE(INDEX(GroupVertices[Group],MATCH(Edges[[#This Row],[Vertex 1]],GroupVertices[Vertex],0)),1,1,"")</f>
        <v>3</v>
      </c>
      <c r="BC47" s="85" t="str">
        <f>REPLACE(INDEX(GroupVertices[Group],MATCH(Edges[[#This Row],[Vertex 2]],GroupVertices[Vertex],0)),1,1,"")</f>
        <v>3</v>
      </c>
      <c r="BD47" s="51"/>
      <c r="BE47" s="52"/>
      <c r="BF47" s="51"/>
      <c r="BG47" s="52"/>
      <c r="BH47" s="51"/>
      <c r="BI47" s="52"/>
      <c r="BJ47" s="51"/>
      <c r="BK47" s="52"/>
      <c r="BL47" s="51"/>
    </row>
    <row r="48" spans="1:64" ht="45">
      <c r="A48" s="84" t="s">
        <v>230</v>
      </c>
      <c r="B48" s="84" t="s">
        <v>233</v>
      </c>
      <c r="C48" s="53" t="s">
        <v>1285</v>
      </c>
      <c r="D48" s="54">
        <v>3</v>
      </c>
      <c r="E48" s="65" t="s">
        <v>132</v>
      </c>
      <c r="F48" s="55">
        <v>35</v>
      </c>
      <c r="G48" s="53"/>
      <c r="H48" s="57"/>
      <c r="I48" s="56"/>
      <c r="J48" s="56"/>
      <c r="K48" s="36" t="s">
        <v>66</v>
      </c>
      <c r="L48" s="83">
        <v>48</v>
      </c>
      <c r="M48" s="83"/>
      <c r="N48" s="63"/>
      <c r="O48" s="86" t="s">
        <v>254</v>
      </c>
      <c r="P48" s="88">
        <v>43719.73819444444</v>
      </c>
      <c r="Q48" s="86" t="s">
        <v>268</v>
      </c>
      <c r="R48" s="89" t="s">
        <v>299</v>
      </c>
      <c r="S48" s="86" t="s">
        <v>322</v>
      </c>
      <c r="T48" s="86" t="s">
        <v>329</v>
      </c>
      <c r="U48" s="86"/>
      <c r="V48" s="89" t="s">
        <v>364</v>
      </c>
      <c r="W48" s="88">
        <v>43719.73819444444</v>
      </c>
      <c r="X48" s="89" t="s">
        <v>391</v>
      </c>
      <c r="Y48" s="86"/>
      <c r="Z48" s="86"/>
      <c r="AA48" s="92" t="s">
        <v>438</v>
      </c>
      <c r="AB48" s="86"/>
      <c r="AC48" s="86" t="b">
        <v>0</v>
      </c>
      <c r="AD48" s="86">
        <v>0</v>
      </c>
      <c r="AE48" s="92" t="s">
        <v>469</v>
      </c>
      <c r="AF48" s="86" t="b">
        <v>0</v>
      </c>
      <c r="AG48" s="86" t="s">
        <v>475</v>
      </c>
      <c r="AH48" s="86"/>
      <c r="AI48" s="92" t="s">
        <v>469</v>
      </c>
      <c r="AJ48" s="86" t="b">
        <v>0</v>
      </c>
      <c r="AK48" s="86">
        <v>3</v>
      </c>
      <c r="AL48" s="92" t="s">
        <v>469</v>
      </c>
      <c r="AM48" s="86" t="s">
        <v>480</v>
      </c>
      <c r="AN48" s="86" t="b">
        <v>0</v>
      </c>
      <c r="AO48" s="92" t="s">
        <v>438</v>
      </c>
      <c r="AP48" s="86" t="s">
        <v>176</v>
      </c>
      <c r="AQ48" s="86">
        <v>0</v>
      </c>
      <c r="AR48" s="86">
        <v>0</v>
      </c>
      <c r="AS48" s="86"/>
      <c r="AT48" s="86"/>
      <c r="AU48" s="86"/>
      <c r="AV48" s="86"/>
      <c r="AW48" s="86"/>
      <c r="AX48" s="86"/>
      <c r="AY48" s="86"/>
      <c r="AZ48" s="86"/>
      <c r="BA48">
        <v>1</v>
      </c>
      <c r="BB48" s="85" t="str">
        <f>REPLACE(INDEX(GroupVertices[Group],MATCH(Edges[[#This Row],[Vertex 1]],GroupVertices[Vertex],0)),1,1,"")</f>
        <v>3</v>
      </c>
      <c r="BC48" s="85" t="str">
        <f>REPLACE(INDEX(GroupVertices[Group],MATCH(Edges[[#This Row],[Vertex 2]],GroupVertices[Vertex],0)),1,1,"")</f>
        <v>3</v>
      </c>
      <c r="BD48" s="51">
        <v>1</v>
      </c>
      <c r="BE48" s="52">
        <v>3.225806451612903</v>
      </c>
      <c r="BF48" s="51">
        <v>0</v>
      </c>
      <c r="BG48" s="52">
        <v>0</v>
      </c>
      <c r="BH48" s="51">
        <v>0</v>
      </c>
      <c r="BI48" s="52">
        <v>0</v>
      </c>
      <c r="BJ48" s="51">
        <v>30</v>
      </c>
      <c r="BK48" s="52">
        <v>96.7741935483871</v>
      </c>
      <c r="BL48" s="51">
        <v>31</v>
      </c>
    </row>
    <row r="49" spans="1:64" ht="45">
      <c r="A49" s="84" t="s">
        <v>230</v>
      </c>
      <c r="B49" s="84" t="s">
        <v>242</v>
      </c>
      <c r="C49" s="53" t="s">
        <v>1285</v>
      </c>
      <c r="D49" s="54">
        <v>3</v>
      </c>
      <c r="E49" s="65" t="s">
        <v>132</v>
      </c>
      <c r="F49" s="55">
        <v>35</v>
      </c>
      <c r="G49" s="53"/>
      <c r="H49" s="57"/>
      <c r="I49" s="56"/>
      <c r="J49" s="56"/>
      <c r="K49" s="36" t="s">
        <v>65</v>
      </c>
      <c r="L49" s="83">
        <v>49</v>
      </c>
      <c r="M49" s="83"/>
      <c r="N49" s="63"/>
      <c r="O49" s="86" t="s">
        <v>254</v>
      </c>
      <c r="P49" s="88">
        <v>43719.73819444444</v>
      </c>
      <c r="Q49" s="86" t="s">
        <v>268</v>
      </c>
      <c r="R49" s="89" t="s">
        <v>299</v>
      </c>
      <c r="S49" s="86" t="s">
        <v>322</v>
      </c>
      <c r="T49" s="86" t="s">
        <v>329</v>
      </c>
      <c r="U49" s="86"/>
      <c r="V49" s="89" t="s">
        <v>364</v>
      </c>
      <c r="W49" s="88">
        <v>43719.73819444444</v>
      </c>
      <c r="X49" s="89" t="s">
        <v>391</v>
      </c>
      <c r="Y49" s="86"/>
      <c r="Z49" s="86"/>
      <c r="AA49" s="92" t="s">
        <v>438</v>
      </c>
      <c r="AB49" s="86"/>
      <c r="AC49" s="86" t="b">
        <v>0</v>
      </c>
      <c r="AD49" s="86">
        <v>0</v>
      </c>
      <c r="AE49" s="92" t="s">
        <v>469</v>
      </c>
      <c r="AF49" s="86" t="b">
        <v>0</v>
      </c>
      <c r="AG49" s="86" t="s">
        <v>475</v>
      </c>
      <c r="AH49" s="86"/>
      <c r="AI49" s="92" t="s">
        <v>469</v>
      </c>
      <c r="AJ49" s="86" t="b">
        <v>0</v>
      </c>
      <c r="AK49" s="86">
        <v>3</v>
      </c>
      <c r="AL49" s="92" t="s">
        <v>469</v>
      </c>
      <c r="AM49" s="86" t="s">
        <v>480</v>
      </c>
      <c r="AN49" s="86" t="b">
        <v>0</v>
      </c>
      <c r="AO49" s="92" t="s">
        <v>438</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1</v>
      </c>
      <c r="BD49" s="51"/>
      <c r="BE49" s="52"/>
      <c r="BF49" s="51"/>
      <c r="BG49" s="52"/>
      <c r="BH49" s="51"/>
      <c r="BI49" s="52"/>
      <c r="BJ49" s="51"/>
      <c r="BK49" s="52"/>
      <c r="BL49" s="51"/>
    </row>
    <row r="50" spans="1:64" ht="45">
      <c r="A50" s="84" t="s">
        <v>233</v>
      </c>
      <c r="B50" s="84" t="s">
        <v>230</v>
      </c>
      <c r="C50" s="53" t="s">
        <v>1285</v>
      </c>
      <c r="D50" s="54">
        <v>3</v>
      </c>
      <c r="E50" s="65" t="s">
        <v>132</v>
      </c>
      <c r="F50" s="55">
        <v>35</v>
      </c>
      <c r="G50" s="53"/>
      <c r="H50" s="57"/>
      <c r="I50" s="56"/>
      <c r="J50" s="56"/>
      <c r="K50" s="36" t="s">
        <v>66</v>
      </c>
      <c r="L50" s="83">
        <v>50</v>
      </c>
      <c r="M50" s="83"/>
      <c r="N50" s="63"/>
      <c r="O50" s="86" t="s">
        <v>254</v>
      </c>
      <c r="P50" s="88">
        <v>43719.822696759256</v>
      </c>
      <c r="Q50" s="86" t="s">
        <v>269</v>
      </c>
      <c r="R50" s="86"/>
      <c r="S50" s="86"/>
      <c r="T50" s="86" t="s">
        <v>330</v>
      </c>
      <c r="U50" s="86"/>
      <c r="V50" s="89" t="s">
        <v>367</v>
      </c>
      <c r="W50" s="88">
        <v>43719.822696759256</v>
      </c>
      <c r="X50" s="89" t="s">
        <v>394</v>
      </c>
      <c r="Y50" s="86"/>
      <c r="Z50" s="86"/>
      <c r="AA50" s="92" t="s">
        <v>441</v>
      </c>
      <c r="AB50" s="86"/>
      <c r="AC50" s="86" t="b">
        <v>0</v>
      </c>
      <c r="AD50" s="86">
        <v>0</v>
      </c>
      <c r="AE50" s="92" t="s">
        <v>469</v>
      </c>
      <c r="AF50" s="86" t="b">
        <v>0</v>
      </c>
      <c r="AG50" s="86" t="s">
        <v>475</v>
      </c>
      <c r="AH50" s="86"/>
      <c r="AI50" s="92" t="s">
        <v>469</v>
      </c>
      <c r="AJ50" s="86" t="b">
        <v>0</v>
      </c>
      <c r="AK50" s="86">
        <v>3</v>
      </c>
      <c r="AL50" s="92" t="s">
        <v>438</v>
      </c>
      <c r="AM50" s="86" t="s">
        <v>480</v>
      </c>
      <c r="AN50" s="86" t="b">
        <v>0</v>
      </c>
      <c r="AO50" s="92" t="s">
        <v>438</v>
      </c>
      <c r="AP50" s="86" t="s">
        <v>176</v>
      </c>
      <c r="AQ50" s="86">
        <v>0</v>
      </c>
      <c r="AR50" s="86">
        <v>0</v>
      </c>
      <c r="AS50" s="86"/>
      <c r="AT50" s="86"/>
      <c r="AU50" s="86"/>
      <c r="AV50" s="86"/>
      <c r="AW50" s="86"/>
      <c r="AX50" s="86"/>
      <c r="AY50" s="86"/>
      <c r="AZ50" s="86"/>
      <c r="BA50">
        <v>1</v>
      </c>
      <c r="BB50" s="85" t="str">
        <f>REPLACE(INDEX(GroupVertices[Group],MATCH(Edges[[#This Row],[Vertex 1]],GroupVertices[Vertex],0)),1,1,"")</f>
        <v>3</v>
      </c>
      <c r="BC50" s="85" t="str">
        <f>REPLACE(INDEX(GroupVertices[Group],MATCH(Edges[[#This Row],[Vertex 2]],GroupVertices[Vertex],0)),1,1,"")</f>
        <v>3</v>
      </c>
      <c r="BD50" s="51"/>
      <c r="BE50" s="52"/>
      <c r="BF50" s="51"/>
      <c r="BG50" s="52"/>
      <c r="BH50" s="51"/>
      <c r="BI50" s="52"/>
      <c r="BJ50" s="51"/>
      <c r="BK50" s="52"/>
      <c r="BL50" s="51"/>
    </row>
    <row r="51" spans="1:64" ht="45">
      <c r="A51" s="84" t="s">
        <v>233</v>
      </c>
      <c r="B51" s="84" t="s">
        <v>242</v>
      </c>
      <c r="C51" s="53" t="s">
        <v>1285</v>
      </c>
      <c r="D51" s="54">
        <v>3</v>
      </c>
      <c r="E51" s="65" t="s">
        <v>132</v>
      </c>
      <c r="F51" s="55">
        <v>35</v>
      </c>
      <c r="G51" s="53"/>
      <c r="H51" s="57"/>
      <c r="I51" s="56"/>
      <c r="J51" s="56"/>
      <c r="K51" s="36" t="s">
        <v>65</v>
      </c>
      <c r="L51" s="83">
        <v>51</v>
      </c>
      <c r="M51" s="83"/>
      <c r="N51" s="63"/>
      <c r="O51" s="86" t="s">
        <v>254</v>
      </c>
      <c r="P51" s="88">
        <v>43719.822696759256</v>
      </c>
      <c r="Q51" s="86" t="s">
        <v>269</v>
      </c>
      <c r="R51" s="86"/>
      <c r="S51" s="86"/>
      <c r="T51" s="86" t="s">
        <v>330</v>
      </c>
      <c r="U51" s="86"/>
      <c r="V51" s="89" t="s">
        <v>367</v>
      </c>
      <c r="W51" s="88">
        <v>43719.822696759256</v>
      </c>
      <c r="X51" s="89" t="s">
        <v>394</v>
      </c>
      <c r="Y51" s="86"/>
      <c r="Z51" s="86"/>
      <c r="AA51" s="92" t="s">
        <v>441</v>
      </c>
      <c r="AB51" s="86"/>
      <c r="AC51" s="86" t="b">
        <v>0</v>
      </c>
      <c r="AD51" s="86">
        <v>0</v>
      </c>
      <c r="AE51" s="92" t="s">
        <v>469</v>
      </c>
      <c r="AF51" s="86" t="b">
        <v>0</v>
      </c>
      <c r="AG51" s="86" t="s">
        <v>475</v>
      </c>
      <c r="AH51" s="86"/>
      <c r="AI51" s="92" t="s">
        <v>469</v>
      </c>
      <c r="AJ51" s="86" t="b">
        <v>0</v>
      </c>
      <c r="AK51" s="86">
        <v>3</v>
      </c>
      <c r="AL51" s="92" t="s">
        <v>438</v>
      </c>
      <c r="AM51" s="86" t="s">
        <v>480</v>
      </c>
      <c r="AN51" s="86" t="b">
        <v>0</v>
      </c>
      <c r="AO51" s="92" t="s">
        <v>438</v>
      </c>
      <c r="AP51" s="86" t="s">
        <v>176</v>
      </c>
      <c r="AQ51" s="86">
        <v>0</v>
      </c>
      <c r="AR51" s="86">
        <v>0</v>
      </c>
      <c r="AS51" s="86"/>
      <c r="AT51" s="86"/>
      <c r="AU51" s="86"/>
      <c r="AV51" s="86"/>
      <c r="AW51" s="86"/>
      <c r="AX51" s="86"/>
      <c r="AY51" s="86"/>
      <c r="AZ51" s="86"/>
      <c r="BA51">
        <v>1</v>
      </c>
      <c r="BB51" s="85" t="str">
        <f>REPLACE(INDEX(GroupVertices[Group],MATCH(Edges[[#This Row],[Vertex 1]],GroupVertices[Vertex],0)),1,1,"")</f>
        <v>3</v>
      </c>
      <c r="BC51" s="85" t="str">
        <f>REPLACE(INDEX(GroupVertices[Group],MATCH(Edges[[#This Row],[Vertex 2]],GroupVertices[Vertex],0)),1,1,"")</f>
        <v>1</v>
      </c>
      <c r="BD51" s="51">
        <v>0</v>
      </c>
      <c r="BE51" s="52">
        <v>0</v>
      </c>
      <c r="BF51" s="51">
        <v>0</v>
      </c>
      <c r="BG51" s="52">
        <v>0</v>
      </c>
      <c r="BH51" s="51">
        <v>0</v>
      </c>
      <c r="BI51" s="52">
        <v>0</v>
      </c>
      <c r="BJ51" s="51">
        <v>18</v>
      </c>
      <c r="BK51" s="52">
        <v>100</v>
      </c>
      <c r="BL51" s="51">
        <v>18</v>
      </c>
    </row>
    <row r="52" spans="1:64" ht="30">
      <c r="A52" s="84" t="s">
        <v>234</v>
      </c>
      <c r="B52" s="84" t="s">
        <v>234</v>
      </c>
      <c r="C52" s="53" t="s">
        <v>1286</v>
      </c>
      <c r="D52" s="54">
        <v>10</v>
      </c>
      <c r="E52" s="65" t="s">
        <v>136</v>
      </c>
      <c r="F52" s="55">
        <v>12</v>
      </c>
      <c r="G52" s="53"/>
      <c r="H52" s="57"/>
      <c r="I52" s="56"/>
      <c r="J52" s="56"/>
      <c r="K52" s="36" t="s">
        <v>65</v>
      </c>
      <c r="L52" s="83">
        <v>52</v>
      </c>
      <c r="M52" s="83"/>
      <c r="N52" s="63"/>
      <c r="O52" s="86" t="s">
        <v>176</v>
      </c>
      <c r="P52" s="88">
        <v>43577.776400462964</v>
      </c>
      <c r="Q52" s="86" t="s">
        <v>270</v>
      </c>
      <c r="R52" s="89" t="s">
        <v>300</v>
      </c>
      <c r="S52" s="86" t="s">
        <v>323</v>
      </c>
      <c r="T52" s="86"/>
      <c r="U52" s="89" t="s">
        <v>333</v>
      </c>
      <c r="V52" s="89" t="s">
        <v>333</v>
      </c>
      <c r="W52" s="88">
        <v>43577.776400462964</v>
      </c>
      <c r="X52" s="89" t="s">
        <v>395</v>
      </c>
      <c r="Y52" s="86"/>
      <c r="Z52" s="86"/>
      <c r="AA52" s="92" t="s">
        <v>442</v>
      </c>
      <c r="AB52" s="86"/>
      <c r="AC52" s="86" t="b">
        <v>0</v>
      </c>
      <c r="AD52" s="86">
        <v>13</v>
      </c>
      <c r="AE52" s="92" t="s">
        <v>469</v>
      </c>
      <c r="AF52" s="86" t="b">
        <v>0</v>
      </c>
      <c r="AG52" s="86" t="s">
        <v>475</v>
      </c>
      <c r="AH52" s="86"/>
      <c r="AI52" s="92" t="s">
        <v>469</v>
      </c>
      <c r="AJ52" s="86" t="b">
        <v>0</v>
      </c>
      <c r="AK52" s="86">
        <v>25</v>
      </c>
      <c r="AL52" s="92" t="s">
        <v>469</v>
      </c>
      <c r="AM52" s="86" t="s">
        <v>484</v>
      </c>
      <c r="AN52" s="86" t="b">
        <v>0</v>
      </c>
      <c r="AO52" s="92" t="s">
        <v>442</v>
      </c>
      <c r="AP52" s="86" t="s">
        <v>489</v>
      </c>
      <c r="AQ52" s="86">
        <v>0</v>
      </c>
      <c r="AR52" s="86">
        <v>0</v>
      </c>
      <c r="AS52" s="86"/>
      <c r="AT52" s="86"/>
      <c r="AU52" s="86"/>
      <c r="AV52" s="86"/>
      <c r="AW52" s="86"/>
      <c r="AX52" s="86"/>
      <c r="AY52" s="86"/>
      <c r="AZ52" s="86"/>
      <c r="BA52">
        <v>3</v>
      </c>
      <c r="BB52" s="85" t="str">
        <f>REPLACE(INDEX(GroupVertices[Group],MATCH(Edges[[#This Row],[Vertex 1]],GroupVertices[Vertex],0)),1,1,"")</f>
        <v>2</v>
      </c>
      <c r="BC52" s="85" t="str">
        <f>REPLACE(INDEX(GroupVertices[Group],MATCH(Edges[[#This Row],[Vertex 2]],GroupVertices[Vertex],0)),1,1,"")</f>
        <v>2</v>
      </c>
      <c r="BD52" s="51">
        <v>0</v>
      </c>
      <c r="BE52" s="52">
        <v>0</v>
      </c>
      <c r="BF52" s="51">
        <v>0</v>
      </c>
      <c r="BG52" s="52">
        <v>0</v>
      </c>
      <c r="BH52" s="51">
        <v>0</v>
      </c>
      <c r="BI52" s="52">
        <v>0</v>
      </c>
      <c r="BJ52" s="51">
        <v>37</v>
      </c>
      <c r="BK52" s="52">
        <v>100</v>
      </c>
      <c r="BL52" s="51">
        <v>37</v>
      </c>
    </row>
    <row r="53" spans="1:64" ht="30">
      <c r="A53" s="84" t="s">
        <v>234</v>
      </c>
      <c r="B53" s="84" t="s">
        <v>234</v>
      </c>
      <c r="C53" s="53" t="s">
        <v>1286</v>
      </c>
      <c r="D53" s="54">
        <v>10</v>
      </c>
      <c r="E53" s="65" t="s">
        <v>136</v>
      </c>
      <c r="F53" s="55">
        <v>12</v>
      </c>
      <c r="G53" s="53"/>
      <c r="H53" s="57"/>
      <c r="I53" s="56"/>
      <c r="J53" s="56"/>
      <c r="K53" s="36" t="s">
        <v>65</v>
      </c>
      <c r="L53" s="83">
        <v>53</v>
      </c>
      <c r="M53" s="83"/>
      <c r="N53" s="63"/>
      <c r="O53" s="86" t="s">
        <v>176</v>
      </c>
      <c r="P53" s="88">
        <v>43665.659837962965</v>
      </c>
      <c r="Q53" s="86" t="s">
        <v>271</v>
      </c>
      <c r="R53" s="89" t="s">
        <v>301</v>
      </c>
      <c r="S53" s="86" t="s">
        <v>323</v>
      </c>
      <c r="T53" s="86"/>
      <c r="U53" s="89" t="s">
        <v>334</v>
      </c>
      <c r="V53" s="89" t="s">
        <v>334</v>
      </c>
      <c r="W53" s="88">
        <v>43665.659837962965</v>
      </c>
      <c r="X53" s="89" t="s">
        <v>396</v>
      </c>
      <c r="Y53" s="86"/>
      <c r="Z53" s="86"/>
      <c r="AA53" s="92" t="s">
        <v>443</v>
      </c>
      <c r="AB53" s="86"/>
      <c r="AC53" s="86" t="b">
        <v>0</v>
      </c>
      <c r="AD53" s="86">
        <v>14</v>
      </c>
      <c r="AE53" s="92" t="s">
        <v>469</v>
      </c>
      <c r="AF53" s="86" t="b">
        <v>0</v>
      </c>
      <c r="AG53" s="86" t="s">
        <v>475</v>
      </c>
      <c r="AH53" s="86"/>
      <c r="AI53" s="92" t="s">
        <v>469</v>
      </c>
      <c r="AJ53" s="86" t="b">
        <v>0</v>
      </c>
      <c r="AK53" s="86">
        <v>20</v>
      </c>
      <c r="AL53" s="92" t="s">
        <v>469</v>
      </c>
      <c r="AM53" s="86" t="s">
        <v>484</v>
      </c>
      <c r="AN53" s="86" t="b">
        <v>0</v>
      </c>
      <c r="AO53" s="92" t="s">
        <v>443</v>
      </c>
      <c r="AP53" s="86" t="s">
        <v>489</v>
      </c>
      <c r="AQ53" s="86">
        <v>0</v>
      </c>
      <c r="AR53" s="86">
        <v>0</v>
      </c>
      <c r="AS53" s="86"/>
      <c r="AT53" s="86"/>
      <c r="AU53" s="86"/>
      <c r="AV53" s="86"/>
      <c r="AW53" s="86"/>
      <c r="AX53" s="86"/>
      <c r="AY53" s="86"/>
      <c r="AZ53" s="86"/>
      <c r="BA53">
        <v>3</v>
      </c>
      <c r="BB53" s="85" t="str">
        <f>REPLACE(INDEX(GroupVertices[Group],MATCH(Edges[[#This Row],[Vertex 1]],GroupVertices[Vertex],0)),1,1,"")</f>
        <v>2</v>
      </c>
      <c r="BC53" s="85" t="str">
        <f>REPLACE(INDEX(GroupVertices[Group],MATCH(Edges[[#This Row],[Vertex 2]],GroupVertices[Vertex],0)),1,1,"")</f>
        <v>2</v>
      </c>
      <c r="BD53" s="51">
        <v>0</v>
      </c>
      <c r="BE53" s="52">
        <v>0</v>
      </c>
      <c r="BF53" s="51">
        <v>1</v>
      </c>
      <c r="BG53" s="52">
        <v>2.272727272727273</v>
      </c>
      <c r="BH53" s="51">
        <v>0</v>
      </c>
      <c r="BI53" s="52">
        <v>0</v>
      </c>
      <c r="BJ53" s="51">
        <v>43</v>
      </c>
      <c r="BK53" s="52">
        <v>97.72727272727273</v>
      </c>
      <c r="BL53" s="51">
        <v>44</v>
      </c>
    </row>
    <row r="54" spans="1:64" ht="30">
      <c r="A54" s="84" t="s">
        <v>234</v>
      </c>
      <c r="B54" s="84" t="s">
        <v>234</v>
      </c>
      <c r="C54" s="53" t="s">
        <v>1286</v>
      </c>
      <c r="D54" s="54">
        <v>10</v>
      </c>
      <c r="E54" s="65" t="s">
        <v>136</v>
      </c>
      <c r="F54" s="55">
        <v>12</v>
      </c>
      <c r="G54" s="53"/>
      <c r="H54" s="57"/>
      <c r="I54" s="56"/>
      <c r="J54" s="56"/>
      <c r="K54" s="36" t="s">
        <v>65</v>
      </c>
      <c r="L54" s="83">
        <v>54</v>
      </c>
      <c r="M54" s="83"/>
      <c r="N54" s="63"/>
      <c r="O54" s="86" t="s">
        <v>176</v>
      </c>
      <c r="P54" s="88">
        <v>43630.87158564815</v>
      </c>
      <c r="Q54" s="86" t="s">
        <v>272</v>
      </c>
      <c r="R54" s="89" t="s">
        <v>302</v>
      </c>
      <c r="S54" s="86" t="s">
        <v>321</v>
      </c>
      <c r="T54" s="86"/>
      <c r="U54" s="89" t="s">
        <v>335</v>
      </c>
      <c r="V54" s="89" t="s">
        <v>335</v>
      </c>
      <c r="W54" s="88">
        <v>43630.87158564815</v>
      </c>
      <c r="X54" s="89" t="s">
        <v>397</v>
      </c>
      <c r="Y54" s="86"/>
      <c r="Z54" s="86"/>
      <c r="AA54" s="92" t="s">
        <v>444</v>
      </c>
      <c r="AB54" s="86"/>
      <c r="AC54" s="86" t="b">
        <v>0</v>
      </c>
      <c r="AD54" s="86">
        <v>9</v>
      </c>
      <c r="AE54" s="92" t="s">
        <v>469</v>
      </c>
      <c r="AF54" s="86" t="b">
        <v>0</v>
      </c>
      <c r="AG54" s="86" t="s">
        <v>475</v>
      </c>
      <c r="AH54" s="86"/>
      <c r="AI54" s="92" t="s">
        <v>469</v>
      </c>
      <c r="AJ54" s="86" t="b">
        <v>0</v>
      </c>
      <c r="AK54" s="86">
        <v>7</v>
      </c>
      <c r="AL54" s="92" t="s">
        <v>469</v>
      </c>
      <c r="AM54" s="86" t="s">
        <v>484</v>
      </c>
      <c r="AN54" s="86" t="b">
        <v>0</v>
      </c>
      <c r="AO54" s="92" t="s">
        <v>444</v>
      </c>
      <c r="AP54" s="86" t="s">
        <v>489</v>
      </c>
      <c r="AQ54" s="86">
        <v>0</v>
      </c>
      <c r="AR54" s="86">
        <v>0</v>
      </c>
      <c r="AS54" s="86"/>
      <c r="AT54" s="86"/>
      <c r="AU54" s="86"/>
      <c r="AV54" s="86"/>
      <c r="AW54" s="86"/>
      <c r="AX54" s="86"/>
      <c r="AY54" s="86"/>
      <c r="AZ54" s="86"/>
      <c r="BA54">
        <v>3</v>
      </c>
      <c r="BB54" s="85" t="str">
        <f>REPLACE(INDEX(GroupVertices[Group],MATCH(Edges[[#This Row],[Vertex 1]],GroupVertices[Vertex],0)),1,1,"")</f>
        <v>2</v>
      </c>
      <c r="BC54" s="85" t="str">
        <f>REPLACE(INDEX(GroupVertices[Group],MATCH(Edges[[#This Row],[Vertex 2]],GroupVertices[Vertex],0)),1,1,"")</f>
        <v>2</v>
      </c>
      <c r="BD54" s="51">
        <v>1</v>
      </c>
      <c r="BE54" s="52">
        <v>2.2222222222222223</v>
      </c>
      <c r="BF54" s="51">
        <v>2</v>
      </c>
      <c r="BG54" s="52">
        <v>4.444444444444445</v>
      </c>
      <c r="BH54" s="51">
        <v>0</v>
      </c>
      <c r="BI54" s="52">
        <v>0</v>
      </c>
      <c r="BJ54" s="51">
        <v>42</v>
      </c>
      <c r="BK54" s="52">
        <v>93.33333333333333</v>
      </c>
      <c r="BL54" s="51">
        <v>45</v>
      </c>
    </row>
    <row r="55" spans="1:64" ht="45">
      <c r="A55" s="84" t="s">
        <v>235</v>
      </c>
      <c r="B55" s="84" t="s">
        <v>234</v>
      </c>
      <c r="C55" s="53" t="s">
        <v>1285</v>
      </c>
      <c r="D55" s="54">
        <v>3</v>
      </c>
      <c r="E55" s="65" t="s">
        <v>132</v>
      </c>
      <c r="F55" s="55">
        <v>35</v>
      </c>
      <c r="G55" s="53"/>
      <c r="H55" s="57"/>
      <c r="I55" s="56"/>
      <c r="J55" s="56"/>
      <c r="K55" s="36" t="s">
        <v>65</v>
      </c>
      <c r="L55" s="83">
        <v>55</v>
      </c>
      <c r="M55" s="83"/>
      <c r="N55" s="63"/>
      <c r="O55" s="86" t="s">
        <v>254</v>
      </c>
      <c r="P55" s="88">
        <v>43719.92469907407</v>
      </c>
      <c r="Q55" s="86" t="s">
        <v>273</v>
      </c>
      <c r="R55" s="86"/>
      <c r="S55" s="86"/>
      <c r="T55" s="86"/>
      <c r="U55" s="86"/>
      <c r="V55" s="89" t="s">
        <v>368</v>
      </c>
      <c r="W55" s="88">
        <v>43719.92469907407</v>
      </c>
      <c r="X55" s="89" t="s">
        <v>398</v>
      </c>
      <c r="Y55" s="86"/>
      <c r="Z55" s="86"/>
      <c r="AA55" s="92" t="s">
        <v>445</v>
      </c>
      <c r="AB55" s="86"/>
      <c r="AC55" s="86" t="b">
        <v>0</v>
      </c>
      <c r="AD55" s="86">
        <v>0</v>
      </c>
      <c r="AE55" s="92" t="s">
        <v>469</v>
      </c>
      <c r="AF55" s="86" t="b">
        <v>0</v>
      </c>
      <c r="AG55" s="86" t="s">
        <v>475</v>
      </c>
      <c r="AH55" s="86"/>
      <c r="AI55" s="92" t="s">
        <v>469</v>
      </c>
      <c r="AJ55" s="86" t="b">
        <v>0</v>
      </c>
      <c r="AK55" s="86">
        <v>7</v>
      </c>
      <c r="AL55" s="92" t="s">
        <v>444</v>
      </c>
      <c r="AM55" s="86" t="s">
        <v>480</v>
      </c>
      <c r="AN55" s="86" t="b">
        <v>0</v>
      </c>
      <c r="AO55" s="92" t="s">
        <v>444</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2</v>
      </c>
      <c r="BD55" s="51">
        <v>1</v>
      </c>
      <c r="BE55" s="52">
        <v>4.166666666666667</v>
      </c>
      <c r="BF55" s="51">
        <v>1</v>
      </c>
      <c r="BG55" s="52">
        <v>4.166666666666667</v>
      </c>
      <c r="BH55" s="51">
        <v>0</v>
      </c>
      <c r="BI55" s="52">
        <v>0</v>
      </c>
      <c r="BJ55" s="51">
        <v>22</v>
      </c>
      <c r="BK55" s="52">
        <v>91.66666666666667</v>
      </c>
      <c r="BL55" s="51">
        <v>24</v>
      </c>
    </row>
    <row r="56" spans="1:64" ht="45">
      <c r="A56" s="84" t="s">
        <v>236</v>
      </c>
      <c r="B56" s="84" t="s">
        <v>242</v>
      </c>
      <c r="C56" s="53" t="s">
        <v>1285</v>
      </c>
      <c r="D56" s="54">
        <v>3</v>
      </c>
      <c r="E56" s="65" t="s">
        <v>132</v>
      </c>
      <c r="F56" s="55">
        <v>35</v>
      </c>
      <c r="G56" s="53"/>
      <c r="H56" s="57"/>
      <c r="I56" s="56"/>
      <c r="J56" s="56"/>
      <c r="K56" s="36" t="s">
        <v>65</v>
      </c>
      <c r="L56" s="83">
        <v>56</v>
      </c>
      <c r="M56" s="83"/>
      <c r="N56" s="63"/>
      <c r="O56" s="86" t="s">
        <v>254</v>
      </c>
      <c r="P56" s="88">
        <v>43719.183657407404</v>
      </c>
      <c r="Q56" s="86" t="s">
        <v>274</v>
      </c>
      <c r="R56" s="86"/>
      <c r="S56" s="86"/>
      <c r="T56" s="86"/>
      <c r="U56" s="86"/>
      <c r="V56" s="89" t="s">
        <v>369</v>
      </c>
      <c r="W56" s="88">
        <v>43719.183657407404</v>
      </c>
      <c r="X56" s="89" t="s">
        <v>399</v>
      </c>
      <c r="Y56" s="86"/>
      <c r="Z56" s="86"/>
      <c r="AA56" s="92" t="s">
        <v>446</v>
      </c>
      <c r="AB56" s="92" t="s">
        <v>452</v>
      </c>
      <c r="AC56" s="86" t="b">
        <v>0</v>
      </c>
      <c r="AD56" s="86">
        <v>0</v>
      </c>
      <c r="AE56" s="92" t="s">
        <v>472</v>
      </c>
      <c r="AF56" s="86" t="b">
        <v>0</v>
      </c>
      <c r="AG56" s="86" t="s">
        <v>475</v>
      </c>
      <c r="AH56" s="86"/>
      <c r="AI56" s="92" t="s">
        <v>469</v>
      </c>
      <c r="AJ56" s="86" t="b">
        <v>0</v>
      </c>
      <c r="AK56" s="86">
        <v>0</v>
      </c>
      <c r="AL56" s="92" t="s">
        <v>469</v>
      </c>
      <c r="AM56" s="86" t="s">
        <v>481</v>
      </c>
      <c r="AN56" s="86" t="b">
        <v>0</v>
      </c>
      <c r="AO56" s="92" t="s">
        <v>452</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1</v>
      </c>
      <c r="BD56" s="51"/>
      <c r="BE56" s="52"/>
      <c r="BF56" s="51"/>
      <c r="BG56" s="52"/>
      <c r="BH56" s="51"/>
      <c r="BI56" s="52"/>
      <c r="BJ56" s="51"/>
      <c r="BK56" s="52"/>
      <c r="BL56" s="51"/>
    </row>
    <row r="57" spans="1:64" ht="45">
      <c r="A57" s="84" t="s">
        <v>236</v>
      </c>
      <c r="B57" s="84" t="s">
        <v>237</v>
      </c>
      <c r="C57" s="53" t="s">
        <v>1285</v>
      </c>
      <c r="D57" s="54">
        <v>3</v>
      </c>
      <c r="E57" s="65" t="s">
        <v>132</v>
      </c>
      <c r="F57" s="55">
        <v>35</v>
      </c>
      <c r="G57" s="53"/>
      <c r="H57" s="57"/>
      <c r="I57" s="56"/>
      <c r="J57" s="56"/>
      <c r="K57" s="36" t="s">
        <v>66</v>
      </c>
      <c r="L57" s="83">
        <v>57</v>
      </c>
      <c r="M57" s="83"/>
      <c r="N57" s="63"/>
      <c r="O57" s="86" t="s">
        <v>255</v>
      </c>
      <c r="P57" s="88">
        <v>43719.183657407404</v>
      </c>
      <c r="Q57" s="86" t="s">
        <v>274</v>
      </c>
      <c r="R57" s="86"/>
      <c r="S57" s="86"/>
      <c r="T57" s="86"/>
      <c r="U57" s="86"/>
      <c r="V57" s="89" t="s">
        <v>369</v>
      </c>
      <c r="W57" s="88">
        <v>43719.183657407404</v>
      </c>
      <c r="X57" s="89" t="s">
        <v>399</v>
      </c>
      <c r="Y57" s="86"/>
      <c r="Z57" s="86"/>
      <c r="AA57" s="92" t="s">
        <v>446</v>
      </c>
      <c r="AB57" s="92" t="s">
        <v>452</v>
      </c>
      <c r="AC57" s="86" t="b">
        <v>0</v>
      </c>
      <c r="AD57" s="86">
        <v>0</v>
      </c>
      <c r="AE57" s="92" t="s">
        <v>472</v>
      </c>
      <c r="AF57" s="86" t="b">
        <v>0</v>
      </c>
      <c r="AG57" s="86" t="s">
        <v>475</v>
      </c>
      <c r="AH57" s="86"/>
      <c r="AI57" s="92" t="s">
        <v>469</v>
      </c>
      <c r="AJ57" s="86" t="b">
        <v>0</v>
      </c>
      <c r="AK57" s="86">
        <v>0</v>
      </c>
      <c r="AL57" s="92" t="s">
        <v>469</v>
      </c>
      <c r="AM57" s="86" t="s">
        <v>481</v>
      </c>
      <c r="AN57" s="86" t="b">
        <v>0</v>
      </c>
      <c r="AO57" s="92" t="s">
        <v>452</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v>3</v>
      </c>
      <c r="BE57" s="52">
        <v>18.75</v>
      </c>
      <c r="BF57" s="51">
        <v>0</v>
      </c>
      <c r="BG57" s="52">
        <v>0</v>
      </c>
      <c r="BH57" s="51">
        <v>0</v>
      </c>
      <c r="BI57" s="52">
        <v>0</v>
      </c>
      <c r="BJ57" s="51">
        <v>13</v>
      </c>
      <c r="BK57" s="52">
        <v>81.25</v>
      </c>
      <c r="BL57" s="51">
        <v>16</v>
      </c>
    </row>
    <row r="58" spans="1:64" ht="45">
      <c r="A58" s="84" t="s">
        <v>237</v>
      </c>
      <c r="B58" s="84" t="s">
        <v>236</v>
      </c>
      <c r="C58" s="53" t="s">
        <v>1285</v>
      </c>
      <c r="D58" s="54">
        <v>3</v>
      </c>
      <c r="E58" s="65" t="s">
        <v>132</v>
      </c>
      <c r="F58" s="55">
        <v>35</v>
      </c>
      <c r="G58" s="53"/>
      <c r="H58" s="57"/>
      <c r="I58" s="56"/>
      <c r="J58" s="56"/>
      <c r="K58" s="36" t="s">
        <v>66</v>
      </c>
      <c r="L58" s="83">
        <v>58</v>
      </c>
      <c r="M58" s="83"/>
      <c r="N58" s="63"/>
      <c r="O58" s="86" t="s">
        <v>254</v>
      </c>
      <c r="P58" s="88">
        <v>43719.71199074074</v>
      </c>
      <c r="Q58" s="86" t="s">
        <v>275</v>
      </c>
      <c r="R58" s="86"/>
      <c r="S58" s="86"/>
      <c r="T58" s="86"/>
      <c r="U58" s="86"/>
      <c r="V58" s="89" t="s">
        <v>370</v>
      </c>
      <c r="W58" s="88">
        <v>43719.71199074074</v>
      </c>
      <c r="X58" s="89" t="s">
        <v>400</v>
      </c>
      <c r="Y58" s="86"/>
      <c r="Z58" s="86"/>
      <c r="AA58" s="92" t="s">
        <v>447</v>
      </c>
      <c r="AB58" s="86"/>
      <c r="AC58" s="86" t="b">
        <v>0</v>
      </c>
      <c r="AD58" s="86">
        <v>0</v>
      </c>
      <c r="AE58" s="92" t="s">
        <v>469</v>
      </c>
      <c r="AF58" s="86" t="b">
        <v>0</v>
      </c>
      <c r="AG58" s="86" t="s">
        <v>475</v>
      </c>
      <c r="AH58" s="86"/>
      <c r="AI58" s="92" t="s">
        <v>469</v>
      </c>
      <c r="AJ58" s="86" t="b">
        <v>0</v>
      </c>
      <c r="AK58" s="86">
        <v>1</v>
      </c>
      <c r="AL58" s="92" t="s">
        <v>446</v>
      </c>
      <c r="AM58" s="86" t="s">
        <v>481</v>
      </c>
      <c r="AN58" s="86" t="b">
        <v>0</v>
      </c>
      <c r="AO58" s="92" t="s">
        <v>446</v>
      </c>
      <c r="AP58" s="86" t="s">
        <v>176</v>
      </c>
      <c r="AQ58" s="86">
        <v>0</v>
      </c>
      <c r="AR58" s="86">
        <v>0</v>
      </c>
      <c r="AS58" s="86"/>
      <c r="AT58" s="86"/>
      <c r="AU58" s="86"/>
      <c r="AV58" s="86"/>
      <c r="AW58" s="86"/>
      <c r="AX58" s="86"/>
      <c r="AY58" s="86"/>
      <c r="AZ58" s="86"/>
      <c r="BA58">
        <v>1</v>
      </c>
      <c r="BB58" s="85" t="str">
        <f>REPLACE(INDEX(GroupVertices[Group],MATCH(Edges[[#This Row],[Vertex 1]],GroupVertices[Vertex],0)),1,1,"")</f>
        <v>4</v>
      </c>
      <c r="BC58" s="85" t="str">
        <f>REPLACE(INDEX(GroupVertices[Group],MATCH(Edges[[#This Row],[Vertex 2]],GroupVertices[Vertex],0)),1,1,"")</f>
        <v>4</v>
      </c>
      <c r="BD58" s="51">
        <v>2</v>
      </c>
      <c r="BE58" s="52">
        <v>11.764705882352942</v>
      </c>
      <c r="BF58" s="51">
        <v>0</v>
      </c>
      <c r="BG58" s="52">
        <v>0</v>
      </c>
      <c r="BH58" s="51">
        <v>0</v>
      </c>
      <c r="BI58" s="52">
        <v>0</v>
      </c>
      <c r="BJ58" s="51">
        <v>15</v>
      </c>
      <c r="BK58" s="52">
        <v>88.23529411764706</v>
      </c>
      <c r="BL58" s="51">
        <v>17</v>
      </c>
    </row>
    <row r="59" spans="1:64" ht="30">
      <c r="A59" s="84" t="s">
        <v>237</v>
      </c>
      <c r="B59" s="84" t="s">
        <v>242</v>
      </c>
      <c r="C59" s="53" t="s">
        <v>1286</v>
      </c>
      <c r="D59" s="54">
        <v>10</v>
      </c>
      <c r="E59" s="65" t="s">
        <v>136</v>
      </c>
      <c r="F59" s="55">
        <v>12</v>
      </c>
      <c r="G59" s="53"/>
      <c r="H59" s="57"/>
      <c r="I59" s="56"/>
      <c r="J59" s="56"/>
      <c r="K59" s="36" t="s">
        <v>65</v>
      </c>
      <c r="L59" s="83">
        <v>59</v>
      </c>
      <c r="M59" s="83"/>
      <c r="N59" s="63"/>
      <c r="O59" s="86" t="s">
        <v>254</v>
      </c>
      <c r="P59" s="88">
        <v>43711.391701388886</v>
      </c>
      <c r="Q59" s="86" t="s">
        <v>276</v>
      </c>
      <c r="R59" s="89" t="s">
        <v>303</v>
      </c>
      <c r="S59" s="86" t="s">
        <v>321</v>
      </c>
      <c r="T59" s="86"/>
      <c r="U59" s="89" t="s">
        <v>336</v>
      </c>
      <c r="V59" s="89" t="s">
        <v>336</v>
      </c>
      <c r="W59" s="88">
        <v>43711.391701388886</v>
      </c>
      <c r="X59" s="89" t="s">
        <v>401</v>
      </c>
      <c r="Y59" s="86"/>
      <c r="Z59" s="86"/>
      <c r="AA59" s="92" t="s">
        <v>448</v>
      </c>
      <c r="AB59" s="86"/>
      <c r="AC59" s="86" t="b">
        <v>0</v>
      </c>
      <c r="AD59" s="86">
        <v>2</v>
      </c>
      <c r="AE59" s="92" t="s">
        <v>469</v>
      </c>
      <c r="AF59" s="86" t="b">
        <v>0</v>
      </c>
      <c r="AG59" s="86" t="s">
        <v>475</v>
      </c>
      <c r="AH59" s="86"/>
      <c r="AI59" s="92" t="s">
        <v>469</v>
      </c>
      <c r="AJ59" s="86" t="b">
        <v>0</v>
      </c>
      <c r="AK59" s="86">
        <v>2</v>
      </c>
      <c r="AL59" s="92" t="s">
        <v>469</v>
      </c>
      <c r="AM59" s="86" t="s">
        <v>485</v>
      </c>
      <c r="AN59" s="86" t="b">
        <v>0</v>
      </c>
      <c r="AO59" s="92" t="s">
        <v>448</v>
      </c>
      <c r="AP59" s="86" t="s">
        <v>176</v>
      </c>
      <c r="AQ59" s="86">
        <v>0</v>
      </c>
      <c r="AR59" s="86">
        <v>0</v>
      </c>
      <c r="AS59" s="86"/>
      <c r="AT59" s="86"/>
      <c r="AU59" s="86"/>
      <c r="AV59" s="86"/>
      <c r="AW59" s="86"/>
      <c r="AX59" s="86"/>
      <c r="AY59" s="86"/>
      <c r="AZ59" s="86"/>
      <c r="BA59">
        <v>15</v>
      </c>
      <c r="BB59" s="85" t="str">
        <f>REPLACE(INDEX(GroupVertices[Group],MATCH(Edges[[#This Row],[Vertex 1]],GroupVertices[Vertex],0)),1,1,"")</f>
        <v>4</v>
      </c>
      <c r="BC59" s="85" t="str">
        <f>REPLACE(INDEX(GroupVertices[Group],MATCH(Edges[[#This Row],[Vertex 2]],GroupVertices[Vertex],0)),1,1,"")</f>
        <v>1</v>
      </c>
      <c r="BD59" s="51">
        <v>0</v>
      </c>
      <c r="BE59" s="52">
        <v>0</v>
      </c>
      <c r="BF59" s="51">
        <v>0</v>
      </c>
      <c r="BG59" s="52">
        <v>0</v>
      </c>
      <c r="BH59" s="51">
        <v>0</v>
      </c>
      <c r="BI59" s="52">
        <v>0</v>
      </c>
      <c r="BJ59" s="51">
        <v>26</v>
      </c>
      <c r="BK59" s="52">
        <v>100</v>
      </c>
      <c r="BL59" s="51">
        <v>26</v>
      </c>
    </row>
    <row r="60" spans="1:64" ht="30">
      <c r="A60" s="84" t="s">
        <v>237</v>
      </c>
      <c r="B60" s="84" t="s">
        <v>242</v>
      </c>
      <c r="C60" s="53" t="s">
        <v>1286</v>
      </c>
      <c r="D60" s="54">
        <v>10</v>
      </c>
      <c r="E60" s="65" t="s">
        <v>136</v>
      </c>
      <c r="F60" s="55">
        <v>12</v>
      </c>
      <c r="G60" s="53"/>
      <c r="H60" s="57"/>
      <c r="I60" s="56"/>
      <c r="J60" s="56"/>
      <c r="K60" s="36" t="s">
        <v>65</v>
      </c>
      <c r="L60" s="83">
        <v>60</v>
      </c>
      <c r="M60" s="83"/>
      <c r="N60" s="63"/>
      <c r="O60" s="86" t="s">
        <v>254</v>
      </c>
      <c r="P60" s="88">
        <v>43712.64103009259</v>
      </c>
      <c r="Q60" s="86" t="s">
        <v>277</v>
      </c>
      <c r="R60" s="89" t="s">
        <v>304</v>
      </c>
      <c r="S60" s="86" t="s">
        <v>321</v>
      </c>
      <c r="T60" s="86"/>
      <c r="U60" s="89" t="s">
        <v>337</v>
      </c>
      <c r="V60" s="89" t="s">
        <v>337</v>
      </c>
      <c r="W60" s="88">
        <v>43712.64103009259</v>
      </c>
      <c r="X60" s="89" t="s">
        <v>402</v>
      </c>
      <c r="Y60" s="86"/>
      <c r="Z60" s="86"/>
      <c r="AA60" s="92" t="s">
        <v>449</v>
      </c>
      <c r="AB60" s="86"/>
      <c r="AC60" s="86" t="b">
        <v>0</v>
      </c>
      <c r="AD60" s="86">
        <v>0</v>
      </c>
      <c r="AE60" s="92" t="s">
        <v>469</v>
      </c>
      <c r="AF60" s="86" t="b">
        <v>0</v>
      </c>
      <c r="AG60" s="86" t="s">
        <v>475</v>
      </c>
      <c r="AH60" s="86"/>
      <c r="AI60" s="92" t="s">
        <v>469</v>
      </c>
      <c r="AJ60" s="86" t="b">
        <v>0</v>
      </c>
      <c r="AK60" s="86">
        <v>0</v>
      </c>
      <c r="AL60" s="92" t="s">
        <v>469</v>
      </c>
      <c r="AM60" s="86" t="s">
        <v>485</v>
      </c>
      <c r="AN60" s="86" t="b">
        <v>0</v>
      </c>
      <c r="AO60" s="92" t="s">
        <v>449</v>
      </c>
      <c r="AP60" s="86" t="s">
        <v>176</v>
      </c>
      <c r="AQ60" s="86">
        <v>0</v>
      </c>
      <c r="AR60" s="86">
        <v>0</v>
      </c>
      <c r="AS60" s="86"/>
      <c r="AT60" s="86"/>
      <c r="AU60" s="86"/>
      <c r="AV60" s="86"/>
      <c r="AW60" s="86"/>
      <c r="AX60" s="86"/>
      <c r="AY60" s="86"/>
      <c r="AZ60" s="86"/>
      <c r="BA60">
        <v>15</v>
      </c>
      <c r="BB60" s="85" t="str">
        <f>REPLACE(INDEX(GroupVertices[Group],MATCH(Edges[[#This Row],[Vertex 1]],GroupVertices[Vertex],0)),1,1,"")</f>
        <v>4</v>
      </c>
      <c r="BC60" s="85" t="str">
        <f>REPLACE(INDEX(GroupVertices[Group],MATCH(Edges[[#This Row],[Vertex 2]],GroupVertices[Vertex],0)),1,1,"")</f>
        <v>1</v>
      </c>
      <c r="BD60" s="51">
        <v>0</v>
      </c>
      <c r="BE60" s="52">
        <v>0</v>
      </c>
      <c r="BF60" s="51">
        <v>0</v>
      </c>
      <c r="BG60" s="52">
        <v>0</v>
      </c>
      <c r="BH60" s="51">
        <v>0</v>
      </c>
      <c r="BI60" s="52">
        <v>0</v>
      </c>
      <c r="BJ60" s="51">
        <v>10</v>
      </c>
      <c r="BK60" s="52">
        <v>100</v>
      </c>
      <c r="BL60" s="51">
        <v>10</v>
      </c>
    </row>
    <row r="61" spans="1:64" ht="30">
      <c r="A61" s="84" t="s">
        <v>237</v>
      </c>
      <c r="B61" s="84" t="s">
        <v>242</v>
      </c>
      <c r="C61" s="53" t="s">
        <v>1286</v>
      </c>
      <c r="D61" s="54">
        <v>10</v>
      </c>
      <c r="E61" s="65" t="s">
        <v>136</v>
      </c>
      <c r="F61" s="55">
        <v>12</v>
      </c>
      <c r="G61" s="53"/>
      <c r="H61" s="57"/>
      <c r="I61" s="56"/>
      <c r="J61" s="56"/>
      <c r="K61" s="36" t="s">
        <v>65</v>
      </c>
      <c r="L61" s="83">
        <v>61</v>
      </c>
      <c r="M61" s="83"/>
      <c r="N61" s="63"/>
      <c r="O61" s="86" t="s">
        <v>254</v>
      </c>
      <c r="P61" s="88">
        <v>43712.64104166667</v>
      </c>
      <c r="Q61" s="86" t="s">
        <v>278</v>
      </c>
      <c r="R61" s="89" t="s">
        <v>305</v>
      </c>
      <c r="S61" s="86" t="s">
        <v>321</v>
      </c>
      <c r="T61" s="86"/>
      <c r="U61" s="86"/>
      <c r="V61" s="89" t="s">
        <v>370</v>
      </c>
      <c r="W61" s="88">
        <v>43712.64104166667</v>
      </c>
      <c r="X61" s="89" t="s">
        <v>403</v>
      </c>
      <c r="Y61" s="86"/>
      <c r="Z61" s="86"/>
      <c r="AA61" s="92" t="s">
        <v>450</v>
      </c>
      <c r="AB61" s="86"/>
      <c r="AC61" s="86" t="b">
        <v>0</v>
      </c>
      <c r="AD61" s="86">
        <v>0</v>
      </c>
      <c r="AE61" s="92" t="s">
        <v>469</v>
      </c>
      <c r="AF61" s="86" t="b">
        <v>0</v>
      </c>
      <c r="AG61" s="86" t="s">
        <v>475</v>
      </c>
      <c r="AH61" s="86"/>
      <c r="AI61" s="92" t="s">
        <v>469</v>
      </c>
      <c r="AJ61" s="86" t="b">
        <v>0</v>
      </c>
      <c r="AK61" s="86">
        <v>0</v>
      </c>
      <c r="AL61" s="92" t="s">
        <v>469</v>
      </c>
      <c r="AM61" s="86" t="s">
        <v>485</v>
      </c>
      <c r="AN61" s="86" t="b">
        <v>0</v>
      </c>
      <c r="AO61" s="92" t="s">
        <v>450</v>
      </c>
      <c r="AP61" s="86" t="s">
        <v>176</v>
      </c>
      <c r="AQ61" s="86">
        <v>0</v>
      </c>
      <c r="AR61" s="86">
        <v>0</v>
      </c>
      <c r="AS61" s="86"/>
      <c r="AT61" s="86"/>
      <c r="AU61" s="86"/>
      <c r="AV61" s="86"/>
      <c r="AW61" s="86"/>
      <c r="AX61" s="86"/>
      <c r="AY61" s="86"/>
      <c r="AZ61" s="86"/>
      <c r="BA61">
        <v>15</v>
      </c>
      <c r="BB61" s="85" t="str">
        <f>REPLACE(INDEX(GroupVertices[Group],MATCH(Edges[[#This Row],[Vertex 1]],GroupVertices[Vertex],0)),1,1,"")</f>
        <v>4</v>
      </c>
      <c r="BC61" s="85" t="str">
        <f>REPLACE(INDEX(GroupVertices[Group],MATCH(Edges[[#This Row],[Vertex 2]],GroupVertices[Vertex],0)),1,1,"")</f>
        <v>1</v>
      </c>
      <c r="BD61" s="51">
        <v>0</v>
      </c>
      <c r="BE61" s="52">
        <v>0</v>
      </c>
      <c r="BF61" s="51">
        <v>1</v>
      </c>
      <c r="BG61" s="52">
        <v>2.9411764705882355</v>
      </c>
      <c r="BH61" s="51">
        <v>0</v>
      </c>
      <c r="BI61" s="52">
        <v>0</v>
      </c>
      <c r="BJ61" s="51">
        <v>33</v>
      </c>
      <c r="BK61" s="52">
        <v>97.05882352941177</v>
      </c>
      <c r="BL61" s="51">
        <v>34</v>
      </c>
    </row>
    <row r="62" spans="1:64" ht="30">
      <c r="A62" s="84" t="s">
        <v>237</v>
      </c>
      <c r="B62" s="84" t="s">
        <v>242</v>
      </c>
      <c r="C62" s="53" t="s">
        <v>1286</v>
      </c>
      <c r="D62" s="54">
        <v>10</v>
      </c>
      <c r="E62" s="65" t="s">
        <v>136</v>
      </c>
      <c r="F62" s="55">
        <v>12</v>
      </c>
      <c r="G62" s="53"/>
      <c r="H62" s="57"/>
      <c r="I62" s="56"/>
      <c r="J62" s="56"/>
      <c r="K62" s="36" t="s">
        <v>65</v>
      </c>
      <c r="L62" s="83">
        <v>62</v>
      </c>
      <c r="M62" s="83"/>
      <c r="N62" s="63"/>
      <c r="O62" s="86" t="s">
        <v>254</v>
      </c>
      <c r="P62" s="88">
        <v>43713.7684375</v>
      </c>
      <c r="Q62" s="86" t="s">
        <v>279</v>
      </c>
      <c r="R62" s="89" t="s">
        <v>306</v>
      </c>
      <c r="S62" s="86" t="s">
        <v>321</v>
      </c>
      <c r="T62" s="86"/>
      <c r="U62" s="89" t="s">
        <v>338</v>
      </c>
      <c r="V62" s="89" t="s">
        <v>338</v>
      </c>
      <c r="W62" s="88">
        <v>43713.7684375</v>
      </c>
      <c r="X62" s="89" t="s">
        <v>404</v>
      </c>
      <c r="Y62" s="86"/>
      <c r="Z62" s="86"/>
      <c r="AA62" s="92" t="s">
        <v>451</v>
      </c>
      <c r="AB62" s="86"/>
      <c r="AC62" s="86" t="b">
        <v>0</v>
      </c>
      <c r="AD62" s="86">
        <v>0</v>
      </c>
      <c r="AE62" s="92" t="s">
        <v>469</v>
      </c>
      <c r="AF62" s="86" t="b">
        <v>0</v>
      </c>
      <c r="AG62" s="86" t="s">
        <v>475</v>
      </c>
      <c r="AH62" s="86"/>
      <c r="AI62" s="92" t="s">
        <v>469</v>
      </c>
      <c r="AJ62" s="86" t="b">
        <v>0</v>
      </c>
      <c r="AK62" s="86">
        <v>0</v>
      </c>
      <c r="AL62" s="92" t="s">
        <v>469</v>
      </c>
      <c r="AM62" s="86" t="s">
        <v>485</v>
      </c>
      <c r="AN62" s="86" t="b">
        <v>0</v>
      </c>
      <c r="AO62" s="92" t="s">
        <v>451</v>
      </c>
      <c r="AP62" s="86" t="s">
        <v>176</v>
      </c>
      <c r="AQ62" s="86">
        <v>0</v>
      </c>
      <c r="AR62" s="86">
        <v>0</v>
      </c>
      <c r="AS62" s="86"/>
      <c r="AT62" s="86"/>
      <c r="AU62" s="86"/>
      <c r="AV62" s="86"/>
      <c r="AW62" s="86"/>
      <c r="AX62" s="86"/>
      <c r="AY62" s="86"/>
      <c r="AZ62" s="86"/>
      <c r="BA62">
        <v>15</v>
      </c>
      <c r="BB62" s="85" t="str">
        <f>REPLACE(INDEX(GroupVertices[Group],MATCH(Edges[[#This Row],[Vertex 1]],GroupVertices[Vertex],0)),1,1,"")</f>
        <v>4</v>
      </c>
      <c r="BC62" s="85" t="str">
        <f>REPLACE(INDEX(GroupVertices[Group],MATCH(Edges[[#This Row],[Vertex 2]],GroupVertices[Vertex],0)),1,1,"")</f>
        <v>1</v>
      </c>
      <c r="BD62" s="51">
        <v>1</v>
      </c>
      <c r="BE62" s="52">
        <v>6.25</v>
      </c>
      <c r="BF62" s="51">
        <v>0</v>
      </c>
      <c r="BG62" s="52">
        <v>0</v>
      </c>
      <c r="BH62" s="51">
        <v>0</v>
      </c>
      <c r="BI62" s="52">
        <v>0</v>
      </c>
      <c r="BJ62" s="51">
        <v>15</v>
      </c>
      <c r="BK62" s="52">
        <v>93.75</v>
      </c>
      <c r="BL62" s="51">
        <v>16</v>
      </c>
    </row>
    <row r="63" spans="1:64" ht="30">
      <c r="A63" s="84" t="s">
        <v>237</v>
      </c>
      <c r="B63" s="84" t="s">
        <v>242</v>
      </c>
      <c r="C63" s="53" t="s">
        <v>1286</v>
      </c>
      <c r="D63" s="54">
        <v>10</v>
      </c>
      <c r="E63" s="65" t="s">
        <v>136</v>
      </c>
      <c r="F63" s="55">
        <v>12</v>
      </c>
      <c r="G63" s="53"/>
      <c r="H63" s="57"/>
      <c r="I63" s="56"/>
      <c r="J63" s="56"/>
      <c r="K63" s="36" t="s">
        <v>65</v>
      </c>
      <c r="L63" s="83">
        <v>63</v>
      </c>
      <c r="M63" s="83"/>
      <c r="N63" s="63"/>
      <c r="O63" s="86" t="s">
        <v>254</v>
      </c>
      <c r="P63" s="88">
        <v>43713.89377314815</v>
      </c>
      <c r="Q63" s="86" t="s">
        <v>280</v>
      </c>
      <c r="R63" s="89" t="s">
        <v>307</v>
      </c>
      <c r="S63" s="86" t="s">
        <v>321</v>
      </c>
      <c r="T63" s="86"/>
      <c r="U63" s="89" t="s">
        <v>339</v>
      </c>
      <c r="V63" s="89" t="s">
        <v>339</v>
      </c>
      <c r="W63" s="88">
        <v>43713.89377314815</v>
      </c>
      <c r="X63" s="89" t="s">
        <v>405</v>
      </c>
      <c r="Y63" s="86"/>
      <c r="Z63" s="86"/>
      <c r="AA63" s="92" t="s">
        <v>452</v>
      </c>
      <c r="AB63" s="86"/>
      <c r="AC63" s="86" t="b">
        <v>0</v>
      </c>
      <c r="AD63" s="86">
        <v>0</v>
      </c>
      <c r="AE63" s="92" t="s">
        <v>469</v>
      </c>
      <c r="AF63" s="86" t="b">
        <v>0</v>
      </c>
      <c r="AG63" s="86" t="s">
        <v>475</v>
      </c>
      <c r="AH63" s="86"/>
      <c r="AI63" s="92" t="s">
        <v>469</v>
      </c>
      <c r="AJ63" s="86" t="b">
        <v>0</v>
      </c>
      <c r="AK63" s="86">
        <v>0</v>
      </c>
      <c r="AL63" s="92" t="s">
        <v>469</v>
      </c>
      <c r="AM63" s="86" t="s">
        <v>485</v>
      </c>
      <c r="AN63" s="86" t="b">
        <v>0</v>
      </c>
      <c r="AO63" s="92" t="s">
        <v>452</v>
      </c>
      <c r="AP63" s="86" t="s">
        <v>176</v>
      </c>
      <c r="AQ63" s="86">
        <v>0</v>
      </c>
      <c r="AR63" s="86">
        <v>0</v>
      </c>
      <c r="AS63" s="86"/>
      <c r="AT63" s="86"/>
      <c r="AU63" s="86"/>
      <c r="AV63" s="86"/>
      <c r="AW63" s="86"/>
      <c r="AX63" s="86"/>
      <c r="AY63" s="86"/>
      <c r="AZ63" s="86"/>
      <c r="BA63">
        <v>15</v>
      </c>
      <c r="BB63" s="85" t="str">
        <f>REPLACE(INDEX(GroupVertices[Group],MATCH(Edges[[#This Row],[Vertex 1]],GroupVertices[Vertex],0)),1,1,"")</f>
        <v>4</v>
      </c>
      <c r="BC63" s="85" t="str">
        <f>REPLACE(INDEX(GroupVertices[Group],MATCH(Edges[[#This Row],[Vertex 2]],GroupVertices[Vertex],0)),1,1,"")</f>
        <v>1</v>
      </c>
      <c r="BD63" s="51">
        <v>0</v>
      </c>
      <c r="BE63" s="52">
        <v>0</v>
      </c>
      <c r="BF63" s="51">
        <v>0</v>
      </c>
      <c r="BG63" s="52">
        <v>0</v>
      </c>
      <c r="BH63" s="51">
        <v>0</v>
      </c>
      <c r="BI63" s="52">
        <v>0</v>
      </c>
      <c r="BJ63" s="51">
        <v>11</v>
      </c>
      <c r="BK63" s="52">
        <v>100</v>
      </c>
      <c r="BL63" s="51">
        <v>11</v>
      </c>
    </row>
    <row r="64" spans="1:64" ht="30">
      <c r="A64" s="84" t="s">
        <v>237</v>
      </c>
      <c r="B64" s="84" t="s">
        <v>242</v>
      </c>
      <c r="C64" s="53" t="s">
        <v>1286</v>
      </c>
      <c r="D64" s="54">
        <v>10</v>
      </c>
      <c r="E64" s="65" t="s">
        <v>136</v>
      </c>
      <c r="F64" s="55">
        <v>12</v>
      </c>
      <c r="G64" s="53"/>
      <c r="H64" s="57"/>
      <c r="I64" s="56"/>
      <c r="J64" s="56"/>
      <c r="K64" s="36" t="s">
        <v>65</v>
      </c>
      <c r="L64" s="83">
        <v>64</v>
      </c>
      <c r="M64" s="83"/>
      <c r="N64" s="63"/>
      <c r="O64" s="86" t="s">
        <v>254</v>
      </c>
      <c r="P64" s="88">
        <v>43714.6430787037</v>
      </c>
      <c r="Q64" s="86" t="s">
        <v>281</v>
      </c>
      <c r="R64" s="89" t="s">
        <v>308</v>
      </c>
      <c r="S64" s="86" t="s">
        <v>321</v>
      </c>
      <c r="T64" s="86"/>
      <c r="U64" s="86"/>
      <c r="V64" s="89" t="s">
        <v>370</v>
      </c>
      <c r="W64" s="88">
        <v>43714.6430787037</v>
      </c>
      <c r="X64" s="89" t="s">
        <v>406</v>
      </c>
      <c r="Y64" s="86"/>
      <c r="Z64" s="86"/>
      <c r="AA64" s="92" t="s">
        <v>453</v>
      </c>
      <c r="AB64" s="86"/>
      <c r="AC64" s="86" t="b">
        <v>0</v>
      </c>
      <c r="AD64" s="86">
        <v>0</v>
      </c>
      <c r="AE64" s="92" t="s">
        <v>469</v>
      </c>
      <c r="AF64" s="86" t="b">
        <v>0</v>
      </c>
      <c r="AG64" s="86" t="s">
        <v>475</v>
      </c>
      <c r="AH64" s="86"/>
      <c r="AI64" s="92" t="s">
        <v>469</v>
      </c>
      <c r="AJ64" s="86" t="b">
        <v>0</v>
      </c>
      <c r="AK64" s="86">
        <v>0</v>
      </c>
      <c r="AL64" s="92" t="s">
        <v>469</v>
      </c>
      <c r="AM64" s="86" t="s">
        <v>485</v>
      </c>
      <c r="AN64" s="86" t="b">
        <v>0</v>
      </c>
      <c r="AO64" s="92" t="s">
        <v>453</v>
      </c>
      <c r="AP64" s="86" t="s">
        <v>176</v>
      </c>
      <c r="AQ64" s="86">
        <v>0</v>
      </c>
      <c r="AR64" s="86">
        <v>0</v>
      </c>
      <c r="AS64" s="86"/>
      <c r="AT64" s="86"/>
      <c r="AU64" s="86"/>
      <c r="AV64" s="86"/>
      <c r="AW64" s="86"/>
      <c r="AX64" s="86"/>
      <c r="AY64" s="86"/>
      <c r="AZ64" s="86"/>
      <c r="BA64">
        <v>15</v>
      </c>
      <c r="BB64" s="85" t="str">
        <f>REPLACE(INDEX(GroupVertices[Group],MATCH(Edges[[#This Row],[Vertex 1]],GroupVertices[Vertex],0)),1,1,"")</f>
        <v>4</v>
      </c>
      <c r="BC64" s="85" t="str">
        <f>REPLACE(INDEX(GroupVertices[Group],MATCH(Edges[[#This Row],[Vertex 2]],GroupVertices[Vertex],0)),1,1,"")</f>
        <v>1</v>
      </c>
      <c r="BD64" s="51">
        <v>0</v>
      </c>
      <c r="BE64" s="52">
        <v>0</v>
      </c>
      <c r="BF64" s="51">
        <v>0</v>
      </c>
      <c r="BG64" s="52">
        <v>0</v>
      </c>
      <c r="BH64" s="51">
        <v>0</v>
      </c>
      <c r="BI64" s="52">
        <v>0</v>
      </c>
      <c r="BJ64" s="51">
        <v>8</v>
      </c>
      <c r="BK64" s="52">
        <v>100</v>
      </c>
      <c r="BL64" s="51">
        <v>8</v>
      </c>
    </row>
    <row r="65" spans="1:64" ht="30">
      <c r="A65" s="84" t="s">
        <v>237</v>
      </c>
      <c r="B65" s="84" t="s">
        <v>242</v>
      </c>
      <c r="C65" s="53" t="s">
        <v>1286</v>
      </c>
      <c r="D65" s="54">
        <v>10</v>
      </c>
      <c r="E65" s="65" t="s">
        <v>136</v>
      </c>
      <c r="F65" s="55">
        <v>12</v>
      </c>
      <c r="G65" s="53"/>
      <c r="H65" s="57"/>
      <c r="I65" s="56"/>
      <c r="J65" s="56"/>
      <c r="K65" s="36" t="s">
        <v>65</v>
      </c>
      <c r="L65" s="83">
        <v>65</v>
      </c>
      <c r="M65" s="83"/>
      <c r="N65" s="63"/>
      <c r="O65" s="86" t="s">
        <v>254</v>
      </c>
      <c r="P65" s="88">
        <v>43718.39828703704</v>
      </c>
      <c r="Q65" s="86" t="s">
        <v>282</v>
      </c>
      <c r="R65" s="89" t="s">
        <v>309</v>
      </c>
      <c r="S65" s="86" t="s">
        <v>321</v>
      </c>
      <c r="T65" s="86"/>
      <c r="U65" s="86"/>
      <c r="V65" s="89" t="s">
        <v>370</v>
      </c>
      <c r="W65" s="88">
        <v>43718.39828703704</v>
      </c>
      <c r="X65" s="89" t="s">
        <v>407</v>
      </c>
      <c r="Y65" s="86"/>
      <c r="Z65" s="86"/>
      <c r="AA65" s="92" t="s">
        <v>454</v>
      </c>
      <c r="AB65" s="86"/>
      <c r="AC65" s="86" t="b">
        <v>0</v>
      </c>
      <c r="AD65" s="86">
        <v>1</v>
      </c>
      <c r="AE65" s="92" t="s">
        <v>469</v>
      </c>
      <c r="AF65" s="86" t="b">
        <v>0</v>
      </c>
      <c r="AG65" s="86" t="s">
        <v>475</v>
      </c>
      <c r="AH65" s="86"/>
      <c r="AI65" s="92" t="s">
        <v>469</v>
      </c>
      <c r="AJ65" s="86" t="b">
        <v>0</v>
      </c>
      <c r="AK65" s="86">
        <v>0</v>
      </c>
      <c r="AL65" s="92" t="s">
        <v>469</v>
      </c>
      <c r="AM65" s="86" t="s">
        <v>485</v>
      </c>
      <c r="AN65" s="86" t="b">
        <v>0</v>
      </c>
      <c r="AO65" s="92" t="s">
        <v>454</v>
      </c>
      <c r="AP65" s="86" t="s">
        <v>176</v>
      </c>
      <c r="AQ65" s="86">
        <v>0</v>
      </c>
      <c r="AR65" s="86">
        <v>0</v>
      </c>
      <c r="AS65" s="86"/>
      <c r="AT65" s="86"/>
      <c r="AU65" s="86"/>
      <c r="AV65" s="86"/>
      <c r="AW65" s="86"/>
      <c r="AX65" s="86"/>
      <c r="AY65" s="86"/>
      <c r="AZ65" s="86"/>
      <c r="BA65">
        <v>15</v>
      </c>
      <c r="BB65" s="85" t="str">
        <f>REPLACE(INDEX(GroupVertices[Group],MATCH(Edges[[#This Row],[Vertex 1]],GroupVertices[Vertex],0)),1,1,"")</f>
        <v>4</v>
      </c>
      <c r="BC65" s="85" t="str">
        <f>REPLACE(INDEX(GroupVertices[Group],MATCH(Edges[[#This Row],[Vertex 2]],GroupVertices[Vertex],0)),1,1,"")</f>
        <v>1</v>
      </c>
      <c r="BD65" s="51">
        <v>0</v>
      </c>
      <c r="BE65" s="52">
        <v>0</v>
      </c>
      <c r="BF65" s="51">
        <v>0</v>
      </c>
      <c r="BG65" s="52">
        <v>0</v>
      </c>
      <c r="BH65" s="51">
        <v>0</v>
      </c>
      <c r="BI65" s="52">
        <v>0</v>
      </c>
      <c r="BJ65" s="51">
        <v>9</v>
      </c>
      <c r="BK65" s="52">
        <v>100</v>
      </c>
      <c r="BL65" s="51">
        <v>9</v>
      </c>
    </row>
    <row r="66" spans="1:64" ht="30">
      <c r="A66" s="84" t="s">
        <v>237</v>
      </c>
      <c r="B66" s="84" t="s">
        <v>242</v>
      </c>
      <c r="C66" s="53" t="s">
        <v>1286</v>
      </c>
      <c r="D66" s="54">
        <v>10</v>
      </c>
      <c r="E66" s="65" t="s">
        <v>136</v>
      </c>
      <c r="F66" s="55">
        <v>12</v>
      </c>
      <c r="G66" s="53"/>
      <c r="H66" s="57"/>
      <c r="I66" s="56"/>
      <c r="J66" s="56"/>
      <c r="K66" s="36" t="s">
        <v>65</v>
      </c>
      <c r="L66" s="83">
        <v>66</v>
      </c>
      <c r="M66" s="83"/>
      <c r="N66" s="63"/>
      <c r="O66" s="86" t="s">
        <v>254</v>
      </c>
      <c r="P66" s="88">
        <v>43718.52363425926</v>
      </c>
      <c r="Q66" s="86" t="s">
        <v>283</v>
      </c>
      <c r="R66" s="89" t="s">
        <v>310</v>
      </c>
      <c r="S66" s="86" t="s">
        <v>321</v>
      </c>
      <c r="T66" s="86"/>
      <c r="U66" s="86"/>
      <c r="V66" s="89" t="s">
        <v>370</v>
      </c>
      <c r="W66" s="88">
        <v>43718.52363425926</v>
      </c>
      <c r="X66" s="89" t="s">
        <v>408</v>
      </c>
      <c r="Y66" s="86"/>
      <c r="Z66" s="86"/>
      <c r="AA66" s="92" t="s">
        <v>455</v>
      </c>
      <c r="AB66" s="86"/>
      <c r="AC66" s="86" t="b">
        <v>0</v>
      </c>
      <c r="AD66" s="86">
        <v>0</v>
      </c>
      <c r="AE66" s="92" t="s">
        <v>469</v>
      </c>
      <c r="AF66" s="86" t="b">
        <v>0</v>
      </c>
      <c r="AG66" s="86" t="s">
        <v>475</v>
      </c>
      <c r="AH66" s="86"/>
      <c r="AI66" s="92" t="s">
        <v>469</v>
      </c>
      <c r="AJ66" s="86" t="b">
        <v>0</v>
      </c>
      <c r="AK66" s="86">
        <v>0</v>
      </c>
      <c r="AL66" s="92" t="s">
        <v>469</v>
      </c>
      <c r="AM66" s="86" t="s">
        <v>485</v>
      </c>
      <c r="AN66" s="86" t="b">
        <v>0</v>
      </c>
      <c r="AO66" s="92" t="s">
        <v>455</v>
      </c>
      <c r="AP66" s="86" t="s">
        <v>176</v>
      </c>
      <c r="AQ66" s="86">
        <v>0</v>
      </c>
      <c r="AR66" s="86">
        <v>0</v>
      </c>
      <c r="AS66" s="86"/>
      <c r="AT66" s="86"/>
      <c r="AU66" s="86"/>
      <c r="AV66" s="86"/>
      <c r="AW66" s="86"/>
      <c r="AX66" s="86"/>
      <c r="AY66" s="86"/>
      <c r="AZ66" s="86"/>
      <c r="BA66">
        <v>15</v>
      </c>
      <c r="BB66" s="85" t="str">
        <f>REPLACE(INDEX(GroupVertices[Group],MATCH(Edges[[#This Row],[Vertex 1]],GroupVertices[Vertex],0)),1,1,"")</f>
        <v>4</v>
      </c>
      <c r="BC66" s="85" t="str">
        <f>REPLACE(INDEX(GroupVertices[Group],MATCH(Edges[[#This Row],[Vertex 2]],GroupVertices[Vertex],0)),1,1,"")</f>
        <v>1</v>
      </c>
      <c r="BD66" s="51">
        <v>0</v>
      </c>
      <c r="BE66" s="52">
        <v>0</v>
      </c>
      <c r="BF66" s="51">
        <v>1</v>
      </c>
      <c r="BG66" s="52">
        <v>10</v>
      </c>
      <c r="BH66" s="51">
        <v>0</v>
      </c>
      <c r="BI66" s="52">
        <v>0</v>
      </c>
      <c r="BJ66" s="51">
        <v>9</v>
      </c>
      <c r="BK66" s="52">
        <v>90</v>
      </c>
      <c r="BL66" s="51">
        <v>10</v>
      </c>
    </row>
    <row r="67" spans="1:64" ht="30">
      <c r="A67" s="84" t="s">
        <v>237</v>
      </c>
      <c r="B67" s="84" t="s">
        <v>242</v>
      </c>
      <c r="C67" s="53" t="s">
        <v>1286</v>
      </c>
      <c r="D67" s="54">
        <v>10</v>
      </c>
      <c r="E67" s="65" t="s">
        <v>136</v>
      </c>
      <c r="F67" s="55">
        <v>12</v>
      </c>
      <c r="G67" s="53"/>
      <c r="H67" s="57"/>
      <c r="I67" s="56"/>
      <c r="J67" s="56"/>
      <c r="K67" s="36" t="s">
        <v>65</v>
      </c>
      <c r="L67" s="83">
        <v>67</v>
      </c>
      <c r="M67" s="83"/>
      <c r="N67" s="63"/>
      <c r="O67" s="86" t="s">
        <v>254</v>
      </c>
      <c r="P67" s="88">
        <v>43718.77364583333</v>
      </c>
      <c r="Q67" s="86" t="s">
        <v>284</v>
      </c>
      <c r="R67" s="89" t="s">
        <v>311</v>
      </c>
      <c r="S67" s="86" t="s">
        <v>321</v>
      </c>
      <c r="T67" s="86"/>
      <c r="U67" s="89" t="s">
        <v>340</v>
      </c>
      <c r="V67" s="89" t="s">
        <v>340</v>
      </c>
      <c r="W67" s="88">
        <v>43718.77364583333</v>
      </c>
      <c r="X67" s="89" t="s">
        <v>409</v>
      </c>
      <c r="Y67" s="86"/>
      <c r="Z67" s="86"/>
      <c r="AA67" s="92" t="s">
        <v>456</v>
      </c>
      <c r="AB67" s="86"/>
      <c r="AC67" s="86" t="b">
        <v>0</v>
      </c>
      <c r="AD67" s="86">
        <v>0</v>
      </c>
      <c r="AE67" s="92" t="s">
        <v>469</v>
      </c>
      <c r="AF67" s="86" t="b">
        <v>0</v>
      </c>
      <c r="AG67" s="86" t="s">
        <v>475</v>
      </c>
      <c r="AH67" s="86"/>
      <c r="AI67" s="92" t="s">
        <v>469</v>
      </c>
      <c r="AJ67" s="86" t="b">
        <v>0</v>
      </c>
      <c r="AK67" s="86">
        <v>0</v>
      </c>
      <c r="AL67" s="92" t="s">
        <v>469</v>
      </c>
      <c r="AM67" s="86" t="s">
        <v>485</v>
      </c>
      <c r="AN67" s="86" t="b">
        <v>0</v>
      </c>
      <c r="AO67" s="92" t="s">
        <v>456</v>
      </c>
      <c r="AP67" s="86" t="s">
        <v>176</v>
      </c>
      <c r="AQ67" s="86">
        <v>0</v>
      </c>
      <c r="AR67" s="86">
        <v>0</v>
      </c>
      <c r="AS67" s="86"/>
      <c r="AT67" s="86"/>
      <c r="AU67" s="86"/>
      <c r="AV67" s="86"/>
      <c r="AW67" s="86"/>
      <c r="AX67" s="86"/>
      <c r="AY67" s="86"/>
      <c r="AZ67" s="86"/>
      <c r="BA67">
        <v>15</v>
      </c>
      <c r="BB67" s="85" t="str">
        <f>REPLACE(INDEX(GroupVertices[Group],MATCH(Edges[[#This Row],[Vertex 1]],GroupVertices[Vertex],0)),1,1,"")</f>
        <v>4</v>
      </c>
      <c r="BC67" s="85" t="str">
        <f>REPLACE(INDEX(GroupVertices[Group],MATCH(Edges[[#This Row],[Vertex 2]],GroupVertices[Vertex],0)),1,1,"")</f>
        <v>1</v>
      </c>
      <c r="BD67" s="51">
        <v>0</v>
      </c>
      <c r="BE67" s="52">
        <v>0</v>
      </c>
      <c r="BF67" s="51">
        <v>1</v>
      </c>
      <c r="BG67" s="52">
        <v>10</v>
      </c>
      <c r="BH67" s="51">
        <v>0</v>
      </c>
      <c r="BI67" s="52">
        <v>0</v>
      </c>
      <c r="BJ67" s="51">
        <v>9</v>
      </c>
      <c r="BK67" s="52">
        <v>90</v>
      </c>
      <c r="BL67" s="51">
        <v>10</v>
      </c>
    </row>
    <row r="68" spans="1:64" ht="30">
      <c r="A68" s="84" t="s">
        <v>237</v>
      </c>
      <c r="B68" s="84" t="s">
        <v>242</v>
      </c>
      <c r="C68" s="53" t="s">
        <v>1286</v>
      </c>
      <c r="D68" s="54">
        <v>10</v>
      </c>
      <c r="E68" s="65" t="s">
        <v>136</v>
      </c>
      <c r="F68" s="55">
        <v>12</v>
      </c>
      <c r="G68" s="53"/>
      <c r="H68" s="57"/>
      <c r="I68" s="56"/>
      <c r="J68" s="56"/>
      <c r="K68" s="36" t="s">
        <v>65</v>
      </c>
      <c r="L68" s="83">
        <v>68</v>
      </c>
      <c r="M68" s="83"/>
      <c r="N68" s="63"/>
      <c r="O68" s="86" t="s">
        <v>254</v>
      </c>
      <c r="P68" s="88">
        <v>43719.40038194445</v>
      </c>
      <c r="Q68" s="86" t="s">
        <v>285</v>
      </c>
      <c r="R68" s="89" t="s">
        <v>312</v>
      </c>
      <c r="S68" s="86" t="s">
        <v>321</v>
      </c>
      <c r="T68" s="86"/>
      <c r="U68" s="86"/>
      <c r="V68" s="89" t="s">
        <v>370</v>
      </c>
      <c r="W68" s="88">
        <v>43719.40038194445</v>
      </c>
      <c r="X68" s="89" t="s">
        <v>410</v>
      </c>
      <c r="Y68" s="86"/>
      <c r="Z68" s="86"/>
      <c r="AA68" s="92" t="s">
        <v>457</v>
      </c>
      <c r="AB68" s="86"/>
      <c r="AC68" s="86" t="b">
        <v>0</v>
      </c>
      <c r="AD68" s="86">
        <v>0</v>
      </c>
      <c r="AE68" s="92" t="s">
        <v>469</v>
      </c>
      <c r="AF68" s="86" t="b">
        <v>0</v>
      </c>
      <c r="AG68" s="86" t="s">
        <v>475</v>
      </c>
      <c r="AH68" s="86"/>
      <c r="AI68" s="92" t="s">
        <v>469</v>
      </c>
      <c r="AJ68" s="86" t="b">
        <v>0</v>
      </c>
      <c r="AK68" s="86">
        <v>0</v>
      </c>
      <c r="AL68" s="92" t="s">
        <v>469</v>
      </c>
      <c r="AM68" s="86" t="s">
        <v>485</v>
      </c>
      <c r="AN68" s="86" t="b">
        <v>0</v>
      </c>
      <c r="AO68" s="92" t="s">
        <v>457</v>
      </c>
      <c r="AP68" s="86" t="s">
        <v>176</v>
      </c>
      <c r="AQ68" s="86">
        <v>0</v>
      </c>
      <c r="AR68" s="86">
        <v>0</v>
      </c>
      <c r="AS68" s="86"/>
      <c r="AT68" s="86"/>
      <c r="AU68" s="86"/>
      <c r="AV68" s="86"/>
      <c r="AW68" s="86"/>
      <c r="AX68" s="86"/>
      <c r="AY68" s="86"/>
      <c r="AZ68" s="86"/>
      <c r="BA68">
        <v>15</v>
      </c>
      <c r="BB68" s="85" t="str">
        <f>REPLACE(INDEX(GroupVertices[Group],MATCH(Edges[[#This Row],[Vertex 1]],GroupVertices[Vertex],0)),1,1,"")</f>
        <v>4</v>
      </c>
      <c r="BC68" s="85" t="str">
        <f>REPLACE(INDEX(GroupVertices[Group],MATCH(Edges[[#This Row],[Vertex 2]],GroupVertices[Vertex],0)),1,1,"")</f>
        <v>1</v>
      </c>
      <c r="BD68" s="51">
        <v>0</v>
      </c>
      <c r="BE68" s="52">
        <v>0</v>
      </c>
      <c r="BF68" s="51">
        <v>1</v>
      </c>
      <c r="BG68" s="52">
        <v>3.125</v>
      </c>
      <c r="BH68" s="51">
        <v>0</v>
      </c>
      <c r="BI68" s="52">
        <v>0</v>
      </c>
      <c r="BJ68" s="51">
        <v>31</v>
      </c>
      <c r="BK68" s="52">
        <v>96.875</v>
      </c>
      <c r="BL68" s="51">
        <v>32</v>
      </c>
    </row>
    <row r="69" spans="1:64" ht="30">
      <c r="A69" s="84" t="s">
        <v>237</v>
      </c>
      <c r="B69" s="84" t="s">
        <v>242</v>
      </c>
      <c r="C69" s="53" t="s">
        <v>1286</v>
      </c>
      <c r="D69" s="54">
        <v>10</v>
      </c>
      <c r="E69" s="65" t="s">
        <v>136</v>
      </c>
      <c r="F69" s="55">
        <v>12</v>
      </c>
      <c r="G69" s="53"/>
      <c r="H69" s="57"/>
      <c r="I69" s="56"/>
      <c r="J69" s="56"/>
      <c r="K69" s="36" t="s">
        <v>65</v>
      </c>
      <c r="L69" s="83">
        <v>69</v>
      </c>
      <c r="M69" s="83"/>
      <c r="N69" s="63"/>
      <c r="O69" s="86" t="s">
        <v>254</v>
      </c>
      <c r="P69" s="88">
        <v>43719.71199074074</v>
      </c>
      <c r="Q69" s="86" t="s">
        <v>275</v>
      </c>
      <c r="R69" s="86"/>
      <c r="S69" s="86"/>
      <c r="T69" s="86"/>
      <c r="U69" s="86"/>
      <c r="V69" s="89" t="s">
        <v>370</v>
      </c>
      <c r="W69" s="88">
        <v>43719.71199074074</v>
      </c>
      <c r="X69" s="89" t="s">
        <v>400</v>
      </c>
      <c r="Y69" s="86"/>
      <c r="Z69" s="86"/>
      <c r="AA69" s="92" t="s">
        <v>447</v>
      </c>
      <c r="AB69" s="86"/>
      <c r="AC69" s="86" t="b">
        <v>0</v>
      </c>
      <c r="AD69" s="86">
        <v>0</v>
      </c>
      <c r="AE69" s="92" t="s">
        <v>469</v>
      </c>
      <c r="AF69" s="86" t="b">
        <v>0</v>
      </c>
      <c r="AG69" s="86" t="s">
        <v>475</v>
      </c>
      <c r="AH69" s="86"/>
      <c r="AI69" s="92" t="s">
        <v>469</v>
      </c>
      <c r="AJ69" s="86" t="b">
        <v>0</v>
      </c>
      <c r="AK69" s="86">
        <v>1</v>
      </c>
      <c r="AL69" s="92" t="s">
        <v>446</v>
      </c>
      <c r="AM69" s="86" t="s">
        <v>481</v>
      </c>
      <c r="AN69" s="86" t="b">
        <v>0</v>
      </c>
      <c r="AO69" s="92" t="s">
        <v>446</v>
      </c>
      <c r="AP69" s="86" t="s">
        <v>176</v>
      </c>
      <c r="AQ69" s="86">
        <v>0</v>
      </c>
      <c r="AR69" s="86">
        <v>0</v>
      </c>
      <c r="AS69" s="86"/>
      <c r="AT69" s="86"/>
      <c r="AU69" s="86"/>
      <c r="AV69" s="86"/>
      <c r="AW69" s="86"/>
      <c r="AX69" s="86"/>
      <c r="AY69" s="86"/>
      <c r="AZ69" s="86"/>
      <c r="BA69">
        <v>15</v>
      </c>
      <c r="BB69" s="85" t="str">
        <f>REPLACE(INDEX(GroupVertices[Group],MATCH(Edges[[#This Row],[Vertex 1]],GroupVertices[Vertex],0)),1,1,"")</f>
        <v>4</v>
      </c>
      <c r="BC69" s="85" t="str">
        <f>REPLACE(INDEX(GroupVertices[Group],MATCH(Edges[[#This Row],[Vertex 2]],GroupVertices[Vertex],0)),1,1,"")</f>
        <v>1</v>
      </c>
      <c r="BD69" s="51"/>
      <c r="BE69" s="52"/>
      <c r="BF69" s="51"/>
      <c r="BG69" s="52"/>
      <c r="BH69" s="51"/>
      <c r="BI69" s="52"/>
      <c r="BJ69" s="51"/>
      <c r="BK69" s="52"/>
      <c r="BL69" s="51"/>
    </row>
    <row r="70" spans="1:64" ht="30">
      <c r="A70" s="84" t="s">
        <v>237</v>
      </c>
      <c r="B70" s="84" t="s">
        <v>242</v>
      </c>
      <c r="C70" s="53" t="s">
        <v>1286</v>
      </c>
      <c r="D70" s="54">
        <v>10</v>
      </c>
      <c r="E70" s="65" t="s">
        <v>136</v>
      </c>
      <c r="F70" s="55">
        <v>12</v>
      </c>
      <c r="G70" s="53"/>
      <c r="H70" s="57"/>
      <c r="I70" s="56"/>
      <c r="J70" s="56"/>
      <c r="K70" s="36" t="s">
        <v>65</v>
      </c>
      <c r="L70" s="83">
        <v>70</v>
      </c>
      <c r="M70" s="83"/>
      <c r="N70" s="63"/>
      <c r="O70" s="86" t="s">
        <v>254</v>
      </c>
      <c r="P70" s="88">
        <v>43719.90002314815</v>
      </c>
      <c r="Q70" s="86" t="s">
        <v>286</v>
      </c>
      <c r="R70" s="89" t="s">
        <v>313</v>
      </c>
      <c r="S70" s="86" t="s">
        <v>321</v>
      </c>
      <c r="T70" s="86"/>
      <c r="U70" s="86"/>
      <c r="V70" s="89" t="s">
        <v>370</v>
      </c>
      <c r="W70" s="88">
        <v>43719.90002314815</v>
      </c>
      <c r="X70" s="89" t="s">
        <v>411</v>
      </c>
      <c r="Y70" s="86"/>
      <c r="Z70" s="86"/>
      <c r="AA70" s="92" t="s">
        <v>458</v>
      </c>
      <c r="AB70" s="86"/>
      <c r="AC70" s="86" t="b">
        <v>0</v>
      </c>
      <c r="AD70" s="86">
        <v>0</v>
      </c>
      <c r="AE70" s="92" t="s">
        <v>469</v>
      </c>
      <c r="AF70" s="86" t="b">
        <v>0</v>
      </c>
      <c r="AG70" s="86" t="s">
        <v>475</v>
      </c>
      <c r="AH70" s="86"/>
      <c r="AI70" s="92" t="s">
        <v>469</v>
      </c>
      <c r="AJ70" s="86" t="b">
        <v>0</v>
      </c>
      <c r="AK70" s="86">
        <v>0</v>
      </c>
      <c r="AL70" s="92" t="s">
        <v>469</v>
      </c>
      <c r="AM70" s="86" t="s">
        <v>485</v>
      </c>
      <c r="AN70" s="86" t="b">
        <v>0</v>
      </c>
      <c r="AO70" s="92" t="s">
        <v>458</v>
      </c>
      <c r="AP70" s="86" t="s">
        <v>176</v>
      </c>
      <c r="AQ70" s="86">
        <v>0</v>
      </c>
      <c r="AR70" s="86">
        <v>0</v>
      </c>
      <c r="AS70" s="86"/>
      <c r="AT70" s="86"/>
      <c r="AU70" s="86"/>
      <c r="AV70" s="86"/>
      <c r="AW70" s="86"/>
      <c r="AX70" s="86"/>
      <c r="AY70" s="86"/>
      <c r="AZ70" s="86"/>
      <c r="BA70">
        <v>15</v>
      </c>
      <c r="BB70" s="85" t="str">
        <f>REPLACE(INDEX(GroupVertices[Group],MATCH(Edges[[#This Row],[Vertex 1]],GroupVertices[Vertex],0)),1,1,"")</f>
        <v>4</v>
      </c>
      <c r="BC70" s="85" t="str">
        <f>REPLACE(INDEX(GroupVertices[Group],MATCH(Edges[[#This Row],[Vertex 2]],GroupVertices[Vertex],0)),1,1,"")</f>
        <v>1</v>
      </c>
      <c r="BD70" s="51">
        <v>0</v>
      </c>
      <c r="BE70" s="52">
        <v>0</v>
      </c>
      <c r="BF70" s="51">
        <v>0</v>
      </c>
      <c r="BG70" s="52">
        <v>0</v>
      </c>
      <c r="BH70" s="51">
        <v>0</v>
      </c>
      <c r="BI70" s="52">
        <v>0</v>
      </c>
      <c r="BJ70" s="51">
        <v>14</v>
      </c>
      <c r="BK70" s="52">
        <v>100</v>
      </c>
      <c r="BL70" s="51">
        <v>14</v>
      </c>
    </row>
    <row r="71" spans="1:64" ht="30">
      <c r="A71" s="84" t="s">
        <v>237</v>
      </c>
      <c r="B71" s="84" t="s">
        <v>242</v>
      </c>
      <c r="C71" s="53" t="s">
        <v>1286</v>
      </c>
      <c r="D71" s="54">
        <v>10</v>
      </c>
      <c r="E71" s="65" t="s">
        <v>136</v>
      </c>
      <c r="F71" s="55">
        <v>12</v>
      </c>
      <c r="G71" s="53"/>
      <c r="H71" s="57"/>
      <c r="I71" s="56"/>
      <c r="J71" s="56"/>
      <c r="K71" s="36" t="s">
        <v>65</v>
      </c>
      <c r="L71" s="83">
        <v>71</v>
      </c>
      <c r="M71" s="83"/>
      <c r="N71" s="63"/>
      <c r="O71" s="86" t="s">
        <v>254</v>
      </c>
      <c r="P71" s="88">
        <v>43719.900046296294</v>
      </c>
      <c r="Q71" s="86" t="s">
        <v>287</v>
      </c>
      <c r="R71" s="89" t="s">
        <v>314</v>
      </c>
      <c r="S71" s="86" t="s">
        <v>321</v>
      </c>
      <c r="T71" s="86"/>
      <c r="U71" s="89" t="s">
        <v>341</v>
      </c>
      <c r="V71" s="89" t="s">
        <v>341</v>
      </c>
      <c r="W71" s="88">
        <v>43719.900046296294</v>
      </c>
      <c r="X71" s="89" t="s">
        <v>412</v>
      </c>
      <c r="Y71" s="86"/>
      <c r="Z71" s="86"/>
      <c r="AA71" s="92" t="s">
        <v>459</v>
      </c>
      <c r="AB71" s="86"/>
      <c r="AC71" s="86" t="b">
        <v>0</v>
      </c>
      <c r="AD71" s="86">
        <v>0</v>
      </c>
      <c r="AE71" s="92" t="s">
        <v>469</v>
      </c>
      <c r="AF71" s="86" t="b">
        <v>0</v>
      </c>
      <c r="AG71" s="86" t="s">
        <v>475</v>
      </c>
      <c r="AH71" s="86"/>
      <c r="AI71" s="92" t="s">
        <v>469</v>
      </c>
      <c r="AJ71" s="86" t="b">
        <v>0</v>
      </c>
      <c r="AK71" s="86">
        <v>0</v>
      </c>
      <c r="AL71" s="92" t="s">
        <v>469</v>
      </c>
      <c r="AM71" s="86" t="s">
        <v>485</v>
      </c>
      <c r="AN71" s="86" t="b">
        <v>0</v>
      </c>
      <c r="AO71" s="92" t="s">
        <v>459</v>
      </c>
      <c r="AP71" s="86" t="s">
        <v>176</v>
      </c>
      <c r="AQ71" s="86">
        <v>0</v>
      </c>
      <c r="AR71" s="86">
        <v>0</v>
      </c>
      <c r="AS71" s="86"/>
      <c r="AT71" s="86"/>
      <c r="AU71" s="86"/>
      <c r="AV71" s="86"/>
      <c r="AW71" s="86"/>
      <c r="AX71" s="86"/>
      <c r="AY71" s="86"/>
      <c r="AZ71" s="86"/>
      <c r="BA71">
        <v>15</v>
      </c>
      <c r="BB71" s="85" t="str">
        <f>REPLACE(INDEX(GroupVertices[Group],MATCH(Edges[[#This Row],[Vertex 1]],GroupVertices[Vertex],0)),1,1,"")</f>
        <v>4</v>
      </c>
      <c r="BC71" s="85" t="str">
        <f>REPLACE(INDEX(GroupVertices[Group],MATCH(Edges[[#This Row],[Vertex 2]],GroupVertices[Vertex],0)),1,1,"")</f>
        <v>1</v>
      </c>
      <c r="BD71" s="51">
        <v>1</v>
      </c>
      <c r="BE71" s="52">
        <v>5.882352941176471</v>
      </c>
      <c r="BF71" s="51">
        <v>0</v>
      </c>
      <c r="BG71" s="52">
        <v>0</v>
      </c>
      <c r="BH71" s="51">
        <v>0</v>
      </c>
      <c r="BI71" s="52">
        <v>0</v>
      </c>
      <c r="BJ71" s="51">
        <v>16</v>
      </c>
      <c r="BK71" s="52">
        <v>94.11764705882354</v>
      </c>
      <c r="BL71" s="51">
        <v>17</v>
      </c>
    </row>
    <row r="72" spans="1:64" ht="30">
      <c r="A72" s="84" t="s">
        <v>237</v>
      </c>
      <c r="B72" s="84" t="s">
        <v>242</v>
      </c>
      <c r="C72" s="53" t="s">
        <v>1286</v>
      </c>
      <c r="D72" s="54">
        <v>10</v>
      </c>
      <c r="E72" s="65" t="s">
        <v>136</v>
      </c>
      <c r="F72" s="55">
        <v>12</v>
      </c>
      <c r="G72" s="53"/>
      <c r="H72" s="57"/>
      <c r="I72" s="56"/>
      <c r="J72" s="56"/>
      <c r="K72" s="36" t="s">
        <v>65</v>
      </c>
      <c r="L72" s="83">
        <v>72</v>
      </c>
      <c r="M72" s="83"/>
      <c r="N72" s="63"/>
      <c r="O72" s="86" t="s">
        <v>254</v>
      </c>
      <c r="P72" s="88">
        <v>43720.401770833334</v>
      </c>
      <c r="Q72" s="86" t="s">
        <v>288</v>
      </c>
      <c r="R72" s="89" t="s">
        <v>315</v>
      </c>
      <c r="S72" s="86" t="s">
        <v>321</v>
      </c>
      <c r="T72" s="86"/>
      <c r="U72" s="89" t="s">
        <v>342</v>
      </c>
      <c r="V72" s="89" t="s">
        <v>342</v>
      </c>
      <c r="W72" s="88">
        <v>43720.401770833334</v>
      </c>
      <c r="X72" s="89" t="s">
        <v>413</v>
      </c>
      <c r="Y72" s="86"/>
      <c r="Z72" s="86"/>
      <c r="AA72" s="92" t="s">
        <v>460</v>
      </c>
      <c r="AB72" s="86"/>
      <c r="AC72" s="86" t="b">
        <v>0</v>
      </c>
      <c r="AD72" s="86">
        <v>0</v>
      </c>
      <c r="AE72" s="92" t="s">
        <v>469</v>
      </c>
      <c r="AF72" s="86" t="b">
        <v>0</v>
      </c>
      <c r="AG72" s="86" t="s">
        <v>475</v>
      </c>
      <c r="AH72" s="86"/>
      <c r="AI72" s="92" t="s">
        <v>469</v>
      </c>
      <c r="AJ72" s="86" t="b">
        <v>0</v>
      </c>
      <c r="AK72" s="86">
        <v>0</v>
      </c>
      <c r="AL72" s="92" t="s">
        <v>469</v>
      </c>
      <c r="AM72" s="86" t="s">
        <v>485</v>
      </c>
      <c r="AN72" s="86" t="b">
        <v>0</v>
      </c>
      <c r="AO72" s="92" t="s">
        <v>460</v>
      </c>
      <c r="AP72" s="86" t="s">
        <v>176</v>
      </c>
      <c r="AQ72" s="86">
        <v>0</v>
      </c>
      <c r="AR72" s="86">
        <v>0</v>
      </c>
      <c r="AS72" s="86"/>
      <c r="AT72" s="86"/>
      <c r="AU72" s="86"/>
      <c r="AV72" s="86"/>
      <c r="AW72" s="86"/>
      <c r="AX72" s="86"/>
      <c r="AY72" s="86"/>
      <c r="AZ72" s="86"/>
      <c r="BA72">
        <v>15</v>
      </c>
      <c r="BB72" s="85" t="str">
        <f>REPLACE(INDEX(GroupVertices[Group],MATCH(Edges[[#This Row],[Vertex 1]],GroupVertices[Vertex],0)),1,1,"")</f>
        <v>4</v>
      </c>
      <c r="BC72" s="85" t="str">
        <f>REPLACE(INDEX(GroupVertices[Group],MATCH(Edges[[#This Row],[Vertex 2]],GroupVertices[Vertex],0)),1,1,"")</f>
        <v>1</v>
      </c>
      <c r="BD72" s="51">
        <v>2</v>
      </c>
      <c r="BE72" s="52">
        <v>10.526315789473685</v>
      </c>
      <c r="BF72" s="51">
        <v>0</v>
      </c>
      <c r="BG72" s="52">
        <v>0</v>
      </c>
      <c r="BH72" s="51">
        <v>0</v>
      </c>
      <c r="BI72" s="52">
        <v>0</v>
      </c>
      <c r="BJ72" s="51">
        <v>17</v>
      </c>
      <c r="BK72" s="52">
        <v>89.47368421052632</v>
      </c>
      <c r="BL72" s="51">
        <v>19</v>
      </c>
    </row>
    <row r="73" spans="1:64" ht="30">
      <c r="A73" s="84" t="s">
        <v>237</v>
      </c>
      <c r="B73" s="84" t="s">
        <v>242</v>
      </c>
      <c r="C73" s="53" t="s">
        <v>1286</v>
      </c>
      <c r="D73" s="54">
        <v>10</v>
      </c>
      <c r="E73" s="65" t="s">
        <v>136</v>
      </c>
      <c r="F73" s="55">
        <v>12</v>
      </c>
      <c r="G73" s="53"/>
      <c r="H73" s="57"/>
      <c r="I73" s="56"/>
      <c r="J73" s="56"/>
      <c r="K73" s="36" t="s">
        <v>65</v>
      </c>
      <c r="L73" s="83">
        <v>73</v>
      </c>
      <c r="M73" s="83"/>
      <c r="N73" s="63"/>
      <c r="O73" s="86" t="s">
        <v>254</v>
      </c>
      <c r="P73" s="88">
        <v>43720.90180555556</v>
      </c>
      <c r="Q73" s="86" t="s">
        <v>289</v>
      </c>
      <c r="R73" s="89" t="s">
        <v>316</v>
      </c>
      <c r="S73" s="86" t="s">
        <v>321</v>
      </c>
      <c r="T73" s="86"/>
      <c r="U73" s="86"/>
      <c r="V73" s="89" t="s">
        <v>370</v>
      </c>
      <c r="W73" s="88">
        <v>43720.90180555556</v>
      </c>
      <c r="X73" s="89" t="s">
        <v>414</v>
      </c>
      <c r="Y73" s="86"/>
      <c r="Z73" s="86"/>
      <c r="AA73" s="92" t="s">
        <v>461</v>
      </c>
      <c r="AB73" s="86"/>
      <c r="AC73" s="86" t="b">
        <v>0</v>
      </c>
      <c r="AD73" s="86">
        <v>0</v>
      </c>
      <c r="AE73" s="92" t="s">
        <v>469</v>
      </c>
      <c r="AF73" s="86" t="b">
        <v>0</v>
      </c>
      <c r="AG73" s="86" t="s">
        <v>475</v>
      </c>
      <c r="AH73" s="86"/>
      <c r="AI73" s="92" t="s">
        <v>469</v>
      </c>
      <c r="AJ73" s="86" t="b">
        <v>0</v>
      </c>
      <c r="AK73" s="86">
        <v>0</v>
      </c>
      <c r="AL73" s="92" t="s">
        <v>469</v>
      </c>
      <c r="AM73" s="86" t="s">
        <v>485</v>
      </c>
      <c r="AN73" s="86" t="b">
        <v>0</v>
      </c>
      <c r="AO73" s="92" t="s">
        <v>461</v>
      </c>
      <c r="AP73" s="86" t="s">
        <v>176</v>
      </c>
      <c r="AQ73" s="86">
        <v>0</v>
      </c>
      <c r="AR73" s="86">
        <v>0</v>
      </c>
      <c r="AS73" s="86"/>
      <c r="AT73" s="86"/>
      <c r="AU73" s="86"/>
      <c r="AV73" s="86"/>
      <c r="AW73" s="86"/>
      <c r="AX73" s="86"/>
      <c r="AY73" s="86"/>
      <c r="AZ73" s="86"/>
      <c r="BA73">
        <v>15</v>
      </c>
      <c r="BB73" s="85" t="str">
        <f>REPLACE(INDEX(GroupVertices[Group],MATCH(Edges[[#This Row],[Vertex 1]],GroupVertices[Vertex],0)),1,1,"")</f>
        <v>4</v>
      </c>
      <c r="BC73" s="85" t="str">
        <f>REPLACE(INDEX(GroupVertices[Group],MATCH(Edges[[#This Row],[Vertex 2]],GroupVertices[Vertex],0)),1,1,"")</f>
        <v>1</v>
      </c>
      <c r="BD73" s="51">
        <v>0</v>
      </c>
      <c r="BE73" s="52">
        <v>0</v>
      </c>
      <c r="BF73" s="51">
        <v>0</v>
      </c>
      <c r="BG73" s="52">
        <v>0</v>
      </c>
      <c r="BH73" s="51">
        <v>0</v>
      </c>
      <c r="BI73" s="52">
        <v>0</v>
      </c>
      <c r="BJ73" s="51">
        <v>6</v>
      </c>
      <c r="BK73" s="52">
        <v>100</v>
      </c>
      <c r="BL73" s="51">
        <v>6</v>
      </c>
    </row>
    <row r="74" spans="1:64" ht="30">
      <c r="A74" s="84" t="s">
        <v>238</v>
      </c>
      <c r="B74" s="84" t="s">
        <v>251</v>
      </c>
      <c r="C74" s="53" t="s">
        <v>1287</v>
      </c>
      <c r="D74" s="54">
        <v>6.5</v>
      </c>
      <c r="E74" s="65" t="s">
        <v>136</v>
      </c>
      <c r="F74" s="55">
        <v>23.5</v>
      </c>
      <c r="G74" s="53"/>
      <c r="H74" s="57"/>
      <c r="I74" s="56"/>
      <c r="J74" s="56"/>
      <c r="K74" s="36" t="s">
        <v>65</v>
      </c>
      <c r="L74" s="83">
        <v>74</v>
      </c>
      <c r="M74" s="83"/>
      <c r="N74" s="63"/>
      <c r="O74" s="86" t="s">
        <v>254</v>
      </c>
      <c r="P74" s="88">
        <v>43174.16724537037</v>
      </c>
      <c r="Q74" s="86" t="s">
        <v>290</v>
      </c>
      <c r="R74" s="89" t="s">
        <v>317</v>
      </c>
      <c r="S74" s="86" t="s">
        <v>321</v>
      </c>
      <c r="T74" s="86" t="s">
        <v>331</v>
      </c>
      <c r="U74" s="89" t="s">
        <v>343</v>
      </c>
      <c r="V74" s="89" t="s">
        <v>343</v>
      </c>
      <c r="W74" s="88">
        <v>43174.16724537037</v>
      </c>
      <c r="X74" s="89" t="s">
        <v>415</v>
      </c>
      <c r="Y74" s="86"/>
      <c r="Z74" s="86"/>
      <c r="AA74" s="92" t="s">
        <v>462</v>
      </c>
      <c r="AB74" s="86"/>
      <c r="AC74" s="86" t="b">
        <v>0</v>
      </c>
      <c r="AD74" s="86">
        <v>4</v>
      </c>
      <c r="AE74" s="92" t="s">
        <v>469</v>
      </c>
      <c r="AF74" s="86" t="b">
        <v>0</v>
      </c>
      <c r="AG74" s="86" t="s">
        <v>475</v>
      </c>
      <c r="AH74" s="86"/>
      <c r="AI74" s="92" t="s">
        <v>469</v>
      </c>
      <c r="AJ74" s="86" t="b">
        <v>0</v>
      </c>
      <c r="AK74" s="86">
        <v>2</v>
      </c>
      <c r="AL74" s="92" t="s">
        <v>469</v>
      </c>
      <c r="AM74" s="86" t="s">
        <v>486</v>
      </c>
      <c r="AN74" s="86" t="b">
        <v>0</v>
      </c>
      <c r="AO74" s="92" t="s">
        <v>462</v>
      </c>
      <c r="AP74" s="86" t="s">
        <v>489</v>
      </c>
      <c r="AQ74" s="86">
        <v>0</v>
      </c>
      <c r="AR74" s="86">
        <v>0</v>
      </c>
      <c r="AS74" s="86"/>
      <c r="AT74" s="86"/>
      <c r="AU74" s="86"/>
      <c r="AV74" s="86"/>
      <c r="AW74" s="86"/>
      <c r="AX74" s="86"/>
      <c r="AY74" s="86"/>
      <c r="AZ74" s="86"/>
      <c r="BA74">
        <v>2</v>
      </c>
      <c r="BB74" s="85" t="str">
        <f>REPLACE(INDEX(GroupVertices[Group],MATCH(Edges[[#This Row],[Vertex 1]],GroupVertices[Vertex],0)),1,1,"")</f>
        <v>6</v>
      </c>
      <c r="BC74" s="85" t="str">
        <f>REPLACE(INDEX(GroupVertices[Group],MATCH(Edges[[#This Row],[Vertex 2]],GroupVertices[Vertex],0)),1,1,"")</f>
        <v>6</v>
      </c>
      <c r="BD74" s="51"/>
      <c r="BE74" s="52"/>
      <c r="BF74" s="51"/>
      <c r="BG74" s="52"/>
      <c r="BH74" s="51"/>
      <c r="BI74" s="52"/>
      <c r="BJ74" s="51"/>
      <c r="BK74" s="52"/>
      <c r="BL74" s="51"/>
    </row>
    <row r="75" spans="1:64" ht="30">
      <c r="A75" s="84" t="s">
        <v>238</v>
      </c>
      <c r="B75" s="84" t="s">
        <v>251</v>
      </c>
      <c r="C75" s="53" t="s">
        <v>1287</v>
      </c>
      <c r="D75" s="54">
        <v>6.5</v>
      </c>
      <c r="E75" s="65" t="s">
        <v>136</v>
      </c>
      <c r="F75" s="55">
        <v>23.5</v>
      </c>
      <c r="G75" s="53"/>
      <c r="H75" s="57"/>
      <c r="I75" s="56"/>
      <c r="J75" s="56"/>
      <c r="K75" s="36" t="s">
        <v>65</v>
      </c>
      <c r="L75" s="83">
        <v>75</v>
      </c>
      <c r="M75" s="83"/>
      <c r="N75" s="63"/>
      <c r="O75" s="86" t="s">
        <v>254</v>
      </c>
      <c r="P75" s="88">
        <v>43721.125451388885</v>
      </c>
      <c r="Q75" s="86" t="s">
        <v>291</v>
      </c>
      <c r="R75" s="86"/>
      <c r="S75" s="86"/>
      <c r="T75" s="86" t="s">
        <v>331</v>
      </c>
      <c r="U75" s="86"/>
      <c r="V75" s="89" t="s">
        <v>371</v>
      </c>
      <c r="W75" s="88">
        <v>43721.125451388885</v>
      </c>
      <c r="X75" s="89" t="s">
        <v>416</v>
      </c>
      <c r="Y75" s="86"/>
      <c r="Z75" s="86"/>
      <c r="AA75" s="92" t="s">
        <v>463</v>
      </c>
      <c r="AB75" s="86"/>
      <c r="AC75" s="86" t="b">
        <v>0</v>
      </c>
      <c r="AD75" s="86">
        <v>0</v>
      </c>
      <c r="AE75" s="92" t="s">
        <v>469</v>
      </c>
      <c r="AF75" s="86" t="b">
        <v>0</v>
      </c>
      <c r="AG75" s="86" t="s">
        <v>475</v>
      </c>
      <c r="AH75" s="86"/>
      <c r="AI75" s="92" t="s">
        <v>469</v>
      </c>
      <c r="AJ75" s="86" t="b">
        <v>0</v>
      </c>
      <c r="AK75" s="86">
        <v>2</v>
      </c>
      <c r="AL75" s="92" t="s">
        <v>462</v>
      </c>
      <c r="AM75" s="86" t="s">
        <v>486</v>
      </c>
      <c r="AN75" s="86" t="b">
        <v>0</v>
      </c>
      <c r="AO75" s="92" t="s">
        <v>462</v>
      </c>
      <c r="AP75" s="86" t="s">
        <v>176</v>
      </c>
      <c r="AQ75" s="86">
        <v>0</v>
      </c>
      <c r="AR75" s="86">
        <v>0</v>
      </c>
      <c r="AS75" s="86"/>
      <c r="AT75" s="86"/>
      <c r="AU75" s="86"/>
      <c r="AV75" s="86"/>
      <c r="AW75" s="86"/>
      <c r="AX75" s="86"/>
      <c r="AY75" s="86"/>
      <c r="AZ75" s="86"/>
      <c r="BA75">
        <v>2</v>
      </c>
      <c r="BB75" s="85" t="str">
        <f>REPLACE(INDEX(GroupVertices[Group],MATCH(Edges[[#This Row],[Vertex 1]],GroupVertices[Vertex],0)),1,1,"")</f>
        <v>6</v>
      </c>
      <c r="BC75" s="85" t="str">
        <f>REPLACE(INDEX(GroupVertices[Group],MATCH(Edges[[#This Row],[Vertex 2]],GroupVertices[Vertex],0)),1,1,"")</f>
        <v>6</v>
      </c>
      <c r="BD75" s="51"/>
      <c r="BE75" s="52"/>
      <c r="BF75" s="51"/>
      <c r="BG75" s="52"/>
      <c r="BH75" s="51"/>
      <c r="BI75" s="52"/>
      <c r="BJ75" s="51"/>
      <c r="BK75" s="52"/>
      <c r="BL75" s="51"/>
    </row>
    <row r="76" spans="1:64" ht="30">
      <c r="A76" s="84" t="s">
        <v>238</v>
      </c>
      <c r="B76" s="84" t="s">
        <v>252</v>
      </c>
      <c r="C76" s="53" t="s">
        <v>1287</v>
      </c>
      <c r="D76" s="54">
        <v>6.5</v>
      </c>
      <c r="E76" s="65" t="s">
        <v>136</v>
      </c>
      <c r="F76" s="55">
        <v>23.5</v>
      </c>
      <c r="G76" s="53"/>
      <c r="H76" s="57"/>
      <c r="I76" s="56"/>
      <c r="J76" s="56"/>
      <c r="K76" s="36" t="s">
        <v>65</v>
      </c>
      <c r="L76" s="83">
        <v>76</v>
      </c>
      <c r="M76" s="83"/>
      <c r="N76" s="63"/>
      <c r="O76" s="86" t="s">
        <v>254</v>
      </c>
      <c r="P76" s="88">
        <v>43174.16724537037</v>
      </c>
      <c r="Q76" s="86" t="s">
        <v>290</v>
      </c>
      <c r="R76" s="89" t="s">
        <v>317</v>
      </c>
      <c r="S76" s="86" t="s">
        <v>321</v>
      </c>
      <c r="T76" s="86" t="s">
        <v>331</v>
      </c>
      <c r="U76" s="89" t="s">
        <v>343</v>
      </c>
      <c r="V76" s="89" t="s">
        <v>343</v>
      </c>
      <c r="W76" s="88">
        <v>43174.16724537037</v>
      </c>
      <c r="X76" s="89" t="s">
        <v>415</v>
      </c>
      <c r="Y76" s="86"/>
      <c r="Z76" s="86"/>
      <c r="AA76" s="92" t="s">
        <v>462</v>
      </c>
      <c r="AB76" s="86"/>
      <c r="AC76" s="86" t="b">
        <v>0</v>
      </c>
      <c r="AD76" s="86">
        <v>4</v>
      </c>
      <c r="AE76" s="92" t="s">
        <v>469</v>
      </c>
      <c r="AF76" s="86" t="b">
        <v>0</v>
      </c>
      <c r="AG76" s="86" t="s">
        <v>475</v>
      </c>
      <c r="AH76" s="86"/>
      <c r="AI76" s="92" t="s">
        <v>469</v>
      </c>
      <c r="AJ76" s="86" t="b">
        <v>0</v>
      </c>
      <c r="AK76" s="86">
        <v>2</v>
      </c>
      <c r="AL76" s="92" t="s">
        <v>469</v>
      </c>
      <c r="AM76" s="86" t="s">
        <v>486</v>
      </c>
      <c r="AN76" s="86" t="b">
        <v>0</v>
      </c>
      <c r="AO76" s="92" t="s">
        <v>462</v>
      </c>
      <c r="AP76" s="86" t="s">
        <v>489</v>
      </c>
      <c r="AQ76" s="86">
        <v>0</v>
      </c>
      <c r="AR76" s="86">
        <v>0</v>
      </c>
      <c r="AS76" s="86"/>
      <c r="AT76" s="86"/>
      <c r="AU76" s="86"/>
      <c r="AV76" s="86"/>
      <c r="AW76" s="86"/>
      <c r="AX76" s="86"/>
      <c r="AY76" s="86"/>
      <c r="AZ76" s="86"/>
      <c r="BA76">
        <v>2</v>
      </c>
      <c r="BB76" s="85" t="str">
        <f>REPLACE(INDEX(GroupVertices[Group],MATCH(Edges[[#This Row],[Vertex 1]],GroupVertices[Vertex],0)),1,1,"")</f>
        <v>6</v>
      </c>
      <c r="BC76" s="85" t="str">
        <f>REPLACE(INDEX(GroupVertices[Group],MATCH(Edges[[#This Row],[Vertex 2]],GroupVertices[Vertex],0)),1,1,"")</f>
        <v>6</v>
      </c>
      <c r="BD76" s="51">
        <v>0</v>
      </c>
      <c r="BE76" s="52">
        <v>0</v>
      </c>
      <c r="BF76" s="51">
        <v>1</v>
      </c>
      <c r="BG76" s="52">
        <v>8.333333333333334</v>
      </c>
      <c r="BH76" s="51">
        <v>0</v>
      </c>
      <c r="BI76" s="52">
        <v>0</v>
      </c>
      <c r="BJ76" s="51">
        <v>11</v>
      </c>
      <c r="BK76" s="52">
        <v>91.66666666666667</v>
      </c>
      <c r="BL76" s="51">
        <v>12</v>
      </c>
    </row>
    <row r="77" spans="1:64" ht="30">
      <c r="A77" s="84" t="s">
        <v>238</v>
      </c>
      <c r="B77" s="84" t="s">
        <v>252</v>
      </c>
      <c r="C77" s="53" t="s">
        <v>1287</v>
      </c>
      <c r="D77" s="54">
        <v>6.5</v>
      </c>
      <c r="E77" s="65" t="s">
        <v>136</v>
      </c>
      <c r="F77" s="55">
        <v>23.5</v>
      </c>
      <c r="G77" s="53"/>
      <c r="H77" s="57"/>
      <c r="I77" s="56"/>
      <c r="J77" s="56"/>
      <c r="K77" s="36" t="s">
        <v>65</v>
      </c>
      <c r="L77" s="83">
        <v>77</v>
      </c>
      <c r="M77" s="83"/>
      <c r="N77" s="63"/>
      <c r="O77" s="86" t="s">
        <v>254</v>
      </c>
      <c r="P77" s="88">
        <v>43721.125451388885</v>
      </c>
      <c r="Q77" s="86" t="s">
        <v>291</v>
      </c>
      <c r="R77" s="86"/>
      <c r="S77" s="86"/>
      <c r="T77" s="86" t="s">
        <v>331</v>
      </c>
      <c r="U77" s="86"/>
      <c r="V77" s="89" t="s">
        <v>371</v>
      </c>
      <c r="W77" s="88">
        <v>43721.125451388885</v>
      </c>
      <c r="X77" s="89" t="s">
        <v>416</v>
      </c>
      <c r="Y77" s="86"/>
      <c r="Z77" s="86"/>
      <c r="AA77" s="92" t="s">
        <v>463</v>
      </c>
      <c r="AB77" s="86"/>
      <c r="AC77" s="86" t="b">
        <v>0</v>
      </c>
      <c r="AD77" s="86">
        <v>0</v>
      </c>
      <c r="AE77" s="92" t="s">
        <v>469</v>
      </c>
      <c r="AF77" s="86" t="b">
        <v>0</v>
      </c>
      <c r="AG77" s="86" t="s">
        <v>475</v>
      </c>
      <c r="AH77" s="86"/>
      <c r="AI77" s="92" t="s">
        <v>469</v>
      </c>
      <c r="AJ77" s="86" t="b">
        <v>0</v>
      </c>
      <c r="AK77" s="86">
        <v>2</v>
      </c>
      <c r="AL77" s="92" t="s">
        <v>462</v>
      </c>
      <c r="AM77" s="86" t="s">
        <v>486</v>
      </c>
      <c r="AN77" s="86" t="b">
        <v>0</v>
      </c>
      <c r="AO77" s="92" t="s">
        <v>462</v>
      </c>
      <c r="AP77" s="86" t="s">
        <v>176</v>
      </c>
      <c r="AQ77" s="86">
        <v>0</v>
      </c>
      <c r="AR77" s="86">
        <v>0</v>
      </c>
      <c r="AS77" s="86"/>
      <c r="AT77" s="86"/>
      <c r="AU77" s="86"/>
      <c r="AV77" s="86"/>
      <c r="AW77" s="86"/>
      <c r="AX77" s="86"/>
      <c r="AY77" s="86"/>
      <c r="AZ77" s="86"/>
      <c r="BA77">
        <v>2</v>
      </c>
      <c r="BB77" s="85" t="str">
        <f>REPLACE(INDEX(GroupVertices[Group],MATCH(Edges[[#This Row],[Vertex 1]],GroupVertices[Vertex],0)),1,1,"")</f>
        <v>6</v>
      </c>
      <c r="BC77" s="85" t="str">
        <f>REPLACE(INDEX(GroupVertices[Group],MATCH(Edges[[#This Row],[Vertex 2]],GroupVertices[Vertex],0)),1,1,"")</f>
        <v>6</v>
      </c>
      <c r="BD77" s="51">
        <v>0</v>
      </c>
      <c r="BE77" s="52">
        <v>0</v>
      </c>
      <c r="BF77" s="51">
        <v>1</v>
      </c>
      <c r="BG77" s="52">
        <v>7.142857142857143</v>
      </c>
      <c r="BH77" s="51">
        <v>0</v>
      </c>
      <c r="BI77" s="52">
        <v>0</v>
      </c>
      <c r="BJ77" s="51">
        <v>13</v>
      </c>
      <c r="BK77" s="52">
        <v>92.85714285714286</v>
      </c>
      <c r="BL77" s="51">
        <v>14</v>
      </c>
    </row>
    <row r="78" spans="1:64" ht="30">
      <c r="A78" s="84" t="s">
        <v>238</v>
      </c>
      <c r="B78" s="84" t="s">
        <v>242</v>
      </c>
      <c r="C78" s="53" t="s">
        <v>1287</v>
      </c>
      <c r="D78" s="54">
        <v>6.5</v>
      </c>
      <c r="E78" s="65" t="s">
        <v>136</v>
      </c>
      <c r="F78" s="55">
        <v>23.5</v>
      </c>
      <c r="G78" s="53"/>
      <c r="H78" s="57"/>
      <c r="I78" s="56"/>
      <c r="J78" s="56"/>
      <c r="K78" s="36" t="s">
        <v>65</v>
      </c>
      <c r="L78" s="83">
        <v>78</v>
      </c>
      <c r="M78" s="83"/>
      <c r="N78" s="63"/>
      <c r="O78" s="86" t="s">
        <v>254</v>
      </c>
      <c r="P78" s="88">
        <v>43174.16724537037</v>
      </c>
      <c r="Q78" s="86" t="s">
        <v>290</v>
      </c>
      <c r="R78" s="89" t="s">
        <v>317</v>
      </c>
      <c r="S78" s="86" t="s">
        <v>321</v>
      </c>
      <c r="T78" s="86" t="s">
        <v>331</v>
      </c>
      <c r="U78" s="89" t="s">
        <v>343</v>
      </c>
      <c r="V78" s="89" t="s">
        <v>343</v>
      </c>
      <c r="W78" s="88">
        <v>43174.16724537037</v>
      </c>
      <c r="X78" s="89" t="s">
        <v>415</v>
      </c>
      <c r="Y78" s="86"/>
      <c r="Z78" s="86"/>
      <c r="AA78" s="92" t="s">
        <v>462</v>
      </c>
      <c r="AB78" s="86"/>
      <c r="AC78" s="86" t="b">
        <v>0</v>
      </c>
      <c r="AD78" s="86">
        <v>4</v>
      </c>
      <c r="AE78" s="92" t="s">
        <v>469</v>
      </c>
      <c r="AF78" s="86" t="b">
        <v>0</v>
      </c>
      <c r="AG78" s="86" t="s">
        <v>475</v>
      </c>
      <c r="AH78" s="86"/>
      <c r="AI78" s="92" t="s">
        <v>469</v>
      </c>
      <c r="AJ78" s="86" t="b">
        <v>0</v>
      </c>
      <c r="AK78" s="86">
        <v>2</v>
      </c>
      <c r="AL78" s="92" t="s">
        <v>469</v>
      </c>
      <c r="AM78" s="86" t="s">
        <v>486</v>
      </c>
      <c r="AN78" s="86" t="b">
        <v>0</v>
      </c>
      <c r="AO78" s="92" t="s">
        <v>462</v>
      </c>
      <c r="AP78" s="86" t="s">
        <v>489</v>
      </c>
      <c r="AQ78" s="86">
        <v>0</v>
      </c>
      <c r="AR78" s="86">
        <v>0</v>
      </c>
      <c r="AS78" s="86"/>
      <c r="AT78" s="86"/>
      <c r="AU78" s="86"/>
      <c r="AV78" s="86"/>
      <c r="AW78" s="86"/>
      <c r="AX78" s="86"/>
      <c r="AY78" s="86"/>
      <c r="AZ78" s="86"/>
      <c r="BA78">
        <v>2</v>
      </c>
      <c r="BB78" s="85" t="str">
        <f>REPLACE(INDEX(GroupVertices[Group],MATCH(Edges[[#This Row],[Vertex 1]],GroupVertices[Vertex],0)),1,1,"")</f>
        <v>6</v>
      </c>
      <c r="BC78" s="85" t="str">
        <f>REPLACE(INDEX(GroupVertices[Group],MATCH(Edges[[#This Row],[Vertex 2]],GroupVertices[Vertex],0)),1,1,"")</f>
        <v>1</v>
      </c>
      <c r="BD78" s="51"/>
      <c r="BE78" s="52"/>
      <c r="BF78" s="51"/>
      <c r="BG78" s="52"/>
      <c r="BH78" s="51"/>
      <c r="BI78" s="52"/>
      <c r="BJ78" s="51"/>
      <c r="BK78" s="52"/>
      <c r="BL78" s="51"/>
    </row>
    <row r="79" spans="1:64" ht="30">
      <c r="A79" s="84" t="s">
        <v>238</v>
      </c>
      <c r="B79" s="84" t="s">
        <v>242</v>
      </c>
      <c r="C79" s="53" t="s">
        <v>1287</v>
      </c>
      <c r="D79" s="54">
        <v>6.5</v>
      </c>
      <c r="E79" s="65" t="s">
        <v>136</v>
      </c>
      <c r="F79" s="55">
        <v>23.5</v>
      </c>
      <c r="G79" s="53"/>
      <c r="H79" s="57"/>
      <c r="I79" s="56"/>
      <c r="J79" s="56"/>
      <c r="K79" s="36" t="s">
        <v>65</v>
      </c>
      <c r="L79" s="83">
        <v>79</v>
      </c>
      <c r="M79" s="83"/>
      <c r="N79" s="63"/>
      <c r="O79" s="86" t="s">
        <v>254</v>
      </c>
      <c r="P79" s="88">
        <v>43721.125451388885</v>
      </c>
      <c r="Q79" s="86" t="s">
        <v>291</v>
      </c>
      <c r="R79" s="86"/>
      <c r="S79" s="86"/>
      <c r="T79" s="86" t="s">
        <v>331</v>
      </c>
      <c r="U79" s="86"/>
      <c r="V79" s="89" t="s">
        <v>371</v>
      </c>
      <c r="W79" s="88">
        <v>43721.125451388885</v>
      </c>
      <c r="X79" s="89" t="s">
        <v>416</v>
      </c>
      <c r="Y79" s="86"/>
      <c r="Z79" s="86"/>
      <c r="AA79" s="92" t="s">
        <v>463</v>
      </c>
      <c r="AB79" s="86"/>
      <c r="AC79" s="86" t="b">
        <v>0</v>
      </c>
      <c r="AD79" s="86">
        <v>0</v>
      </c>
      <c r="AE79" s="92" t="s">
        <v>469</v>
      </c>
      <c r="AF79" s="86" t="b">
        <v>0</v>
      </c>
      <c r="AG79" s="86" t="s">
        <v>475</v>
      </c>
      <c r="AH79" s="86"/>
      <c r="AI79" s="92" t="s">
        <v>469</v>
      </c>
      <c r="AJ79" s="86" t="b">
        <v>0</v>
      </c>
      <c r="AK79" s="86">
        <v>2</v>
      </c>
      <c r="AL79" s="92" t="s">
        <v>462</v>
      </c>
      <c r="AM79" s="86" t="s">
        <v>486</v>
      </c>
      <c r="AN79" s="86" t="b">
        <v>0</v>
      </c>
      <c r="AO79" s="92" t="s">
        <v>462</v>
      </c>
      <c r="AP79" s="86" t="s">
        <v>176</v>
      </c>
      <c r="AQ79" s="86">
        <v>0</v>
      </c>
      <c r="AR79" s="86">
        <v>0</v>
      </c>
      <c r="AS79" s="86"/>
      <c r="AT79" s="86"/>
      <c r="AU79" s="86"/>
      <c r="AV79" s="86"/>
      <c r="AW79" s="86"/>
      <c r="AX79" s="86"/>
      <c r="AY79" s="86"/>
      <c r="AZ79" s="86"/>
      <c r="BA79">
        <v>2</v>
      </c>
      <c r="BB79" s="85" t="str">
        <f>REPLACE(INDEX(GroupVertices[Group],MATCH(Edges[[#This Row],[Vertex 1]],GroupVertices[Vertex],0)),1,1,"")</f>
        <v>6</v>
      </c>
      <c r="BC79" s="85" t="str">
        <f>REPLACE(INDEX(GroupVertices[Group],MATCH(Edges[[#This Row],[Vertex 2]],GroupVertices[Vertex],0)),1,1,"")</f>
        <v>1</v>
      </c>
      <c r="BD79" s="51"/>
      <c r="BE79" s="52"/>
      <c r="BF79" s="51"/>
      <c r="BG79" s="52"/>
      <c r="BH79" s="51"/>
      <c r="BI79" s="52"/>
      <c r="BJ79" s="51"/>
      <c r="BK79" s="52"/>
      <c r="BL79" s="51"/>
    </row>
    <row r="80" spans="1:64" ht="45">
      <c r="A80" s="84" t="s">
        <v>239</v>
      </c>
      <c r="B80" s="84" t="s">
        <v>243</v>
      </c>
      <c r="C80" s="53" t="s">
        <v>1285</v>
      </c>
      <c r="D80" s="54">
        <v>3</v>
      </c>
      <c r="E80" s="65" t="s">
        <v>132</v>
      </c>
      <c r="F80" s="55">
        <v>35</v>
      </c>
      <c r="G80" s="53"/>
      <c r="H80" s="57"/>
      <c r="I80" s="56"/>
      <c r="J80" s="56"/>
      <c r="K80" s="36" t="s">
        <v>65</v>
      </c>
      <c r="L80" s="83">
        <v>80</v>
      </c>
      <c r="M80" s="83"/>
      <c r="N80" s="63"/>
      <c r="O80" s="86" t="s">
        <v>255</v>
      </c>
      <c r="P80" s="88">
        <v>43491.71050925926</v>
      </c>
      <c r="Q80" s="86" t="s">
        <v>292</v>
      </c>
      <c r="R80" s="86"/>
      <c r="S80" s="86"/>
      <c r="T80" s="86"/>
      <c r="U80" s="86"/>
      <c r="V80" s="89" t="s">
        <v>372</v>
      </c>
      <c r="W80" s="88">
        <v>43491.71050925926</v>
      </c>
      <c r="X80" s="89" t="s">
        <v>417</v>
      </c>
      <c r="Y80" s="86"/>
      <c r="Z80" s="86"/>
      <c r="AA80" s="92" t="s">
        <v>464</v>
      </c>
      <c r="AB80" s="92" t="s">
        <v>468</v>
      </c>
      <c r="AC80" s="86" t="b">
        <v>0</v>
      </c>
      <c r="AD80" s="86">
        <v>7</v>
      </c>
      <c r="AE80" s="92" t="s">
        <v>473</v>
      </c>
      <c r="AF80" s="86" t="b">
        <v>0</v>
      </c>
      <c r="AG80" s="86" t="s">
        <v>475</v>
      </c>
      <c r="AH80" s="86"/>
      <c r="AI80" s="92" t="s">
        <v>469</v>
      </c>
      <c r="AJ80" s="86" t="b">
        <v>0</v>
      </c>
      <c r="AK80" s="86">
        <v>3</v>
      </c>
      <c r="AL80" s="92" t="s">
        <v>469</v>
      </c>
      <c r="AM80" s="86" t="s">
        <v>487</v>
      </c>
      <c r="AN80" s="86" t="b">
        <v>0</v>
      </c>
      <c r="AO80" s="92" t="s">
        <v>468</v>
      </c>
      <c r="AP80" s="86" t="s">
        <v>489</v>
      </c>
      <c r="AQ80" s="86">
        <v>0</v>
      </c>
      <c r="AR80" s="86">
        <v>0</v>
      </c>
      <c r="AS80" s="86"/>
      <c r="AT80" s="86"/>
      <c r="AU80" s="86"/>
      <c r="AV80" s="86"/>
      <c r="AW80" s="86"/>
      <c r="AX80" s="86"/>
      <c r="AY80" s="86"/>
      <c r="AZ80" s="86"/>
      <c r="BA80">
        <v>1</v>
      </c>
      <c r="BB80" s="85" t="str">
        <f>REPLACE(INDEX(GroupVertices[Group],MATCH(Edges[[#This Row],[Vertex 1]],GroupVertices[Vertex],0)),1,1,"")</f>
        <v>1</v>
      </c>
      <c r="BC80" s="85" t="str">
        <f>REPLACE(INDEX(GroupVertices[Group],MATCH(Edges[[#This Row],[Vertex 2]],GroupVertices[Vertex],0)),1,1,"")</f>
        <v>1</v>
      </c>
      <c r="BD80" s="51"/>
      <c r="BE80" s="52"/>
      <c r="BF80" s="51"/>
      <c r="BG80" s="52"/>
      <c r="BH80" s="51"/>
      <c r="BI80" s="52"/>
      <c r="BJ80" s="51"/>
      <c r="BK80" s="52"/>
      <c r="BL80" s="51"/>
    </row>
    <row r="81" spans="1:64" ht="45">
      <c r="A81" s="84" t="s">
        <v>240</v>
      </c>
      <c r="B81" s="84" t="s">
        <v>243</v>
      </c>
      <c r="C81" s="53" t="s">
        <v>1285</v>
      </c>
      <c r="D81" s="54">
        <v>3</v>
      </c>
      <c r="E81" s="65" t="s">
        <v>132</v>
      </c>
      <c r="F81" s="55">
        <v>35</v>
      </c>
      <c r="G81" s="53"/>
      <c r="H81" s="57"/>
      <c r="I81" s="56"/>
      <c r="J81" s="56"/>
      <c r="K81" s="36" t="s">
        <v>65</v>
      </c>
      <c r="L81" s="83">
        <v>81</v>
      </c>
      <c r="M81" s="83"/>
      <c r="N81" s="63"/>
      <c r="O81" s="86" t="s">
        <v>254</v>
      </c>
      <c r="P81" s="88">
        <v>43721.129224537035</v>
      </c>
      <c r="Q81" s="86" t="s">
        <v>293</v>
      </c>
      <c r="R81" s="89" t="s">
        <v>318</v>
      </c>
      <c r="S81" s="86" t="s">
        <v>324</v>
      </c>
      <c r="T81" s="86"/>
      <c r="U81" s="89" t="s">
        <v>344</v>
      </c>
      <c r="V81" s="89" t="s">
        <v>344</v>
      </c>
      <c r="W81" s="88">
        <v>43721.129224537035</v>
      </c>
      <c r="X81" s="89" t="s">
        <v>418</v>
      </c>
      <c r="Y81" s="86"/>
      <c r="Z81" s="86"/>
      <c r="AA81" s="92" t="s">
        <v>465</v>
      </c>
      <c r="AB81" s="92" t="s">
        <v>464</v>
      </c>
      <c r="AC81" s="86" t="b">
        <v>0</v>
      </c>
      <c r="AD81" s="86">
        <v>0</v>
      </c>
      <c r="AE81" s="92" t="s">
        <v>474</v>
      </c>
      <c r="AF81" s="86" t="b">
        <v>0</v>
      </c>
      <c r="AG81" s="86" t="s">
        <v>475</v>
      </c>
      <c r="AH81" s="86"/>
      <c r="AI81" s="92" t="s">
        <v>469</v>
      </c>
      <c r="AJ81" s="86" t="b">
        <v>0</v>
      </c>
      <c r="AK81" s="86">
        <v>0</v>
      </c>
      <c r="AL81" s="92" t="s">
        <v>469</v>
      </c>
      <c r="AM81" s="86" t="s">
        <v>480</v>
      </c>
      <c r="AN81" s="86" t="b">
        <v>0</v>
      </c>
      <c r="AO81" s="92" t="s">
        <v>464</v>
      </c>
      <c r="AP81" s="86" t="s">
        <v>176</v>
      </c>
      <c r="AQ81" s="86">
        <v>0</v>
      </c>
      <c r="AR81" s="86">
        <v>0</v>
      </c>
      <c r="AS81" s="86"/>
      <c r="AT81" s="86"/>
      <c r="AU81" s="86"/>
      <c r="AV81" s="86"/>
      <c r="AW81" s="86"/>
      <c r="AX81" s="86"/>
      <c r="AY81" s="86"/>
      <c r="AZ81" s="86"/>
      <c r="BA81">
        <v>1</v>
      </c>
      <c r="BB81" s="85" t="str">
        <f>REPLACE(INDEX(GroupVertices[Group],MATCH(Edges[[#This Row],[Vertex 1]],GroupVertices[Vertex],0)),1,1,"")</f>
        <v>1</v>
      </c>
      <c r="BC81" s="85" t="str">
        <f>REPLACE(INDEX(GroupVertices[Group],MATCH(Edges[[#This Row],[Vertex 2]],GroupVertices[Vertex],0)),1,1,"")</f>
        <v>1</v>
      </c>
      <c r="BD81" s="51"/>
      <c r="BE81" s="52"/>
      <c r="BF81" s="51"/>
      <c r="BG81" s="52"/>
      <c r="BH81" s="51"/>
      <c r="BI81" s="52"/>
      <c r="BJ81" s="51"/>
      <c r="BK81" s="52"/>
      <c r="BL81" s="51"/>
    </row>
    <row r="82" spans="1:64" ht="45">
      <c r="A82" s="84" t="s">
        <v>239</v>
      </c>
      <c r="B82" s="84" t="s">
        <v>242</v>
      </c>
      <c r="C82" s="53" t="s">
        <v>1285</v>
      </c>
      <c r="D82" s="54">
        <v>3</v>
      </c>
      <c r="E82" s="65" t="s">
        <v>132</v>
      </c>
      <c r="F82" s="55">
        <v>35</v>
      </c>
      <c r="G82" s="53"/>
      <c r="H82" s="57"/>
      <c r="I82" s="56"/>
      <c r="J82" s="56"/>
      <c r="K82" s="36" t="s">
        <v>65</v>
      </c>
      <c r="L82" s="83">
        <v>82</v>
      </c>
      <c r="M82" s="83"/>
      <c r="N82" s="63"/>
      <c r="O82" s="86" t="s">
        <v>254</v>
      </c>
      <c r="P82" s="88">
        <v>43491.71050925926</v>
      </c>
      <c r="Q82" s="86" t="s">
        <v>292</v>
      </c>
      <c r="R82" s="86"/>
      <c r="S82" s="86"/>
      <c r="T82" s="86"/>
      <c r="U82" s="86"/>
      <c r="V82" s="89" t="s">
        <v>372</v>
      </c>
      <c r="W82" s="88">
        <v>43491.71050925926</v>
      </c>
      <c r="X82" s="89" t="s">
        <v>417</v>
      </c>
      <c r="Y82" s="86"/>
      <c r="Z82" s="86"/>
      <c r="AA82" s="92" t="s">
        <v>464</v>
      </c>
      <c r="AB82" s="92" t="s">
        <v>468</v>
      </c>
      <c r="AC82" s="86" t="b">
        <v>0</v>
      </c>
      <c r="AD82" s="86">
        <v>7</v>
      </c>
      <c r="AE82" s="92" t="s">
        <v>473</v>
      </c>
      <c r="AF82" s="86" t="b">
        <v>0</v>
      </c>
      <c r="AG82" s="86" t="s">
        <v>475</v>
      </c>
      <c r="AH82" s="86"/>
      <c r="AI82" s="92" t="s">
        <v>469</v>
      </c>
      <c r="AJ82" s="86" t="b">
        <v>0</v>
      </c>
      <c r="AK82" s="86">
        <v>3</v>
      </c>
      <c r="AL82" s="92" t="s">
        <v>469</v>
      </c>
      <c r="AM82" s="86" t="s">
        <v>487</v>
      </c>
      <c r="AN82" s="86" t="b">
        <v>0</v>
      </c>
      <c r="AO82" s="92" t="s">
        <v>468</v>
      </c>
      <c r="AP82" s="86" t="s">
        <v>489</v>
      </c>
      <c r="AQ82" s="86">
        <v>0</v>
      </c>
      <c r="AR82" s="86">
        <v>0</v>
      </c>
      <c r="AS82" s="86"/>
      <c r="AT82" s="86"/>
      <c r="AU82" s="86"/>
      <c r="AV82" s="86"/>
      <c r="AW82" s="86"/>
      <c r="AX82" s="86"/>
      <c r="AY82" s="86"/>
      <c r="AZ82" s="86"/>
      <c r="BA82">
        <v>1</v>
      </c>
      <c r="BB82" s="85" t="str">
        <f>REPLACE(INDEX(GroupVertices[Group],MATCH(Edges[[#This Row],[Vertex 1]],GroupVertices[Vertex],0)),1,1,"")</f>
        <v>1</v>
      </c>
      <c r="BC82" s="85" t="str">
        <f>REPLACE(INDEX(GroupVertices[Group],MATCH(Edges[[#This Row],[Vertex 2]],GroupVertices[Vertex],0)),1,1,"")</f>
        <v>1</v>
      </c>
      <c r="BD82" s="51">
        <v>1</v>
      </c>
      <c r="BE82" s="52">
        <v>2.272727272727273</v>
      </c>
      <c r="BF82" s="51">
        <v>2</v>
      </c>
      <c r="BG82" s="52">
        <v>4.545454545454546</v>
      </c>
      <c r="BH82" s="51">
        <v>0</v>
      </c>
      <c r="BI82" s="52">
        <v>0</v>
      </c>
      <c r="BJ82" s="51">
        <v>41</v>
      </c>
      <c r="BK82" s="52">
        <v>93.18181818181819</v>
      </c>
      <c r="BL82" s="51">
        <v>44</v>
      </c>
    </row>
    <row r="83" spans="1:64" ht="45">
      <c r="A83" s="84" t="s">
        <v>240</v>
      </c>
      <c r="B83" s="84" t="s">
        <v>239</v>
      </c>
      <c r="C83" s="53" t="s">
        <v>1285</v>
      </c>
      <c r="D83" s="54">
        <v>3</v>
      </c>
      <c r="E83" s="65" t="s">
        <v>132</v>
      </c>
      <c r="F83" s="55">
        <v>35</v>
      </c>
      <c r="G83" s="53"/>
      <c r="H83" s="57"/>
      <c r="I83" s="56"/>
      <c r="J83" s="56"/>
      <c r="K83" s="36" t="s">
        <v>65</v>
      </c>
      <c r="L83" s="83">
        <v>83</v>
      </c>
      <c r="M83" s="83"/>
      <c r="N83" s="63"/>
      <c r="O83" s="86" t="s">
        <v>255</v>
      </c>
      <c r="P83" s="88">
        <v>43721.129224537035</v>
      </c>
      <c r="Q83" s="86" t="s">
        <v>293</v>
      </c>
      <c r="R83" s="89" t="s">
        <v>318</v>
      </c>
      <c r="S83" s="86" t="s">
        <v>324</v>
      </c>
      <c r="T83" s="86"/>
      <c r="U83" s="89" t="s">
        <v>344</v>
      </c>
      <c r="V83" s="89" t="s">
        <v>344</v>
      </c>
      <c r="W83" s="88">
        <v>43721.129224537035</v>
      </c>
      <c r="X83" s="89" t="s">
        <v>418</v>
      </c>
      <c r="Y83" s="86"/>
      <c r="Z83" s="86"/>
      <c r="AA83" s="92" t="s">
        <v>465</v>
      </c>
      <c r="AB83" s="92" t="s">
        <v>464</v>
      </c>
      <c r="AC83" s="86" t="b">
        <v>0</v>
      </c>
      <c r="AD83" s="86">
        <v>0</v>
      </c>
      <c r="AE83" s="92" t="s">
        <v>474</v>
      </c>
      <c r="AF83" s="86" t="b">
        <v>0</v>
      </c>
      <c r="AG83" s="86" t="s">
        <v>475</v>
      </c>
      <c r="AH83" s="86"/>
      <c r="AI83" s="92" t="s">
        <v>469</v>
      </c>
      <c r="AJ83" s="86" t="b">
        <v>0</v>
      </c>
      <c r="AK83" s="86">
        <v>0</v>
      </c>
      <c r="AL83" s="92" t="s">
        <v>469</v>
      </c>
      <c r="AM83" s="86" t="s">
        <v>480</v>
      </c>
      <c r="AN83" s="86" t="b">
        <v>0</v>
      </c>
      <c r="AO83" s="92" t="s">
        <v>464</v>
      </c>
      <c r="AP83" s="86" t="s">
        <v>176</v>
      </c>
      <c r="AQ83" s="86">
        <v>0</v>
      </c>
      <c r="AR83" s="86">
        <v>0</v>
      </c>
      <c r="AS83" s="86"/>
      <c r="AT83" s="86"/>
      <c r="AU83" s="86"/>
      <c r="AV83" s="86"/>
      <c r="AW83" s="86"/>
      <c r="AX83" s="86"/>
      <c r="AY83" s="86"/>
      <c r="AZ83" s="86"/>
      <c r="BA83">
        <v>1</v>
      </c>
      <c r="BB83" s="85" t="str">
        <f>REPLACE(INDEX(GroupVertices[Group],MATCH(Edges[[#This Row],[Vertex 1]],GroupVertices[Vertex],0)),1,1,"")</f>
        <v>1</v>
      </c>
      <c r="BC83" s="85" t="str">
        <f>REPLACE(INDEX(GroupVertices[Group],MATCH(Edges[[#This Row],[Vertex 2]],GroupVertices[Vertex],0)),1,1,"")</f>
        <v>1</v>
      </c>
      <c r="BD83" s="51"/>
      <c r="BE83" s="52"/>
      <c r="BF83" s="51"/>
      <c r="BG83" s="52"/>
      <c r="BH83" s="51"/>
      <c r="BI83" s="52"/>
      <c r="BJ83" s="51"/>
      <c r="BK83" s="52"/>
      <c r="BL83" s="51"/>
    </row>
    <row r="84" spans="1:64" ht="45">
      <c r="A84" s="84" t="s">
        <v>240</v>
      </c>
      <c r="B84" s="84" t="s">
        <v>242</v>
      </c>
      <c r="C84" s="53" t="s">
        <v>1285</v>
      </c>
      <c r="D84" s="54">
        <v>3</v>
      </c>
      <c r="E84" s="65" t="s">
        <v>132</v>
      </c>
      <c r="F84" s="55">
        <v>35</v>
      </c>
      <c r="G84" s="53"/>
      <c r="H84" s="57"/>
      <c r="I84" s="56"/>
      <c r="J84" s="56"/>
      <c r="K84" s="36" t="s">
        <v>65</v>
      </c>
      <c r="L84" s="83">
        <v>84</v>
      </c>
      <c r="M84" s="83"/>
      <c r="N84" s="63"/>
      <c r="O84" s="86" t="s">
        <v>254</v>
      </c>
      <c r="P84" s="88">
        <v>43721.129224537035</v>
      </c>
      <c r="Q84" s="86" t="s">
        <v>293</v>
      </c>
      <c r="R84" s="89" t="s">
        <v>318</v>
      </c>
      <c r="S84" s="86" t="s">
        <v>324</v>
      </c>
      <c r="T84" s="86"/>
      <c r="U84" s="89" t="s">
        <v>344</v>
      </c>
      <c r="V84" s="89" t="s">
        <v>344</v>
      </c>
      <c r="W84" s="88">
        <v>43721.129224537035</v>
      </c>
      <c r="X84" s="89" t="s">
        <v>418</v>
      </c>
      <c r="Y84" s="86"/>
      <c r="Z84" s="86"/>
      <c r="AA84" s="92" t="s">
        <v>465</v>
      </c>
      <c r="AB84" s="92" t="s">
        <v>464</v>
      </c>
      <c r="AC84" s="86" t="b">
        <v>0</v>
      </c>
      <c r="AD84" s="86">
        <v>0</v>
      </c>
      <c r="AE84" s="92" t="s">
        <v>474</v>
      </c>
      <c r="AF84" s="86" t="b">
        <v>0</v>
      </c>
      <c r="AG84" s="86" t="s">
        <v>475</v>
      </c>
      <c r="AH84" s="86"/>
      <c r="AI84" s="92" t="s">
        <v>469</v>
      </c>
      <c r="AJ84" s="86" t="b">
        <v>0</v>
      </c>
      <c r="AK84" s="86">
        <v>0</v>
      </c>
      <c r="AL84" s="92" t="s">
        <v>469</v>
      </c>
      <c r="AM84" s="86" t="s">
        <v>480</v>
      </c>
      <c r="AN84" s="86" t="b">
        <v>0</v>
      </c>
      <c r="AO84" s="92" t="s">
        <v>464</v>
      </c>
      <c r="AP84" s="86" t="s">
        <v>176</v>
      </c>
      <c r="AQ84" s="86">
        <v>0</v>
      </c>
      <c r="AR84" s="86">
        <v>0</v>
      </c>
      <c r="AS84" s="86"/>
      <c r="AT84" s="86"/>
      <c r="AU84" s="86"/>
      <c r="AV84" s="86"/>
      <c r="AW84" s="86"/>
      <c r="AX84" s="86"/>
      <c r="AY84" s="86"/>
      <c r="AZ84" s="86"/>
      <c r="BA84">
        <v>1</v>
      </c>
      <c r="BB84" s="85" t="str">
        <f>REPLACE(INDEX(GroupVertices[Group],MATCH(Edges[[#This Row],[Vertex 1]],GroupVertices[Vertex],0)),1,1,"")</f>
        <v>1</v>
      </c>
      <c r="BC84" s="85" t="str">
        <f>REPLACE(INDEX(GroupVertices[Group],MATCH(Edges[[#This Row],[Vertex 2]],GroupVertices[Vertex],0)),1,1,"")</f>
        <v>1</v>
      </c>
      <c r="BD84" s="51">
        <v>0</v>
      </c>
      <c r="BE84" s="52">
        <v>0</v>
      </c>
      <c r="BF84" s="51">
        <v>0</v>
      </c>
      <c r="BG84" s="52">
        <v>0</v>
      </c>
      <c r="BH84" s="51">
        <v>0</v>
      </c>
      <c r="BI84" s="52">
        <v>0</v>
      </c>
      <c r="BJ84" s="51">
        <v>10</v>
      </c>
      <c r="BK84" s="52">
        <v>100</v>
      </c>
      <c r="BL84" s="51">
        <v>10</v>
      </c>
    </row>
    <row r="85" spans="1:64" ht="45">
      <c r="A85" s="84" t="s">
        <v>241</v>
      </c>
      <c r="B85" s="84" t="s">
        <v>242</v>
      </c>
      <c r="C85" s="53" t="s">
        <v>1285</v>
      </c>
      <c r="D85" s="54">
        <v>3</v>
      </c>
      <c r="E85" s="65" t="s">
        <v>132</v>
      </c>
      <c r="F85" s="55">
        <v>35</v>
      </c>
      <c r="G85" s="53"/>
      <c r="H85" s="57"/>
      <c r="I85" s="56"/>
      <c r="J85" s="56"/>
      <c r="K85" s="36" t="s">
        <v>65</v>
      </c>
      <c r="L85" s="83">
        <v>85</v>
      </c>
      <c r="M85" s="83"/>
      <c r="N85" s="63"/>
      <c r="O85" s="86" t="s">
        <v>254</v>
      </c>
      <c r="P85" s="88">
        <v>43721.47917824074</v>
      </c>
      <c r="Q85" s="86" t="s">
        <v>294</v>
      </c>
      <c r="R85" s="86"/>
      <c r="S85" s="86"/>
      <c r="T85" s="86" t="s">
        <v>332</v>
      </c>
      <c r="U85" s="89" t="s">
        <v>345</v>
      </c>
      <c r="V85" s="89" t="s">
        <v>345</v>
      </c>
      <c r="W85" s="88">
        <v>43721.47917824074</v>
      </c>
      <c r="X85" s="89" t="s">
        <v>419</v>
      </c>
      <c r="Y85" s="86"/>
      <c r="Z85" s="86"/>
      <c r="AA85" s="92" t="s">
        <v>466</v>
      </c>
      <c r="AB85" s="86"/>
      <c r="AC85" s="86" t="b">
        <v>0</v>
      </c>
      <c r="AD85" s="86">
        <v>0</v>
      </c>
      <c r="AE85" s="92" t="s">
        <v>469</v>
      </c>
      <c r="AF85" s="86" t="b">
        <v>0</v>
      </c>
      <c r="AG85" s="86" t="s">
        <v>475</v>
      </c>
      <c r="AH85" s="86"/>
      <c r="AI85" s="92" t="s">
        <v>469</v>
      </c>
      <c r="AJ85" s="86" t="b">
        <v>0</v>
      </c>
      <c r="AK85" s="86">
        <v>0</v>
      </c>
      <c r="AL85" s="92" t="s">
        <v>469</v>
      </c>
      <c r="AM85" s="86" t="s">
        <v>488</v>
      </c>
      <c r="AN85" s="86" t="b">
        <v>0</v>
      </c>
      <c r="AO85" s="92" t="s">
        <v>466</v>
      </c>
      <c r="AP85" s="86" t="s">
        <v>176</v>
      </c>
      <c r="AQ85" s="86">
        <v>0</v>
      </c>
      <c r="AR85" s="86">
        <v>0</v>
      </c>
      <c r="AS85" s="86"/>
      <c r="AT85" s="86"/>
      <c r="AU85" s="86"/>
      <c r="AV85" s="86"/>
      <c r="AW85" s="86"/>
      <c r="AX85" s="86"/>
      <c r="AY85" s="86"/>
      <c r="AZ85" s="86"/>
      <c r="BA85">
        <v>1</v>
      </c>
      <c r="BB85" s="85" t="str">
        <f>REPLACE(INDEX(GroupVertices[Group],MATCH(Edges[[#This Row],[Vertex 1]],GroupVertices[Vertex],0)),1,1,"")</f>
        <v>1</v>
      </c>
      <c r="BC85" s="85" t="str">
        <f>REPLACE(INDEX(GroupVertices[Group],MATCH(Edges[[#This Row],[Vertex 2]],GroupVertices[Vertex],0)),1,1,"")</f>
        <v>1</v>
      </c>
      <c r="BD85" s="51"/>
      <c r="BE85" s="52"/>
      <c r="BF85" s="51"/>
      <c r="BG85" s="52"/>
      <c r="BH85" s="51"/>
      <c r="BI85" s="52"/>
      <c r="BJ85" s="51"/>
      <c r="BK85" s="52"/>
      <c r="BL85" s="51"/>
    </row>
    <row r="86" spans="1:64" ht="45">
      <c r="A86" s="84" t="s">
        <v>241</v>
      </c>
      <c r="B86" s="84" t="s">
        <v>253</v>
      </c>
      <c r="C86" s="53" t="s">
        <v>1285</v>
      </c>
      <c r="D86" s="54">
        <v>3</v>
      </c>
      <c r="E86" s="65" t="s">
        <v>132</v>
      </c>
      <c r="F86" s="55">
        <v>35</v>
      </c>
      <c r="G86" s="53"/>
      <c r="H86" s="57"/>
      <c r="I86" s="56"/>
      <c r="J86" s="56"/>
      <c r="K86" s="36" t="s">
        <v>65</v>
      </c>
      <c r="L86" s="83">
        <v>86</v>
      </c>
      <c r="M86" s="83"/>
      <c r="N86" s="63"/>
      <c r="O86" s="86" t="s">
        <v>254</v>
      </c>
      <c r="P86" s="88">
        <v>43721.47917824074</v>
      </c>
      <c r="Q86" s="86" t="s">
        <v>294</v>
      </c>
      <c r="R86" s="86"/>
      <c r="S86" s="86"/>
      <c r="T86" s="86" t="s">
        <v>332</v>
      </c>
      <c r="U86" s="89" t="s">
        <v>345</v>
      </c>
      <c r="V86" s="89" t="s">
        <v>345</v>
      </c>
      <c r="W86" s="88">
        <v>43721.47917824074</v>
      </c>
      <c r="X86" s="89" t="s">
        <v>419</v>
      </c>
      <c r="Y86" s="86"/>
      <c r="Z86" s="86"/>
      <c r="AA86" s="92" t="s">
        <v>466</v>
      </c>
      <c r="AB86" s="86"/>
      <c r="AC86" s="86" t="b">
        <v>0</v>
      </c>
      <c r="AD86" s="86">
        <v>0</v>
      </c>
      <c r="AE86" s="92" t="s">
        <v>469</v>
      </c>
      <c r="AF86" s="86" t="b">
        <v>0</v>
      </c>
      <c r="AG86" s="86" t="s">
        <v>475</v>
      </c>
      <c r="AH86" s="86"/>
      <c r="AI86" s="92" t="s">
        <v>469</v>
      </c>
      <c r="AJ86" s="86" t="b">
        <v>0</v>
      </c>
      <c r="AK86" s="86">
        <v>0</v>
      </c>
      <c r="AL86" s="92" t="s">
        <v>469</v>
      </c>
      <c r="AM86" s="86" t="s">
        <v>488</v>
      </c>
      <c r="AN86" s="86" t="b">
        <v>0</v>
      </c>
      <c r="AO86" s="92" t="s">
        <v>466</v>
      </c>
      <c r="AP86" s="86" t="s">
        <v>176</v>
      </c>
      <c r="AQ86" s="86">
        <v>0</v>
      </c>
      <c r="AR86" s="86">
        <v>0</v>
      </c>
      <c r="AS86" s="86"/>
      <c r="AT86" s="86"/>
      <c r="AU86" s="86"/>
      <c r="AV86" s="86"/>
      <c r="AW86" s="86"/>
      <c r="AX86" s="86"/>
      <c r="AY86" s="86"/>
      <c r="AZ86" s="86"/>
      <c r="BA86">
        <v>1</v>
      </c>
      <c r="BB86" s="85" t="str">
        <f>REPLACE(INDEX(GroupVertices[Group],MATCH(Edges[[#This Row],[Vertex 1]],GroupVertices[Vertex],0)),1,1,"")</f>
        <v>1</v>
      </c>
      <c r="BC86" s="85" t="str">
        <f>REPLACE(INDEX(GroupVertices[Group],MATCH(Edges[[#This Row],[Vertex 2]],GroupVertices[Vertex],0)),1,1,"")</f>
        <v>1</v>
      </c>
      <c r="BD86" s="51">
        <v>1</v>
      </c>
      <c r="BE86" s="52">
        <v>2.7777777777777777</v>
      </c>
      <c r="BF86" s="51">
        <v>0</v>
      </c>
      <c r="BG86" s="52">
        <v>0</v>
      </c>
      <c r="BH86" s="51">
        <v>0</v>
      </c>
      <c r="BI86" s="52">
        <v>0</v>
      </c>
      <c r="BJ86" s="51">
        <v>35</v>
      </c>
      <c r="BK86" s="52">
        <v>97.22222222222223</v>
      </c>
      <c r="BL86"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hyperlinks>
    <hyperlink ref="R21" r:id="rId1" display="https://www.managedhealthcareexecutive.com/health-management/reducing-costs-chronic-health-conditions"/>
    <hyperlink ref="R22" r:id="rId2" display="https://www.managedhealthcareexecutive.com/health-management/reducing-costs-chronic-health-conditions"/>
    <hyperlink ref="R23" r:id="rId3" display="https://twitter.com/fastcompany/status/1171021941202964480"/>
    <hyperlink ref="R25" r:id="rId4" display="https://twitter.com/ashleykirzinger/status/1169650214082248704"/>
    <hyperlink ref="R27" r:id="rId5" display="https://twitter.com/ashleykirzinger/status/1169650214082248704"/>
    <hyperlink ref="R30" r:id="rId6" display="https://www.kff.org/medicaid/issue-brief/10-things-to-know-about-medicaid-managed-care/"/>
    <hyperlink ref="R31" r:id="rId7" display="http://www.goingbelowthesurface.org/npc-news/going-below-the-surface-a-video-on-why-we-need-to-have-a-health-spending-dialogue/"/>
    <hyperlink ref="R42" r:id="rId8" display="http://www.goingbelowthesurface.org/npc-news/going-below-the-surface-a-video-on-why-we-need-to-have-a-health-spending-dialogue/"/>
    <hyperlink ref="R44" r:id="rId9" display="http://www.goingbelowthesurface.org/npc-news/going-below-the-surface-a-video-on-why-we-need-to-have-a-health-spending-dialogue/"/>
    <hyperlink ref="R46" r:id="rId10" display="http://www.goingbelowthesurface.org/npc-news/going-below-the-surface-a-video-on-why-we-need-to-have-a-health-spending-dialogue/"/>
    <hyperlink ref="R48" r:id="rId11" display="http://www.goingbelowthesurface.org/npc-news/going-below-the-surface-a-video-on-why-we-need-to-have-a-health-spending-dialogue/"/>
    <hyperlink ref="R49" r:id="rId12" display="http://www.goingbelowthesurface.org/npc-news/going-below-the-surface-a-video-on-why-we-need-to-have-a-health-spending-dialogue/"/>
    <hyperlink ref="R52" r:id="rId13" display="https://t.co/tlFhODu5EM"/>
    <hyperlink ref="R53" r:id="rId14" display="https://t.co/oIzk7G9cMm"/>
    <hyperlink ref="R54" r:id="rId15" display="https://www.kff.org/report-section/medicaid-financing-cliff-implications-for-the-health-care-systems-in-puerto-rico-and-usvi-issue-brief/"/>
    <hyperlink ref="R59" r:id="rId16" display="https://www.kff.org/womens-health-policy/report/in-their-own-voices-low-income-women-and-their-health-providers-in-three-communities-talk-about-access-to-care-reproductive-health-and-immigration/?utm_source=dlvr.it&amp;utm_medium=twitter"/>
    <hyperlink ref="R60" r:id="rId17" display="https://www.kff.org/medicaid/issue-brief/community-health-centers-prepare-for-funding-uncertainty/?utm_source=dlvr.it&amp;utm_medium=twitter"/>
    <hyperlink ref="R61" r:id="rId18" display="https://www.kff.org/medicaid/press-release/facing-a-potential-funding-crunch-community-health-centers-in-medically-underserved-areas-around-the-country-report-they-are-considering-reductions-in-staffing-and-services-that-would-limit-patients/?utm_source=dlvr.it&amp;utm_medium=twitter"/>
    <hyperlink ref="R62" r:id="rId19" display="https://www.kff.org/other/issue-brief/data-note-swing-voters/?utm_source=dlvr.it&amp;utm_medium=twitter"/>
    <hyperlink ref="R63" r:id="rId20" display="https://www.kff.org/global-health-policy/fact-sheet/the-u-s-and-gavi-the-vaccine-alliance/?utm_source=dlvr.it&amp;utm_medium=twitter"/>
    <hyperlink ref="R64" r:id="rId21" display="https://www.kff.org/data-collection/medicaid-managed-care-market-tracker/?utm_source=dlvr.it&amp;utm_medium=twitter"/>
    <hyperlink ref="R65" r:id="rId22" display="https://www.kff.org/other/poll-finding/kff-health-apps-and-information-survey/?utm_source=dlvr.it&amp;utm_medium=twitter"/>
    <hyperlink ref="R66" r:id="rId23" display="https://www.kff.org/other/perspective/separating-hype-from-reality-in-health-tech/?utm_source=dlvr.it&amp;utm_medium=twitter"/>
    <hyperlink ref="R67" r:id="rId24" display="https://www.kff.org/private-insurance/issue-brief/data-note-2019-medical-loss-ratio-rebates/?utm_source=dlvr.it&amp;utm_medium=twitter"/>
    <hyperlink ref="R68" r:id="rId25" display="https://www.kff.org/private-insurance/press-release/private-insurers-are-expected-to-pay-a-record-of-at-least-1-3-billion-in-rebates-to-consumers-beginning-in-september-for-excessive-premiums-relative-to-health-care-expenses/?utm_source=dlvr.it&amp;utm_medium=twitter"/>
    <hyperlink ref="R70" r:id="rId26" display="https://www.kff.org/global-health-policy/fact-sheet/key-u-s-government-agency-positions-and-officials-in-global-health-policy-related-areas/?utm_source=dlvr.it&amp;utm_medium=twitter"/>
    <hyperlink ref="R71" r:id="rId27" display="https://www.kff.org/slideshow/where-do-the-democratic-candidates-in-the-september-12th-debate-stand-on-health-reform/?utm_source=dlvr.it&amp;utm_medium=twitter"/>
    <hyperlink ref="R72" r:id="rId28" display="https://www.kff.org/health-reform/press-release/poll-most-democrats-prefer-a-presidential-candidate-who-wants-to-build-on-the-affordable-care-act/?utm_source=dlvr.it&amp;utm_medium=twitter"/>
    <hyperlink ref="R73" r:id="rId29" display="https://www.kff.org/health-reform/report/preventive-services-tracker/?utm_source=dlvr.it&amp;utm_medium=twitter"/>
    <hyperlink ref="R74" r:id="rId30" display="http://kff.org/health-reform/press-release/an-estimated-52-million-adults-have-pre-existing-conditions-that-would-make-them-uninsurable-pre-obamacare/?utm_sq=fozcn8izas&amp;utm_source=Twitter&amp;utm_medium=social&amp;utm_campaign=PreexistingOrg&amp;utm_content=News+and+Stats"/>
    <hyperlink ref="R76" r:id="rId31" display="http://kff.org/health-reform/press-release/an-estimated-52-million-adults-have-pre-existing-conditions-that-would-make-them-uninsurable-pre-obamacare/?utm_sq=fozcn8izas&amp;utm_source=Twitter&amp;utm_medium=social&amp;utm_campaign=PreexistingOrg&amp;utm_content=News+and+Stats"/>
    <hyperlink ref="R78" r:id="rId32" display="http://kff.org/health-reform/press-release/an-estimated-52-million-adults-have-pre-existing-conditions-that-would-make-them-uninsurable-pre-obamacare/?utm_sq=fozcn8izas&amp;utm_source=Twitter&amp;utm_medium=social&amp;utm_campaign=PreexistingOrg&amp;utm_content=News+and+Stats"/>
    <hyperlink ref="R81" r:id="rId33" display="https://splinternews.com/look-at-these-absolutely-ordinary-americans-who-hate-me-1833380461"/>
    <hyperlink ref="R83" r:id="rId34" display="https://splinternews.com/look-at-these-absolutely-ordinary-americans-who-hate-me-1833380461"/>
    <hyperlink ref="R84" r:id="rId35" display="https://splinternews.com/look-at-these-absolutely-ordinary-americans-who-hate-me-1833380461"/>
    <hyperlink ref="U52" r:id="rId36" display="https://pbs.twimg.com/media/D4xyi8DX4AE3_VL.jpg"/>
    <hyperlink ref="U53" r:id="rId37" display="https://pbs.twimg.com/media/D_2YCQxW4AAzyQl.png"/>
    <hyperlink ref="U54" r:id="rId38" display="https://pbs.twimg.com/media/D9DOLkDWwAEqB9i.jpg"/>
    <hyperlink ref="U59" r:id="rId39" display="https://pbs.twimg.com/media/EDh4yrdUEAEPs0n.png"/>
    <hyperlink ref="U60" r:id="rId40" display="https://pbs.twimg.com/media/EDoUjunUcAAVm9B.png"/>
    <hyperlink ref="U62" r:id="rId41" display="https://pbs.twimg.com/media/EDuIJAgU8AAjTpI.png"/>
    <hyperlink ref="U63" r:id="rId42" display="https://pbs.twimg.com/media/EDuxc4eU4AANpoQ.png"/>
    <hyperlink ref="U67" r:id="rId43" display="https://pbs.twimg.com/media/EEH5zcPU8AkAOyc.png"/>
    <hyperlink ref="U71" r:id="rId44" display="https://pbs.twimg.com/media/EENtDodU8AELwsN.jpg"/>
    <hyperlink ref="U72" r:id="rId45" display="https://pbs.twimg.com/media/EEQSatgVAAA5Y0W.jpg"/>
    <hyperlink ref="U74" r:id="rId46" display="https://pbs.twimg.com/media/DYTRESBW4AAW3zB.jpg"/>
    <hyperlink ref="U76" r:id="rId47" display="https://pbs.twimg.com/media/DYTRESBW4AAW3zB.jpg"/>
    <hyperlink ref="U78" r:id="rId48" display="https://pbs.twimg.com/media/DYTRESBW4AAW3zB.jpg"/>
    <hyperlink ref="U81" r:id="rId49" display="https://pbs.twimg.com/media/EEUCLjvVAAEAyP9.jpg"/>
    <hyperlink ref="U83" r:id="rId50" display="https://pbs.twimg.com/media/EEUCLjvVAAEAyP9.jpg"/>
    <hyperlink ref="U84" r:id="rId51" display="https://pbs.twimg.com/media/EEUCLjvVAAEAyP9.jpg"/>
    <hyperlink ref="U85" r:id="rId52" display="https://pbs.twimg.com/media/EEV1hPGXsAEdLr_.jpg"/>
    <hyperlink ref="U86" r:id="rId53" display="https://pbs.twimg.com/media/EEV1hPGXsAEdLr_.jpg"/>
    <hyperlink ref="V3" r:id="rId54" display="http://pbs.twimg.com/profile_images/797106039162277888/Vta9cgvh_normal.jpg"/>
    <hyperlink ref="V4" r:id="rId55" display="http://pbs.twimg.com/profile_images/932990247817875456/l52E4_IO_normal.jpg"/>
    <hyperlink ref="V5" r:id="rId56" display="http://pbs.twimg.com/profile_images/840269115084361728/9KpICw-R_normal.jpg"/>
    <hyperlink ref="V6" r:id="rId57" display="http://pbs.twimg.com/profile_images/1167471615044513792/j3C7IHMh_normal.jpg"/>
    <hyperlink ref="V7" r:id="rId58" display="http://pbs.twimg.com/profile_images/1167471615044513792/j3C7IHMh_normal.jpg"/>
    <hyperlink ref="V8" r:id="rId59" display="http://pbs.twimg.com/profile_images/1167471615044513792/j3C7IHMh_normal.jpg"/>
    <hyperlink ref="V9" r:id="rId60" display="http://pbs.twimg.com/profile_images/820998304418779136/SIlB_sc-_normal.jpg"/>
    <hyperlink ref="V10" r:id="rId61" display="http://pbs.twimg.com/profile_images/1147234994894643200/v-aW2rSl_normal.jpg"/>
    <hyperlink ref="V11" r:id="rId62" display="http://pbs.twimg.com/profile_images/820998304418779136/SIlB_sc-_normal.jpg"/>
    <hyperlink ref="V12" r:id="rId63" display="http://pbs.twimg.com/profile_images/820998304418779136/SIlB_sc-_normal.jpg"/>
    <hyperlink ref="V13" r:id="rId64" display="http://pbs.twimg.com/profile_images/1147234994894643200/v-aW2rSl_normal.jpg"/>
    <hyperlink ref="V14" r:id="rId65" display="http://pbs.twimg.com/profile_images/1147234994894643200/v-aW2rSl_normal.jpg"/>
    <hyperlink ref="V15" r:id="rId66" display="http://pbs.twimg.com/profile_images/1120009332349906944/3UmwY20K_normal.jpg"/>
    <hyperlink ref="V16" r:id="rId67" display="http://pbs.twimg.com/profile_images/971210917894483968/UuVGx5H2_normal.jpg"/>
    <hyperlink ref="V17" r:id="rId68" display="http://pbs.twimg.com/profile_images/378800000135263732/0183ff68614d01069837217130090ed0_normal.jpeg"/>
    <hyperlink ref="V18" r:id="rId69" display="http://pbs.twimg.com/profile_images/917621838687039488/5PhsDGmH_normal.jpg"/>
    <hyperlink ref="V19" r:id="rId70" display="http://pbs.twimg.com/profile_images/1062353517732478976/z9_rqPMU_normal.jpg"/>
    <hyperlink ref="V20" r:id="rId71" display="http://pbs.twimg.com/profile_images/1158300896389824515/-4Ww-o-K_normal.jpg"/>
    <hyperlink ref="V21" r:id="rId72" display="http://pbs.twimg.com/profile_images/451906274041417729/7-EH_cyc_normal.jpeg"/>
    <hyperlink ref="V22" r:id="rId73" display="http://pbs.twimg.com/profile_images/451906274041417729/7-EH_cyc_normal.jpeg"/>
    <hyperlink ref="V23" r:id="rId74" display="http://pbs.twimg.com/profile_images/1171152225349120004/3qZg_po7_normal.jpg"/>
    <hyperlink ref="V24" r:id="rId75" display="http://pbs.twimg.com/profile_images/564874867044921345/kQ-sfQdl_normal.png"/>
    <hyperlink ref="V25" r:id="rId76" display="http://pbs.twimg.com/profile_images/839934550666985472/11a7eNC__normal.jpg"/>
    <hyperlink ref="V26" r:id="rId77" display="http://pbs.twimg.com/profile_images/1037562063713783808/RV3u6BY3_normal.jpg"/>
    <hyperlink ref="V27" r:id="rId78" display="http://pbs.twimg.com/profile_images/839934550666985472/11a7eNC__normal.jpg"/>
    <hyperlink ref="V28" r:id="rId79" display="http://pbs.twimg.com/profile_images/1037562063713783808/RV3u6BY3_normal.jpg"/>
    <hyperlink ref="V29" r:id="rId80" display="http://pbs.twimg.com/profile_images/1037562063713783808/RV3u6BY3_normal.jpg"/>
    <hyperlink ref="V30" r:id="rId81" display="http://pbs.twimg.com/profile_images/3225206698/ed68a28f3266560a538db2fdd92deb0c_normal.png"/>
    <hyperlink ref="V31" r:id="rId82" display="http://pbs.twimg.com/profile_images/961677079317307392/1FgDQHls_normal.jpg"/>
    <hyperlink ref="V32" r:id="rId83" display="http://pbs.twimg.com/profile_images/777882447019118592/a4BkgQZe_normal.jpg"/>
    <hyperlink ref="V33" r:id="rId84" display="http://pbs.twimg.com/profile_images/777882447019118592/a4BkgQZe_normal.jpg"/>
    <hyperlink ref="V34" r:id="rId85" display="http://pbs.twimg.com/profile_images/777882447019118592/a4BkgQZe_normal.jpg"/>
    <hyperlink ref="V35" r:id="rId86" display="http://pbs.twimg.com/profile_images/777882447019118592/a4BkgQZe_normal.jpg"/>
    <hyperlink ref="V36" r:id="rId87" display="http://pbs.twimg.com/profile_images/777882447019118592/a4BkgQZe_normal.jpg"/>
    <hyperlink ref="V37" r:id="rId88" display="http://pbs.twimg.com/profile_images/463466580052295681/GLoU2EA4_normal.jpeg"/>
    <hyperlink ref="V38" r:id="rId89" display="http://pbs.twimg.com/profile_images/463466580052295681/GLoU2EA4_normal.jpeg"/>
    <hyperlink ref="V39" r:id="rId90" display="http://pbs.twimg.com/profile_images/463466580052295681/GLoU2EA4_normal.jpeg"/>
    <hyperlink ref="V40" r:id="rId91" display="http://pbs.twimg.com/profile_images/463466580052295681/GLoU2EA4_normal.jpeg"/>
    <hyperlink ref="V41" r:id="rId92" display="http://pbs.twimg.com/profile_images/463466580052295681/GLoU2EA4_normal.jpeg"/>
    <hyperlink ref="V42" r:id="rId93" display="http://pbs.twimg.com/profile_images/961677079317307392/1FgDQHls_normal.jpg"/>
    <hyperlink ref="V43" r:id="rId94" display="http://pbs.twimg.com/profile_images/1135620696082718722/e8CT6_yo_normal.png"/>
    <hyperlink ref="V44" r:id="rId95" display="http://pbs.twimg.com/profile_images/961677079317307392/1FgDQHls_normal.jpg"/>
    <hyperlink ref="V45" r:id="rId96" display="http://pbs.twimg.com/profile_images/1135620696082718722/e8CT6_yo_normal.png"/>
    <hyperlink ref="V46" r:id="rId97" display="http://pbs.twimg.com/profile_images/961677079317307392/1FgDQHls_normal.jpg"/>
    <hyperlink ref="V47" r:id="rId98" display="http://pbs.twimg.com/profile_images/1135620696082718722/e8CT6_yo_normal.png"/>
    <hyperlink ref="V48" r:id="rId99" display="http://pbs.twimg.com/profile_images/961677079317307392/1FgDQHls_normal.jpg"/>
    <hyperlink ref="V49" r:id="rId100" display="http://pbs.twimg.com/profile_images/961677079317307392/1FgDQHls_normal.jpg"/>
    <hyperlink ref="V50" r:id="rId101" display="http://pbs.twimg.com/profile_images/1135620696082718722/e8CT6_yo_normal.png"/>
    <hyperlink ref="V51" r:id="rId102" display="http://pbs.twimg.com/profile_images/1135620696082718722/e8CT6_yo_normal.png"/>
    <hyperlink ref="V52" r:id="rId103" display="https://pbs.twimg.com/media/D4xyi8DX4AE3_VL.jpg"/>
    <hyperlink ref="V53" r:id="rId104" display="https://pbs.twimg.com/media/D_2YCQxW4AAzyQl.png"/>
    <hyperlink ref="V54" r:id="rId105" display="https://pbs.twimg.com/media/D9DOLkDWwAEqB9i.jpg"/>
    <hyperlink ref="V55" r:id="rId106" display="http://pbs.twimg.com/profile_images/572582706626560000/vwQIPnEe_normal.jpeg"/>
    <hyperlink ref="V56" r:id="rId107" display="http://pbs.twimg.com/profile_images/1160013168170721280/ipU9-aNA_normal.jpg"/>
    <hyperlink ref="V57" r:id="rId108" display="http://pbs.twimg.com/profile_images/1160013168170721280/ipU9-aNA_normal.jpg"/>
    <hyperlink ref="V58" r:id="rId109" display="http://pbs.twimg.com/profile_images/992502344649707520/850ZeMs3_normal.jpg"/>
    <hyperlink ref="V59" r:id="rId110" display="https://pbs.twimg.com/media/EDh4yrdUEAEPs0n.png"/>
    <hyperlink ref="V60" r:id="rId111" display="https://pbs.twimg.com/media/EDoUjunUcAAVm9B.png"/>
    <hyperlink ref="V61" r:id="rId112" display="http://pbs.twimg.com/profile_images/992502344649707520/850ZeMs3_normal.jpg"/>
    <hyperlink ref="V62" r:id="rId113" display="https://pbs.twimg.com/media/EDuIJAgU8AAjTpI.png"/>
    <hyperlink ref="V63" r:id="rId114" display="https://pbs.twimg.com/media/EDuxc4eU4AANpoQ.png"/>
    <hyperlink ref="V64" r:id="rId115" display="http://pbs.twimg.com/profile_images/992502344649707520/850ZeMs3_normal.jpg"/>
    <hyperlink ref="V65" r:id="rId116" display="http://pbs.twimg.com/profile_images/992502344649707520/850ZeMs3_normal.jpg"/>
    <hyperlink ref="V66" r:id="rId117" display="http://pbs.twimg.com/profile_images/992502344649707520/850ZeMs3_normal.jpg"/>
    <hyperlink ref="V67" r:id="rId118" display="https://pbs.twimg.com/media/EEH5zcPU8AkAOyc.png"/>
    <hyperlink ref="V68" r:id="rId119" display="http://pbs.twimg.com/profile_images/992502344649707520/850ZeMs3_normal.jpg"/>
    <hyperlink ref="V69" r:id="rId120" display="http://pbs.twimg.com/profile_images/992502344649707520/850ZeMs3_normal.jpg"/>
    <hyperlink ref="V70" r:id="rId121" display="http://pbs.twimg.com/profile_images/992502344649707520/850ZeMs3_normal.jpg"/>
    <hyperlink ref="V71" r:id="rId122" display="https://pbs.twimg.com/media/EENtDodU8AELwsN.jpg"/>
    <hyperlink ref="V72" r:id="rId123" display="https://pbs.twimg.com/media/EEQSatgVAAA5Y0W.jpg"/>
    <hyperlink ref="V73" r:id="rId124" display="http://pbs.twimg.com/profile_images/992502344649707520/850ZeMs3_normal.jpg"/>
    <hyperlink ref="V74" r:id="rId125" display="https://pbs.twimg.com/media/DYTRESBW4AAW3zB.jpg"/>
    <hyperlink ref="V75" r:id="rId126" display="http://pbs.twimg.com/profile_images/797975493442093056/kgbgNdGl_normal.jpg"/>
    <hyperlink ref="V76" r:id="rId127" display="https://pbs.twimg.com/media/DYTRESBW4AAW3zB.jpg"/>
    <hyperlink ref="V77" r:id="rId128" display="http://pbs.twimg.com/profile_images/797975493442093056/kgbgNdGl_normal.jpg"/>
    <hyperlink ref="V78" r:id="rId129" display="https://pbs.twimg.com/media/DYTRESBW4AAW3zB.jpg"/>
    <hyperlink ref="V79" r:id="rId130" display="http://pbs.twimg.com/profile_images/797975493442093056/kgbgNdGl_normal.jpg"/>
    <hyperlink ref="V80" r:id="rId131" display="http://pbs.twimg.com/profile_images/1067865353525460992/lgRA3US5_normal.jpg"/>
    <hyperlink ref="V81" r:id="rId132" display="https://pbs.twimg.com/media/EEUCLjvVAAEAyP9.jpg"/>
    <hyperlink ref="V82" r:id="rId133" display="http://pbs.twimg.com/profile_images/1067865353525460992/lgRA3US5_normal.jpg"/>
    <hyperlink ref="V83" r:id="rId134" display="https://pbs.twimg.com/media/EEUCLjvVAAEAyP9.jpg"/>
    <hyperlink ref="V84" r:id="rId135" display="https://pbs.twimg.com/media/EEUCLjvVAAEAyP9.jpg"/>
    <hyperlink ref="V85" r:id="rId136" display="https://pbs.twimg.com/media/EEV1hPGXsAEdLr_.jpg"/>
    <hyperlink ref="V86" r:id="rId137" display="https://pbs.twimg.com/media/EEV1hPGXsAEdLr_.jpg"/>
    <hyperlink ref="X3" r:id="rId138" display="https://twitter.com/#!/misssophiebot/status/1168821027276820480"/>
    <hyperlink ref="X4" r:id="rId139" display="https://twitter.com/#!/healthpolicybot/status/1168830069302804480"/>
    <hyperlink ref="X5" r:id="rId140" display="https://twitter.com/#!/mrellisville/status/1168936913111306241"/>
    <hyperlink ref="X6" r:id="rId141" display="https://twitter.com/#!/elaineybarra5/status/1170434951071723520"/>
    <hyperlink ref="X7" r:id="rId142" display="https://twitter.com/#!/elaineybarra5/status/1170434951071723520"/>
    <hyperlink ref="X8" r:id="rId143" display="https://twitter.com/#!/elaineybarra5/status/1170434951071723520"/>
    <hyperlink ref="X9" r:id="rId144" display="https://twitter.com/#!/aprayingwifecom/status/1158701433891540992"/>
    <hyperlink ref="X10" r:id="rId145" display="https://twitter.com/#!/papermo48443016/status/1170449643261628417"/>
    <hyperlink ref="X11" r:id="rId146" display="https://twitter.com/#!/aprayingwifecom/status/1158701433891540992"/>
    <hyperlink ref="X12" r:id="rId147" display="https://twitter.com/#!/aprayingwifecom/status/1158701433891540992"/>
    <hyperlink ref="X13" r:id="rId148" display="https://twitter.com/#!/papermo48443016/status/1170449643261628417"/>
    <hyperlink ref="X14" r:id="rId149" display="https://twitter.com/#!/papermo48443016/status/1170449643261628417"/>
    <hyperlink ref="X15" r:id="rId150" display="https://twitter.com/#!/yasuragidk/status/1170716606877642753"/>
    <hyperlink ref="X16" r:id="rId151" display="https://twitter.com/#!/angieinwastate/status/1170724060960940033"/>
    <hyperlink ref="X17" r:id="rId152" display="https://twitter.com/#!/balihai2/status/1170727390953107457"/>
    <hyperlink ref="X18" r:id="rId153" display="https://twitter.com/#!/abhinary/status/1170751440777695232"/>
    <hyperlink ref="X19" r:id="rId154" display="https://twitter.com/#!/kdsarge/status/1170780549109051393"/>
    <hyperlink ref="X20" r:id="rId155" display="https://twitter.com/#!/thurayya81/status/1170897518638465024"/>
    <hyperlink ref="X21" r:id="rId156" display="https://twitter.com/#!/jamendola/status/1171186016897642498"/>
    <hyperlink ref="X22" r:id="rId157" display="https://twitter.com/#!/jamendola/status/1171186016897642498"/>
    <hyperlink ref="X23" r:id="rId158" display="https://twitter.com/#!/bcjarchitecture/status/1171382482010345475"/>
    <hyperlink ref="X24" r:id="rId159" display="https://twitter.com/#!/dayhealthstrat/status/1171418514109939714"/>
    <hyperlink ref="X25" r:id="rId160" display="https://twitter.com/#!/rosemarie_day1/status/1171396080480739332"/>
    <hyperlink ref="X26" r:id="rId161" display="https://twitter.com/#!/baileerasmussen/status/1171483900847083520"/>
    <hyperlink ref="X27" r:id="rId162" display="https://twitter.com/#!/rosemarie_day1/status/1171396080480739332"/>
    <hyperlink ref="X28" r:id="rId163" display="https://twitter.com/#!/baileerasmussen/status/1171483900847083520"/>
    <hyperlink ref="X29" r:id="rId164" display="https://twitter.com/#!/baileerasmussen/status/1171483900847083520"/>
    <hyperlink ref="X30" r:id="rId165" display="https://twitter.com/#!/lumeris/status/1171487002602004480"/>
    <hyperlink ref="X31" r:id="rId166" display="https://twitter.com/#!/npcnow/status/1171841586738728961"/>
    <hyperlink ref="X32" r:id="rId167" display="https://twitter.com/#!/hofelicha/status/1171842230849613824"/>
    <hyperlink ref="X33" r:id="rId168" display="https://twitter.com/#!/hofelicha/status/1171842230849613824"/>
    <hyperlink ref="X34" r:id="rId169" display="https://twitter.com/#!/hofelicha/status/1171842230849613824"/>
    <hyperlink ref="X35" r:id="rId170" display="https://twitter.com/#!/hofelicha/status/1171842230849613824"/>
    <hyperlink ref="X36" r:id="rId171" display="https://twitter.com/#!/hofelicha/status/1171842230849613824"/>
    <hyperlink ref="X37" r:id="rId172" display="https://twitter.com/#!/elinsilveous/status/1171843097564549120"/>
    <hyperlink ref="X38" r:id="rId173" display="https://twitter.com/#!/elinsilveous/status/1171843097564549120"/>
    <hyperlink ref="X39" r:id="rId174" display="https://twitter.com/#!/elinsilveous/status/1171843097564549120"/>
    <hyperlink ref="X40" r:id="rId175" display="https://twitter.com/#!/elinsilveous/status/1171843097564549120"/>
    <hyperlink ref="X41" r:id="rId176" display="https://twitter.com/#!/elinsilveous/status/1171843097564549120"/>
    <hyperlink ref="X42" r:id="rId177" display="https://twitter.com/#!/npcnow/status/1171841586738728961"/>
    <hyperlink ref="X43" r:id="rId178" display="https://twitter.com/#!/dartmouthinst/status/1171872209360629761"/>
    <hyperlink ref="X44" r:id="rId179" display="https://twitter.com/#!/npcnow/status/1171841586738728961"/>
    <hyperlink ref="X45" r:id="rId180" display="https://twitter.com/#!/dartmouthinst/status/1171872209360629761"/>
    <hyperlink ref="X46" r:id="rId181" display="https://twitter.com/#!/npcnow/status/1171841586738728961"/>
    <hyperlink ref="X47" r:id="rId182" display="https://twitter.com/#!/dartmouthinst/status/1171872209360629761"/>
    <hyperlink ref="X48" r:id="rId183" display="https://twitter.com/#!/npcnow/status/1171841586738728961"/>
    <hyperlink ref="X49" r:id="rId184" display="https://twitter.com/#!/npcnow/status/1171841586738728961"/>
    <hyperlink ref="X50" r:id="rId185" display="https://twitter.com/#!/dartmouthinst/status/1171872209360629761"/>
    <hyperlink ref="X51" r:id="rId186" display="https://twitter.com/#!/dartmouthinst/status/1171872209360629761"/>
    <hyperlink ref="X52" r:id="rId187" display="https://twitter.com/#!/kff/status/1120396354893897729"/>
    <hyperlink ref="X53" r:id="rId188" display="https://twitter.com/#!/kff/status/1152244247548039168"/>
    <hyperlink ref="X54" r:id="rId189" display="https://twitter.com/#!/kff/status/1139637406691467264"/>
    <hyperlink ref="X55" r:id="rId190" display="https://twitter.com/#!/lake_edge_lucy/status/1171909175011663873"/>
    <hyperlink ref="X56" r:id="rId191" display="https://twitter.com/#!/eleanor25906028/status/1171640628603707392"/>
    <hyperlink ref="X57" r:id="rId192" display="https://twitter.com/#!/eleanor25906028/status/1171640628603707392"/>
    <hyperlink ref="X58" r:id="rId193" display="https://twitter.com/#!/healthpolicynew/status/1171832091983720450"/>
    <hyperlink ref="X59" r:id="rId194" display="https://twitter.com/#!/healthpolicynew/status/1168816917261373440"/>
    <hyperlink ref="X60" r:id="rId195" display="https://twitter.com/#!/healthpolicynew/status/1169269660576927744"/>
    <hyperlink ref="X61" r:id="rId196" display="https://twitter.com/#!/healthpolicynew/status/1169269665173929984"/>
    <hyperlink ref="X62" r:id="rId197" display="https://twitter.com/#!/healthpolicynew/status/1169678219772956672"/>
    <hyperlink ref="X63" r:id="rId198" display="https://twitter.com/#!/healthpolicynew/status/1169723639723220992"/>
    <hyperlink ref="X64" r:id="rId199" display="https://twitter.com/#!/healthpolicynew/status/1169995178272149504"/>
    <hyperlink ref="X65" r:id="rId200" display="https://twitter.com/#!/healthpolicynew/status/1171356021656174592"/>
    <hyperlink ref="X66" r:id="rId201" display="https://twitter.com/#!/healthpolicynew/status/1171401444303327233"/>
    <hyperlink ref="X67" r:id="rId202" display="https://twitter.com/#!/healthpolicynew/status/1171492043836649473"/>
    <hyperlink ref="X68" r:id="rId203" display="https://twitter.com/#!/healthpolicynew/status/1171719165700239360"/>
    <hyperlink ref="X69" r:id="rId204" display="https://twitter.com/#!/healthpolicynew/status/1171832091983720450"/>
    <hyperlink ref="X70" r:id="rId205" display="https://twitter.com/#!/healthpolicynew/status/1171900230108729344"/>
    <hyperlink ref="X71" r:id="rId206" display="https://twitter.com/#!/healthpolicynew/status/1171900239126491137"/>
    <hyperlink ref="X72" r:id="rId207" display="https://twitter.com/#!/healthpolicynew/status/1172082056433520641"/>
    <hyperlink ref="X73" r:id="rId208" display="https://twitter.com/#!/healthpolicynew/status/1172263264790691841"/>
    <hyperlink ref="X74" r:id="rId209" display="https://twitter.com/#!/preexistingorg/status/974133295335297025"/>
    <hyperlink ref="X75" r:id="rId210" display="https://twitter.com/#!/preexistingorg/status/1172344311234666496"/>
    <hyperlink ref="X76" r:id="rId211" display="https://twitter.com/#!/preexistingorg/status/974133295335297025"/>
    <hyperlink ref="X77" r:id="rId212" display="https://twitter.com/#!/preexistingorg/status/1172344311234666496"/>
    <hyperlink ref="X78" r:id="rId213" display="https://twitter.com/#!/preexistingorg/status/974133295335297025"/>
    <hyperlink ref="X79" r:id="rId214" display="https://twitter.com/#!/preexistingorg/status/1172344311234666496"/>
    <hyperlink ref="X80" r:id="rId215" display="https://twitter.com/#!/edub56/status/1089207117993598976"/>
    <hyperlink ref="X81" r:id="rId216" display="https://twitter.com/#!/rjtholl/status/1172345680121225218"/>
    <hyperlink ref="X82" r:id="rId217" display="https://twitter.com/#!/edub56/status/1089207117993598976"/>
    <hyperlink ref="X83" r:id="rId218" display="https://twitter.com/#!/rjtholl/status/1172345680121225218"/>
    <hyperlink ref="X84" r:id="rId219" display="https://twitter.com/#!/rjtholl/status/1172345680121225218"/>
    <hyperlink ref="X85" r:id="rId220" display="https://twitter.com/#!/accessmobileinc/status/1172472495242391552"/>
    <hyperlink ref="X86" r:id="rId221" display="https://twitter.com/#!/accessmobileinc/status/1172472495242391552"/>
  </hyperlinks>
  <printOptions/>
  <pageMargins left="0.7" right="0.7" top="0.75" bottom="0.75" header="0.3" footer="0.3"/>
  <pageSetup horizontalDpi="600" verticalDpi="600" orientation="portrait" r:id="rId225"/>
  <legacyDrawing r:id="rId223"/>
  <tableParts>
    <tablePart r:id="rId2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1202</v>
      </c>
      <c r="B1" s="13" t="s">
        <v>1203</v>
      </c>
      <c r="C1" s="13" t="s">
        <v>1196</v>
      </c>
      <c r="D1" s="13" t="s">
        <v>1197</v>
      </c>
      <c r="E1" s="13" t="s">
        <v>1204</v>
      </c>
      <c r="F1" s="13" t="s">
        <v>144</v>
      </c>
      <c r="G1" s="13" t="s">
        <v>1205</v>
      </c>
      <c r="H1" s="13" t="s">
        <v>1206</v>
      </c>
      <c r="I1" s="13" t="s">
        <v>1207</v>
      </c>
      <c r="J1" s="13" t="s">
        <v>1208</v>
      </c>
      <c r="K1" s="13" t="s">
        <v>1209</v>
      </c>
      <c r="L1" s="13" t="s">
        <v>1210</v>
      </c>
    </row>
    <row r="2" spans="1:12" ht="15">
      <c r="A2" s="91" t="s">
        <v>886</v>
      </c>
      <c r="B2" s="91" t="s">
        <v>887</v>
      </c>
      <c r="C2" s="91">
        <v>16</v>
      </c>
      <c r="D2" s="130">
        <v>0.01109280889552101</v>
      </c>
      <c r="E2" s="130">
        <v>1.5938396610812713</v>
      </c>
      <c r="F2" s="91" t="s">
        <v>1198</v>
      </c>
      <c r="G2" s="91" t="b">
        <v>0</v>
      </c>
      <c r="H2" s="91" t="b">
        <v>0</v>
      </c>
      <c r="I2" s="91" t="b">
        <v>0</v>
      </c>
      <c r="J2" s="91" t="b">
        <v>0</v>
      </c>
      <c r="K2" s="91" t="b">
        <v>0</v>
      </c>
      <c r="L2" s="91" t="b">
        <v>0</v>
      </c>
    </row>
    <row r="3" spans="1:12" ht="15">
      <c r="A3" s="91" t="s">
        <v>898</v>
      </c>
      <c r="B3" s="91" t="s">
        <v>899</v>
      </c>
      <c r="C3" s="91">
        <v>9</v>
      </c>
      <c r="D3" s="130">
        <v>0.00957140464661857</v>
      </c>
      <c r="E3" s="130">
        <v>1.8437171342978713</v>
      </c>
      <c r="F3" s="91" t="s">
        <v>1198</v>
      </c>
      <c r="G3" s="91" t="b">
        <v>0</v>
      </c>
      <c r="H3" s="91" t="b">
        <v>0</v>
      </c>
      <c r="I3" s="91" t="b">
        <v>0</v>
      </c>
      <c r="J3" s="91" t="b">
        <v>0</v>
      </c>
      <c r="K3" s="91" t="b">
        <v>0</v>
      </c>
      <c r="L3" s="91" t="b">
        <v>0</v>
      </c>
    </row>
    <row r="4" spans="1:12" ht="15">
      <c r="A4" s="91" t="s">
        <v>900</v>
      </c>
      <c r="B4" s="91" t="s">
        <v>868</v>
      </c>
      <c r="C4" s="91">
        <v>9</v>
      </c>
      <c r="D4" s="130">
        <v>0.00957140464661857</v>
      </c>
      <c r="E4" s="130">
        <v>1.6840162914303594</v>
      </c>
      <c r="F4" s="91" t="s">
        <v>1198</v>
      </c>
      <c r="G4" s="91" t="b">
        <v>0</v>
      </c>
      <c r="H4" s="91" t="b">
        <v>0</v>
      </c>
      <c r="I4" s="91" t="b">
        <v>0</v>
      </c>
      <c r="J4" s="91" t="b">
        <v>0</v>
      </c>
      <c r="K4" s="91" t="b">
        <v>0</v>
      </c>
      <c r="L4" s="91" t="b">
        <v>0</v>
      </c>
    </row>
    <row r="5" spans="1:12" ht="15">
      <c r="A5" s="91" t="s">
        <v>868</v>
      </c>
      <c r="B5" s="91" t="s">
        <v>896</v>
      </c>
      <c r="C5" s="91">
        <v>9</v>
      </c>
      <c r="D5" s="130">
        <v>0.00957140464661857</v>
      </c>
      <c r="E5" s="130">
        <v>1.6382588008696843</v>
      </c>
      <c r="F5" s="91" t="s">
        <v>1198</v>
      </c>
      <c r="G5" s="91" t="b">
        <v>0</v>
      </c>
      <c r="H5" s="91" t="b">
        <v>0</v>
      </c>
      <c r="I5" s="91" t="b">
        <v>0</v>
      </c>
      <c r="J5" s="91" t="b">
        <v>0</v>
      </c>
      <c r="K5" s="91" t="b">
        <v>0</v>
      </c>
      <c r="L5" s="91" t="b">
        <v>0</v>
      </c>
    </row>
    <row r="6" spans="1:12" ht="15">
      <c r="A6" s="91" t="s">
        <v>901</v>
      </c>
      <c r="B6" s="91" t="s">
        <v>897</v>
      </c>
      <c r="C6" s="91">
        <v>9</v>
      </c>
      <c r="D6" s="130">
        <v>0.00957140464661857</v>
      </c>
      <c r="E6" s="130">
        <v>1.797959643737196</v>
      </c>
      <c r="F6" s="91" t="s">
        <v>1198</v>
      </c>
      <c r="G6" s="91" t="b">
        <v>0</v>
      </c>
      <c r="H6" s="91" t="b">
        <v>1</v>
      </c>
      <c r="I6" s="91" t="b">
        <v>0</v>
      </c>
      <c r="J6" s="91" t="b">
        <v>0</v>
      </c>
      <c r="K6" s="91" t="b">
        <v>0</v>
      </c>
      <c r="L6" s="91" t="b">
        <v>0</v>
      </c>
    </row>
    <row r="7" spans="1:12" ht="15">
      <c r="A7" s="91" t="s">
        <v>897</v>
      </c>
      <c r="B7" s="91" t="s">
        <v>902</v>
      </c>
      <c r="C7" s="91">
        <v>9</v>
      </c>
      <c r="D7" s="130">
        <v>0.00957140464661857</v>
      </c>
      <c r="E7" s="130">
        <v>1.8437171342978713</v>
      </c>
      <c r="F7" s="91" t="s">
        <v>1198</v>
      </c>
      <c r="G7" s="91" t="b">
        <v>0</v>
      </c>
      <c r="H7" s="91" t="b">
        <v>0</v>
      </c>
      <c r="I7" s="91" t="b">
        <v>0</v>
      </c>
      <c r="J7" s="91" t="b">
        <v>0</v>
      </c>
      <c r="K7" s="91" t="b">
        <v>0</v>
      </c>
      <c r="L7" s="91" t="b">
        <v>0</v>
      </c>
    </row>
    <row r="8" spans="1:12" ht="15">
      <c r="A8" s="91" t="s">
        <v>234</v>
      </c>
      <c r="B8" s="91" t="s">
        <v>898</v>
      </c>
      <c r="C8" s="91">
        <v>7</v>
      </c>
      <c r="D8" s="130">
        <v>0.008576294408074406</v>
      </c>
      <c r="E8" s="130">
        <v>1.8437171342978713</v>
      </c>
      <c r="F8" s="91" t="s">
        <v>1198</v>
      </c>
      <c r="G8" s="91" t="b">
        <v>0</v>
      </c>
      <c r="H8" s="91" t="b">
        <v>0</v>
      </c>
      <c r="I8" s="91" t="b">
        <v>0</v>
      </c>
      <c r="J8" s="91" t="b">
        <v>0</v>
      </c>
      <c r="K8" s="91" t="b">
        <v>0</v>
      </c>
      <c r="L8" s="91" t="b">
        <v>0</v>
      </c>
    </row>
    <row r="9" spans="1:12" ht="15">
      <c r="A9" s="91" t="s">
        <v>899</v>
      </c>
      <c r="B9" s="91" t="s">
        <v>903</v>
      </c>
      <c r="C9" s="91">
        <v>7</v>
      </c>
      <c r="D9" s="130">
        <v>0.008576294408074406</v>
      </c>
      <c r="E9" s="130">
        <v>1.8437171342978713</v>
      </c>
      <c r="F9" s="91" t="s">
        <v>1198</v>
      </c>
      <c r="G9" s="91" t="b">
        <v>0</v>
      </c>
      <c r="H9" s="91" t="b">
        <v>0</v>
      </c>
      <c r="I9" s="91" t="b">
        <v>0</v>
      </c>
      <c r="J9" s="91" t="b">
        <v>0</v>
      </c>
      <c r="K9" s="91" t="b">
        <v>0</v>
      </c>
      <c r="L9" s="91" t="b">
        <v>0</v>
      </c>
    </row>
    <row r="10" spans="1:12" ht="15">
      <c r="A10" s="91" t="s">
        <v>903</v>
      </c>
      <c r="B10" s="91" t="s">
        <v>1131</v>
      </c>
      <c r="C10" s="91">
        <v>7</v>
      </c>
      <c r="D10" s="130">
        <v>0.008576294408074406</v>
      </c>
      <c r="E10" s="130">
        <v>1.9528616037229394</v>
      </c>
      <c r="F10" s="91" t="s">
        <v>1198</v>
      </c>
      <c r="G10" s="91" t="b">
        <v>0</v>
      </c>
      <c r="H10" s="91" t="b">
        <v>0</v>
      </c>
      <c r="I10" s="91" t="b">
        <v>0</v>
      </c>
      <c r="J10" s="91" t="b">
        <v>0</v>
      </c>
      <c r="K10" s="91" t="b">
        <v>0</v>
      </c>
      <c r="L10" s="91" t="b">
        <v>0</v>
      </c>
    </row>
    <row r="11" spans="1:12" ht="15">
      <c r="A11" s="91" t="s">
        <v>1131</v>
      </c>
      <c r="B11" s="91" t="s">
        <v>1132</v>
      </c>
      <c r="C11" s="91">
        <v>7</v>
      </c>
      <c r="D11" s="130">
        <v>0.008576294408074406</v>
      </c>
      <c r="E11" s="130">
        <v>1.9528616037229394</v>
      </c>
      <c r="F11" s="91" t="s">
        <v>1198</v>
      </c>
      <c r="G11" s="91" t="b">
        <v>0</v>
      </c>
      <c r="H11" s="91" t="b">
        <v>0</v>
      </c>
      <c r="I11" s="91" t="b">
        <v>0</v>
      </c>
      <c r="J11" s="91" t="b">
        <v>0</v>
      </c>
      <c r="K11" s="91" t="b">
        <v>0</v>
      </c>
      <c r="L11" s="91" t="b">
        <v>0</v>
      </c>
    </row>
    <row r="12" spans="1:12" ht="15">
      <c r="A12" s="91" t="s">
        <v>1132</v>
      </c>
      <c r="B12" s="91" t="s">
        <v>1133</v>
      </c>
      <c r="C12" s="91">
        <v>7</v>
      </c>
      <c r="D12" s="130">
        <v>0.008576294408074406</v>
      </c>
      <c r="E12" s="130">
        <v>1.9528616037229394</v>
      </c>
      <c r="F12" s="91" t="s">
        <v>1198</v>
      </c>
      <c r="G12" s="91" t="b">
        <v>0</v>
      </c>
      <c r="H12" s="91" t="b">
        <v>0</v>
      </c>
      <c r="I12" s="91" t="b">
        <v>0</v>
      </c>
      <c r="J12" s="91" t="b">
        <v>0</v>
      </c>
      <c r="K12" s="91" t="b">
        <v>0</v>
      </c>
      <c r="L12" s="91" t="b">
        <v>0</v>
      </c>
    </row>
    <row r="13" spans="1:12" ht="15">
      <c r="A13" s="91" t="s">
        <v>1133</v>
      </c>
      <c r="B13" s="91" t="s">
        <v>900</v>
      </c>
      <c r="C13" s="91">
        <v>7</v>
      </c>
      <c r="D13" s="130">
        <v>0.008576294408074406</v>
      </c>
      <c r="E13" s="130">
        <v>1.8437171342978713</v>
      </c>
      <c r="F13" s="91" t="s">
        <v>1198</v>
      </c>
      <c r="G13" s="91" t="b">
        <v>0</v>
      </c>
      <c r="H13" s="91" t="b">
        <v>0</v>
      </c>
      <c r="I13" s="91" t="b">
        <v>0</v>
      </c>
      <c r="J13" s="91" t="b">
        <v>0</v>
      </c>
      <c r="K13" s="91" t="b">
        <v>0</v>
      </c>
      <c r="L13" s="91" t="b">
        <v>0</v>
      </c>
    </row>
    <row r="14" spans="1:12" ht="15">
      <c r="A14" s="91" t="s">
        <v>896</v>
      </c>
      <c r="B14" s="91" t="s">
        <v>1134</v>
      </c>
      <c r="C14" s="91">
        <v>7</v>
      </c>
      <c r="D14" s="130">
        <v>0.008576294408074406</v>
      </c>
      <c r="E14" s="130">
        <v>1.797959643737196</v>
      </c>
      <c r="F14" s="91" t="s">
        <v>1198</v>
      </c>
      <c r="G14" s="91" t="b">
        <v>0</v>
      </c>
      <c r="H14" s="91" t="b">
        <v>0</v>
      </c>
      <c r="I14" s="91" t="b">
        <v>0</v>
      </c>
      <c r="J14" s="91" t="b">
        <v>0</v>
      </c>
      <c r="K14" s="91" t="b">
        <v>0</v>
      </c>
      <c r="L14" s="91" t="b">
        <v>0</v>
      </c>
    </row>
    <row r="15" spans="1:12" ht="15">
      <c r="A15" s="91" t="s">
        <v>1134</v>
      </c>
      <c r="B15" s="91" t="s">
        <v>901</v>
      </c>
      <c r="C15" s="91">
        <v>7</v>
      </c>
      <c r="D15" s="130">
        <v>0.008576294408074406</v>
      </c>
      <c r="E15" s="130">
        <v>1.8437171342978713</v>
      </c>
      <c r="F15" s="91" t="s">
        <v>1198</v>
      </c>
      <c r="G15" s="91" t="b">
        <v>0</v>
      </c>
      <c r="H15" s="91" t="b">
        <v>0</v>
      </c>
      <c r="I15" s="91" t="b">
        <v>0</v>
      </c>
      <c r="J15" s="91" t="b">
        <v>0</v>
      </c>
      <c r="K15" s="91" t="b">
        <v>1</v>
      </c>
      <c r="L15" s="91" t="b">
        <v>0</v>
      </c>
    </row>
    <row r="16" spans="1:12" ht="15">
      <c r="A16" s="91" t="s">
        <v>902</v>
      </c>
      <c r="B16" s="91" t="s">
        <v>1135</v>
      </c>
      <c r="C16" s="91">
        <v>6</v>
      </c>
      <c r="D16" s="130">
        <v>0.007946192067129544</v>
      </c>
      <c r="E16" s="130">
        <v>1.776770344667258</v>
      </c>
      <c r="F16" s="91" t="s">
        <v>1198</v>
      </c>
      <c r="G16" s="91" t="b">
        <v>0</v>
      </c>
      <c r="H16" s="91" t="b">
        <v>0</v>
      </c>
      <c r="I16" s="91" t="b">
        <v>0</v>
      </c>
      <c r="J16" s="91" t="b">
        <v>0</v>
      </c>
      <c r="K16" s="91" t="b">
        <v>0</v>
      </c>
      <c r="L16" s="91" t="b">
        <v>0</v>
      </c>
    </row>
    <row r="17" spans="1:12" ht="15">
      <c r="A17" s="91" t="s">
        <v>885</v>
      </c>
      <c r="B17" s="91" t="s">
        <v>890</v>
      </c>
      <c r="C17" s="91">
        <v>5</v>
      </c>
      <c r="D17" s="130">
        <v>0.0072083544711088795</v>
      </c>
      <c r="E17" s="130">
        <v>1.1131142820927835</v>
      </c>
      <c r="F17" s="91" t="s">
        <v>1198</v>
      </c>
      <c r="G17" s="91" t="b">
        <v>0</v>
      </c>
      <c r="H17" s="91" t="b">
        <v>0</v>
      </c>
      <c r="I17" s="91" t="b">
        <v>0</v>
      </c>
      <c r="J17" s="91" t="b">
        <v>0</v>
      </c>
      <c r="K17" s="91" t="b">
        <v>0</v>
      </c>
      <c r="L17" s="91" t="b">
        <v>0</v>
      </c>
    </row>
    <row r="18" spans="1:12" ht="15">
      <c r="A18" s="91" t="s">
        <v>905</v>
      </c>
      <c r="B18" s="91" t="s">
        <v>906</v>
      </c>
      <c r="C18" s="91">
        <v>4</v>
      </c>
      <c r="D18" s="130">
        <v>0.0063409651354533626</v>
      </c>
      <c r="E18" s="130">
        <v>2.1958996524092336</v>
      </c>
      <c r="F18" s="91" t="s">
        <v>1198</v>
      </c>
      <c r="G18" s="91" t="b">
        <v>0</v>
      </c>
      <c r="H18" s="91" t="b">
        <v>0</v>
      </c>
      <c r="I18" s="91" t="b">
        <v>0</v>
      </c>
      <c r="J18" s="91" t="b">
        <v>0</v>
      </c>
      <c r="K18" s="91" t="b">
        <v>0</v>
      </c>
      <c r="L18" s="91" t="b">
        <v>0</v>
      </c>
    </row>
    <row r="19" spans="1:12" ht="15">
      <c r="A19" s="91" t="s">
        <v>906</v>
      </c>
      <c r="B19" s="91" t="s">
        <v>907</v>
      </c>
      <c r="C19" s="91">
        <v>4</v>
      </c>
      <c r="D19" s="130">
        <v>0.0063409651354533626</v>
      </c>
      <c r="E19" s="130">
        <v>2.1958996524092336</v>
      </c>
      <c r="F19" s="91" t="s">
        <v>1198</v>
      </c>
      <c r="G19" s="91" t="b">
        <v>0</v>
      </c>
      <c r="H19" s="91" t="b">
        <v>0</v>
      </c>
      <c r="I19" s="91" t="b">
        <v>0</v>
      </c>
      <c r="J19" s="91" t="b">
        <v>0</v>
      </c>
      <c r="K19" s="91" t="b">
        <v>0</v>
      </c>
      <c r="L19" s="91" t="b">
        <v>0</v>
      </c>
    </row>
    <row r="20" spans="1:12" ht="15">
      <c r="A20" s="91" t="s">
        <v>907</v>
      </c>
      <c r="B20" s="91" t="s">
        <v>908</v>
      </c>
      <c r="C20" s="91">
        <v>4</v>
      </c>
      <c r="D20" s="130">
        <v>0.0063409651354533626</v>
      </c>
      <c r="E20" s="130">
        <v>2.1958996524092336</v>
      </c>
      <c r="F20" s="91" t="s">
        <v>1198</v>
      </c>
      <c r="G20" s="91" t="b">
        <v>0</v>
      </c>
      <c r="H20" s="91" t="b">
        <v>0</v>
      </c>
      <c r="I20" s="91" t="b">
        <v>0</v>
      </c>
      <c r="J20" s="91" t="b">
        <v>0</v>
      </c>
      <c r="K20" s="91" t="b">
        <v>0</v>
      </c>
      <c r="L20" s="91" t="b">
        <v>0</v>
      </c>
    </row>
    <row r="21" spans="1:12" ht="15">
      <c r="A21" s="91" t="s">
        <v>908</v>
      </c>
      <c r="B21" s="91" t="s">
        <v>909</v>
      </c>
      <c r="C21" s="91">
        <v>4</v>
      </c>
      <c r="D21" s="130">
        <v>0.0063409651354533626</v>
      </c>
      <c r="E21" s="130">
        <v>2.1958996524092336</v>
      </c>
      <c r="F21" s="91" t="s">
        <v>1198</v>
      </c>
      <c r="G21" s="91" t="b">
        <v>0</v>
      </c>
      <c r="H21" s="91" t="b">
        <v>0</v>
      </c>
      <c r="I21" s="91" t="b">
        <v>0</v>
      </c>
      <c r="J21" s="91" t="b">
        <v>0</v>
      </c>
      <c r="K21" s="91" t="b">
        <v>0</v>
      </c>
      <c r="L21" s="91" t="b">
        <v>0</v>
      </c>
    </row>
    <row r="22" spans="1:12" ht="15">
      <c r="A22" s="91" t="s">
        <v>909</v>
      </c>
      <c r="B22" s="91" t="s">
        <v>910</v>
      </c>
      <c r="C22" s="91">
        <v>4</v>
      </c>
      <c r="D22" s="130">
        <v>0.0063409651354533626</v>
      </c>
      <c r="E22" s="130">
        <v>2.1958996524092336</v>
      </c>
      <c r="F22" s="91" t="s">
        <v>1198</v>
      </c>
      <c r="G22" s="91" t="b">
        <v>0</v>
      </c>
      <c r="H22" s="91" t="b">
        <v>0</v>
      </c>
      <c r="I22" s="91" t="b">
        <v>0</v>
      </c>
      <c r="J22" s="91" t="b">
        <v>0</v>
      </c>
      <c r="K22" s="91" t="b">
        <v>0</v>
      </c>
      <c r="L22" s="91" t="b">
        <v>0</v>
      </c>
    </row>
    <row r="23" spans="1:12" ht="15">
      <c r="A23" s="91" t="s">
        <v>910</v>
      </c>
      <c r="B23" s="91" t="s">
        <v>242</v>
      </c>
      <c r="C23" s="91">
        <v>4</v>
      </c>
      <c r="D23" s="130">
        <v>0.0063409651354533626</v>
      </c>
      <c r="E23" s="130">
        <v>1.2928096654172903</v>
      </c>
      <c r="F23" s="91" t="s">
        <v>1198</v>
      </c>
      <c r="G23" s="91" t="b">
        <v>0</v>
      </c>
      <c r="H23" s="91" t="b">
        <v>0</v>
      </c>
      <c r="I23" s="91" t="b">
        <v>0</v>
      </c>
      <c r="J23" s="91" t="b">
        <v>0</v>
      </c>
      <c r="K23" s="91" t="b">
        <v>0</v>
      </c>
      <c r="L23" s="91" t="b">
        <v>0</v>
      </c>
    </row>
    <row r="24" spans="1:12" ht="15">
      <c r="A24" s="91" t="s">
        <v>242</v>
      </c>
      <c r="B24" s="91" t="s">
        <v>250</v>
      </c>
      <c r="C24" s="91">
        <v>4</v>
      </c>
      <c r="D24" s="130">
        <v>0.0063409651354533626</v>
      </c>
      <c r="E24" s="130">
        <v>1.5675107223589222</v>
      </c>
      <c r="F24" s="91" t="s">
        <v>1198</v>
      </c>
      <c r="G24" s="91" t="b">
        <v>0</v>
      </c>
      <c r="H24" s="91" t="b">
        <v>0</v>
      </c>
      <c r="I24" s="91" t="b">
        <v>0</v>
      </c>
      <c r="J24" s="91" t="b">
        <v>0</v>
      </c>
      <c r="K24" s="91" t="b">
        <v>0</v>
      </c>
      <c r="L24" s="91" t="b">
        <v>0</v>
      </c>
    </row>
    <row r="25" spans="1:12" ht="15">
      <c r="A25" s="91" t="s">
        <v>250</v>
      </c>
      <c r="B25" s="91" t="s">
        <v>249</v>
      </c>
      <c r="C25" s="91">
        <v>4</v>
      </c>
      <c r="D25" s="130">
        <v>0.0063409651354533626</v>
      </c>
      <c r="E25" s="130">
        <v>2.1958996524092336</v>
      </c>
      <c r="F25" s="91" t="s">
        <v>1198</v>
      </c>
      <c r="G25" s="91" t="b">
        <v>0</v>
      </c>
      <c r="H25" s="91" t="b">
        <v>0</v>
      </c>
      <c r="I25" s="91" t="b">
        <v>0</v>
      </c>
      <c r="J25" s="91" t="b">
        <v>0</v>
      </c>
      <c r="K25" s="91" t="b">
        <v>0</v>
      </c>
      <c r="L25" s="91" t="b">
        <v>0</v>
      </c>
    </row>
    <row r="26" spans="1:12" ht="15">
      <c r="A26" s="91" t="s">
        <v>249</v>
      </c>
      <c r="B26" s="91" t="s">
        <v>248</v>
      </c>
      <c r="C26" s="91">
        <v>4</v>
      </c>
      <c r="D26" s="130">
        <v>0.0063409651354533626</v>
      </c>
      <c r="E26" s="130">
        <v>2.1958996524092336</v>
      </c>
      <c r="F26" s="91" t="s">
        <v>1198</v>
      </c>
      <c r="G26" s="91" t="b">
        <v>0</v>
      </c>
      <c r="H26" s="91" t="b">
        <v>0</v>
      </c>
      <c r="I26" s="91" t="b">
        <v>0</v>
      </c>
      <c r="J26" s="91" t="b">
        <v>0</v>
      </c>
      <c r="K26" s="91" t="b">
        <v>0</v>
      </c>
      <c r="L26" s="91" t="b">
        <v>0</v>
      </c>
    </row>
    <row r="27" spans="1:12" ht="15">
      <c r="A27" s="91" t="s">
        <v>1139</v>
      </c>
      <c r="B27" s="91" t="s">
        <v>1136</v>
      </c>
      <c r="C27" s="91">
        <v>4</v>
      </c>
      <c r="D27" s="130">
        <v>0.0063409651354533626</v>
      </c>
      <c r="E27" s="130">
        <v>2.0198083933535527</v>
      </c>
      <c r="F27" s="91" t="s">
        <v>1198</v>
      </c>
      <c r="G27" s="91" t="b">
        <v>0</v>
      </c>
      <c r="H27" s="91" t="b">
        <v>0</v>
      </c>
      <c r="I27" s="91" t="b">
        <v>0</v>
      </c>
      <c r="J27" s="91" t="b">
        <v>0</v>
      </c>
      <c r="K27" s="91" t="b">
        <v>0</v>
      </c>
      <c r="L27" s="91" t="b">
        <v>0</v>
      </c>
    </row>
    <row r="28" spans="1:12" ht="15">
      <c r="A28" s="91" t="s">
        <v>243</v>
      </c>
      <c r="B28" s="91" t="s">
        <v>242</v>
      </c>
      <c r="C28" s="91">
        <v>3</v>
      </c>
      <c r="D28" s="130">
        <v>0.005311007125404689</v>
      </c>
      <c r="E28" s="130">
        <v>1.2928096654172903</v>
      </c>
      <c r="F28" s="91" t="s">
        <v>1198</v>
      </c>
      <c r="G28" s="91" t="b">
        <v>0</v>
      </c>
      <c r="H28" s="91" t="b">
        <v>0</v>
      </c>
      <c r="I28" s="91" t="b">
        <v>0</v>
      </c>
      <c r="J28" s="91" t="b">
        <v>0</v>
      </c>
      <c r="K28" s="91" t="b">
        <v>0</v>
      </c>
      <c r="L28" s="91" t="b">
        <v>0</v>
      </c>
    </row>
    <row r="29" spans="1:12" ht="15">
      <c r="A29" s="91" t="s">
        <v>902</v>
      </c>
      <c r="B29" s="91" t="s">
        <v>1138</v>
      </c>
      <c r="C29" s="91">
        <v>3</v>
      </c>
      <c r="D29" s="130">
        <v>0.005311007125404689</v>
      </c>
      <c r="E29" s="130">
        <v>1.7187783976895712</v>
      </c>
      <c r="F29" s="91" t="s">
        <v>1198</v>
      </c>
      <c r="G29" s="91" t="b">
        <v>0</v>
      </c>
      <c r="H29" s="91" t="b">
        <v>0</v>
      </c>
      <c r="I29" s="91" t="b">
        <v>0</v>
      </c>
      <c r="J29" s="91" t="b">
        <v>0</v>
      </c>
      <c r="K29" s="91" t="b">
        <v>0</v>
      </c>
      <c r="L29" s="91" t="b">
        <v>0</v>
      </c>
    </row>
    <row r="30" spans="1:12" ht="15">
      <c r="A30" s="91" t="s">
        <v>230</v>
      </c>
      <c r="B30" s="91" t="s">
        <v>905</v>
      </c>
      <c r="C30" s="91">
        <v>3</v>
      </c>
      <c r="D30" s="130">
        <v>0.005311007125404689</v>
      </c>
      <c r="E30" s="130">
        <v>2.1958996524092336</v>
      </c>
      <c r="F30" s="91" t="s">
        <v>1198</v>
      </c>
      <c r="G30" s="91" t="b">
        <v>0</v>
      </c>
      <c r="H30" s="91" t="b">
        <v>0</v>
      </c>
      <c r="I30" s="91" t="b">
        <v>0</v>
      </c>
      <c r="J30" s="91" t="b">
        <v>0</v>
      </c>
      <c r="K30" s="91" t="b">
        <v>0</v>
      </c>
      <c r="L30" s="91" t="b">
        <v>0</v>
      </c>
    </row>
    <row r="31" spans="1:12" ht="15">
      <c r="A31" s="91" t="s">
        <v>922</v>
      </c>
      <c r="B31" s="91" t="s">
        <v>923</v>
      </c>
      <c r="C31" s="91">
        <v>3</v>
      </c>
      <c r="D31" s="130">
        <v>0.005311007125404689</v>
      </c>
      <c r="E31" s="130">
        <v>2.320838389017534</v>
      </c>
      <c r="F31" s="91" t="s">
        <v>1198</v>
      </c>
      <c r="G31" s="91" t="b">
        <v>0</v>
      </c>
      <c r="H31" s="91" t="b">
        <v>0</v>
      </c>
      <c r="I31" s="91" t="b">
        <v>0</v>
      </c>
      <c r="J31" s="91" t="b">
        <v>0</v>
      </c>
      <c r="K31" s="91" t="b">
        <v>0</v>
      </c>
      <c r="L31" s="91" t="b">
        <v>0</v>
      </c>
    </row>
    <row r="32" spans="1:12" ht="15">
      <c r="A32" s="91" t="s">
        <v>887</v>
      </c>
      <c r="B32" s="91" t="s">
        <v>912</v>
      </c>
      <c r="C32" s="91">
        <v>3</v>
      </c>
      <c r="D32" s="130">
        <v>0.005311007125404689</v>
      </c>
      <c r="E32" s="130">
        <v>1.5938396610812713</v>
      </c>
      <c r="F32" s="91" t="s">
        <v>1198</v>
      </c>
      <c r="G32" s="91" t="b">
        <v>0</v>
      </c>
      <c r="H32" s="91" t="b">
        <v>0</v>
      </c>
      <c r="I32" s="91" t="b">
        <v>0</v>
      </c>
      <c r="J32" s="91" t="b">
        <v>0</v>
      </c>
      <c r="K32" s="91" t="b">
        <v>0</v>
      </c>
      <c r="L32" s="91" t="b">
        <v>0</v>
      </c>
    </row>
    <row r="33" spans="1:12" ht="15">
      <c r="A33" s="91" t="s">
        <v>912</v>
      </c>
      <c r="B33" s="91" t="s">
        <v>913</v>
      </c>
      <c r="C33" s="91">
        <v>3</v>
      </c>
      <c r="D33" s="130">
        <v>0.005311007125404689</v>
      </c>
      <c r="E33" s="130">
        <v>2.320838389017534</v>
      </c>
      <c r="F33" s="91" t="s">
        <v>1198</v>
      </c>
      <c r="G33" s="91" t="b">
        <v>0</v>
      </c>
      <c r="H33" s="91" t="b">
        <v>0</v>
      </c>
      <c r="I33" s="91" t="b">
        <v>0</v>
      </c>
      <c r="J33" s="91" t="b">
        <v>0</v>
      </c>
      <c r="K33" s="91" t="b">
        <v>0</v>
      </c>
      <c r="L33" s="91" t="b">
        <v>0</v>
      </c>
    </row>
    <row r="34" spans="1:12" ht="15">
      <c r="A34" s="91" t="s">
        <v>913</v>
      </c>
      <c r="B34" s="91" t="s">
        <v>914</v>
      </c>
      <c r="C34" s="91">
        <v>3</v>
      </c>
      <c r="D34" s="130">
        <v>0.005311007125404689</v>
      </c>
      <c r="E34" s="130">
        <v>2.320838389017534</v>
      </c>
      <c r="F34" s="91" t="s">
        <v>1198</v>
      </c>
      <c r="G34" s="91" t="b">
        <v>0</v>
      </c>
      <c r="H34" s="91" t="b">
        <v>0</v>
      </c>
      <c r="I34" s="91" t="b">
        <v>0</v>
      </c>
      <c r="J34" s="91" t="b">
        <v>0</v>
      </c>
      <c r="K34" s="91" t="b">
        <v>0</v>
      </c>
      <c r="L34" s="91" t="b">
        <v>0</v>
      </c>
    </row>
    <row r="35" spans="1:12" ht="15">
      <c r="A35" s="91" t="s">
        <v>914</v>
      </c>
      <c r="B35" s="91" t="s">
        <v>915</v>
      </c>
      <c r="C35" s="91">
        <v>3</v>
      </c>
      <c r="D35" s="130">
        <v>0.005311007125404689</v>
      </c>
      <c r="E35" s="130">
        <v>2.320838389017534</v>
      </c>
      <c r="F35" s="91" t="s">
        <v>1198</v>
      </c>
      <c r="G35" s="91" t="b">
        <v>0</v>
      </c>
      <c r="H35" s="91" t="b">
        <v>0</v>
      </c>
      <c r="I35" s="91" t="b">
        <v>0</v>
      </c>
      <c r="J35" s="91" t="b">
        <v>0</v>
      </c>
      <c r="K35" s="91" t="b">
        <v>0</v>
      </c>
      <c r="L35" s="91" t="b">
        <v>0</v>
      </c>
    </row>
    <row r="36" spans="1:12" ht="15">
      <c r="A36" s="91" t="s">
        <v>915</v>
      </c>
      <c r="B36" s="91" t="s">
        <v>885</v>
      </c>
      <c r="C36" s="91">
        <v>3</v>
      </c>
      <c r="D36" s="130">
        <v>0.005311007125404689</v>
      </c>
      <c r="E36" s="130">
        <v>1.45553696291499</v>
      </c>
      <c r="F36" s="91" t="s">
        <v>1198</v>
      </c>
      <c r="G36" s="91" t="b">
        <v>0</v>
      </c>
      <c r="H36" s="91" t="b">
        <v>0</v>
      </c>
      <c r="I36" s="91" t="b">
        <v>0</v>
      </c>
      <c r="J36" s="91" t="b">
        <v>0</v>
      </c>
      <c r="K36" s="91" t="b">
        <v>0</v>
      </c>
      <c r="L36" s="91" t="b">
        <v>0</v>
      </c>
    </row>
    <row r="37" spans="1:12" ht="15">
      <c r="A37" s="91" t="s">
        <v>885</v>
      </c>
      <c r="B37" s="91" t="s">
        <v>1144</v>
      </c>
      <c r="C37" s="91">
        <v>3</v>
      </c>
      <c r="D37" s="130">
        <v>0.005311007125404689</v>
      </c>
      <c r="E37" s="130">
        <v>1.45553696291499</v>
      </c>
      <c r="F37" s="91" t="s">
        <v>1198</v>
      </c>
      <c r="G37" s="91" t="b">
        <v>0</v>
      </c>
      <c r="H37" s="91" t="b">
        <v>0</v>
      </c>
      <c r="I37" s="91" t="b">
        <v>0</v>
      </c>
      <c r="J37" s="91" t="b">
        <v>0</v>
      </c>
      <c r="K37" s="91" t="b">
        <v>0</v>
      </c>
      <c r="L37" s="91" t="b">
        <v>0</v>
      </c>
    </row>
    <row r="38" spans="1:12" ht="15">
      <c r="A38" s="91" t="s">
        <v>1144</v>
      </c>
      <c r="B38" s="91" t="s">
        <v>1145</v>
      </c>
      <c r="C38" s="91">
        <v>3</v>
      </c>
      <c r="D38" s="130">
        <v>0.005311007125404689</v>
      </c>
      <c r="E38" s="130">
        <v>2.320838389017534</v>
      </c>
      <c r="F38" s="91" t="s">
        <v>1198</v>
      </c>
      <c r="G38" s="91" t="b">
        <v>0</v>
      </c>
      <c r="H38" s="91" t="b">
        <v>0</v>
      </c>
      <c r="I38" s="91" t="b">
        <v>0</v>
      </c>
      <c r="J38" s="91" t="b">
        <v>0</v>
      </c>
      <c r="K38" s="91" t="b">
        <v>0</v>
      </c>
      <c r="L38" s="91" t="b">
        <v>0</v>
      </c>
    </row>
    <row r="39" spans="1:12" ht="15">
      <c r="A39" s="91" t="s">
        <v>1145</v>
      </c>
      <c r="B39" s="91" t="s">
        <v>1146</v>
      </c>
      <c r="C39" s="91">
        <v>3</v>
      </c>
      <c r="D39" s="130">
        <v>0.005311007125404689</v>
      </c>
      <c r="E39" s="130">
        <v>2.320838389017534</v>
      </c>
      <c r="F39" s="91" t="s">
        <v>1198</v>
      </c>
      <c r="G39" s="91" t="b">
        <v>0</v>
      </c>
      <c r="H39" s="91" t="b">
        <v>0</v>
      </c>
      <c r="I39" s="91" t="b">
        <v>0</v>
      </c>
      <c r="J39" s="91" t="b">
        <v>0</v>
      </c>
      <c r="K39" s="91" t="b">
        <v>0</v>
      </c>
      <c r="L39" s="91" t="b">
        <v>0</v>
      </c>
    </row>
    <row r="40" spans="1:12" ht="15">
      <c r="A40" s="91" t="s">
        <v>1146</v>
      </c>
      <c r="B40" s="91" t="s">
        <v>1147</v>
      </c>
      <c r="C40" s="91">
        <v>3</v>
      </c>
      <c r="D40" s="130">
        <v>0.005311007125404689</v>
      </c>
      <c r="E40" s="130">
        <v>2.320838389017534</v>
      </c>
      <c r="F40" s="91" t="s">
        <v>1198</v>
      </c>
      <c r="G40" s="91" t="b">
        <v>0</v>
      </c>
      <c r="H40" s="91" t="b">
        <v>0</v>
      </c>
      <c r="I40" s="91" t="b">
        <v>0</v>
      </c>
      <c r="J40" s="91" t="b">
        <v>0</v>
      </c>
      <c r="K40" s="91" t="b">
        <v>0</v>
      </c>
      <c r="L40" s="91" t="b">
        <v>0</v>
      </c>
    </row>
    <row r="41" spans="1:12" ht="15">
      <c r="A41" s="91" t="s">
        <v>239</v>
      </c>
      <c r="B41" s="91" t="s">
        <v>243</v>
      </c>
      <c r="C41" s="91">
        <v>2</v>
      </c>
      <c r="D41" s="130">
        <v>0.004062423295619959</v>
      </c>
      <c r="E41" s="130">
        <v>2.496929648073215</v>
      </c>
      <c r="F41" s="91" t="s">
        <v>1198</v>
      </c>
      <c r="G41" s="91" t="b">
        <v>0</v>
      </c>
      <c r="H41" s="91" t="b">
        <v>0</v>
      </c>
      <c r="I41" s="91" t="b">
        <v>0</v>
      </c>
      <c r="J41" s="91" t="b">
        <v>0</v>
      </c>
      <c r="K41" s="91" t="b">
        <v>0</v>
      </c>
      <c r="L41" s="91" t="b">
        <v>0</v>
      </c>
    </row>
    <row r="42" spans="1:12" ht="15">
      <c r="A42" s="91" t="s">
        <v>892</v>
      </c>
      <c r="B42" s="91" t="s">
        <v>893</v>
      </c>
      <c r="C42" s="91">
        <v>2</v>
      </c>
      <c r="D42" s="130">
        <v>0.004062423295619959</v>
      </c>
      <c r="E42" s="130">
        <v>2.496929648073215</v>
      </c>
      <c r="F42" s="91" t="s">
        <v>1198</v>
      </c>
      <c r="G42" s="91" t="b">
        <v>0</v>
      </c>
      <c r="H42" s="91" t="b">
        <v>0</v>
      </c>
      <c r="I42" s="91" t="b">
        <v>0</v>
      </c>
      <c r="J42" s="91" t="b">
        <v>0</v>
      </c>
      <c r="K42" s="91" t="b">
        <v>0</v>
      </c>
      <c r="L42" s="91" t="b">
        <v>0</v>
      </c>
    </row>
    <row r="43" spans="1:12" ht="15">
      <c r="A43" s="91" t="s">
        <v>893</v>
      </c>
      <c r="B43" s="91" t="s">
        <v>885</v>
      </c>
      <c r="C43" s="91">
        <v>2</v>
      </c>
      <c r="D43" s="130">
        <v>0.004062423295619959</v>
      </c>
      <c r="E43" s="130">
        <v>1.45553696291499</v>
      </c>
      <c r="F43" s="91" t="s">
        <v>1198</v>
      </c>
      <c r="G43" s="91" t="b">
        <v>0</v>
      </c>
      <c r="H43" s="91" t="b">
        <v>0</v>
      </c>
      <c r="I43" s="91" t="b">
        <v>0</v>
      </c>
      <c r="J43" s="91" t="b">
        <v>0</v>
      </c>
      <c r="K43" s="91" t="b">
        <v>0</v>
      </c>
      <c r="L43" s="91" t="b">
        <v>0</v>
      </c>
    </row>
    <row r="44" spans="1:12" ht="15">
      <c r="A44" s="91" t="s">
        <v>890</v>
      </c>
      <c r="B44" s="91" t="s">
        <v>894</v>
      </c>
      <c r="C44" s="91">
        <v>2</v>
      </c>
      <c r="D44" s="130">
        <v>0.004062423295619959</v>
      </c>
      <c r="E44" s="130">
        <v>1.7565669585789712</v>
      </c>
      <c r="F44" s="91" t="s">
        <v>1198</v>
      </c>
      <c r="G44" s="91" t="b">
        <v>0</v>
      </c>
      <c r="H44" s="91" t="b">
        <v>0</v>
      </c>
      <c r="I44" s="91" t="b">
        <v>0</v>
      </c>
      <c r="J44" s="91" t="b">
        <v>0</v>
      </c>
      <c r="K44" s="91" t="b">
        <v>0</v>
      </c>
      <c r="L44" s="91" t="b">
        <v>0</v>
      </c>
    </row>
    <row r="45" spans="1:12" ht="15">
      <c r="A45" s="91" t="s">
        <v>242</v>
      </c>
      <c r="B45" s="91" t="s">
        <v>252</v>
      </c>
      <c r="C45" s="91">
        <v>2</v>
      </c>
      <c r="D45" s="130">
        <v>0.004062423295619959</v>
      </c>
      <c r="E45" s="130">
        <v>1.5675107223589222</v>
      </c>
      <c r="F45" s="91" t="s">
        <v>1198</v>
      </c>
      <c r="G45" s="91" t="b">
        <v>0</v>
      </c>
      <c r="H45" s="91" t="b">
        <v>0</v>
      </c>
      <c r="I45" s="91" t="b">
        <v>0</v>
      </c>
      <c r="J45" s="91" t="b">
        <v>0</v>
      </c>
      <c r="K45" s="91" t="b">
        <v>0</v>
      </c>
      <c r="L45" s="91" t="b">
        <v>0</v>
      </c>
    </row>
    <row r="46" spans="1:12" ht="15">
      <c r="A46" s="91" t="s">
        <v>252</v>
      </c>
      <c r="B46" s="91" t="s">
        <v>251</v>
      </c>
      <c r="C46" s="91">
        <v>2</v>
      </c>
      <c r="D46" s="130">
        <v>0.004062423295619959</v>
      </c>
      <c r="E46" s="130">
        <v>2.496929648073215</v>
      </c>
      <c r="F46" s="91" t="s">
        <v>1198</v>
      </c>
      <c r="G46" s="91" t="b">
        <v>0</v>
      </c>
      <c r="H46" s="91" t="b">
        <v>0</v>
      </c>
      <c r="I46" s="91" t="b">
        <v>0</v>
      </c>
      <c r="J46" s="91" t="b">
        <v>0</v>
      </c>
      <c r="K46" s="91" t="b">
        <v>0</v>
      </c>
      <c r="L46" s="91" t="b">
        <v>0</v>
      </c>
    </row>
    <row r="47" spans="1:12" ht="15">
      <c r="A47" s="91" t="s">
        <v>251</v>
      </c>
      <c r="B47" s="91" t="s">
        <v>925</v>
      </c>
      <c r="C47" s="91">
        <v>2</v>
      </c>
      <c r="D47" s="130">
        <v>0.004062423295619959</v>
      </c>
      <c r="E47" s="130">
        <v>2.496929648073215</v>
      </c>
      <c r="F47" s="91" t="s">
        <v>1198</v>
      </c>
      <c r="G47" s="91" t="b">
        <v>0</v>
      </c>
      <c r="H47" s="91" t="b">
        <v>0</v>
      </c>
      <c r="I47" s="91" t="b">
        <v>0</v>
      </c>
      <c r="J47" s="91" t="b">
        <v>0</v>
      </c>
      <c r="K47" s="91" t="b">
        <v>0</v>
      </c>
      <c r="L47" s="91" t="b">
        <v>0</v>
      </c>
    </row>
    <row r="48" spans="1:12" ht="15">
      <c r="A48" s="91" t="s">
        <v>925</v>
      </c>
      <c r="B48" s="91" t="s">
        <v>926</v>
      </c>
      <c r="C48" s="91">
        <v>2</v>
      </c>
      <c r="D48" s="130">
        <v>0.004062423295619959</v>
      </c>
      <c r="E48" s="130">
        <v>2.496929648073215</v>
      </c>
      <c r="F48" s="91" t="s">
        <v>1198</v>
      </c>
      <c r="G48" s="91" t="b">
        <v>0</v>
      </c>
      <c r="H48" s="91" t="b">
        <v>0</v>
      </c>
      <c r="I48" s="91" t="b">
        <v>0</v>
      </c>
      <c r="J48" s="91" t="b">
        <v>0</v>
      </c>
      <c r="K48" s="91" t="b">
        <v>1</v>
      </c>
      <c r="L48" s="91" t="b">
        <v>0</v>
      </c>
    </row>
    <row r="49" spans="1:12" ht="15">
      <c r="A49" s="91" t="s">
        <v>926</v>
      </c>
      <c r="B49" s="91" t="s">
        <v>927</v>
      </c>
      <c r="C49" s="91">
        <v>2</v>
      </c>
      <c r="D49" s="130">
        <v>0.004062423295619959</v>
      </c>
      <c r="E49" s="130">
        <v>2.496929648073215</v>
      </c>
      <c r="F49" s="91" t="s">
        <v>1198</v>
      </c>
      <c r="G49" s="91" t="b">
        <v>0</v>
      </c>
      <c r="H49" s="91" t="b">
        <v>1</v>
      </c>
      <c r="I49" s="91" t="b">
        <v>0</v>
      </c>
      <c r="J49" s="91" t="b">
        <v>0</v>
      </c>
      <c r="K49" s="91" t="b">
        <v>0</v>
      </c>
      <c r="L49" s="91" t="b">
        <v>0</v>
      </c>
    </row>
    <row r="50" spans="1:12" ht="15">
      <c r="A50" s="91" t="s">
        <v>927</v>
      </c>
      <c r="B50" s="91" t="s">
        <v>928</v>
      </c>
      <c r="C50" s="91">
        <v>2</v>
      </c>
      <c r="D50" s="130">
        <v>0.004062423295619959</v>
      </c>
      <c r="E50" s="130">
        <v>2.496929648073215</v>
      </c>
      <c r="F50" s="91" t="s">
        <v>1198</v>
      </c>
      <c r="G50" s="91" t="b">
        <v>0</v>
      </c>
      <c r="H50" s="91" t="b">
        <v>0</v>
      </c>
      <c r="I50" s="91" t="b">
        <v>0</v>
      </c>
      <c r="J50" s="91" t="b">
        <v>0</v>
      </c>
      <c r="K50" s="91" t="b">
        <v>0</v>
      </c>
      <c r="L50" s="91" t="b">
        <v>0</v>
      </c>
    </row>
    <row r="51" spans="1:12" ht="15">
      <c r="A51" s="91" t="s">
        <v>928</v>
      </c>
      <c r="B51" s="91" t="s">
        <v>929</v>
      </c>
      <c r="C51" s="91">
        <v>2</v>
      </c>
      <c r="D51" s="130">
        <v>0.004062423295619959</v>
      </c>
      <c r="E51" s="130">
        <v>2.496929648073215</v>
      </c>
      <c r="F51" s="91" t="s">
        <v>1198</v>
      </c>
      <c r="G51" s="91" t="b">
        <v>0</v>
      </c>
      <c r="H51" s="91" t="b">
        <v>0</v>
      </c>
      <c r="I51" s="91" t="b">
        <v>0</v>
      </c>
      <c r="J51" s="91" t="b">
        <v>0</v>
      </c>
      <c r="K51" s="91" t="b">
        <v>0</v>
      </c>
      <c r="L51" s="91" t="b">
        <v>0</v>
      </c>
    </row>
    <row r="52" spans="1:12" ht="15">
      <c r="A52" s="91" t="s">
        <v>929</v>
      </c>
      <c r="B52" s="91" t="s">
        <v>930</v>
      </c>
      <c r="C52" s="91">
        <v>2</v>
      </c>
      <c r="D52" s="130">
        <v>0.004062423295619959</v>
      </c>
      <c r="E52" s="130">
        <v>2.496929648073215</v>
      </c>
      <c r="F52" s="91" t="s">
        <v>1198</v>
      </c>
      <c r="G52" s="91" t="b">
        <v>0</v>
      </c>
      <c r="H52" s="91" t="b">
        <v>0</v>
      </c>
      <c r="I52" s="91" t="b">
        <v>0</v>
      </c>
      <c r="J52" s="91" t="b">
        <v>0</v>
      </c>
      <c r="K52" s="91" t="b">
        <v>0</v>
      </c>
      <c r="L52" s="91" t="b">
        <v>0</v>
      </c>
    </row>
    <row r="53" spans="1:12" ht="15">
      <c r="A53" s="91" t="s">
        <v>237</v>
      </c>
      <c r="B53" s="91" t="s">
        <v>242</v>
      </c>
      <c r="C53" s="91">
        <v>2</v>
      </c>
      <c r="D53" s="130">
        <v>0.004062423295619959</v>
      </c>
      <c r="E53" s="130">
        <v>0.991779669753309</v>
      </c>
      <c r="F53" s="91" t="s">
        <v>1198</v>
      </c>
      <c r="G53" s="91" t="b">
        <v>0</v>
      </c>
      <c r="H53" s="91" t="b">
        <v>0</v>
      </c>
      <c r="I53" s="91" t="b">
        <v>0</v>
      </c>
      <c r="J53" s="91" t="b">
        <v>0</v>
      </c>
      <c r="K53" s="91" t="b">
        <v>0</v>
      </c>
      <c r="L53" s="91" t="b">
        <v>0</v>
      </c>
    </row>
    <row r="54" spans="1:12" ht="15">
      <c r="A54" s="91" t="s">
        <v>242</v>
      </c>
      <c r="B54" s="91" t="s">
        <v>1148</v>
      </c>
      <c r="C54" s="91">
        <v>2</v>
      </c>
      <c r="D54" s="130">
        <v>0.004062423295619959</v>
      </c>
      <c r="E54" s="130">
        <v>1.5675107223589222</v>
      </c>
      <c r="F54" s="91" t="s">
        <v>1198</v>
      </c>
      <c r="G54" s="91" t="b">
        <v>0</v>
      </c>
      <c r="H54" s="91" t="b">
        <v>0</v>
      </c>
      <c r="I54" s="91" t="b">
        <v>0</v>
      </c>
      <c r="J54" s="91" t="b">
        <v>0</v>
      </c>
      <c r="K54" s="91" t="b">
        <v>0</v>
      </c>
      <c r="L54" s="91" t="b">
        <v>0</v>
      </c>
    </row>
    <row r="55" spans="1:12" ht="15">
      <c r="A55" s="91" t="s">
        <v>1148</v>
      </c>
      <c r="B55" s="91" t="s">
        <v>1149</v>
      </c>
      <c r="C55" s="91">
        <v>2</v>
      </c>
      <c r="D55" s="130">
        <v>0.004062423295619959</v>
      </c>
      <c r="E55" s="130">
        <v>2.496929648073215</v>
      </c>
      <c r="F55" s="91" t="s">
        <v>1198</v>
      </c>
      <c r="G55" s="91" t="b">
        <v>0</v>
      </c>
      <c r="H55" s="91" t="b">
        <v>0</v>
      </c>
      <c r="I55" s="91" t="b">
        <v>0</v>
      </c>
      <c r="J55" s="91" t="b">
        <v>0</v>
      </c>
      <c r="K55" s="91" t="b">
        <v>0</v>
      </c>
      <c r="L55" s="91" t="b">
        <v>0</v>
      </c>
    </row>
    <row r="56" spans="1:12" ht="15">
      <c r="A56" s="91" t="s">
        <v>1149</v>
      </c>
      <c r="B56" s="91" t="s">
        <v>1150</v>
      </c>
      <c r="C56" s="91">
        <v>2</v>
      </c>
      <c r="D56" s="130">
        <v>0.004062423295619959</v>
      </c>
      <c r="E56" s="130">
        <v>2.496929648073215</v>
      </c>
      <c r="F56" s="91" t="s">
        <v>1198</v>
      </c>
      <c r="G56" s="91" t="b">
        <v>0</v>
      </c>
      <c r="H56" s="91" t="b">
        <v>0</v>
      </c>
      <c r="I56" s="91" t="b">
        <v>0</v>
      </c>
      <c r="J56" s="91" t="b">
        <v>0</v>
      </c>
      <c r="K56" s="91" t="b">
        <v>0</v>
      </c>
      <c r="L56" s="91" t="b">
        <v>0</v>
      </c>
    </row>
    <row r="57" spans="1:12" ht="15">
      <c r="A57" s="91" t="s">
        <v>1150</v>
      </c>
      <c r="B57" s="91" t="s">
        <v>1151</v>
      </c>
      <c r="C57" s="91">
        <v>2</v>
      </c>
      <c r="D57" s="130">
        <v>0.004062423295619959</v>
      </c>
      <c r="E57" s="130">
        <v>2.496929648073215</v>
      </c>
      <c r="F57" s="91" t="s">
        <v>1198</v>
      </c>
      <c r="G57" s="91" t="b">
        <v>0</v>
      </c>
      <c r="H57" s="91" t="b">
        <v>0</v>
      </c>
      <c r="I57" s="91" t="b">
        <v>0</v>
      </c>
      <c r="J57" s="91" t="b">
        <v>1</v>
      </c>
      <c r="K57" s="91" t="b">
        <v>0</v>
      </c>
      <c r="L57" s="91" t="b">
        <v>0</v>
      </c>
    </row>
    <row r="58" spans="1:12" ht="15">
      <c r="A58" s="91" t="s">
        <v>1151</v>
      </c>
      <c r="B58" s="91" t="s">
        <v>1152</v>
      </c>
      <c r="C58" s="91">
        <v>2</v>
      </c>
      <c r="D58" s="130">
        <v>0.004062423295619959</v>
      </c>
      <c r="E58" s="130">
        <v>2.496929648073215</v>
      </c>
      <c r="F58" s="91" t="s">
        <v>1198</v>
      </c>
      <c r="G58" s="91" t="b">
        <v>1</v>
      </c>
      <c r="H58" s="91" t="b">
        <v>0</v>
      </c>
      <c r="I58" s="91" t="b">
        <v>0</v>
      </c>
      <c r="J58" s="91" t="b">
        <v>0</v>
      </c>
      <c r="K58" s="91" t="b">
        <v>0</v>
      </c>
      <c r="L58" s="91" t="b">
        <v>0</v>
      </c>
    </row>
    <row r="59" spans="1:12" ht="15">
      <c r="A59" s="91" t="s">
        <v>1152</v>
      </c>
      <c r="B59" s="91" t="s">
        <v>327</v>
      </c>
      <c r="C59" s="91">
        <v>2</v>
      </c>
      <c r="D59" s="130">
        <v>0.004062423295619959</v>
      </c>
      <c r="E59" s="130">
        <v>2.496929648073215</v>
      </c>
      <c r="F59" s="91" t="s">
        <v>1198</v>
      </c>
      <c r="G59" s="91" t="b">
        <v>0</v>
      </c>
      <c r="H59" s="91" t="b">
        <v>0</v>
      </c>
      <c r="I59" s="91" t="b">
        <v>0</v>
      </c>
      <c r="J59" s="91" t="b">
        <v>0</v>
      </c>
      <c r="K59" s="91" t="b">
        <v>0</v>
      </c>
      <c r="L59" s="91" t="b">
        <v>0</v>
      </c>
    </row>
    <row r="60" spans="1:12" ht="15">
      <c r="A60" s="91" t="s">
        <v>327</v>
      </c>
      <c r="B60" s="91" t="s">
        <v>1153</v>
      </c>
      <c r="C60" s="91">
        <v>2</v>
      </c>
      <c r="D60" s="130">
        <v>0.004062423295619959</v>
      </c>
      <c r="E60" s="130">
        <v>2.496929648073215</v>
      </c>
      <c r="F60" s="91" t="s">
        <v>1198</v>
      </c>
      <c r="G60" s="91" t="b">
        <v>0</v>
      </c>
      <c r="H60" s="91" t="b">
        <v>0</v>
      </c>
      <c r="I60" s="91" t="b">
        <v>0</v>
      </c>
      <c r="J60" s="91" t="b">
        <v>0</v>
      </c>
      <c r="K60" s="91" t="b">
        <v>0</v>
      </c>
      <c r="L60" s="91" t="b">
        <v>0</v>
      </c>
    </row>
    <row r="61" spans="1:12" ht="15">
      <c r="A61" s="91" t="s">
        <v>899</v>
      </c>
      <c r="B61" s="91" t="s">
        <v>1154</v>
      </c>
      <c r="C61" s="91">
        <v>2</v>
      </c>
      <c r="D61" s="130">
        <v>0.004062423295619959</v>
      </c>
      <c r="E61" s="130">
        <v>1.8437171342978713</v>
      </c>
      <c r="F61" s="91" t="s">
        <v>1198</v>
      </c>
      <c r="G61" s="91" t="b">
        <v>0</v>
      </c>
      <c r="H61" s="91" t="b">
        <v>0</v>
      </c>
      <c r="I61" s="91" t="b">
        <v>0</v>
      </c>
      <c r="J61" s="91" t="b">
        <v>0</v>
      </c>
      <c r="K61" s="91" t="b">
        <v>0</v>
      </c>
      <c r="L61" s="91" t="b">
        <v>0</v>
      </c>
    </row>
    <row r="62" spans="1:12" ht="15">
      <c r="A62" s="91" t="s">
        <v>1154</v>
      </c>
      <c r="B62" s="91" t="s">
        <v>1155</v>
      </c>
      <c r="C62" s="91">
        <v>2</v>
      </c>
      <c r="D62" s="130">
        <v>0.004062423295619959</v>
      </c>
      <c r="E62" s="130">
        <v>2.496929648073215</v>
      </c>
      <c r="F62" s="91" t="s">
        <v>1198</v>
      </c>
      <c r="G62" s="91" t="b">
        <v>0</v>
      </c>
      <c r="H62" s="91" t="b">
        <v>0</v>
      </c>
      <c r="I62" s="91" t="b">
        <v>0</v>
      </c>
      <c r="J62" s="91" t="b">
        <v>0</v>
      </c>
      <c r="K62" s="91" t="b">
        <v>0</v>
      </c>
      <c r="L62" s="91" t="b">
        <v>0</v>
      </c>
    </row>
    <row r="63" spans="1:12" ht="15">
      <c r="A63" s="91" t="s">
        <v>1155</v>
      </c>
      <c r="B63" s="91" t="s">
        <v>1156</v>
      </c>
      <c r="C63" s="91">
        <v>2</v>
      </c>
      <c r="D63" s="130">
        <v>0.004062423295619959</v>
      </c>
      <c r="E63" s="130">
        <v>2.496929648073215</v>
      </c>
      <c r="F63" s="91" t="s">
        <v>1198</v>
      </c>
      <c r="G63" s="91" t="b">
        <v>0</v>
      </c>
      <c r="H63" s="91" t="b">
        <v>0</v>
      </c>
      <c r="I63" s="91" t="b">
        <v>0</v>
      </c>
      <c r="J63" s="91" t="b">
        <v>0</v>
      </c>
      <c r="K63" s="91" t="b">
        <v>0</v>
      </c>
      <c r="L63" s="91" t="b">
        <v>0</v>
      </c>
    </row>
    <row r="64" spans="1:12" ht="15">
      <c r="A64" s="91" t="s">
        <v>1156</v>
      </c>
      <c r="B64" s="91" t="s">
        <v>868</v>
      </c>
      <c r="C64" s="91">
        <v>2</v>
      </c>
      <c r="D64" s="130">
        <v>0.004062423295619959</v>
      </c>
      <c r="E64" s="130">
        <v>1.6840162914303594</v>
      </c>
      <c r="F64" s="91" t="s">
        <v>1198</v>
      </c>
      <c r="G64" s="91" t="b">
        <v>0</v>
      </c>
      <c r="H64" s="91" t="b">
        <v>0</v>
      </c>
      <c r="I64" s="91" t="b">
        <v>0</v>
      </c>
      <c r="J64" s="91" t="b">
        <v>0</v>
      </c>
      <c r="K64" s="91" t="b">
        <v>0</v>
      </c>
      <c r="L64" s="91" t="b">
        <v>0</v>
      </c>
    </row>
    <row r="65" spans="1:12" ht="15">
      <c r="A65" s="91" t="s">
        <v>868</v>
      </c>
      <c r="B65" s="91" t="s">
        <v>1157</v>
      </c>
      <c r="C65" s="91">
        <v>2</v>
      </c>
      <c r="D65" s="130">
        <v>0.004062423295619959</v>
      </c>
      <c r="E65" s="130">
        <v>1.6840162914303594</v>
      </c>
      <c r="F65" s="91" t="s">
        <v>1198</v>
      </c>
      <c r="G65" s="91" t="b">
        <v>0</v>
      </c>
      <c r="H65" s="91" t="b">
        <v>0</v>
      </c>
      <c r="I65" s="91" t="b">
        <v>0</v>
      </c>
      <c r="J65" s="91" t="b">
        <v>0</v>
      </c>
      <c r="K65" s="91" t="b">
        <v>0</v>
      </c>
      <c r="L65" s="91" t="b">
        <v>0</v>
      </c>
    </row>
    <row r="66" spans="1:12" ht="15">
      <c r="A66" s="91" t="s">
        <v>1157</v>
      </c>
      <c r="B66" s="91" t="s">
        <v>900</v>
      </c>
      <c r="C66" s="91">
        <v>2</v>
      </c>
      <c r="D66" s="130">
        <v>0.004062423295619959</v>
      </c>
      <c r="E66" s="130">
        <v>1.8437171342978713</v>
      </c>
      <c r="F66" s="91" t="s">
        <v>1198</v>
      </c>
      <c r="G66" s="91" t="b">
        <v>0</v>
      </c>
      <c r="H66" s="91" t="b">
        <v>0</v>
      </c>
      <c r="I66" s="91" t="b">
        <v>0</v>
      </c>
      <c r="J66" s="91" t="b">
        <v>0</v>
      </c>
      <c r="K66" s="91" t="b">
        <v>0</v>
      </c>
      <c r="L66" s="91" t="b">
        <v>0</v>
      </c>
    </row>
    <row r="67" spans="1:12" ht="15">
      <c r="A67" s="91" t="s">
        <v>896</v>
      </c>
      <c r="B67" s="91" t="s">
        <v>901</v>
      </c>
      <c r="C67" s="91">
        <v>2</v>
      </c>
      <c r="D67" s="130">
        <v>0.004062423295619959</v>
      </c>
      <c r="E67" s="130">
        <v>1.1447471299618526</v>
      </c>
      <c r="F67" s="91" t="s">
        <v>1198</v>
      </c>
      <c r="G67" s="91" t="b">
        <v>0</v>
      </c>
      <c r="H67" s="91" t="b">
        <v>0</v>
      </c>
      <c r="I67" s="91" t="b">
        <v>0</v>
      </c>
      <c r="J67" s="91" t="b">
        <v>0</v>
      </c>
      <c r="K67" s="91" t="b">
        <v>1</v>
      </c>
      <c r="L67" s="91" t="b">
        <v>0</v>
      </c>
    </row>
    <row r="68" spans="1:12" ht="15">
      <c r="A68" s="91" t="s">
        <v>1138</v>
      </c>
      <c r="B68" s="91" t="s">
        <v>1158</v>
      </c>
      <c r="C68" s="91">
        <v>2</v>
      </c>
      <c r="D68" s="130">
        <v>0.004062423295619959</v>
      </c>
      <c r="E68" s="130">
        <v>2.1958996524092336</v>
      </c>
      <c r="F68" s="91" t="s">
        <v>1198</v>
      </c>
      <c r="G68" s="91" t="b">
        <v>0</v>
      </c>
      <c r="H68" s="91" t="b">
        <v>0</v>
      </c>
      <c r="I68" s="91" t="b">
        <v>0</v>
      </c>
      <c r="J68" s="91" t="b">
        <v>1</v>
      </c>
      <c r="K68" s="91" t="b">
        <v>0</v>
      </c>
      <c r="L68" s="91" t="b">
        <v>0</v>
      </c>
    </row>
    <row r="69" spans="1:12" ht="15">
      <c r="A69" s="91" t="s">
        <v>1161</v>
      </c>
      <c r="B69" s="91" t="s">
        <v>890</v>
      </c>
      <c r="C69" s="91">
        <v>2</v>
      </c>
      <c r="D69" s="130">
        <v>0.004062423295619959</v>
      </c>
      <c r="E69" s="130">
        <v>1.7565669585789712</v>
      </c>
      <c r="F69" s="91" t="s">
        <v>1198</v>
      </c>
      <c r="G69" s="91" t="b">
        <v>0</v>
      </c>
      <c r="H69" s="91" t="b">
        <v>0</v>
      </c>
      <c r="I69" s="91" t="b">
        <v>0</v>
      </c>
      <c r="J69" s="91" t="b">
        <v>0</v>
      </c>
      <c r="K69" s="91" t="b">
        <v>0</v>
      </c>
      <c r="L69" s="91" t="b">
        <v>0</v>
      </c>
    </row>
    <row r="70" spans="1:12" ht="15">
      <c r="A70" s="91" t="s">
        <v>246</v>
      </c>
      <c r="B70" s="91" t="s">
        <v>242</v>
      </c>
      <c r="C70" s="91">
        <v>2</v>
      </c>
      <c r="D70" s="130">
        <v>0.004062423295619959</v>
      </c>
      <c r="E70" s="130">
        <v>1.2928096654172903</v>
      </c>
      <c r="F70" s="91" t="s">
        <v>1198</v>
      </c>
      <c r="G70" s="91" t="b">
        <v>0</v>
      </c>
      <c r="H70" s="91" t="b">
        <v>0</v>
      </c>
      <c r="I70" s="91" t="b">
        <v>0</v>
      </c>
      <c r="J70" s="91" t="b">
        <v>0</v>
      </c>
      <c r="K70" s="91" t="b">
        <v>0</v>
      </c>
      <c r="L70" s="91" t="b">
        <v>0</v>
      </c>
    </row>
    <row r="71" spans="1:12" ht="15">
      <c r="A71" s="91" t="s">
        <v>919</v>
      </c>
      <c r="B71" s="91" t="s">
        <v>920</v>
      </c>
      <c r="C71" s="91">
        <v>2</v>
      </c>
      <c r="D71" s="130">
        <v>0.004062423295619959</v>
      </c>
      <c r="E71" s="130">
        <v>2.320838389017534</v>
      </c>
      <c r="F71" s="91" t="s">
        <v>1198</v>
      </c>
      <c r="G71" s="91" t="b">
        <v>1</v>
      </c>
      <c r="H71" s="91" t="b">
        <v>0</v>
      </c>
      <c r="I71" s="91" t="b">
        <v>0</v>
      </c>
      <c r="J71" s="91" t="b">
        <v>0</v>
      </c>
      <c r="K71" s="91" t="b">
        <v>0</v>
      </c>
      <c r="L71" s="91" t="b">
        <v>0</v>
      </c>
    </row>
    <row r="72" spans="1:12" ht="15">
      <c r="A72" s="91" t="s">
        <v>920</v>
      </c>
      <c r="B72" s="91" t="s">
        <v>921</v>
      </c>
      <c r="C72" s="91">
        <v>2</v>
      </c>
      <c r="D72" s="130">
        <v>0.004062423295619959</v>
      </c>
      <c r="E72" s="130">
        <v>2.0198083933535527</v>
      </c>
      <c r="F72" s="91" t="s">
        <v>1198</v>
      </c>
      <c r="G72" s="91" t="b">
        <v>0</v>
      </c>
      <c r="H72" s="91" t="b">
        <v>0</v>
      </c>
      <c r="I72" s="91" t="b">
        <v>0</v>
      </c>
      <c r="J72" s="91" t="b">
        <v>0</v>
      </c>
      <c r="K72" s="91" t="b">
        <v>0</v>
      </c>
      <c r="L72" s="91" t="b">
        <v>0</v>
      </c>
    </row>
    <row r="73" spans="1:12" ht="15">
      <c r="A73" s="91" t="s">
        <v>921</v>
      </c>
      <c r="B73" s="91" t="s">
        <v>922</v>
      </c>
      <c r="C73" s="91">
        <v>2</v>
      </c>
      <c r="D73" s="130">
        <v>0.004062423295619959</v>
      </c>
      <c r="E73" s="130">
        <v>2.0198083933535527</v>
      </c>
      <c r="F73" s="91" t="s">
        <v>1198</v>
      </c>
      <c r="G73" s="91" t="b">
        <v>0</v>
      </c>
      <c r="H73" s="91" t="b">
        <v>0</v>
      </c>
      <c r="I73" s="91" t="b">
        <v>0</v>
      </c>
      <c r="J73" s="91" t="b">
        <v>0</v>
      </c>
      <c r="K73" s="91" t="b">
        <v>0</v>
      </c>
      <c r="L73" s="91" t="b">
        <v>0</v>
      </c>
    </row>
    <row r="74" spans="1:12" ht="15">
      <c r="A74" s="91" t="s">
        <v>923</v>
      </c>
      <c r="B74" s="91" t="s">
        <v>917</v>
      </c>
      <c r="C74" s="91">
        <v>2</v>
      </c>
      <c r="D74" s="130">
        <v>0.004062423295619959</v>
      </c>
      <c r="E74" s="130">
        <v>2.0198083933535527</v>
      </c>
      <c r="F74" s="91" t="s">
        <v>1198</v>
      </c>
      <c r="G74" s="91" t="b">
        <v>0</v>
      </c>
      <c r="H74" s="91" t="b">
        <v>0</v>
      </c>
      <c r="I74" s="91" t="b">
        <v>0</v>
      </c>
      <c r="J74" s="91" t="b">
        <v>0</v>
      </c>
      <c r="K74" s="91" t="b">
        <v>0</v>
      </c>
      <c r="L74" s="91" t="b">
        <v>0</v>
      </c>
    </row>
    <row r="75" spans="1:12" ht="15">
      <c r="A75" s="91" t="s">
        <v>917</v>
      </c>
      <c r="B75" s="91" t="s">
        <v>1163</v>
      </c>
      <c r="C75" s="91">
        <v>2</v>
      </c>
      <c r="D75" s="130">
        <v>0.004062423295619959</v>
      </c>
      <c r="E75" s="130">
        <v>2.1958996524092336</v>
      </c>
      <c r="F75" s="91" t="s">
        <v>1198</v>
      </c>
      <c r="G75" s="91" t="b">
        <v>0</v>
      </c>
      <c r="H75" s="91" t="b">
        <v>0</v>
      </c>
      <c r="I75" s="91" t="b">
        <v>0</v>
      </c>
      <c r="J75" s="91" t="b">
        <v>1</v>
      </c>
      <c r="K75" s="91" t="b">
        <v>0</v>
      </c>
      <c r="L75" s="91" t="b">
        <v>0</v>
      </c>
    </row>
    <row r="76" spans="1:12" ht="15">
      <c r="A76" s="91" t="s">
        <v>1163</v>
      </c>
      <c r="B76" s="91" t="s">
        <v>918</v>
      </c>
      <c r="C76" s="91">
        <v>2</v>
      </c>
      <c r="D76" s="130">
        <v>0.004062423295619959</v>
      </c>
      <c r="E76" s="130">
        <v>2.320838389017534</v>
      </c>
      <c r="F76" s="91" t="s">
        <v>1198</v>
      </c>
      <c r="G76" s="91" t="b">
        <v>1</v>
      </c>
      <c r="H76" s="91" t="b">
        <v>0</v>
      </c>
      <c r="I76" s="91" t="b">
        <v>0</v>
      </c>
      <c r="J76" s="91" t="b">
        <v>0</v>
      </c>
      <c r="K76" s="91" t="b">
        <v>1</v>
      </c>
      <c r="L76" s="91" t="b">
        <v>0</v>
      </c>
    </row>
    <row r="77" spans="1:12" ht="15">
      <c r="A77" s="91" t="s">
        <v>918</v>
      </c>
      <c r="B77" s="91" t="s">
        <v>1140</v>
      </c>
      <c r="C77" s="91">
        <v>2</v>
      </c>
      <c r="D77" s="130">
        <v>0.004062423295619959</v>
      </c>
      <c r="E77" s="130">
        <v>2.1447471299618526</v>
      </c>
      <c r="F77" s="91" t="s">
        <v>1198</v>
      </c>
      <c r="G77" s="91" t="b">
        <v>0</v>
      </c>
      <c r="H77" s="91" t="b">
        <v>1</v>
      </c>
      <c r="I77" s="91" t="b">
        <v>0</v>
      </c>
      <c r="J77" s="91" t="b">
        <v>0</v>
      </c>
      <c r="K77" s="91" t="b">
        <v>0</v>
      </c>
      <c r="L77" s="91" t="b">
        <v>0</v>
      </c>
    </row>
    <row r="78" spans="1:12" ht="15">
      <c r="A78" s="91" t="s">
        <v>1140</v>
      </c>
      <c r="B78" s="91" t="s">
        <v>1164</v>
      </c>
      <c r="C78" s="91">
        <v>2</v>
      </c>
      <c r="D78" s="130">
        <v>0.004062423295619959</v>
      </c>
      <c r="E78" s="130">
        <v>2.320838389017534</v>
      </c>
      <c r="F78" s="91" t="s">
        <v>1198</v>
      </c>
      <c r="G78" s="91" t="b">
        <v>0</v>
      </c>
      <c r="H78" s="91" t="b">
        <v>0</v>
      </c>
      <c r="I78" s="91" t="b">
        <v>0</v>
      </c>
      <c r="J78" s="91" t="b">
        <v>1</v>
      </c>
      <c r="K78" s="91" t="b">
        <v>0</v>
      </c>
      <c r="L78" s="91" t="b">
        <v>0</v>
      </c>
    </row>
    <row r="79" spans="1:12" ht="15">
      <c r="A79" s="91" t="s">
        <v>1164</v>
      </c>
      <c r="B79" s="91" t="s">
        <v>1165</v>
      </c>
      <c r="C79" s="91">
        <v>2</v>
      </c>
      <c r="D79" s="130">
        <v>0.004062423295619959</v>
      </c>
      <c r="E79" s="130">
        <v>2.496929648073215</v>
      </c>
      <c r="F79" s="91" t="s">
        <v>1198</v>
      </c>
      <c r="G79" s="91" t="b">
        <v>1</v>
      </c>
      <c r="H79" s="91" t="b">
        <v>0</v>
      </c>
      <c r="I79" s="91" t="b">
        <v>0</v>
      </c>
      <c r="J79" s="91" t="b">
        <v>0</v>
      </c>
      <c r="K79" s="91" t="b">
        <v>0</v>
      </c>
      <c r="L79" s="91" t="b">
        <v>0</v>
      </c>
    </row>
    <row r="80" spans="1:12" ht="15">
      <c r="A80" s="91" t="s">
        <v>217</v>
      </c>
      <c r="B80" s="91" t="s">
        <v>242</v>
      </c>
      <c r="C80" s="91">
        <v>2</v>
      </c>
      <c r="D80" s="130">
        <v>0.004062423295619959</v>
      </c>
      <c r="E80" s="130">
        <v>1.2928096654172903</v>
      </c>
      <c r="F80" s="91" t="s">
        <v>1198</v>
      </c>
      <c r="G80" s="91" t="b">
        <v>0</v>
      </c>
      <c r="H80" s="91" t="b">
        <v>0</v>
      </c>
      <c r="I80" s="91" t="b">
        <v>0</v>
      </c>
      <c r="J80" s="91" t="b">
        <v>0</v>
      </c>
      <c r="K80" s="91" t="b">
        <v>0</v>
      </c>
      <c r="L80" s="91" t="b">
        <v>0</v>
      </c>
    </row>
    <row r="81" spans="1:12" ht="15">
      <c r="A81" s="91" t="s">
        <v>242</v>
      </c>
      <c r="B81" s="91" t="s">
        <v>244</v>
      </c>
      <c r="C81" s="91">
        <v>2</v>
      </c>
      <c r="D81" s="130">
        <v>0.004062423295619959</v>
      </c>
      <c r="E81" s="130">
        <v>1.5675107223589222</v>
      </c>
      <c r="F81" s="91" t="s">
        <v>1198</v>
      </c>
      <c r="G81" s="91" t="b">
        <v>0</v>
      </c>
      <c r="H81" s="91" t="b">
        <v>0</v>
      </c>
      <c r="I81" s="91" t="b">
        <v>0</v>
      </c>
      <c r="J81" s="91" t="b">
        <v>0</v>
      </c>
      <c r="K81" s="91" t="b">
        <v>0</v>
      </c>
      <c r="L81" s="91" t="b">
        <v>0</v>
      </c>
    </row>
    <row r="82" spans="1:12" ht="15">
      <c r="A82" s="91" t="s">
        <v>244</v>
      </c>
      <c r="B82" s="91" t="s">
        <v>933</v>
      </c>
      <c r="C82" s="91">
        <v>2</v>
      </c>
      <c r="D82" s="130">
        <v>0.004062423295619959</v>
      </c>
      <c r="E82" s="130">
        <v>2.496929648073215</v>
      </c>
      <c r="F82" s="91" t="s">
        <v>1198</v>
      </c>
      <c r="G82" s="91" t="b">
        <v>0</v>
      </c>
      <c r="H82" s="91" t="b">
        <v>0</v>
      </c>
      <c r="I82" s="91" t="b">
        <v>0</v>
      </c>
      <c r="J82" s="91" t="b">
        <v>0</v>
      </c>
      <c r="K82" s="91" t="b">
        <v>0</v>
      </c>
      <c r="L82" s="91" t="b">
        <v>0</v>
      </c>
    </row>
    <row r="83" spans="1:12" ht="15">
      <c r="A83" s="91" t="s">
        <v>933</v>
      </c>
      <c r="B83" s="91" t="s">
        <v>932</v>
      </c>
      <c r="C83" s="91">
        <v>2</v>
      </c>
      <c r="D83" s="130">
        <v>0.004062423295619959</v>
      </c>
      <c r="E83" s="130">
        <v>2.1958996524092336</v>
      </c>
      <c r="F83" s="91" t="s">
        <v>1198</v>
      </c>
      <c r="G83" s="91" t="b">
        <v>0</v>
      </c>
      <c r="H83" s="91" t="b">
        <v>0</v>
      </c>
      <c r="I83" s="91" t="b">
        <v>0</v>
      </c>
      <c r="J83" s="91" t="b">
        <v>0</v>
      </c>
      <c r="K83" s="91" t="b">
        <v>0</v>
      </c>
      <c r="L83" s="91" t="b">
        <v>0</v>
      </c>
    </row>
    <row r="84" spans="1:12" ht="15">
      <c r="A84" s="91" t="s">
        <v>932</v>
      </c>
      <c r="B84" s="91" t="s">
        <v>932</v>
      </c>
      <c r="C84" s="91">
        <v>2</v>
      </c>
      <c r="D84" s="130">
        <v>0.004062423295619959</v>
      </c>
      <c r="E84" s="130">
        <v>1.8948696567452525</v>
      </c>
      <c r="F84" s="91" t="s">
        <v>1198</v>
      </c>
      <c r="G84" s="91" t="b">
        <v>0</v>
      </c>
      <c r="H84" s="91" t="b">
        <v>0</v>
      </c>
      <c r="I84" s="91" t="b">
        <v>0</v>
      </c>
      <c r="J84" s="91" t="b">
        <v>0</v>
      </c>
      <c r="K84" s="91" t="b">
        <v>0</v>
      </c>
      <c r="L84" s="91" t="b">
        <v>0</v>
      </c>
    </row>
    <row r="85" spans="1:12" ht="15">
      <c r="A85" s="91" t="s">
        <v>932</v>
      </c>
      <c r="B85" s="91" t="s">
        <v>934</v>
      </c>
      <c r="C85" s="91">
        <v>2</v>
      </c>
      <c r="D85" s="130">
        <v>0.004062423295619959</v>
      </c>
      <c r="E85" s="130">
        <v>2.1958996524092336</v>
      </c>
      <c r="F85" s="91" t="s">
        <v>1198</v>
      </c>
      <c r="G85" s="91" t="b">
        <v>0</v>
      </c>
      <c r="H85" s="91" t="b">
        <v>0</v>
      </c>
      <c r="I85" s="91" t="b">
        <v>0</v>
      </c>
      <c r="J85" s="91" t="b">
        <v>0</v>
      </c>
      <c r="K85" s="91" t="b">
        <v>0</v>
      </c>
      <c r="L85" s="91" t="b">
        <v>0</v>
      </c>
    </row>
    <row r="86" spans="1:12" ht="15">
      <c r="A86" s="91" t="s">
        <v>934</v>
      </c>
      <c r="B86" s="91" t="s">
        <v>935</v>
      </c>
      <c r="C86" s="91">
        <v>2</v>
      </c>
      <c r="D86" s="130">
        <v>0.004062423295619959</v>
      </c>
      <c r="E86" s="130">
        <v>2.496929648073215</v>
      </c>
      <c r="F86" s="91" t="s">
        <v>1198</v>
      </c>
      <c r="G86" s="91" t="b">
        <v>0</v>
      </c>
      <c r="H86" s="91" t="b">
        <v>0</v>
      </c>
      <c r="I86" s="91" t="b">
        <v>0</v>
      </c>
      <c r="J86" s="91" t="b">
        <v>0</v>
      </c>
      <c r="K86" s="91" t="b">
        <v>0</v>
      </c>
      <c r="L86" s="91" t="b">
        <v>0</v>
      </c>
    </row>
    <row r="87" spans="1:12" ht="15">
      <c r="A87" s="91" t="s">
        <v>935</v>
      </c>
      <c r="B87" s="91" t="s">
        <v>936</v>
      </c>
      <c r="C87" s="91">
        <v>2</v>
      </c>
      <c r="D87" s="130">
        <v>0.004062423295619959</v>
      </c>
      <c r="E87" s="130">
        <v>2.496929648073215</v>
      </c>
      <c r="F87" s="91" t="s">
        <v>1198</v>
      </c>
      <c r="G87" s="91" t="b">
        <v>0</v>
      </c>
      <c r="H87" s="91" t="b">
        <v>0</v>
      </c>
      <c r="I87" s="91" t="b">
        <v>0</v>
      </c>
      <c r="J87" s="91" t="b">
        <v>0</v>
      </c>
      <c r="K87" s="91" t="b">
        <v>0</v>
      </c>
      <c r="L87" s="91" t="b">
        <v>0</v>
      </c>
    </row>
    <row r="88" spans="1:12" ht="15">
      <c r="A88" s="91" t="s">
        <v>242</v>
      </c>
      <c r="B88" s="91" t="s">
        <v>1166</v>
      </c>
      <c r="C88" s="91">
        <v>2</v>
      </c>
      <c r="D88" s="130">
        <v>0.004062423295619959</v>
      </c>
      <c r="E88" s="130">
        <v>1.5675107223589222</v>
      </c>
      <c r="F88" s="91" t="s">
        <v>1198</v>
      </c>
      <c r="G88" s="91" t="b">
        <v>0</v>
      </c>
      <c r="H88" s="91" t="b">
        <v>0</v>
      </c>
      <c r="I88" s="91" t="b">
        <v>0</v>
      </c>
      <c r="J88" s="91" t="b">
        <v>0</v>
      </c>
      <c r="K88" s="91" t="b">
        <v>1</v>
      </c>
      <c r="L88" s="91" t="b">
        <v>0</v>
      </c>
    </row>
    <row r="89" spans="1:12" ht="15">
      <c r="A89" s="91" t="s">
        <v>1166</v>
      </c>
      <c r="B89" s="91" t="s">
        <v>889</v>
      </c>
      <c r="C89" s="91">
        <v>2</v>
      </c>
      <c r="D89" s="130">
        <v>0.004062423295619959</v>
      </c>
      <c r="E89" s="130">
        <v>1.9528616037229394</v>
      </c>
      <c r="F89" s="91" t="s">
        <v>1198</v>
      </c>
      <c r="G89" s="91" t="b">
        <v>0</v>
      </c>
      <c r="H89" s="91" t="b">
        <v>1</v>
      </c>
      <c r="I89" s="91" t="b">
        <v>0</v>
      </c>
      <c r="J89" s="91" t="b">
        <v>0</v>
      </c>
      <c r="K89" s="91" t="b">
        <v>0</v>
      </c>
      <c r="L89" s="91" t="b">
        <v>0</v>
      </c>
    </row>
    <row r="90" spans="1:12" ht="15">
      <c r="A90" s="91" t="s">
        <v>889</v>
      </c>
      <c r="B90" s="91" t="s">
        <v>1167</v>
      </c>
      <c r="C90" s="91">
        <v>2</v>
      </c>
      <c r="D90" s="130">
        <v>0.004062423295619959</v>
      </c>
      <c r="E90" s="130">
        <v>1.9528616037229394</v>
      </c>
      <c r="F90" s="91" t="s">
        <v>1198</v>
      </c>
      <c r="G90" s="91" t="b">
        <v>0</v>
      </c>
      <c r="H90" s="91" t="b">
        <v>0</v>
      </c>
      <c r="I90" s="91" t="b">
        <v>0</v>
      </c>
      <c r="J90" s="91" t="b">
        <v>0</v>
      </c>
      <c r="K90" s="91" t="b">
        <v>0</v>
      </c>
      <c r="L90" s="91" t="b">
        <v>0</v>
      </c>
    </row>
    <row r="91" spans="1:12" ht="15">
      <c r="A91" s="91" t="s">
        <v>1167</v>
      </c>
      <c r="B91" s="91" t="s">
        <v>1168</v>
      </c>
      <c r="C91" s="91">
        <v>2</v>
      </c>
      <c r="D91" s="130">
        <v>0.004062423295619959</v>
      </c>
      <c r="E91" s="130">
        <v>2.496929648073215</v>
      </c>
      <c r="F91" s="91" t="s">
        <v>1198</v>
      </c>
      <c r="G91" s="91" t="b">
        <v>0</v>
      </c>
      <c r="H91" s="91" t="b">
        <v>0</v>
      </c>
      <c r="I91" s="91" t="b">
        <v>0</v>
      </c>
      <c r="J91" s="91" t="b">
        <v>0</v>
      </c>
      <c r="K91" s="91" t="b">
        <v>0</v>
      </c>
      <c r="L91" s="91" t="b">
        <v>0</v>
      </c>
    </row>
    <row r="92" spans="1:12" ht="15">
      <c r="A92" s="91" t="s">
        <v>1168</v>
      </c>
      <c r="B92" s="91" t="s">
        <v>1169</v>
      </c>
      <c r="C92" s="91">
        <v>2</v>
      </c>
      <c r="D92" s="130">
        <v>0.004062423295619959</v>
      </c>
      <c r="E92" s="130">
        <v>2.496929648073215</v>
      </c>
      <c r="F92" s="91" t="s">
        <v>1198</v>
      </c>
      <c r="G92" s="91" t="b">
        <v>0</v>
      </c>
      <c r="H92" s="91" t="b">
        <v>0</v>
      </c>
      <c r="I92" s="91" t="b">
        <v>0</v>
      </c>
      <c r="J92" s="91" t="b">
        <v>0</v>
      </c>
      <c r="K92" s="91" t="b">
        <v>0</v>
      </c>
      <c r="L92" s="91" t="b">
        <v>0</v>
      </c>
    </row>
    <row r="93" spans="1:12" ht="15">
      <c r="A93" s="91" t="s">
        <v>1169</v>
      </c>
      <c r="B93" s="91" t="s">
        <v>1170</v>
      </c>
      <c r="C93" s="91">
        <v>2</v>
      </c>
      <c r="D93" s="130">
        <v>0.004062423295619959</v>
      </c>
      <c r="E93" s="130">
        <v>2.496929648073215</v>
      </c>
      <c r="F93" s="91" t="s">
        <v>1198</v>
      </c>
      <c r="G93" s="91" t="b">
        <v>0</v>
      </c>
      <c r="H93" s="91" t="b">
        <v>0</v>
      </c>
      <c r="I93" s="91" t="b">
        <v>0</v>
      </c>
      <c r="J93" s="91" t="b">
        <v>0</v>
      </c>
      <c r="K93" s="91" t="b">
        <v>0</v>
      </c>
      <c r="L93" s="91" t="b">
        <v>0</v>
      </c>
    </row>
    <row r="94" spans="1:12" ht="15">
      <c r="A94" s="91" t="s">
        <v>1170</v>
      </c>
      <c r="B94" s="91" t="s">
        <v>1171</v>
      </c>
      <c r="C94" s="91">
        <v>2</v>
      </c>
      <c r="D94" s="130">
        <v>0.004062423295619959</v>
      </c>
      <c r="E94" s="130">
        <v>2.496929648073215</v>
      </c>
      <c r="F94" s="91" t="s">
        <v>1198</v>
      </c>
      <c r="G94" s="91" t="b">
        <v>0</v>
      </c>
      <c r="H94" s="91" t="b">
        <v>0</v>
      </c>
      <c r="I94" s="91" t="b">
        <v>0</v>
      </c>
      <c r="J94" s="91" t="b">
        <v>0</v>
      </c>
      <c r="K94" s="91" t="b">
        <v>0</v>
      </c>
      <c r="L94" s="91" t="b">
        <v>0</v>
      </c>
    </row>
    <row r="95" spans="1:12" ht="15">
      <c r="A95" s="91" t="s">
        <v>1171</v>
      </c>
      <c r="B95" s="91" t="s">
        <v>1142</v>
      </c>
      <c r="C95" s="91">
        <v>2</v>
      </c>
      <c r="D95" s="130">
        <v>0.004062423295619959</v>
      </c>
      <c r="E95" s="130">
        <v>2.320838389017534</v>
      </c>
      <c r="F95" s="91" t="s">
        <v>1198</v>
      </c>
      <c r="G95" s="91" t="b">
        <v>0</v>
      </c>
      <c r="H95" s="91" t="b">
        <v>0</v>
      </c>
      <c r="I95" s="91" t="b">
        <v>0</v>
      </c>
      <c r="J95" s="91" t="b">
        <v>0</v>
      </c>
      <c r="K95" s="91" t="b">
        <v>0</v>
      </c>
      <c r="L95" s="91" t="b">
        <v>0</v>
      </c>
    </row>
    <row r="96" spans="1:12" ht="15">
      <c r="A96" s="91" t="s">
        <v>1142</v>
      </c>
      <c r="B96" s="91" t="s">
        <v>889</v>
      </c>
      <c r="C96" s="91">
        <v>2</v>
      </c>
      <c r="D96" s="130">
        <v>0.004062423295619959</v>
      </c>
      <c r="E96" s="130">
        <v>1.7767703446672583</v>
      </c>
      <c r="F96" s="91" t="s">
        <v>1198</v>
      </c>
      <c r="G96" s="91" t="b">
        <v>0</v>
      </c>
      <c r="H96" s="91" t="b">
        <v>0</v>
      </c>
      <c r="I96" s="91" t="b">
        <v>0</v>
      </c>
      <c r="J96" s="91" t="b">
        <v>0</v>
      </c>
      <c r="K96" s="91" t="b">
        <v>0</v>
      </c>
      <c r="L96" s="91" t="b">
        <v>0</v>
      </c>
    </row>
    <row r="97" spans="1:12" ht="15">
      <c r="A97" s="91" t="s">
        <v>889</v>
      </c>
      <c r="B97" s="91" t="s">
        <v>889</v>
      </c>
      <c r="C97" s="91">
        <v>2</v>
      </c>
      <c r="D97" s="130">
        <v>0.004062423295619959</v>
      </c>
      <c r="E97" s="130">
        <v>1.4087935593726637</v>
      </c>
      <c r="F97" s="91" t="s">
        <v>1198</v>
      </c>
      <c r="G97" s="91" t="b">
        <v>0</v>
      </c>
      <c r="H97" s="91" t="b">
        <v>0</v>
      </c>
      <c r="I97" s="91" t="b">
        <v>0</v>
      </c>
      <c r="J97" s="91" t="b">
        <v>0</v>
      </c>
      <c r="K97" s="91" t="b">
        <v>0</v>
      </c>
      <c r="L97" s="91" t="b">
        <v>0</v>
      </c>
    </row>
    <row r="98" spans="1:12" ht="15">
      <c r="A98" s="91" t="s">
        <v>889</v>
      </c>
      <c r="B98" s="91" t="s">
        <v>1172</v>
      </c>
      <c r="C98" s="91">
        <v>2</v>
      </c>
      <c r="D98" s="130">
        <v>0.004062423295619959</v>
      </c>
      <c r="E98" s="130">
        <v>1.9528616037229394</v>
      </c>
      <c r="F98" s="91" t="s">
        <v>1198</v>
      </c>
      <c r="G98" s="91" t="b">
        <v>0</v>
      </c>
      <c r="H98" s="91" t="b">
        <v>0</v>
      </c>
      <c r="I98" s="91" t="b">
        <v>0</v>
      </c>
      <c r="J98" s="91" t="b">
        <v>0</v>
      </c>
      <c r="K98" s="91" t="b">
        <v>0</v>
      </c>
      <c r="L98" s="91" t="b">
        <v>0</v>
      </c>
    </row>
    <row r="99" spans="1:12" ht="15">
      <c r="A99" s="91" t="s">
        <v>1175</v>
      </c>
      <c r="B99" s="91" t="s">
        <v>242</v>
      </c>
      <c r="C99" s="91">
        <v>2</v>
      </c>
      <c r="D99" s="130">
        <v>0.004062423295619959</v>
      </c>
      <c r="E99" s="130">
        <v>1.2928096654172903</v>
      </c>
      <c r="F99" s="91" t="s">
        <v>1198</v>
      </c>
      <c r="G99" s="91" t="b">
        <v>0</v>
      </c>
      <c r="H99" s="91" t="b">
        <v>0</v>
      </c>
      <c r="I99" s="91" t="b">
        <v>0</v>
      </c>
      <c r="J99" s="91" t="b">
        <v>0</v>
      </c>
      <c r="K99" s="91" t="b">
        <v>0</v>
      </c>
      <c r="L99" s="91" t="b">
        <v>0</v>
      </c>
    </row>
    <row r="100" spans="1:12" ht="15">
      <c r="A100" s="91" t="s">
        <v>887</v>
      </c>
      <c r="B100" s="91" t="s">
        <v>1178</v>
      </c>
      <c r="C100" s="91">
        <v>2</v>
      </c>
      <c r="D100" s="130">
        <v>0.004062423295619959</v>
      </c>
      <c r="E100" s="130">
        <v>1.5938396610812713</v>
      </c>
      <c r="F100" s="91" t="s">
        <v>1198</v>
      </c>
      <c r="G100" s="91" t="b">
        <v>0</v>
      </c>
      <c r="H100" s="91" t="b">
        <v>0</v>
      </c>
      <c r="I100" s="91" t="b">
        <v>0</v>
      </c>
      <c r="J100" s="91" t="b">
        <v>0</v>
      </c>
      <c r="K100" s="91" t="b">
        <v>0</v>
      </c>
      <c r="L100" s="91" t="b">
        <v>0</v>
      </c>
    </row>
    <row r="101" spans="1:12" ht="15">
      <c r="A101" s="91" t="s">
        <v>1178</v>
      </c>
      <c r="B101" s="91" t="s">
        <v>1179</v>
      </c>
      <c r="C101" s="91">
        <v>2</v>
      </c>
      <c r="D101" s="130">
        <v>0.004062423295619959</v>
      </c>
      <c r="E101" s="130">
        <v>2.496929648073215</v>
      </c>
      <c r="F101" s="91" t="s">
        <v>1198</v>
      </c>
      <c r="G101" s="91" t="b">
        <v>0</v>
      </c>
      <c r="H101" s="91" t="b">
        <v>0</v>
      </c>
      <c r="I101" s="91" t="b">
        <v>0</v>
      </c>
      <c r="J101" s="91" t="b">
        <v>0</v>
      </c>
      <c r="K101" s="91" t="b">
        <v>0</v>
      </c>
      <c r="L101" s="91" t="b">
        <v>0</v>
      </c>
    </row>
    <row r="102" spans="1:12" ht="15">
      <c r="A102" s="91" t="s">
        <v>1182</v>
      </c>
      <c r="B102" s="91" t="s">
        <v>885</v>
      </c>
      <c r="C102" s="91">
        <v>2</v>
      </c>
      <c r="D102" s="130">
        <v>0.004062423295619959</v>
      </c>
      <c r="E102" s="130">
        <v>1.45553696291499</v>
      </c>
      <c r="F102" s="91" t="s">
        <v>1198</v>
      </c>
      <c r="G102" s="91" t="b">
        <v>0</v>
      </c>
      <c r="H102" s="91" t="b">
        <v>0</v>
      </c>
      <c r="I102" s="91" t="b">
        <v>0</v>
      </c>
      <c r="J102" s="91" t="b">
        <v>0</v>
      </c>
      <c r="K102" s="91" t="b">
        <v>0</v>
      </c>
      <c r="L102" s="91" t="b">
        <v>0</v>
      </c>
    </row>
    <row r="103" spans="1:12" ht="15">
      <c r="A103" s="91" t="s">
        <v>885</v>
      </c>
      <c r="B103" s="91" t="s">
        <v>1183</v>
      </c>
      <c r="C103" s="91">
        <v>2</v>
      </c>
      <c r="D103" s="130">
        <v>0.004062423295619959</v>
      </c>
      <c r="E103" s="130">
        <v>1.45553696291499</v>
      </c>
      <c r="F103" s="91" t="s">
        <v>1198</v>
      </c>
      <c r="G103" s="91" t="b">
        <v>0</v>
      </c>
      <c r="H103" s="91" t="b">
        <v>0</v>
      </c>
      <c r="I103" s="91" t="b">
        <v>0</v>
      </c>
      <c r="J103" s="91" t="b">
        <v>0</v>
      </c>
      <c r="K103" s="91" t="b">
        <v>0</v>
      </c>
      <c r="L103" s="91" t="b">
        <v>0</v>
      </c>
    </row>
    <row r="104" spans="1:12" ht="15">
      <c r="A104" s="91" t="s">
        <v>1141</v>
      </c>
      <c r="B104" s="91" t="s">
        <v>890</v>
      </c>
      <c r="C104" s="91">
        <v>2</v>
      </c>
      <c r="D104" s="130">
        <v>0.004062423295619959</v>
      </c>
      <c r="E104" s="130">
        <v>1.5804756995232898</v>
      </c>
      <c r="F104" s="91" t="s">
        <v>1198</v>
      </c>
      <c r="G104" s="91" t="b">
        <v>0</v>
      </c>
      <c r="H104" s="91" t="b">
        <v>0</v>
      </c>
      <c r="I104" s="91" t="b">
        <v>0</v>
      </c>
      <c r="J104" s="91" t="b">
        <v>0</v>
      </c>
      <c r="K104" s="91" t="b">
        <v>0</v>
      </c>
      <c r="L104" s="91" t="b">
        <v>0</v>
      </c>
    </row>
    <row r="105" spans="1:12" ht="15">
      <c r="A105" s="91" t="s">
        <v>1187</v>
      </c>
      <c r="B105" s="91" t="s">
        <v>885</v>
      </c>
      <c r="C105" s="91">
        <v>2</v>
      </c>
      <c r="D105" s="130">
        <v>0.004062423295619959</v>
      </c>
      <c r="E105" s="130">
        <v>1.45553696291499</v>
      </c>
      <c r="F105" s="91" t="s">
        <v>1198</v>
      </c>
      <c r="G105" s="91" t="b">
        <v>0</v>
      </c>
      <c r="H105" s="91" t="b">
        <v>0</v>
      </c>
      <c r="I105" s="91" t="b">
        <v>0</v>
      </c>
      <c r="J105" s="91" t="b">
        <v>0</v>
      </c>
      <c r="K105" s="91" t="b">
        <v>0</v>
      </c>
      <c r="L105" s="91" t="b">
        <v>0</v>
      </c>
    </row>
    <row r="106" spans="1:12" ht="15">
      <c r="A106" s="91" t="s">
        <v>885</v>
      </c>
      <c r="B106" s="91" t="s">
        <v>1137</v>
      </c>
      <c r="C106" s="91">
        <v>2</v>
      </c>
      <c r="D106" s="130">
        <v>0.004062423295619959</v>
      </c>
      <c r="E106" s="130">
        <v>1.0575969542429524</v>
      </c>
      <c r="F106" s="91" t="s">
        <v>1198</v>
      </c>
      <c r="G106" s="91" t="b">
        <v>0</v>
      </c>
      <c r="H106" s="91" t="b">
        <v>0</v>
      </c>
      <c r="I106" s="91" t="b">
        <v>0</v>
      </c>
      <c r="J106" s="91" t="b">
        <v>0</v>
      </c>
      <c r="K106" s="91" t="b">
        <v>0</v>
      </c>
      <c r="L106" s="91" t="b">
        <v>0</v>
      </c>
    </row>
    <row r="107" spans="1:12" ht="15">
      <c r="A107" s="91" t="s">
        <v>1137</v>
      </c>
      <c r="B107" s="91" t="s">
        <v>1188</v>
      </c>
      <c r="C107" s="91">
        <v>2</v>
      </c>
      <c r="D107" s="130">
        <v>0.004062423295619959</v>
      </c>
      <c r="E107" s="130">
        <v>2.0989896394011773</v>
      </c>
      <c r="F107" s="91" t="s">
        <v>1198</v>
      </c>
      <c r="G107" s="91" t="b">
        <v>0</v>
      </c>
      <c r="H107" s="91" t="b">
        <v>0</v>
      </c>
      <c r="I107" s="91" t="b">
        <v>0</v>
      </c>
      <c r="J107" s="91" t="b">
        <v>0</v>
      </c>
      <c r="K107" s="91" t="b">
        <v>0</v>
      </c>
      <c r="L107" s="91" t="b">
        <v>0</v>
      </c>
    </row>
    <row r="108" spans="1:12" ht="15">
      <c r="A108" s="91" t="s">
        <v>1188</v>
      </c>
      <c r="B108" s="91" t="s">
        <v>1189</v>
      </c>
      <c r="C108" s="91">
        <v>2</v>
      </c>
      <c r="D108" s="130">
        <v>0.004062423295619959</v>
      </c>
      <c r="E108" s="130">
        <v>2.496929648073215</v>
      </c>
      <c r="F108" s="91" t="s">
        <v>1198</v>
      </c>
      <c r="G108" s="91" t="b">
        <v>0</v>
      </c>
      <c r="H108" s="91" t="b">
        <v>0</v>
      </c>
      <c r="I108" s="91" t="b">
        <v>0</v>
      </c>
      <c r="J108" s="91" t="b">
        <v>0</v>
      </c>
      <c r="K108" s="91" t="b">
        <v>0</v>
      </c>
      <c r="L108" s="91" t="b">
        <v>0</v>
      </c>
    </row>
    <row r="109" spans="1:12" ht="15">
      <c r="A109" s="91" t="s">
        <v>1189</v>
      </c>
      <c r="B109" s="91" t="s">
        <v>1139</v>
      </c>
      <c r="C109" s="91">
        <v>2</v>
      </c>
      <c r="D109" s="130">
        <v>0.004062423295619959</v>
      </c>
      <c r="E109" s="130">
        <v>2.1958996524092336</v>
      </c>
      <c r="F109" s="91" t="s">
        <v>1198</v>
      </c>
      <c r="G109" s="91" t="b">
        <v>0</v>
      </c>
      <c r="H109" s="91" t="b">
        <v>0</v>
      </c>
      <c r="I109" s="91" t="b">
        <v>0</v>
      </c>
      <c r="J109" s="91" t="b">
        <v>0</v>
      </c>
      <c r="K109" s="91" t="b">
        <v>0</v>
      </c>
      <c r="L109" s="91" t="b">
        <v>0</v>
      </c>
    </row>
    <row r="110" spans="1:12" ht="15">
      <c r="A110" s="91" t="s">
        <v>1136</v>
      </c>
      <c r="B110" s="91" t="s">
        <v>1190</v>
      </c>
      <c r="C110" s="91">
        <v>2</v>
      </c>
      <c r="D110" s="130">
        <v>0.004062423295619959</v>
      </c>
      <c r="E110" s="130">
        <v>2.0198083933535527</v>
      </c>
      <c r="F110" s="91" t="s">
        <v>1198</v>
      </c>
      <c r="G110" s="91" t="b">
        <v>0</v>
      </c>
      <c r="H110" s="91" t="b">
        <v>0</v>
      </c>
      <c r="I110" s="91" t="b">
        <v>0</v>
      </c>
      <c r="J110" s="91" t="b">
        <v>0</v>
      </c>
      <c r="K110" s="91" t="b">
        <v>0</v>
      </c>
      <c r="L110" s="91" t="b">
        <v>0</v>
      </c>
    </row>
    <row r="111" spans="1:12" ht="15">
      <c r="A111" s="91" t="s">
        <v>1190</v>
      </c>
      <c r="B111" s="91" t="s">
        <v>1137</v>
      </c>
      <c r="C111" s="91">
        <v>2</v>
      </c>
      <c r="D111" s="130">
        <v>0.004062423295619959</v>
      </c>
      <c r="E111" s="130">
        <v>2.0989896394011773</v>
      </c>
      <c r="F111" s="91" t="s">
        <v>1198</v>
      </c>
      <c r="G111" s="91" t="b">
        <v>0</v>
      </c>
      <c r="H111" s="91" t="b">
        <v>0</v>
      </c>
      <c r="I111" s="91" t="b">
        <v>0</v>
      </c>
      <c r="J111" s="91" t="b">
        <v>0</v>
      </c>
      <c r="K111" s="91" t="b">
        <v>0</v>
      </c>
      <c r="L111" s="91" t="b">
        <v>0</v>
      </c>
    </row>
    <row r="112" spans="1:12" ht="15">
      <c r="A112" s="91" t="s">
        <v>1137</v>
      </c>
      <c r="B112" s="91" t="s">
        <v>1191</v>
      </c>
      <c r="C112" s="91">
        <v>2</v>
      </c>
      <c r="D112" s="130">
        <v>0.004062423295619959</v>
      </c>
      <c r="E112" s="130">
        <v>2.0989896394011773</v>
      </c>
      <c r="F112" s="91" t="s">
        <v>1198</v>
      </c>
      <c r="G112" s="91" t="b">
        <v>0</v>
      </c>
      <c r="H112" s="91" t="b">
        <v>0</v>
      </c>
      <c r="I112" s="91" t="b">
        <v>0</v>
      </c>
      <c r="J112" s="91" t="b">
        <v>0</v>
      </c>
      <c r="K112" s="91" t="b">
        <v>0</v>
      </c>
      <c r="L112" s="91" t="b">
        <v>0</v>
      </c>
    </row>
    <row r="113" spans="1:12" ht="15">
      <c r="A113" s="91" t="s">
        <v>1191</v>
      </c>
      <c r="B113" s="91" t="s">
        <v>1192</v>
      </c>
      <c r="C113" s="91">
        <v>2</v>
      </c>
      <c r="D113" s="130">
        <v>0.004062423295619959</v>
      </c>
      <c r="E113" s="130">
        <v>2.496929648073215</v>
      </c>
      <c r="F113" s="91" t="s">
        <v>1198</v>
      </c>
      <c r="G113" s="91" t="b">
        <v>0</v>
      </c>
      <c r="H113" s="91" t="b">
        <v>0</v>
      </c>
      <c r="I113" s="91" t="b">
        <v>0</v>
      </c>
      <c r="J113" s="91" t="b">
        <v>0</v>
      </c>
      <c r="K113" s="91" t="b">
        <v>0</v>
      </c>
      <c r="L113" s="91" t="b">
        <v>0</v>
      </c>
    </row>
    <row r="114" spans="1:12" ht="15">
      <c r="A114" s="91" t="s">
        <v>1192</v>
      </c>
      <c r="B114" s="91" t="s">
        <v>1193</v>
      </c>
      <c r="C114" s="91">
        <v>2</v>
      </c>
      <c r="D114" s="130">
        <v>0.004062423295619959</v>
      </c>
      <c r="E114" s="130">
        <v>2.496929648073215</v>
      </c>
      <c r="F114" s="91" t="s">
        <v>1198</v>
      </c>
      <c r="G114" s="91" t="b">
        <v>0</v>
      </c>
      <c r="H114" s="91" t="b">
        <v>0</v>
      </c>
      <c r="I114" s="91" t="b">
        <v>0</v>
      </c>
      <c r="J114" s="91" t="b">
        <v>0</v>
      </c>
      <c r="K114" s="91" t="b">
        <v>0</v>
      </c>
      <c r="L114" s="91" t="b">
        <v>0</v>
      </c>
    </row>
    <row r="115" spans="1:12" ht="15">
      <c r="A115" s="91" t="s">
        <v>1193</v>
      </c>
      <c r="B115" s="91" t="s">
        <v>1194</v>
      </c>
      <c r="C115" s="91">
        <v>2</v>
      </c>
      <c r="D115" s="130">
        <v>0.004062423295619959</v>
      </c>
      <c r="E115" s="130">
        <v>2.496929648073215</v>
      </c>
      <c r="F115" s="91" t="s">
        <v>1198</v>
      </c>
      <c r="G115" s="91" t="b">
        <v>0</v>
      </c>
      <c r="H115" s="91" t="b">
        <v>0</v>
      </c>
      <c r="I115" s="91" t="b">
        <v>0</v>
      </c>
      <c r="J115" s="91" t="b">
        <v>0</v>
      </c>
      <c r="K115" s="91" t="b">
        <v>0</v>
      </c>
      <c r="L115" s="91" t="b">
        <v>0</v>
      </c>
    </row>
    <row r="116" spans="1:12" ht="15">
      <c r="A116" s="91" t="s">
        <v>237</v>
      </c>
      <c r="B116" s="91" t="s">
        <v>886</v>
      </c>
      <c r="C116" s="91">
        <v>2</v>
      </c>
      <c r="D116" s="130">
        <v>0.004062423295619959</v>
      </c>
      <c r="E116" s="130">
        <v>2.1958996524092336</v>
      </c>
      <c r="F116" s="91" t="s">
        <v>1198</v>
      </c>
      <c r="G116" s="91" t="b">
        <v>0</v>
      </c>
      <c r="H116" s="91" t="b">
        <v>0</v>
      </c>
      <c r="I116" s="91" t="b">
        <v>0</v>
      </c>
      <c r="J116" s="91" t="b">
        <v>0</v>
      </c>
      <c r="K116" s="91" t="b">
        <v>0</v>
      </c>
      <c r="L116" s="91" t="b">
        <v>0</v>
      </c>
    </row>
    <row r="117" spans="1:12" ht="15">
      <c r="A117" s="91" t="s">
        <v>1147</v>
      </c>
      <c r="B117" s="91" t="s">
        <v>1195</v>
      </c>
      <c r="C117" s="91">
        <v>2</v>
      </c>
      <c r="D117" s="130">
        <v>0.004062423295619959</v>
      </c>
      <c r="E117" s="130">
        <v>2.320838389017534</v>
      </c>
      <c r="F117" s="91" t="s">
        <v>1198</v>
      </c>
      <c r="G117" s="91" t="b">
        <v>0</v>
      </c>
      <c r="H117" s="91" t="b">
        <v>0</v>
      </c>
      <c r="I117" s="91" t="b">
        <v>0</v>
      </c>
      <c r="J117" s="91" t="b">
        <v>0</v>
      </c>
      <c r="K117" s="91" t="b">
        <v>0</v>
      </c>
      <c r="L117" s="91" t="b">
        <v>0</v>
      </c>
    </row>
    <row r="118" spans="1:12" ht="15">
      <c r="A118" s="91" t="s">
        <v>243</v>
      </c>
      <c r="B118" s="91" t="s">
        <v>242</v>
      </c>
      <c r="C118" s="91">
        <v>3</v>
      </c>
      <c r="D118" s="130">
        <v>0.009123391370940358</v>
      </c>
      <c r="E118" s="130">
        <v>1.2118068113222158</v>
      </c>
      <c r="F118" s="91" t="s">
        <v>818</v>
      </c>
      <c r="G118" s="91" t="b">
        <v>0</v>
      </c>
      <c r="H118" s="91" t="b">
        <v>0</v>
      </c>
      <c r="I118" s="91" t="b">
        <v>0</v>
      </c>
      <c r="J118" s="91" t="b">
        <v>0</v>
      </c>
      <c r="K118" s="91" t="b">
        <v>0</v>
      </c>
      <c r="L118" s="91" t="b">
        <v>0</v>
      </c>
    </row>
    <row r="119" spans="1:12" ht="15">
      <c r="A119" s="91" t="s">
        <v>239</v>
      </c>
      <c r="B119" s="91" t="s">
        <v>243</v>
      </c>
      <c r="C119" s="91">
        <v>2</v>
      </c>
      <c r="D119" s="130">
        <v>0.008992860237194639</v>
      </c>
      <c r="E119" s="130">
        <v>1.7558748556724915</v>
      </c>
      <c r="F119" s="91" t="s">
        <v>818</v>
      </c>
      <c r="G119" s="91" t="b">
        <v>0</v>
      </c>
      <c r="H119" s="91" t="b">
        <v>0</v>
      </c>
      <c r="I119" s="91" t="b">
        <v>0</v>
      </c>
      <c r="J119" s="91" t="b">
        <v>0</v>
      </c>
      <c r="K119" s="91" t="b">
        <v>0</v>
      </c>
      <c r="L119" s="91" t="b">
        <v>0</v>
      </c>
    </row>
    <row r="120" spans="1:12" ht="15">
      <c r="A120" s="91" t="s">
        <v>892</v>
      </c>
      <c r="B120" s="91" t="s">
        <v>893</v>
      </c>
      <c r="C120" s="91">
        <v>2</v>
      </c>
      <c r="D120" s="130">
        <v>0.008992860237194639</v>
      </c>
      <c r="E120" s="130">
        <v>1.7558748556724915</v>
      </c>
      <c r="F120" s="91" t="s">
        <v>818</v>
      </c>
      <c r="G120" s="91" t="b">
        <v>0</v>
      </c>
      <c r="H120" s="91" t="b">
        <v>0</v>
      </c>
      <c r="I120" s="91" t="b">
        <v>0</v>
      </c>
      <c r="J120" s="91" t="b">
        <v>0</v>
      </c>
      <c r="K120" s="91" t="b">
        <v>0</v>
      </c>
      <c r="L120" s="91" t="b">
        <v>0</v>
      </c>
    </row>
    <row r="121" spans="1:12" ht="15">
      <c r="A121" s="91" t="s">
        <v>893</v>
      </c>
      <c r="B121" s="91" t="s">
        <v>885</v>
      </c>
      <c r="C121" s="91">
        <v>2</v>
      </c>
      <c r="D121" s="130">
        <v>0.008992860237194639</v>
      </c>
      <c r="E121" s="130">
        <v>1.2118068113222158</v>
      </c>
      <c r="F121" s="91" t="s">
        <v>818</v>
      </c>
      <c r="G121" s="91" t="b">
        <v>0</v>
      </c>
      <c r="H121" s="91" t="b">
        <v>0</v>
      </c>
      <c r="I121" s="91" t="b">
        <v>0</v>
      </c>
      <c r="J121" s="91" t="b">
        <v>0</v>
      </c>
      <c r="K121" s="91" t="b">
        <v>0</v>
      </c>
      <c r="L121" s="91" t="b">
        <v>0</v>
      </c>
    </row>
    <row r="122" spans="1:12" ht="15">
      <c r="A122" s="91" t="s">
        <v>885</v>
      </c>
      <c r="B122" s="91" t="s">
        <v>890</v>
      </c>
      <c r="C122" s="91">
        <v>2</v>
      </c>
      <c r="D122" s="130">
        <v>0.008992860237194639</v>
      </c>
      <c r="E122" s="130">
        <v>1.0357155522665344</v>
      </c>
      <c r="F122" s="91" t="s">
        <v>818</v>
      </c>
      <c r="G122" s="91" t="b">
        <v>0</v>
      </c>
      <c r="H122" s="91" t="b">
        <v>0</v>
      </c>
      <c r="I122" s="91" t="b">
        <v>0</v>
      </c>
      <c r="J122" s="91" t="b">
        <v>0</v>
      </c>
      <c r="K122" s="91" t="b">
        <v>0</v>
      </c>
      <c r="L122" s="91" t="b">
        <v>0</v>
      </c>
    </row>
    <row r="123" spans="1:12" ht="15">
      <c r="A123" s="91" t="s">
        <v>890</v>
      </c>
      <c r="B123" s="91" t="s">
        <v>894</v>
      </c>
      <c r="C123" s="91">
        <v>2</v>
      </c>
      <c r="D123" s="130">
        <v>0.008992860237194639</v>
      </c>
      <c r="E123" s="130">
        <v>1.5797835966168103</v>
      </c>
      <c r="F123" s="91" t="s">
        <v>818</v>
      </c>
      <c r="G123" s="91" t="b">
        <v>0</v>
      </c>
      <c r="H123" s="91" t="b">
        <v>0</v>
      </c>
      <c r="I123" s="91" t="b">
        <v>0</v>
      </c>
      <c r="J123" s="91" t="b">
        <v>0</v>
      </c>
      <c r="K123" s="91" t="b">
        <v>0</v>
      </c>
      <c r="L123" s="91" t="b">
        <v>0</v>
      </c>
    </row>
    <row r="124" spans="1:12" ht="15">
      <c r="A124" s="91" t="s">
        <v>242</v>
      </c>
      <c r="B124" s="91" t="s">
        <v>1166</v>
      </c>
      <c r="C124" s="91">
        <v>2</v>
      </c>
      <c r="D124" s="130">
        <v>0.008992860237194639</v>
      </c>
      <c r="E124" s="130">
        <v>1.278753600952829</v>
      </c>
      <c r="F124" s="91" t="s">
        <v>818</v>
      </c>
      <c r="G124" s="91" t="b">
        <v>0</v>
      </c>
      <c r="H124" s="91" t="b">
        <v>0</v>
      </c>
      <c r="I124" s="91" t="b">
        <v>0</v>
      </c>
      <c r="J124" s="91" t="b">
        <v>0</v>
      </c>
      <c r="K124" s="91" t="b">
        <v>1</v>
      </c>
      <c r="L124" s="91" t="b">
        <v>0</v>
      </c>
    </row>
    <row r="125" spans="1:12" ht="15">
      <c r="A125" s="91" t="s">
        <v>1166</v>
      </c>
      <c r="B125" s="91" t="s">
        <v>889</v>
      </c>
      <c r="C125" s="91">
        <v>2</v>
      </c>
      <c r="D125" s="130">
        <v>0.008992860237194639</v>
      </c>
      <c r="E125" s="130">
        <v>1.278753600952829</v>
      </c>
      <c r="F125" s="91" t="s">
        <v>818</v>
      </c>
      <c r="G125" s="91" t="b">
        <v>0</v>
      </c>
      <c r="H125" s="91" t="b">
        <v>1</v>
      </c>
      <c r="I125" s="91" t="b">
        <v>0</v>
      </c>
      <c r="J125" s="91" t="b">
        <v>0</v>
      </c>
      <c r="K125" s="91" t="b">
        <v>0</v>
      </c>
      <c r="L125" s="91" t="b">
        <v>0</v>
      </c>
    </row>
    <row r="126" spans="1:12" ht="15">
      <c r="A126" s="91" t="s">
        <v>889</v>
      </c>
      <c r="B126" s="91" t="s">
        <v>1167</v>
      </c>
      <c r="C126" s="91">
        <v>2</v>
      </c>
      <c r="D126" s="130">
        <v>0.008992860237194639</v>
      </c>
      <c r="E126" s="130">
        <v>1.278753600952829</v>
      </c>
      <c r="F126" s="91" t="s">
        <v>818</v>
      </c>
      <c r="G126" s="91" t="b">
        <v>0</v>
      </c>
      <c r="H126" s="91" t="b">
        <v>0</v>
      </c>
      <c r="I126" s="91" t="b">
        <v>0</v>
      </c>
      <c r="J126" s="91" t="b">
        <v>0</v>
      </c>
      <c r="K126" s="91" t="b">
        <v>0</v>
      </c>
      <c r="L126" s="91" t="b">
        <v>0</v>
      </c>
    </row>
    <row r="127" spans="1:12" ht="15">
      <c r="A127" s="91" t="s">
        <v>1167</v>
      </c>
      <c r="B127" s="91" t="s">
        <v>1168</v>
      </c>
      <c r="C127" s="91">
        <v>2</v>
      </c>
      <c r="D127" s="130">
        <v>0.008992860237194639</v>
      </c>
      <c r="E127" s="130">
        <v>1.7558748556724915</v>
      </c>
      <c r="F127" s="91" t="s">
        <v>818</v>
      </c>
      <c r="G127" s="91" t="b">
        <v>0</v>
      </c>
      <c r="H127" s="91" t="b">
        <v>0</v>
      </c>
      <c r="I127" s="91" t="b">
        <v>0</v>
      </c>
      <c r="J127" s="91" t="b">
        <v>0</v>
      </c>
      <c r="K127" s="91" t="b">
        <v>0</v>
      </c>
      <c r="L127" s="91" t="b">
        <v>0</v>
      </c>
    </row>
    <row r="128" spans="1:12" ht="15">
      <c r="A128" s="91" t="s">
        <v>1168</v>
      </c>
      <c r="B128" s="91" t="s">
        <v>1169</v>
      </c>
      <c r="C128" s="91">
        <v>2</v>
      </c>
      <c r="D128" s="130">
        <v>0.008992860237194639</v>
      </c>
      <c r="E128" s="130">
        <v>1.7558748556724915</v>
      </c>
      <c r="F128" s="91" t="s">
        <v>818</v>
      </c>
      <c r="G128" s="91" t="b">
        <v>0</v>
      </c>
      <c r="H128" s="91" t="b">
        <v>0</v>
      </c>
      <c r="I128" s="91" t="b">
        <v>0</v>
      </c>
      <c r="J128" s="91" t="b">
        <v>0</v>
      </c>
      <c r="K128" s="91" t="b">
        <v>0</v>
      </c>
      <c r="L128" s="91" t="b">
        <v>0</v>
      </c>
    </row>
    <row r="129" spans="1:12" ht="15">
      <c r="A129" s="91" t="s">
        <v>1169</v>
      </c>
      <c r="B129" s="91" t="s">
        <v>1170</v>
      </c>
      <c r="C129" s="91">
        <v>2</v>
      </c>
      <c r="D129" s="130">
        <v>0.008992860237194639</v>
      </c>
      <c r="E129" s="130">
        <v>1.7558748556724915</v>
      </c>
      <c r="F129" s="91" t="s">
        <v>818</v>
      </c>
      <c r="G129" s="91" t="b">
        <v>0</v>
      </c>
      <c r="H129" s="91" t="b">
        <v>0</v>
      </c>
      <c r="I129" s="91" t="b">
        <v>0</v>
      </c>
      <c r="J129" s="91" t="b">
        <v>0</v>
      </c>
      <c r="K129" s="91" t="b">
        <v>0</v>
      </c>
      <c r="L129" s="91" t="b">
        <v>0</v>
      </c>
    </row>
    <row r="130" spans="1:12" ht="15">
      <c r="A130" s="91" t="s">
        <v>1170</v>
      </c>
      <c r="B130" s="91" t="s">
        <v>1171</v>
      </c>
      <c r="C130" s="91">
        <v>2</v>
      </c>
      <c r="D130" s="130">
        <v>0.008992860237194639</v>
      </c>
      <c r="E130" s="130">
        <v>1.7558748556724915</v>
      </c>
      <c r="F130" s="91" t="s">
        <v>818</v>
      </c>
      <c r="G130" s="91" t="b">
        <v>0</v>
      </c>
      <c r="H130" s="91" t="b">
        <v>0</v>
      </c>
      <c r="I130" s="91" t="b">
        <v>0</v>
      </c>
      <c r="J130" s="91" t="b">
        <v>0</v>
      </c>
      <c r="K130" s="91" t="b">
        <v>0</v>
      </c>
      <c r="L130" s="91" t="b">
        <v>0</v>
      </c>
    </row>
    <row r="131" spans="1:12" ht="15">
      <c r="A131" s="91" t="s">
        <v>1171</v>
      </c>
      <c r="B131" s="91" t="s">
        <v>1142</v>
      </c>
      <c r="C131" s="91">
        <v>2</v>
      </c>
      <c r="D131" s="130">
        <v>0.008992860237194639</v>
      </c>
      <c r="E131" s="130">
        <v>1.7558748556724915</v>
      </c>
      <c r="F131" s="91" t="s">
        <v>818</v>
      </c>
      <c r="G131" s="91" t="b">
        <v>0</v>
      </c>
      <c r="H131" s="91" t="b">
        <v>0</v>
      </c>
      <c r="I131" s="91" t="b">
        <v>0</v>
      </c>
      <c r="J131" s="91" t="b">
        <v>0</v>
      </c>
      <c r="K131" s="91" t="b">
        <v>0</v>
      </c>
      <c r="L131" s="91" t="b">
        <v>0</v>
      </c>
    </row>
    <row r="132" spans="1:12" ht="15">
      <c r="A132" s="91" t="s">
        <v>1142</v>
      </c>
      <c r="B132" s="91" t="s">
        <v>889</v>
      </c>
      <c r="C132" s="91">
        <v>2</v>
      </c>
      <c r="D132" s="130">
        <v>0.008992860237194639</v>
      </c>
      <c r="E132" s="130">
        <v>1.278753600952829</v>
      </c>
      <c r="F132" s="91" t="s">
        <v>818</v>
      </c>
      <c r="G132" s="91" t="b">
        <v>0</v>
      </c>
      <c r="H132" s="91" t="b">
        <v>0</v>
      </c>
      <c r="I132" s="91" t="b">
        <v>0</v>
      </c>
      <c r="J132" s="91" t="b">
        <v>0</v>
      </c>
      <c r="K132" s="91" t="b">
        <v>0</v>
      </c>
      <c r="L132" s="91" t="b">
        <v>0</v>
      </c>
    </row>
    <row r="133" spans="1:12" ht="15">
      <c r="A133" s="91" t="s">
        <v>889</v>
      </c>
      <c r="B133" s="91" t="s">
        <v>889</v>
      </c>
      <c r="C133" s="91">
        <v>2</v>
      </c>
      <c r="D133" s="130">
        <v>0.008992860237194639</v>
      </c>
      <c r="E133" s="130">
        <v>0.8016323462331666</v>
      </c>
      <c r="F133" s="91" t="s">
        <v>818</v>
      </c>
      <c r="G133" s="91" t="b">
        <v>0</v>
      </c>
      <c r="H133" s="91" t="b">
        <v>0</v>
      </c>
      <c r="I133" s="91" t="b">
        <v>0</v>
      </c>
      <c r="J133" s="91" t="b">
        <v>0</v>
      </c>
      <c r="K133" s="91" t="b">
        <v>0</v>
      </c>
      <c r="L133" s="91" t="b">
        <v>0</v>
      </c>
    </row>
    <row r="134" spans="1:12" ht="15">
      <c r="A134" s="91" t="s">
        <v>889</v>
      </c>
      <c r="B134" s="91" t="s">
        <v>1172</v>
      </c>
      <c r="C134" s="91">
        <v>2</v>
      </c>
      <c r="D134" s="130">
        <v>0.008992860237194639</v>
      </c>
      <c r="E134" s="130">
        <v>1.278753600952829</v>
      </c>
      <c r="F134" s="91" t="s">
        <v>818</v>
      </c>
      <c r="G134" s="91" t="b">
        <v>0</v>
      </c>
      <c r="H134" s="91" t="b">
        <v>0</v>
      </c>
      <c r="I134" s="91" t="b">
        <v>0</v>
      </c>
      <c r="J134" s="91" t="b">
        <v>0</v>
      </c>
      <c r="K134" s="91" t="b">
        <v>0</v>
      </c>
      <c r="L134" s="91" t="b">
        <v>0</v>
      </c>
    </row>
    <row r="135" spans="1:12" ht="15">
      <c r="A135" s="91" t="s">
        <v>898</v>
      </c>
      <c r="B135" s="91" t="s">
        <v>899</v>
      </c>
      <c r="C135" s="91">
        <v>9</v>
      </c>
      <c r="D135" s="130">
        <v>0.0038829286211391175</v>
      </c>
      <c r="E135" s="130">
        <v>1.3267908578084027</v>
      </c>
      <c r="F135" s="91" t="s">
        <v>819</v>
      </c>
      <c r="G135" s="91" t="b">
        <v>0</v>
      </c>
      <c r="H135" s="91" t="b">
        <v>0</v>
      </c>
      <c r="I135" s="91" t="b">
        <v>0</v>
      </c>
      <c r="J135" s="91" t="b">
        <v>0</v>
      </c>
      <c r="K135" s="91" t="b">
        <v>0</v>
      </c>
      <c r="L135" s="91" t="b">
        <v>0</v>
      </c>
    </row>
    <row r="136" spans="1:12" ht="15">
      <c r="A136" s="91" t="s">
        <v>900</v>
      </c>
      <c r="B136" s="91" t="s">
        <v>868</v>
      </c>
      <c r="C136" s="91">
        <v>9</v>
      </c>
      <c r="D136" s="130">
        <v>0.0038829286211391175</v>
      </c>
      <c r="E136" s="130">
        <v>1.2018521212001028</v>
      </c>
      <c r="F136" s="91" t="s">
        <v>819</v>
      </c>
      <c r="G136" s="91" t="b">
        <v>0</v>
      </c>
      <c r="H136" s="91" t="b">
        <v>0</v>
      </c>
      <c r="I136" s="91" t="b">
        <v>0</v>
      </c>
      <c r="J136" s="91" t="b">
        <v>0</v>
      </c>
      <c r="K136" s="91" t="b">
        <v>0</v>
      </c>
      <c r="L136" s="91" t="b">
        <v>0</v>
      </c>
    </row>
    <row r="137" spans="1:12" ht="15">
      <c r="A137" s="91" t="s">
        <v>868</v>
      </c>
      <c r="B137" s="91" t="s">
        <v>896</v>
      </c>
      <c r="C137" s="91">
        <v>9</v>
      </c>
      <c r="D137" s="130">
        <v>0.0038829286211391175</v>
      </c>
      <c r="E137" s="130">
        <v>1.1560946306394275</v>
      </c>
      <c r="F137" s="91" t="s">
        <v>819</v>
      </c>
      <c r="G137" s="91" t="b">
        <v>0</v>
      </c>
      <c r="H137" s="91" t="b">
        <v>0</v>
      </c>
      <c r="I137" s="91" t="b">
        <v>0</v>
      </c>
      <c r="J137" s="91" t="b">
        <v>0</v>
      </c>
      <c r="K137" s="91" t="b">
        <v>0</v>
      </c>
      <c r="L137" s="91" t="b">
        <v>0</v>
      </c>
    </row>
    <row r="138" spans="1:12" ht="15">
      <c r="A138" s="91" t="s">
        <v>901</v>
      </c>
      <c r="B138" s="91" t="s">
        <v>897</v>
      </c>
      <c r="C138" s="91">
        <v>9</v>
      </c>
      <c r="D138" s="130">
        <v>0.0038829286211391175</v>
      </c>
      <c r="E138" s="130">
        <v>1.2810333672477277</v>
      </c>
      <c r="F138" s="91" t="s">
        <v>819</v>
      </c>
      <c r="G138" s="91" t="b">
        <v>0</v>
      </c>
      <c r="H138" s="91" t="b">
        <v>1</v>
      </c>
      <c r="I138" s="91" t="b">
        <v>0</v>
      </c>
      <c r="J138" s="91" t="b">
        <v>0</v>
      </c>
      <c r="K138" s="91" t="b">
        <v>0</v>
      </c>
      <c r="L138" s="91" t="b">
        <v>0</v>
      </c>
    </row>
    <row r="139" spans="1:12" ht="15">
      <c r="A139" s="91" t="s">
        <v>897</v>
      </c>
      <c r="B139" s="91" t="s">
        <v>902</v>
      </c>
      <c r="C139" s="91">
        <v>9</v>
      </c>
      <c r="D139" s="130">
        <v>0.0038829286211391175</v>
      </c>
      <c r="E139" s="130">
        <v>1.3267908578084027</v>
      </c>
      <c r="F139" s="91" t="s">
        <v>819</v>
      </c>
      <c r="G139" s="91" t="b">
        <v>0</v>
      </c>
      <c r="H139" s="91" t="b">
        <v>0</v>
      </c>
      <c r="I139" s="91" t="b">
        <v>0</v>
      </c>
      <c r="J139" s="91" t="b">
        <v>0</v>
      </c>
      <c r="K139" s="91" t="b">
        <v>0</v>
      </c>
      <c r="L139" s="91" t="b">
        <v>0</v>
      </c>
    </row>
    <row r="140" spans="1:12" ht="15">
      <c r="A140" s="91" t="s">
        <v>234</v>
      </c>
      <c r="B140" s="91" t="s">
        <v>898</v>
      </c>
      <c r="C140" s="91">
        <v>7</v>
      </c>
      <c r="D140" s="130">
        <v>0.006802289683206819</v>
      </c>
      <c r="E140" s="130">
        <v>1.377943380255784</v>
      </c>
      <c r="F140" s="91" t="s">
        <v>819</v>
      </c>
      <c r="G140" s="91" t="b">
        <v>0</v>
      </c>
      <c r="H140" s="91" t="b">
        <v>0</v>
      </c>
      <c r="I140" s="91" t="b">
        <v>0</v>
      </c>
      <c r="J140" s="91" t="b">
        <v>0</v>
      </c>
      <c r="K140" s="91" t="b">
        <v>0</v>
      </c>
      <c r="L140" s="91" t="b">
        <v>0</v>
      </c>
    </row>
    <row r="141" spans="1:12" ht="15">
      <c r="A141" s="91" t="s">
        <v>899</v>
      </c>
      <c r="B141" s="91" t="s">
        <v>903</v>
      </c>
      <c r="C141" s="91">
        <v>7</v>
      </c>
      <c r="D141" s="130">
        <v>0.006802289683206819</v>
      </c>
      <c r="E141" s="130">
        <v>1.3267908578084027</v>
      </c>
      <c r="F141" s="91" t="s">
        <v>819</v>
      </c>
      <c r="G141" s="91" t="b">
        <v>0</v>
      </c>
      <c r="H141" s="91" t="b">
        <v>0</v>
      </c>
      <c r="I141" s="91" t="b">
        <v>0</v>
      </c>
      <c r="J141" s="91" t="b">
        <v>0</v>
      </c>
      <c r="K141" s="91" t="b">
        <v>0</v>
      </c>
      <c r="L141" s="91" t="b">
        <v>0</v>
      </c>
    </row>
    <row r="142" spans="1:12" ht="15">
      <c r="A142" s="91" t="s">
        <v>903</v>
      </c>
      <c r="B142" s="91" t="s">
        <v>1131</v>
      </c>
      <c r="C142" s="91">
        <v>7</v>
      </c>
      <c r="D142" s="130">
        <v>0.006802289683206819</v>
      </c>
      <c r="E142" s="130">
        <v>1.4359353272334707</v>
      </c>
      <c r="F142" s="91" t="s">
        <v>819</v>
      </c>
      <c r="G142" s="91" t="b">
        <v>0</v>
      </c>
      <c r="H142" s="91" t="b">
        <v>0</v>
      </c>
      <c r="I142" s="91" t="b">
        <v>0</v>
      </c>
      <c r="J142" s="91" t="b">
        <v>0</v>
      </c>
      <c r="K142" s="91" t="b">
        <v>0</v>
      </c>
      <c r="L142" s="91" t="b">
        <v>0</v>
      </c>
    </row>
    <row r="143" spans="1:12" ht="15">
      <c r="A143" s="91" t="s">
        <v>1131</v>
      </c>
      <c r="B143" s="91" t="s">
        <v>1132</v>
      </c>
      <c r="C143" s="91">
        <v>7</v>
      </c>
      <c r="D143" s="130">
        <v>0.006802289683206819</v>
      </c>
      <c r="E143" s="130">
        <v>1.4359353272334707</v>
      </c>
      <c r="F143" s="91" t="s">
        <v>819</v>
      </c>
      <c r="G143" s="91" t="b">
        <v>0</v>
      </c>
      <c r="H143" s="91" t="b">
        <v>0</v>
      </c>
      <c r="I143" s="91" t="b">
        <v>0</v>
      </c>
      <c r="J143" s="91" t="b">
        <v>0</v>
      </c>
      <c r="K143" s="91" t="b">
        <v>0</v>
      </c>
      <c r="L143" s="91" t="b">
        <v>0</v>
      </c>
    </row>
    <row r="144" spans="1:12" ht="15">
      <c r="A144" s="91" t="s">
        <v>1132</v>
      </c>
      <c r="B144" s="91" t="s">
        <v>1133</v>
      </c>
      <c r="C144" s="91">
        <v>7</v>
      </c>
      <c r="D144" s="130">
        <v>0.006802289683206819</v>
      </c>
      <c r="E144" s="130">
        <v>1.4359353272334707</v>
      </c>
      <c r="F144" s="91" t="s">
        <v>819</v>
      </c>
      <c r="G144" s="91" t="b">
        <v>0</v>
      </c>
      <c r="H144" s="91" t="b">
        <v>0</v>
      </c>
      <c r="I144" s="91" t="b">
        <v>0</v>
      </c>
      <c r="J144" s="91" t="b">
        <v>0</v>
      </c>
      <c r="K144" s="91" t="b">
        <v>0</v>
      </c>
      <c r="L144" s="91" t="b">
        <v>0</v>
      </c>
    </row>
    <row r="145" spans="1:12" ht="15">
      <c r="A145" s="91" t="s">
        <v>1133</v>
      </c>
      <c r="B145" s="91" t="s">
        <v>900</v>
      </c>
      <c r="C145" s="91">
        <v>7</v>
      </c>
      <c r="D145" s="130">
        <v>0.006802289683206819</v>
      </c>
      <c r="E145" s="130">
        <v>1.3267908578084027</v>
      </c>
      <c r="F145" s="91" t="s">
        <v>819</v>
      </c>
      <c r="G145" s="91" t="b">
        <v>0</v>
      </c>
      <c r="H145" s="91" t="b">
        <v>0</v>
      </c>
      <c r="I145" s="91" t="b">
        <v>0</v>
      </c>
      <c r="J145" s="91" t="b">
        <v>0</v>
      </c>
      <c r="K145" s="91" t="b">
        <v>0</v>
      </c>
      <c r="L145" s="91" t="b">
        <v>0</v>
      </c>
    </row>
    <row r="146" spans="1:12" ht="15">
      <c r="A146" s="91" t="s">
        <v>896</v>
      </c>
      <c r="B146" s="91" t="s">
        <v>1134</v>
      </c>
      <c r="C146" s="91">
        <v>7</v>
      </c>
      <c r="D146" s="130">
        <v>0.006802289683206819</v>
      </c>
      <c r="E146" s="130">
        <v>1.2810333672477274</v>
      </c>
      <c r="F146" s="91" t="s">
        <v>819</v>
      </c>
      <c r="G146" s="91" t="b">
        <v>0</v>
      </c>
      <c r="H146" s="91" t="b">
        <v>0</v>
      </c>
      <c r="I146" s="91" t="b">
        <v>0</v>
      </c>
      <c r="J146" s="91" t="b">
        <v>0</v>
      </c>
      <c r="K146" s="91" t="b">
        <v>0</v>
      </c>
      <c r="L146" s="91" t="b">
        <v>0</v>
      </c>
    </row>
    <row r="147" spans="1:12" ht="15">
      <c r="A147" s="91" t="s">
        <v>1134</v>
      </c>
      <c r="B147" s="91" t="s">
        <v>901</v>
      </c>
      <c r="C147" s="91">
        <v>7</v>
      </c>
      <c r="D147" s="130">
        <v>0.006802289683206819</v>
      </c>
      <c r="E147" s="130">
        <v>1.3267908578084027</v>
      </c>
      <c r="F147" s="91" t="s">
        <v>819</v>
      </c>
      <c r="G147" s="91" t="b">
        <v>0</v>
      </c>
      <c r="H147" s="91" t="b">
        <v>0</v>
      </c>
      <c r="I147" s="91" t="b">
        <v>0</v>
      </c>
      <c r="J147" s="91" t="b">
        <v>0</v>
      </c>
      <c r="K147" s="91" t="b">
        <v>1</v>
      </c>
      <c r="L147" s="91" t="b">
        <v>0</v>
      </c>
    </row>
    <row r="148" spans="1:12" ht="15">
      <c r="A148" s="91" t="s">
        <v>902</v>
      </c>
      <c r="B148" s="91" t="s">
        <v>1135</v>
      </c>
      <c r="C148" s="91">
        <v>6</v>
      </c>
      <c r="D148" s="130">
        <v>0.007819052518056873</v>
      </c>
      <c r="E148" s="130">
        <v>1.3267908578084027</v>
      </c>
      <c r="F148" s="91" t="s">
        <v>819</v>
      </c>
      <c r="G148" s="91" t="b">
        <v>0</v>
      </c>
      <c r="H148" s="91" t="b">
        <v>0</v>
      </c>
      <c r="I148" s="91" t="b">
        <v>0</v>
      </c>
      <c r="J148" s="91" t="b">
        <v>0</v>
      </c>
      <c r="K148" s="91" t="b">
        <v>0</v>
      </c>
      <c r="L148" s="91" t="b">
        <v>0</v>
      </c>
    </row>
    <row r="149" spans="1:12" ht="15">
      <c r="A149" s="91" t="s">
        <v>902</v>
      </c>
      <c r="B149" s="91" t="s">
        <v>1138</v>
      </c>
      <c r="C149" s="91">
        <v>3</v>
      </c>
      <c r="D149" s="130">
        <v>0.008380268768889542</v>
      </c>
      <c r="E149" s="130">
        <v>1.3267908578084027</v>
      </c>
      <c r="F149" s="91" t="s">
        <v>819</v>
      </c>
      <c r="G149" s="91" t="b">
        <v>0</v>
      </c>
      <c r="H149" s="91" t="b">
        <v>0</v>
      </c>
      <c r="I149" s="91" t="b">
        <v>0</v>
      </c>
      <c r="J149" s="91" t="b">
        <v>0</v>
      </c>
      <c r="K149" s="91" t="b">
        <v>0</v>
      </c>
      <c r="L149" s="91" t="b">
        <v>0</v>
      </c>
    </row>
    <row r="150" spans="1:12" ht="15">
      <c r="A150" s="91" t="s">
        <v>899</v>
      </c>
      <c r="B150" s="91" t="s">
        <v>1154</v>
      </c>
      <c r="C150" s="91">
        <v>2</v>
      </c>
      <c r="D150" s="130">
        <v>0.007330323658358851</v>
      </c>
      <c r="E150" s="130">
        <v>1.3267908578084027</v>
      </c>
      <c r="F150" s="91" t="s">
        <v>819</v>
      </c>
      <c r="G150" s="91" t="b">
        <v>0</v>
      </c>
      <c r="H150" s="91" t="b">
        <v>0</v>
      </c>
      <c r="I150" s="91" t="b">
        <v>0</v>
      </c>
      <c r="J150" s="91" t="b">
        <v>0</v>
      </c>
      <c r="K150" s="91" t="b">
        <v>0</v>
      </c>
      <c r="L150" s="91" t="b">
        <v>0</v>
      </c>
    </row>
    <row r="151" spans="1:12" ht="15">
      <c r="A151" s="91" t="s">
        <v>1154</v>
      </c>
      <c r="B151" s="91" t="s">
        <v>1155</v>
      </c>
      <c r="C151" s="91">
        <v>2</v>
      </c>
      <c r="D151" s="130">
        <v>0.007330323658358851</v>
      </c>
      <c r="E151" s="130">
        <v>1.9800033715837462</v>
      </c>
      <c r="F151" s="91" t="s">
        <v>819</v>
      </c>
      <c r="G151" s="91" t="b">
        <v>0</v>
      </c>
      <c r="H151" s="91" t="b">
        <v>0</v>
      </c>
      <c r="I151" s="91" t="b">
        <v>0</v>
      </c>
      <c r="J151" s="91" t="b">
        <v>0</v>
      </c>
      <c r="K151" s="91" t="b">
        <v>0</v>
      </c>
      <c r="L151" s="91" t="b">
        <v>0</v>
      </c>
    </row>
    <row r="152" spans="1:12" ht="15">
      <c r="A152" s="91" t="s">
        <v>1155</v>
      </c>
      <c r="B152" s="91" t="s">
        <v>1156</v>
      </c>
      <c r="C152" s="91">
        <v>2</v>
      </c>
      <c r="D152" s="130">
        <v>0.007330323658358851</v>
      </c>
      <c r="E152" s="130">
        <v>1.9800033715837462</v>
      </c>
      <c r="F152" s="91" t="s">
        <v>819</v>
      </c>
      <c r="G152" s="91" t="b">
        <v>0</v>
      </c>
      <c r="H152" s="91" t="b">
        <v>0</v>
      </c>
      <c r="I152" s="91" t="b">
        <v>0</v>
      </c>
      <c r="J152" s="91" t="b">
        <v>0</v>
      </c>
      <c r="K152" s="91" t="b">
        <v>0</v>
      </c>
      <c r="L152" s="91" t="b">
        <v>0</v>
      </c>
    </row>
    <row r="153" spans="1:12" ht="15">
      <c r="A153" s="91" t="s">
        <v>1156</v>
      </c>
      <c r="B153" s="91" t="s">
        <v>868</v>
      </c>
      <c r="C153" s="91">
        <v>2</v>
      </c>
      <c r="D153" s="130">
        <v>0.007330323658358851</v>
      </c>
      <c r="E153" s="130">
        <v>1.2018521212001028</v>
      </c>
      <c r="F153" s="91" t="s">
        <v>819</v>
      </c>
      <c r="G153" s="91" t="b">
        <v>0</v>
      </c>
      <c r="H153" s="91" t="b">
        <v>0</v>
      </c>
      <c r="I153" s="91" t="b">
        <v>0</v>
      </c>
      <c r="J153" s="91" t="b">
        <v>0</v>
      </c>
      <c r="K153" s="91" t="b">
        <v>0</v>
      </c>
      <c r="L153" s="91" t="b">
        <v>0</v>
      </c>
    </row>
    <row r="154" spans="1:12" ht="15">
      <c r="A154" s="91" t="s">
        <v>868</v>
      </c>
      <c r="B154" s="91" t="s">
        <v>1157</v>
      </c>
      <c r="C154" s="91">
        <v>2</v>
      </c>
      <c r="D154" s="130">
        <v>0.007330323658358851</v>
      </c>
      <c r="E154" s="130">
        <v>1.2018521212001028</v>
      </c>
      <c r="F154" s="91" t="s">
        <v>819</v>
      </c>
      <c r="G154" s="91" t="b">
        <v>0</v>
      </c>
      <c r="H154" s="91" t="b">
        <v>0</v>
      </c>
      <c r="I154" s="91" t="b">
        <v>0</v>
      </c>
      <c r="J154" s="91" t="b">
        <v>0</v>
      </c>
      <c r="K154" s="91" t="b">
        <v>0</v>
      </c>
      <c r="L154" s="91" t="b">
        <v>0</v>
      </c>
    </row>
    <row r="155" spans="1:12" ht="15">
      <c r="A155" s="91" t="s">
        <v>1157</v>
      </c>
      <c r="B155" s="91" t="s">
        <v>900</v>
      </c>
      <c r="C155" s="91">
        <v>2</v>
      </c>
      <c r="D155" s="130">
        <v>0.007330323658358851</v>
      </c>
      <c r="E155" s="130">
        <v>1.3267908578084027</v>
      </c>
      <c r="F155" s="91" t="s">
        <v>819</v>
      </c>
      <c r="G155" s="91" t="b">
        <v>0</v>
      </c>
      <c r="H155" s="91" t="b">
        <v>0</v>
      </c>
      <c r="I155" s="91" t="b">
        <v>0</v>
      </c>
      <c r="J155" s="91" t="b">
        <v>0</v>
      </c>
      <c r="K155" s="91" t="b">
        <v>0</v>
      </c>
      <c r="L155" s="91" t="b">
        <v>0</v>
      </c>
    </row>
    <row r="156" spans="1:12" ht="15">
      <c r="A156" s="91" t="s">
        <v>896</v>
      </c>
      <c r="B156" s="91" t="s">
        <v>901</v>
      </c>
      <c r="C156" s="91">
        <v>2</v>
      </c>
      <c r="D156" s="130">
        <v>0.007330323658358851</v>
      </c>
      <c r="E156" s="130">
        <v>0.6278208534723838</v>
      </c>
      <c r="F156" s="91" t="s">
        <v>819</v>
      </c>
      <c r="G156" s="91" t="b">
        <v>0</v>
      </c>
      <c r="H156" s="91" t="b">
        <v>0</v>
      </c>
      <c r="I156" s="91" t="b">
        <v>0</v>
      </c>
      <c r="J156" s="91" t="b">
        <v>0</v>
      </c>
      <c r="K156" s="91" t="b">
        <v>1</v>
      </c>
      <c r="L156" s="91" t="b">
        <v>0</v>
      </c>
    </row>
    <row r="157" spans="1:12" ht="15">
      <c r="A157" s="91" t="s">
        <v>1138</v>
      </c>
      <c r="B157" s="91" t="s">
        <v>1158</v>
      </c>
      <c r="C157" s="91">
        <v>2</v>
      </c>
      <c r="D157" s="130">
        <v>0.007330323658358851</v>
      </c>
      <c r="E157" s="130">
        <v>1.803912112528065</v>
      </c>
      <c r="F157" s="91" t="s">
        <v>819</v>
      </c>
      <c r="G157" s="91" t="b">
        <v>0</v>
      </c>
      <c r="H157" s="91" t="b">
        <v>0</v>
      </c>
      <c r="I157" s="91" t="b">
        <v>0</v>
      </c>
      <c r="J157" s="91" t="b">
        <v>1</v>
      </c>
      <c r="K157" s="91" t="b">
        <v>0</v>
      </c>
      <c r="L157" s="91" t="b">
        <v>0</v>
      </c>
    </row>
    <row r="158" spans="1:12" ht="15">
      <c r="A158" s="91" t="s">
        <v>1187</v>
      </c>
      <c r="B158" s="91" t="s">
        <v>885</v>
      </c>
      <c r="C158" s="91">
        <v>2</v>
      </c>
      <c r="D158" s="130">
        <v>0.007330323658358851</v>
      </c>
      <c r="E158" s="130">
        <v>1.6789733759197651</v>
      </c>
      <c r="F158" s="91" t="s">
        <v>819</v>
      </c>
      <c r="G158" s="91" t="b">
        <v>0</v>
      </c>
      <c r="H158" s="91" t="b">
        <v>0</v>
      </c>
      <c r="I158" s="91" t="b">
        <v>0</v>
      </c>
      <c r="J158" s="91" t="b">
        <v>0</v>
      </c>
      <c r="K158" s="91" t="b">
        <v>0</v>
      </c>
      <c r="L158" s="91" t="b">
        <v>0</v>
      </c>
    </row>
    <row r="159" spans="1:12" ht="15">
      <c r="A159" s="91" t="s">
        <v>885</v>
      </c>
      <c r="B159" s="91" t="s">
        <v>1137</v>
      </c>
      <c r="C159" s="91">
        <v>2</v>
      </c>
      <c r="D159" s="130">
        <v>0.007330323658358851</v>
      </c>
      <c r="E159" s="130">
        <v>1.377943380255784</v>
      </c>
      <c r="F159" s="91" t="s">
        <v>819</v>
      </c>
      <c r="G159" s="91" t="b">
        <v>0</v>
      </c>
      <c r="H159" s="91" t="b">
        <v>0</v>
      </c>
      <c r="I159" s="91" t="b">
        <v>0</v>
      </c>
      <c r="J159" s="91" t="b">
        <v>0</v>
      </c>
      <c r="K159" s="91" t="b">
        <v>0</v>
      </c>
      <c r="L159" s="91" t="b">
        <v>0</v>
      </c>
    </row>
    <row r="160" spans="1:12" ht="15">
      <c r="A160" s="91" t="s">
        <v>1137</v>
      </c>
      <c r="B160" s="91" t="s">
        <v>1188</v>
      </c>
      <c r="C160" s="91">
        <v>2</v>
      </c>
      <c r="D160" s="130">
        <v>0.007330323658358851</v>
      </c>
      <c r="E160" s="130">
        <v>1.6789733759197651</v>
      </c>
      <c r="F160" s="91" t="s">
        <v>819</v>
      </c>
      <c r="G160" s="91" t="b">
        <v>0</v>
      </c>
      <c r="H160" s="91" t="b">
        <v>0</v>
      </c>
      <c r="I160" s="91" t="b">
        <v>0</v>
      </c>
      <c r="J160" s="91" t="b">
        <v>0</v>
      </c>
      <c r="K160" s="91" t="b">
        <v>0</v>
      </c>
      <c r="L160" s="91" t="b">
        <v>0</v>
      </c>
    </row>
    <row r="161" spans="1:12" ht="15">
      <c r="A161" s="91" t="s">
        <v>1188</v>
      </c>
      <c r="B161" s="91" t="s">
        <v>1189</v>
      </c>
      <c r="C161" s="91">
        <v>2</v>
      </c>
      <c r="D161" s="130">
        <v>0.007330323658358851</v>
      </c>
      <c r="E161" s="130">
        <v>1.9800033715837462</v>
      </c>
      <c r="F161" s="91" t="s">
        <v>819</v>
      </c>
      <c r="G161" s="91" t="b">
        <v>0</v>
      </c>
      <c r="H161" s="91" t="b">
        <v>0</v>
      </c>
      <c r="I161" s="91" t="b">
        <v>0</v>
      </c>
      <c r="J161" s="91" t="b">
        <v>0</v>
      </c>
      <c r="K161" s="91" t="b">
        <v>0</v>
      </c>
      <c r="L161" s="91" t="b">
        <v>0</v>
      </c>
    </row>
    <row r="162" spans="1:12" ht="15">
      <c r="A162" s="91" t="s">
        <v>1189</v>
      </c>
      <c r="B162" s="91" t="s">
        <v>1139</v>
      </c>
      <c r="C162" s="91">
        <v>2</v>
      </c>
      <c r="D162" s="130">
        <v>0.007330323658358851</v>
      </c>
      <c r="E162" s="130">
        <v>1.9800033715837462</v>
      </c>
      <c r="F162" s="91" t="s">
        <v>819</v>
      </c>
      <c r="G162" s="91" t="b">
        <v>0</v>
      </c>
      <c r="H162" s="91" t="b">
        <v>0</v>
      </c>
      <c r="I162" s="91" t="b">
        <v>0</v>
      </c>
      <c r="J162" s="91" t="b">
        <v>0</v>
      </c>
      <c r="K162" s="91" t="b">
        <v>0</v>
      </c>
      <c r="L162" s="91" t="b">
        <v>0</v>
      </c>
    </row>
    <row r="163" spans="1:12" ht="15">
      <c r="A163" s="91" t="s">
        <v>1139</v>
      </c>
      <c r="B163" s="91" t="s">
        <v>1136</v>
      </c>
      <c r="C163" s="91">
        <v>2</v>
      </c>
      <c r="D163" s="130">
        <v>0.007330323658358851</v>
      </c>
      <c r="E163" s="130">
        <v>1.9800033715837462</v>
      </c>
      <c r="F163" s="91" t="s">
        <v>819</v>
      </c>
      <c r="G163" s="91" t="b">
        <v>0</v>
      </c>
      <c r="H163" s="91" t="b">
        <v>0</v>
      </c>
      <c r="I163" s="91" t="b">
        <v>0</v>
      </c>
      <c r="J163" s="91" t="b">
        <v>0</v>
      </c>
      <c r="K163" s="91" t="b">
        <v>0</v>
      </c>
      <c r="L163" s="91" t="b">
        <v>0</v>
      </c>
    </row>
    <row r="164" spans="1:12" ht="15">
      <c r="A164" s="91" t="s">
        <v>1136</v>
      </c>
      <c r="B164" s="91" t="s">
        <v>1190</v>
      </c>
      <c r="C164" s="91">
        <v>2</v>
      </c>
      <c r="D164" s="130">
        <v>0.007330323658358851</v>
      </c>
      <c r="E164" s="130">
        <v>1.9800033715837462</v>
      </c>
      <c r="F164" s="91" t="s">
        <v>819</v>
      </c>
      <c r="G164" s="91" t="b">
        <v>0</v>
      </c>
      <c r="H164" s="91" t="b">
        <v>0</v>
      </c>
      <c r="I164" s="91" t="b">
        <v>0</v>
      </c>
      <c r="J164" s="91" t="b">
        <v>0</v>
      </c>
      <c r="K164" s="91" t="b">
        <v>0</v>
      </c>
      <c r="L164" s="91" t="b">
        <v>0</v>
      </c>
    </row>
    <row r="165" spans="1:12" ht="15">
      <c r="A165" s="91" t="s">
        <v>1190</v>
      </c>
      <c r="B165" s="91" t="s">
        <v>1137</v>
      </c>
      <c r="C165" s="91">
        <v>2</v>
      </c>
      <c r="D165" s="130">
        <v>0.007330323658358851</v>
      </c>
      <c r="E165" s="130">
        <v>1.6789733759197651</v>
      </c>
      <c r="F165" s="91" t="s">
        <v>819</v>
      </c>
      <c r="G165" s="91" t="b">
        <v>0</v>
      </c>
      <c r="H165" s="91" t="b">
        <v>0</v>
      </c>
      <c r="I165" s="91" t="b">
        <v>0</v>
      </c>
      <c r="J165" s="91" t="b">
        <v>0</v>
      </c>
      <c r="K165" s="91" t="b">
        <v>0</v>
      </c>
      <c r="L165" s="91" t="b">
        <v>0</v>
      </c>
    </row>
    <row r="166" spans="1:12" ht="15">
      <c r="A166" s="91" t="s">
        <v>1137</v>
      </c>
      <c r="B166" s="91" t="s">
        <v>1191</v>
      </c>
      <c r="C166" s="91">
        <v>2</v>
      </c>
      <c r="D166" s="130">
        <v>0.007330323658358851</v>
      </c>
      <c r="E166" s="130">
        <v>1.6789733759197651</v>
      </c>
      <c r="F166" s="91" t="s">
        <v>819</v>
      </c>
      <c r="G166" s="91" t="b">
        <v>0</v>
      </c>
      <c r="H166" s="91" t="b">
        <v>0</v>
      </c>
      <c r="I166" s="91" t="b">
        <v>0</v>
      </c>
      <c r="J166" s="91" t="b">
        <v>0</v>
      </c>
      <c r="K166" s="91" t="b">
        <v>0</v>
      </c>
      <c r="L166" s="91" t="b">
        <v>0</v>
      </c>
    </row>
    <row r="167" spans="1:12" ht="15">
      <c r="A167" s="91" t="s">
        <v>1191</v>
      </c>
      <c r="B167" s="91" t="s">
        <v>1192</v>
      </c>
      <c r="C167" s="91">
        <v>2</v>
      </c>
      <c r="D167" s="130">
        <v>0.007330323658358851</v>
      </c>
      <c r="E167" s="130">
        <v>1.9800033715837462</v>
      </c>
      <c r="F167" s="91" t="s">
        <v>819</v>
      </c>
      <c r="G167" s="91" t="b">
        <v>0</v>
      </c>
      <c r="H167" s="91" t="b">
        <v>0</v>
      </c>
      <c r="I167" s="91" t="b">
        <v>0</v>
      </c>
      <c r="J167" s="91" t="b">
        <v>0</v>
      </c>
      <c r="K167" s="91" t="b">
        <v>0</v>
      </c>
      <c r="L167" s="91" t="b">
        <v>0</v>
      </c>
    </row>
    <row r="168" spans="1:12" ht="15">
      <c r="A168" s="91" t="s">
        <v>1192</v>
      </c>
      <c r="B168" s="91" t="s">
        <v>1193</v>
      </c>
      <c r="C168" s="91">
        <v>2</v>
      </c>
      <c r="D168" s="130">
        <v>0.007330323658358851</v>
      </c>
      <c r="E168" s="130">
        <v>1.9800033715837462</v>
      </c>
      <c r="F168" s="91" t="s">
        <v>819</v>
      </c>
      <c r="G168" s="91" t="b">
        <v>0</v>
      </c>
      <c r="H168" s="91" t="b">
        <v>0</v>
      </c>
      <c r="I168" s="91" t="b">
        <v>0</v>
      </c>
      <c r="J168" s="91" t="b">
        <v>0</v>
      </c>
      <c r="K168" s="91" t="b">
        <v>0</v>
      </c>
      <c r="L168" s="91" t="b">
        <v>0</v>
      </c>
    </row>
    <row r="169" spans="1:12" ht="15">
      <c r="A169" s="91" t="s">
        <v>1193</v>
      </c>
      <c r="B169" s="91" t="s">
        <v>1194</v>
      </c>
      <c r="C169" s="91">
        <v>2</v>
      </c>
      <c r="D169" s="130">
        <v>0.007330323658358851</v>
      </c>
      <c r="E169" s="130">
        <v>1.9800033715837462</v>
      </c>
      <c r="F169" s="91" t="s">
        <v>819</v>
      </c>
      <c r="G169" s="91" t="b">
        <v>0</v>
      </c>
      <c r="H169" s="91" t="b">
        <v>0</v>
      </c>
      <c r="I169" s="91" t="b">
        <v>0</v>
      </c>
      <c r="J169" s="91" t="b">
        <v>0</v>
      </c>
      <c r="K169" s="91" t="b">
        <v>0</v>
      </c>
      <c r="L169" s="91" t="b">
        <v>0</v>
      </c>
    </row>
    <row r="170" spans="1:12" ht="15">
      <c r="A170" s="91" t="s">
        <v>885</v>
      </c>
      <c r="B170" s="91" t="s">
        <v>890</v>
      </c>
      <c r="C170" s="91">
        <v>2</v>
      </c>
      <c r="D170" s="130">
        <v>0.007330323658358851</v>
      </c>
      <c r="E170" s="130">
        <v>1.5028821168640838</v>
      </c>
      <c r="F170" s="91" t="s">
        <v>819</v>
      </c>
      <c r="G170" s="91" t="b">
        <v>0</v>
      </c>
      <c r="H170" s="91" t="b">
        <v>0</v>
      </c>
      <c r="I170" s="91" t="b">
        <v>0</v>
      </c>
      <c r="J170" s="91" t="b">
        <v>0</v>
      </c>
      <c r="K170" s="91" t="b">
        <v>0</v>
      </c>
      <c r="L170" s="91" t="b">
        <v>0</v>
      </c>
    </row>
    <row r="171" spans="1:12" ht="15">
      <c r="A171" s="91" t="s">
        <v>905</v>
      </c>
      <c r="B171" s="91" t="s">
        <v>906</v>
      </c>
      <c r="C171" s="91">
        <v>4</v>
      </c>
      <c r="D171" s="130">
        <v>0</v>
      </c>
      <c r="E171" s="130">
        <v>1.0881360887005513</v>
      </c>
      <c r="F171" s="91" t="s">
        <v>820</v>
      </c>
      <c r="G171" s="91" t="b">
        <v>0</v>
      </c>
      <c r="H171" s="91" t="b">
        <v>0</v>
      </c>
      <c r="I171" s="91" t="b">
        <v>0</v>
      </c>
      <c r="J171" s="91" t="b">
        <v>0</v>
      </c>
      <c r="K171" s="91" t="b">
        <v>0</v>
      </c>
      <c r="L171" s="91" t="b">
        <v>0</v>
      </c>
    </row>
    <row r="172" spans="1:12" ht="15">
      <c r="A172" s="91" t="s">
        <v>906</v>
      </c>
      <c r="B172" s="91" t="s">
        <v>907</v>
      </c>
      <c r="C172" s="91">
        <v>4</v>
      </c>
      <c r="D172" s="130">
        <v>0</v>
      </c>
      <c r="E172" s="130">
        <v>1.0881360887005513</v>
      </c>
      <c r="F172" s="91" t="s">
        <v>820</v>
      </c>
      <c r="G172" s="91" t="b">
        <v>0</v>
      </c>
      <c r="H172" s="91" t="b">
        <v>0</v>
      </c>
      <c r="I172" s="91" t="b">
        <v>0</v>
      </c>
      <c r="J172" s="91" t="b">
        <v>0</v>
      </c>
      <c r="K172" s="91" t="b">
        <v>0</v>
      </c>
      <c r="L172" s="91" t="b">
        <v>0</v>
      </c>
    </row>
    <row r="173" spans="1:12" ht="15">
      <c r="A173" s="91" t="s">
        <v>907</v>
      </c>
      <c r="B173" s="91" t="s">
        <v>908</v>
      </c>
      <c r="C173" s="91">
        <v>4</v>
      </c>
      <c r="D173" s="130">
        <v>0</v>
      </c>
      <c r="E173" s="130">
        <v>1.0881360887005513</v>
      </c>
      <c r="F173" s="91" t="s">
        <v>820</v>
      </c>
      <c r="G173" s="91" t="b">
        <v>0</v>
      </c>
      <c r="H173" s="91" t="b">
        <v>0</v>
      </c>
      <c r="I173" s="91" t="b">
        <v>0</v>
      </c>
      <c r="J173" s="91" t="b">
        <v>0</v>
      </c>
      <c r="K173" s="91" t="b">
        <v>0</v>
      </c>
      <c r="L173" s="91" t="b">
        <v>0</v>
      </c>
    </row>
    <row r="174" spans="1:12" ht="15">
      <c r="A174" s="91" t="s">
        <v>908</v>
      </c>
      <c r="B174" s="91" t="s">
        <v>909</v>
      </c>
      <c r="C174" s="91">
        <v>4</v>
      </c>
      <c r="D174" s="130">
        <v>0</v>
      </c>
      <c r="E174" s="130">
        <v>1.0881360887005513</v>
      </c>
      <c r="F174" s="91" t="s">
        <v>820</v>
      </c>
      <c r="G174" s="91" t="b">
        <v>0</v>
      </c>
      <c r="H174" s="91" t="b">
        <v>0</v>
      </c>
      <c r="I174" s="91" t="b">
        <v>0</v>
      </c>
      <c r="J174" s="91" t="b">
        <v>0</v>
      </c>
      <c r="K174" s="91" t="b">
        <v>0</v>
      </c>
      <c r="L174" s="91" t="b">
        <v>0</v>
      </c>
    </row>
    <row r="175" spans="1:12" ht="15">
      <c r="A175" s="91" t="s">
        <v>909</v>
      </c>
      <c r="B175" s="91" t="s">
        <v>910</v>
      </c>
      <c r="C175" s="91">
        <v>4</v>
      </c>
      <c r="D175" s="130">
        <v>0</v>
      </c>
      <c r="E175" s="130">
        <v>1.0881360887005513</v>
      </c>
      <c r="F175" s="91" t="s">
        <v>820</v>
      </c>
      <c r="G175" s="91" t="b">
        <v>0</v>
      </c>
      <c r="H175" s="91" t="b">
        <v>0</v>
      </c>
      <c r="I175" s="91" t="b">
        <v>0</v>
      </c>
      <c r="J175" s="91" t="b">
        <v>0</v>
      </c>
      <c r="K175" s="91" t="b">
        <v>0</v>
      </c>
      <c r="L175" s="91" t="b">
        <v>0</v>
      </c>
    </row>
    <row r="176" spans="1:12" ht="15">
      <c r="A176" s="91" t="s">
        <v>910</v>
      </c>
      <c r="B176" s="91" t="s">
        <v>242</v>
      </c>
      <c r="C176" s="91">
        <v>4</v>
      </c>
      <c r="D176" s="130">
        <v>0</v>
      </c>
      <c r="E176" s="130">
        <v>1.0881360887005513</v>
      </c>
      <c r="F176" s="91" t="s">
        <v>820</v>
      </c>
      <c r="G176" s="91" t="b">
        <v>0</v>
      </c>
      <c r="H176" s="91" t="b">
        <v>0</v>
      </c>
      <c r="I176" s="91" t="b">
        <v>0</v>
      </c>
      <c r="J176" s="91" t="b">
        <v>0</v>
      </c>
      <c r="K176" s="91" t="b">
        <v>0</v>
      </c>
      <c r="L176" s="91" t="b">
        <v>0</v>
      </c>
    </row>
    <row r="177" spans="1:12" ht="15">
      <c r="A177" s="91" t="s">
        <v>242</v>
      </c>
      <c r="B177" s="91" t="s">
        <v>250</v>
      </c>
      <c r="C177" s="91">
        <v>4</v>
      </c>
      <c r="D177" s="130">
        <v>0</v>
      </c>
      <c r="E177" s="130">
        <v>1.0881360887005513</v>
      </c>
      <c r="F177" s="91" t="s">
        <v>820</v>
      </c>
      <c r="G177" s="91" t="b">
        <v>0</v>
      </c>
      <c r="H177" s="91" t="b">
        <v>0</v>
      </c>
      <c r="I177" s="91" t="b">
        <v>0</v>
      </c>
      <c r="J177" s="91" t="b">
        <v>0</v>
      </c>
      <c r="K177" s="91" t="b">
        <v>0</v>
      </c>
      <c r="L177" s="91" t="b">
        <v>0</v>
      </c>
    </row>
    <row r="178" spans="1:12" ht="15">
      <c r="A178" s="91" t="s">
        <v>250</v>
      </c>
      <c r="B178" s="91" t="s">
        <v>249</v>
      </c>
      <c r="C178" s="91">
        <v>4</v>
      </c>
      <c r="D178" s="130">
        <v>0</v>
      </c>
      <c r="E178" s="130">
        <v>1.0881360887005513</v>
      </c>
      <c r="F178" s="91" t="s">
        <v>820</v>
      </c>
      <c r="G178" s="91" t="b">
        <v>0</v>
      </c>
      <c r="H178" s="91" t="b">
        <v>0</v>
      </c>
      <c r="I178" s="91" t="b">
        <v>0</v>
      </c>
      <c r="J178" s="91" t="b">
        <v>0</v>
      </c>
      <c r="K178" s="91" t="b">
        <v>0</v>
      </c>
      <c r="L178" s="91" t="b">
        <v>0</v>
      </c>
    </row>
    <row r="179" spans="1:12" ht="15">
      <c r="A179" s="91" t="s">
        <v>249</v>
      </c>
      <c r="B179" s="91" t="s">
        <v>248</v>
      </c>
      <c r="C179" s="91">
        <v>4</v>
      </c>
      <c r="D179" s="130">
        <v>0</v>
      </c>
      <c r="E179" s="130">
        <v>1.0881360887005513</v>
      </c>
      <c r="F179" s="91" t="s">
        <v>820</v>
      </c>
      <c r="G179" s="91" t="b">
        <v>0</v>
      </c>
      <c r="H179" s="91" t="b">
        <v>0</v>
      </c>
      <c r="I179" s="91" t="b">
        <v>0</v>
      </c>
      <c r="J179" s="91" t="b">
        <v>0</v>
      </c>
      <c r="K179" s="91" t="b">
        <v>0</v>
      </c>
      <c r="L179" s="91" t="b">
        <v>0</v>
      </c>
    </row>
    <row r="180" spans="1:12" ht="15">
      <c r="A180" s="91" t="s">
        <v>230</v>
      </c>
      <c r="B180" s="91" t="s">
        <v>905</v>
      </c>
      <c r="C180" s="91">
        <v>3</v>
      </c>
      <c r="D180" s="130">
        <v>0.007072003958960374</v>
      </c>
      <c r="E180" s="130">
        <v>1.0881360887005513</v>
      </c>
      <c r="F180" s="91" t="s">
        <v>820</v>
      </c>
      <c r="G180" s="91" t="b">
        <v>0</v>
      </c>
      <c r="H180" s="91" t="b">
        <v>0</v>
      </c>
      <c r="I180" s="91" t="b">
        <v>0</v>
      </c>
      <c r="J180" s="91" t="b">
        <v>0</v>
      </c>
      <c r="K180" s="91" t="b">
        <v>0</v>
      </c>
      <c r="L180" s="91" t="b">
        <v>0</v>
      </c>
    </row>
    <row r="181" spans="1:12" ht="15">
      <c r="A181" s="91" t="s">
        <v>886</v>
      </c>
      <c r="B181" s="91" t="s">
        <v>887</v>
      </c>
      <c r="C181" s="91">
        <v>16</v>
      </c>
      <c r="D181" s="130">
        <v>0.003860567731877833</v>
      </c>
      <c r="E181" s="130">
        <v>1.0836817472743012</v>
      </c>
      <c r="F181" s="91" t="s">
        <v>821</v>
      </c>
      <c r="G181" s="91" t="b">
        <v>0</v>
      </c>
      <c r="H181" s="91" t="b">
        <v>0</v>
      </c>
      <c r="I181" s="91" t="b">
        <v>0</v>
      </c>
      <c r="J181" s="91" t="b">
        <v>0</v>
      </c>
      <c r="K181" s="91" t="b">
        <v>0</v>
      </c>
      <c r="L181" s="91" t="b">
        <v>0</v>
      </c>
    </row>
    <row r="182" spans="1:12" ht="15">
      <c r="A182" s="91" t="s">
        <v>887</v>
      </c>
      <c r="B182" s="91" t="s">
        <v>912</v>
      </c>
      <c r="C182" s="91">
        <v>3</v>
      </c>
      <c r="D182" s="130">
        <v>0.01101157429788175</v>
      </c>
      <c r="E182" s="130">
        <v>1.0836817472743012</v>
      </c>
      <c r="F182" s="91" t="s">
        <v>821</v>
      </c>
      <c r="G182" s="91" t="b">
        <v>0</v>
      </c>
      <c r="H182" s="91" t="b">
        <v>0</v>
      </c>
      <c r="I182" s="91" t="b">
        <v>0</v>
      </c>
      <c r="J182" s="91" t="b">
        <v>0</v>
      </c>
      <c r="K182" s="91" t="b">
        <v>0</v>
      </c>
      <c r="L182" s="91" t="b">
        <v>0</v>
      </c>
    </row>
    <row r="183" spans="1:12" ht="15">
      <c r="A183" s="91" t="s">
        <v>912</v>
      </c>
      <c r="B183" s="91" t="s">
        <v>913</v>
      </c>
      <c r="C183" s="91">
        <v>3</v>
      </c>
      <c r="D183" s="130">
        <v>0.01101157429788175</v>
      </c>
      <c r="E183" s="130">
        <v>1.8106804752105636</v>
      </c>
      <c r="F183" s="91" t="s">
        <v>821</v>
      </c>
      <c r="G183" s="91" t="b">
        <v>0</v>
      </c>
      <c r="H183" s="91" t="b">
        <v>0</v>
      </c>
      <c r="I183" s="91" t="b">
        <v>0</v>
      </c>
      <c r="J183" s="91" t="b">
        <v>0</v>
      </c>
      <c r="K183" s="91" t="b">
        <v>0</v>
      </c>
      <c r="L183" s="91" t="b">
        <v>0</v>
      </c>
    </row>
    <row r="184" spans="1:12" ht="15">
      <c r="A184" s="91" t="s">
        <v>913</v>
      </c>
      <c r="B184" s="91" t="s">
        <v>914</v>
      </c>
      <c r="C184" s="91">
        <v>3</v>
      </c>
      <c r="D184" s="130">
        <v>0.01101157429788175</v>
      </c>
      <c r="E184" s="130">
        <v>1.8106804752105636</v>
      </c>
      <c r="F184" s="91" t="s">
        <v>821</v>
      </c>
      <c r="G184" s="91" t="b">
        <v>0</v>
      </c>
      <c r="H184" s="91" t="b">
        <v>0</v>
      </c>
      <c r="I184" s="91" t="b">
        <v>0</v>
      </c>
      <c r="J184" s="91" t="b">
        <v>0</v>
      </c>
      <c r="K184" s="91" t="b">
        <v>0</v>
      </c>
      <c r="L184" s="91" t="b">
        <v>0</v>
      </c>
    </row>
    <row r="185" spans="1:12" ht="15">
      <c r="A185" s="91" t="s">
        <v>914</v>
      </c>
      <c r="B185" s="91" t="s">
        <v>915</v>
      </c>
      <c r="C185" s="91">
        <v>3</v>
      </c>
      <c r="D185" s="130">
        <v>0.01101157429788175</v>
      </c>
      <c r="E185" s="130">
        <v>1.8106804752105636</v>
      </c>
      <c r="F185" s="91" t="s">
        <v>821</v>
      </c>
      <c r="G185" s="91" t="b">
        <v>0</v>
      </c>
      <c r="H185" s="91" t="b">
        <v>0</v>
      </c>
      <c r="I185" s="91" t="b">
        <v>0</v>
      </c>
      <c r="J185" s="91" t="b">
        <v>0</v>
      </c>
      <c r="K185" s="91" t="b">
        <v>0</v>
      </c>
      <c r="L185" s="91" t="b">
        <v>0</v>
      </c>
    </row>
    <row r="186" spans="1:12" ht="15">
      <c r="A186" s="91" t="s">
        <v>915</v>
      </c>
      <c r="B186" s="91" t="s">
        <v>885</v>
      </c>
      <c r="C186" s="91">
        <v>3</v>
      </c>
      <c r="D186" s="130">
        <v>0.01101157429788175</v>
      </c>
      <c r="E186" s="130">
        <v>1.246409044772001</v>
      </c>
      <c r="F186" s="91" t="s">
        <v>821</v>
      </c>
      <c r="G186" s="91" t="b">
        <v>0</v>
      </c>
      <c r="H186" s="91" t="b">
        <v>0</v>
      </c>
      <c r="I186" s="91" t="b">
        <v>0</v>
      </c>
      <c r="J186" s="91" t="b">
        <v>0</v>
      </c>
      <c r="K186" s="91" t="b">
        <v>0</v>
      </c>
      <c r="L186" s="91" t="b">
        <v>0</v>
      </c>
    </row>
    <row r="187" spans="1:12" ht="15">
      <c r="A187" s="91" t="s">
        <v>885</v>
      </c>
      <c r="B187" s="91" t="s">
        <v>1144</v>
      </c>
      <c r="C187" s="91">
        <v>3</v>
      </c>
      <c r="D187" s="130">
        <v>0.01101157429788175</v>
      </c>
      <c r="E187" s="130">
        <v>1.246409044772001</v>
      </c>
      <c r="F187" s="91" t="s">
        <v>821</v>
      </c>
      <c r="G187" s="91" t="b">
        <v>0</v>
      </c>
      <c r="H187" s="91" t="b">
        <v>0</v>
      </c>
      <c r="I187" s="91" t="b">
        <v>0</v>
      </c>
      <c r="J187" s="91" t="b">
        <v>0</v>
      </c>
      <c r="K187" s="91" t="b">
        <v>0</v>
      </c>
      <c r="L187" s="91" t="b">
        <v>0</v>
      </c>
    </row>
    <row r="188" spans="1:12" ht="15">
      <c r="A188" s="91" t="s">
        <v>1144</v>
      </c>
      <c r="B188" s="91" t="s">
        <v>1145</v>
      </c>
      <c r="C188" s="91">
        <v>3</v>
      </c>
      <c r="D188" s="130">
        <v>0.01101157429788175</v>
      </c>
      <c r="E188" s="130">
        <v>1.8106804752105636</v>
      </c>
      <c r="F188" s="91" t="s">
        <v>821</v>
      </c>
      <c r="G188" s="91" t="b">
        <v>0</v>
      </c>
      <c r="H188" s="91" t="b">
        <v>0</v>
      </c>
      <c r="I188" s="91" t="b">
        <v>0</v>
      </c>
      <c r="J188" s="91" t="b">
        <v>0</v>
      </c>
      <c r="K188" s="91" t="b">
        <v>0</v>
      </c>
      <c r="L188" s="91" t="b">
        <v>0</v>
      </c>
    </row>
    <row r="189" spans="1:12" ht="15">
      <c r="A189" s="91" t="s">
        <v>1145</v>
      </c>
      <c r="B189" s="91" t="s">
        <v>1146</v>
      </c>
      <c r="C189" s="91">
        <v>3</v>
      </c>
      <c r="D189" s="130">
        <v>0.01101157429788175</v>
      </c>
      <c r="E189" s="130">
        <v>1.8106804752105636</v>
      </c>
      <c r="F189" s="91" t="s">
        <v>821</v>
      </c>
      <c r="G189" s="91" t="b">
        <v>0</v>
      </c>
      <c r="H189" s="91" t="b">
        <v>0</v>
      </c>
      <c r="I189" s="91" t="b">
        <v>0</v>
      </c>
      <c r="J189" s="91" t="b">
        <v>0</v>
      </c>
      <c r="K189" s="91" t="b">
        <v>0</v>
      </c>
      <c r="L189" s="91" t="b">
        <v>0</v>
      </c>
    </row>
    <row r="190" spans="1:12" ht="15">
      <c r="A190" s="91" t="s">
        <v>1146</v>
      </c>
      <c r="B190" s="91" t="s">
        <v>1147</v>
      </c>
      <c r="C190" s="91">
        <v>3</v>
      </c>
      <c r="D190" s="130">
        <v>0.01101157429788175</v>
      </c>
      <c r="E190" s="130">
        <v>1.8106804752105636</v>
      </c>
      <c r="F190" s="91" t="s">
        <v>821</v>
      </c>
      <c r="G190" s="91" t="b">
        <v>0</v>
      </c>
      <c r="H190" s="91" t="b">
        <v>0</v>
      </c>
      <c r="I190" s="91" t="b">
        <v>0</v>
      </c>
      <c r="J190" s="91" t="b">
        <v>0</v>
      </c>
      <c r="K190" s="91" t="b">
        <v>0</v>
      </c>
      <c r="L190" s="91" t="b">
        <v>0</v>
      </c>
    </row>
    <row r="191" spans="1:12" ht="15">
      <c r="A191" s="91" t="s">
        <v>237</v>
      </c>
      <c r="B191" s="91" t="s">
        <v>242</v>
      </c>
      <c r="C191" s="91">
        <v>2</v>
      </c>
      <c r="D191" s="130">
        <v>0.00900228782489929</v>
      </c>
      <c r="E191" s="130">
        <v>0.7826517516103201</v>
      </c>
      <c r="F191" s="91" t="s">
        <v>821</v>
      </c>
      <c r="G191" s="91" t="b">
        <v>0</v>
      </c>
      <c r="H191" s="91" t="b">
        <v>0</v>
      </c>
      <c r="I191" s="91" t="b">
        <v>0</v>
      </c>
      <c r="J191" s="91" t="b">
        <v>0</v>
      </c>
      <c r="K191" s="91" t="b">
        <v>0</v>
      </c>
      <c r="L191" s="91" t="b">
        <v>0</v>
      </c>
    </row>
    <row r="192" spans="1:12" ht="15">
      <c r="A192" s="91" t="s">
        <v>242</v>
      </c>
      <c r="B192" s="91" t="s">
        <v>1148</v>
      </c>
      <c r="C192" s="91">
        <v>2</v>
      </c>
      <c r="D192" s="130">
        <v>0.00900228782489929</v>
      </c>
      <c r="E192" s="130">
        <v>1.9867717342662448</v>
      </c>
      <c r="F192" s="91" t="s">
        <v>821</v>
      </c>
      <c r="G192" s="91" t="b">
        <v>0</v>
      </c>
      <c r="H192" s="91" t="b">
        <v>0</v>
      </c>
      <c r="I192" s="91" t="b">
        <v>0</v>
      </c>
      <c r="J192" s="91" t="b">
        <v>0</v>
      </c>
      <c r="K192" s="91" t="b">
        <v>0</v>
      </c>
      <c r="L192" s="91" t="b">
        <v>0</v>
      </c>
    </row>
    <row r="193" spans="1:12" ht="15">
      <c r="A193" s="91" t="s">
        <v>1148</v>
      </c>
      <c r="B193" s="91" t="s">
        <v>1149</v>
      </c>
      <c r="C193" s="91">
        <v>2</v>
      </c>
      <c r="D193" s="130">
        <v>0.00900228782489929</v>
      </c>
      <c r="E193" s="130">
        <v>1.9867717342662448</v>
      </c>
      <c r="F193" s="91" t="s">
        <v>821</v>
      </c>
      <c r="G193" s="91" t="b">
        <v>0</v>
      </c>
      <c r="H193" s="91" t="b">
        <v>0</v>
      </c>
      <c r="I193" s="91" t="b">
        <v>0</v>
      </c>
      <c r="J193" s="91" t="b">
        <v>0</v>
      </c>
      <c r="K193" s="91" t="b">
        <v>0</v>
      </c>
      <c r="L193" s="91" t="b">
        <v>0</v>
      </c>
    </row>
    <row r="194" spans="1:12" ht="15">
      <c r="A194" s="91" t="s">
        <v>1149</v>
      </c>
      <c r="B194" s="91" t="s">
        <v>1150</v>
      </c>
      <c r="C194" s="91">
        <v>2</v>
      </c>
      <c r="D194" s="130">
        <v>0.00900228782489929</v>
      </c>
      <c r="E194" s="130">
        <v>1.9867717342662448</v>
      </c>
      <c r="F194" s="91" t="s">
        <v>821</v>
      </c>
      <c r="G194" s="91" t="b">
        <v>0</v>
      </c>
      <c r="H194" s="91" t="b">
        <v>0</v>
      </c>
      <c r="I194" s="91" t="b">
        <v>0</v>
      </c>
      <c r="J194" s="91" t="b">
        <v>0</v>
      </c>
      <c r="K194" s="91" t="b">
        <v>0</v>
      </c>
      <c r="L194" s="91" t="b">
        <v>0</v>
      </c>
    </row>
    <row r="195" spans="1:12" ht="15">
      <c r="A195" s="91" t="s">
        <v>1150</v>
      </c>
      <c r="B195" s="91" t="s">
        <v>1151</v>
      </c>
      <c r="C195" s="91">
        <v>2</v>
      </c>
      <c r="D195" s="130">
        <v>0.00900228782489929</v>
      </c>
      <c r="E195" s="130">
        <v>1.9867717342662448</v>
      </c>
      <c r="F195" s="91" t="s">
        <v>821</v>
      </c>
      <c r="G195" s="91" t="b">
        <v>0</v>
      </c>
      <c r="H195" s="91" t="b">
        <v>0</v>
      </c>
      <c r="I195" s="91" t="b">
        <v>0</v>
      </c>
      <c r="J195" s="91" t="b">
        <v>1</v>
      </c>
      <c r="K195" s="91" t="b">
        <v>0</v>
      </c>
      <c r="L195" s="91" t="b">
        <v>0</v>
      </c>
    </row>
    <row r="196" spans="1:12" ht="15">
      <c r="A196" s="91" t="s">
        <v>1151</v>
      </c>
      <c r="B196" s="91" t="s">
        <v>1152</v>
      </c>
      <c r="C196" s="91">
        <v>2</v>
      </c>
      <c r="D196" s="130">
        <v>0.00900228782489929</v>
      </c>
      <c r="E196" s="130">
        <v>1.9867717342662448</v>
      </c>
      <c r="F196" s="91" t="s">
        <v>821</v>
      </c>
      <c r="G196" s="91" t="b">
        <v>1</v>
      </c>
      <c r="H196" s="91" t="b">
        <v>0</v>
      </c>
      <c r="I196" s="91" t="b">
        <v>0</v>
      </c>
      <c r="J196" s="91" t="b">
        <v>0</v>
      </c>
      <c r="K196" s="91" t="b">
        <v>0</v>
      </c>
      <c r="L196" s="91" t="b">
        <v>0</v>
      </c>
    </row>
    <row r="197" spans="1:12" ht="15">
      <c r="A197" s="91" t="s">
        <v>1152</v>
      </c>
      <c r="B197" s="91" t="s">
        <v>327</v>
      </c>
      <c r="C197" s="91">
        <v>2</v>
      </c>
      <c r="D197" s="130">
        <v>0.00900228782489929</v>
      </c>
      <c r="E197" s="130">
        <v>1.9867717342662448</v>
      </c>
      <c r="F197" s="91" t="s">
        <v>821</v>
      </c>
      <c r="G197" s="91" t="b">
        <v>0</v>
      </c>
      <c r="H197" s="91" t="b">
        <v>0</v>
      </c>
      <c r="I197" s="91" t="b">
        <v>0</v>
      </c>
      <c r="J197" s="91" t="b">
        <v>0</v>
      </c>
      <c r="K197" s="91" t="b">
        <v>0</v>
      </c>
      <c r="L197" s="91" t="b">
        <v>0</v>
      </c>
    </row>
    <row r="198" spans="1:12" ht="15">
      <c r="A198" s="91" t="s">
        <v>327</v>
      </c>
      <c r="B198" s="91" t="s">
        <v>1153</v>
      </c>
      <c r="C198" s="91">
        <v>2</v>
      </c>
      <c r="D198" s="130">
        <v>0.00900228782489929</v>
      </c>
      <c r="E198" s="130">
        <v>1.9867717342662448</v>
      </c>
      <c r="F198" s="91" t="s">
        <v>821</v>
      </c>
      <c r="G198" s="91" t="b">
        <v>0</v>
      </c>
      <c r="H198" s="91" t="b">
        <v>0</v>
      </c>
      <c r="I198" s="91" t="b">
        <v>0</v>
      </c>
      <c r="J198" s="91" t="b">
        <v>0</v>
      </c>
      <c r="K198" s="91" t="b">
        <v>0</v>
      </c>
      <c r="L198" s="91" t="b">
        <v>0</v>
      </c>
    </row>
    <row r="199" spans="1:12" ht="15">
      <c r="A199" s="91" t="s">
        <v>1141</v>
      </c>
      <c r="B199" s="91" t="s">
        <v>890</v>
      </c>
      <c r="C199" s="91">
        <v>2</v>
      </c>
      <c r="D199" s="130">
        <v>0.00900228782489929</v>
      </c>
      <c r="E199" s="130">
        <v>1.5888317255942073</v>
      </c>
      <c r="F199" s="91" t="s">
        <v>821</v>
      </c>
      <c r="G199" s="91" t="b">
        <v>0</v>
      </c>
      <c r="H199" s="91" t="b">
        <v>0</v>
      </c>
      <c r="I199" s="91" t="b">
        <v>0</v>
      </c>
      <c r="J199" s="91" t="b">
        <v>0</v>
      </c>
      <c r="K199" s="91" t="b">
        <v>0</v>
      </c>
      <c r="L199" s="91" t="b">
        <v>0</v>
      </c>
    </row>
    <row r="200" spans="1:12" ht="15">
      <c r="A200" s="91" t="s">
        <v>1182</v>
      </c>
      <c r="B200" s="91" t="s">
        <v>885</v>
      </c>
      <c r="C200" s="91">
        <v>2</v>
      </c>
      <c r="D200" s="130">
        <v>0.00900228782489929</v>
      </c>
      <c r="E200" s="130">
        <v>1.246409044772001</v>
      </c>
      <c r="F200" s="91" t="s">
        <v>821</v>
      </c>
      <c r="G200" s="91" t="b">
        <v>0</v>
      </c>
      <c r="H200" s="91" t="b">
        <v>0</v>
      </c>
      <c r="I200" s="91" t="b">
        <v>0</v>
      </c>
      <c r="J200" s="91" t="b">
        <v>0</v>
      </c>
      <c r="K200" s="91" t="b">
        <v>0</v>
      </c>
      <c r="L200" s="91" t="b">
        <v>0</v>
      </c>
    </row>
    <row r="201" spans="1:12" ht="15">
      <c r="A201" s="91" t="s">
        <v>885</v>
      </c>
      <c r="B201" s="91" t="s">
        <v>1183</v>
      </c>
      <c r="C201" s="91">
        <v>2</v>
      </c>
      <c r="D201" s="130">
        <v>0.00900228782489929</v>
      </c>
      <c r="E201" s="130">
        <v>1.246409044772001</v>
      </c>
      <c r="F201" s="91" t="s">
        <v>821</v>
      </c>
      <c r="G201" s="91" t="b">
        <v>0</v>
      </c>
      <c r="H201" s="91" t="b">
        <v>0</v>
      </c>
      <c r="I201" s="91" t="b">
        <v>0</v>
      </c>
      <c r="J201" s="91" t="b">
        <v>0</v>
      </c>
      <c r="K201" s="91" t="b">
        <v>0</v>
      </c>
      <c r="L201" s="91" t="b">
        <v>0</v>
      </c>
    </row>
    <row r="202" spans="1:12" ht="15">
      <c r="A202" s="91" t="s">
        <v>887</v>
      </c>
      <c r="B202" s="91" t="s">
        <v>1178</v>
      </c>
      <c r="C202" s="91">
        <v>2</v>
      </c>
      <c r="D202" s="130">
        <v>0.00900228782489929</v>
      </c>
      <c r="E202" s="130">
        <v>1.0836817472743012</v>
      </c>
      <c r="F202" s="91" t="s">
        <v>821</v>
      </c>
      <c r="G202" s="91" t="b">
        <v>0</v>
      </c>
      <c r="H202" s="91" t="b">
        <v>0</v>
      </c>
      <c r="I202" s="91" t="b">
        <v>0</v>
      </c>
      <c r="J202" s="91" t="b">
        <v>0</v>
      </c>
      <c r="K202" s="91" t="b">
        <v>0</v>
      </c>
      <c r="L202" s="91" t="b">
        <v>0</v>
      </c>
    </row>
    <row r="203" spans="1:12" ht="15">
      <c r="A203" s="91" t="s">
        <v>1178</v>
      </c>
      <c r="B203" s="91" t="s">
        <v>1179</v>
      </c>
      <c r="C203" s="91">
        <v>2</v>
      </c>
      <c r="D203" s="130">
        <v>0.00900228782489929</v>
      </c>
      <c r="E203" s="130">
        <v>1.9867717342662448</v>
      </c>
      <c r="F203" s="91" t="s">
        <v>821</v>
      </c>
      <c r="G203" s="91" t="b">
        <v>0</v>
      </c>
      <c r="H203" s="91" t="b">
        <v>0</v>
      </c>
      <c r="I203" s="91" t="b">
        <v>0</v>
      </c>
      <c r="J203" s="91" t="b">
        <v>0</v>
      </c>
      <c r="K203" s="91" t="b">
        <v>0</v>
      </c>
      <c r="L203" s="91" t="b">
        <v>0</v>
      </c>
    </row>
    <row r="204" spans="1:12" ht="15">
      <c r="A204" s="91" t="s">
        <v>1139</v>
      </c>
      <c r="B204" s="91" t="s">
        <v>1136</v>
      </c>
      <c r="C204" s="91">
        <v>2</v>
      </c>
      <c r="D204" s="130">
        <v>0.00900228782489929</v>
      </c>
      <c r="E204" s="130">
        <v>1.9867717342662448</v>
      </c>
      <c r="F204" s="91" t="s">
        <v>821</v>
      </c>
      <c r="G204" s="91" t="b">
        <v>0</v>
      </c>
      <c r="H204" s="91" t="b">
        <v>0</v>
      </c>
      <c r="I204" s="91" t="b">
        <v>0</v>
      </c>
      <c r="J204" s="91" t="b">
        <v>0</v>
      </c>
      <c r="K204" s="91" t="b">
        <v>0</v>
      </c>
      <c r="L204" s="91" t="b">
        <v>0</v>
      </c>
    </row>
    <row r="205" spans="1:12" ht="15">
      <c r="A205" s="91" t="s">
        <v>1175</v>
      </c>
      <c r="B205" s="91" t="s">
        <v>242</v>
      </c>
      <c r="C205" s="91">
        <v>2</v>
      </c>
      <c r="D205" s="130">
        <v>0.00900228782489929</v>
      </c>
      <c r="E205" s="130">
        <v>1.0836817472743012</v>
      </c>
      <c r="F205" s="91" t="s">
        <v>821</v>
      </c>
      <c r="G205" s="91" t="b">
        <v>0</v>
      </c>
      <c r="H205" s="91" t="b">
        <v>0</v>
      </c>
      <c r="I205" s="91" t="b">
        <v>0</v>
      </c>
      <c r="J205" s="91" t="b">
        <v>0</v>
      </c>
      <c r="K205" s="91" t="b">
        <v>0</v>
      </c>
      <c r="L205" s="91" t="b">
        <v>0</v>
      </c>
    </row>
    <row r="206" spans="1:12" ht="15">
      <c r="A206" s="91" t="s">
        <v>237</v>
      </c>
      <c r="B206" s="91" t="s">
        <v>886</v>
      </c>
      <c r="C206" s="91">
        <v>2</v>
      </c>
      <c r="D206" s="130">
        <v>0.00900228782489929</v>
      </c>
      <c r="E206" s="130">
        <v>1.6857417386022637</v>
      </c>
      <c r="F206" s="91" t="s">
        <v>821</v>
      </c>
      <c r="G206" s="91" t="b">
        <v>0</v>
      </c>
      <c r="H206" s="91" t="b">
        <v>0</v>
      </c>
      <c r="I206" s="91" t="b">
        <v>0</v>
      </c>
      <c r="J206" s="91" t="b">
        <v>0</v>
      </c>
      <c r="K206" s="91" t="b">
        <v>0</v>
      </c>
      <c r="L206" s="91" t="b">
        <v>0</v>
      </c>
    </row>
    <row r="207" spans="1:12" ht="15">
      <c r="A207" s="91" t="s">
        <v>1147</v>
      </c>
      <c r="B207" s="91" t="s">
        <v>1195</v>
      </c>
      <c r="C207" s="91">
        <v>2</v>
      </c>
      <c r="D207" s="130">
        <v>0.00900228782489929</v>
      </c>
      <c r="E207" s="130">
        <v>1.8106804752105636</v>
      </c>
      <c r="F207" s="91" t="s">
        <v>821</v>
      </c>
      <c r="G207" s="91" t="b">
        <v>0</v>
      </c>
      <c r="H207" s="91" t="b">
        <v>0</v>
      </c>
      <c r="I207" s="91" t="b">
        <v>0</v>
      </c>
      <c r="J207" s="91" t="b">
        <v>0</v>
      </c>
      <c r="K207" s="91" t="b">
        <v>0</v>
      </c>
      <c r="L207" s="91" t="b">
        <v>0</v>
      </c>
    </row>
    <row r="208" spans="1:12" ht="15">
      <c r="A208" s="91" t="s">
        <v>246</v>
      </c>
      <c r="B208" s="91" t="s">
        <v>242</v>
      </c>
      <c r="C208" s="91">
        <v>2</v>
      </c>
      <c r="D208" s="130">
        <v>0.0071873983288033155</v>
      </c>
      <c r="E208" s="130">
        <v>1.3617278360175928</v>
      </c>
      <c r="F208" s="91" t="s">
        <v>822</v>
      </c>
      <c r="G208" s="91" t="b">
        <v>0</v>
      </c>
      <c r="H208" s="91" t="b">
        <v>0</v>
      </c>
      <c r="I208" s="91" t="b">
        <v>0</v>
      </c>
      <c r="J208" s="91" t="b">
        <v>0</v>
      </c>
      <c r="K208" s="91" t="b">
        <v>0</v>
      </c>
      <c r="L208" s="91" t="b">
        <v>0</v>
      </c>
    </row>
    <row r="209" spans="1:12" ht="15">
      <c r="A209" s="91" t="s">
        <v>919</v>
      </c>
      <c r="B209" s="91" t="s">
        <v>920</v>
      </c>
      <c r="C209" s="91">
        <v>2</v>
      </c>
      <c r="D209" s="130">
        <v>0.0071873983288033155</v>
      </c>
      <c r="E209" s="130">
        <v>1.3617278360175928</v>
      </c>
      <c r="F209" s="91" t="s">
        <v>822</v>
      </c>
      <c r="G209" s="91" t="b">
        <v>1</v>
      </c>
      <c r="H209" s="91" t="b">
        <v>0</v>
      </c>
      <c r="I209" s="91" t="b">
        <v>0</v>
      </c>
      <c r="J209" s="91" t="b">
        <v>0</v>
      </c>
      <c r="K209" s="91" t="b">
        <v>0</v>
      </c>
      <c r="L209" s="91" t="b">
        <v>0</v>
      </c>
    </row>
    <row r="210" spans="1:12" ht="15">
      <c r="A210" s="91" t="s">
        <v>920</v>
      </c>
      <c r="B210" s="91" t="s">
        <v>921</v>
      </c>
      <c r="C210" s="91">
        <v>2</v>
      </c>
      <c r="D210" s="130">
        <v>0.0071873983288033155</v>
      </c>
      <c r="E210" s="130">
        <v>1.3617278360175928</v>
      </c>
      <c r="F210" s="91" t="s">
        <v>822</v>
      </c>
      <c r="G210" s="91" t="b">
        <v>0</v>
      </c>
      <c r="H210" s="91" t="b">
        <v>0</v>
      </c>
      <c r="I210" s="91" t="b">
        <v>0</v>
      </c>
      <c r="J210" s="91" t="b">
        <v>0</v>
      </c>
      <c r="K210" s="91" t="b">
        <v>0</v>
      </c>
      <c r="L210" s="91" t="b">
        <v>0</v>
      </c>
    </row>
    <row r="211" spans="1:12" ht="15">
      <c r="A211" s="91" t="s">
        <v>921</v>
      </c>
      <c r="B211" s="91" t="s">
        <v>922</v>
      </c>
      <c r="C211" s="91">
        <v>2</v>
      </c>
      <c r="D211" s="130">
        <v>0.0071873983288033155</v>
      </c>
      <c r="E211" s="130">
        <v>1.3617278360175928</v>
      </c>
      <c r="F211" s="91" t="s">
        <v>822</v>
      </c>
      <c r="G211" s="91" t="b">
        <v>0</v>
      </c>
      <c r="H211" s="91" t="b">
        <v>0</v>
      </c>
      <c r="I211" s="91" t="b">
        <v>0</v>
      </c>
      <c r="J211" s="91" t="b">
        <v>0</v>
      </c>
      <c r="K211" s="91" t="b">
        <v>0</v>
      </c>
      <c r="L211" s="91" t="b">
        <v>0</v>
      </c>
    </row>
    <row r="212" spans="1:12" ht="15">
      <c r="A212" s="91" t="s">
        <v>922</v>
      </c>
      <c r="B212" s="91" t="s">
        <v>923</v>
      </c>
      <c r="C212" s="91">
        <v>2</v>
      </c>
      <c r="D212" s="130">
        <v>0.0071873983288033155</v>
      </c>
      <c r="E212" s="130">
        <v>1.3617278360175928</v>
      </c>
      <c r="F212" s="91" t="s">
        <v>822</v>
      </c>
      <c r="G212" s="91" t="b">
        <v>0</v>
      </c>
      <c r="H212" s="91" t="b">
        <v>0</v>
      </c>
      <c r="I212" s="91" t="b">
        <v>0</v>
      </c>
      <c r="J212" s="91" t="b">
        <v>0</v>
      </c>
      <c r="K212" s="91" t="b">
        <v>0</v>
      </c>
      <c r="L212" s="91" t="b">
        <v>0</v>
      </c>
    </row>
    <row r="213" spans="1:12" ht="15">
      <c r="A213" s="91" t="s">
        <v>923</v>
      </c>
      <c r="B213" s="91" t="s">
        <v>917</v>
      </c>
      <c r="C213" s="91">
        <v>2</v>
      </c>
      <c r="D213" s="130">
        <v>0.0071873983288033155</v>
      </c>
      <c r="E213" s="130">
        <v>1.1856365769619117</v>
      </c>
      <c r="F213" s="91" t="s">
        <v>822</v>
      </c>
      <c r="G213" s="91" t="b">
        <v>0</v>
      </c>
      <c r="H213" s="91" t="b">
        <v>0</v>
      </c>
      <c r="I213" s="91" t="b">
        <v>0</v>
      </c>
      <c r="J213" s="91" t="b">
        <v>0</v>
      </c>
      <c r="K213" s="91" t="b">
        <v>0</v>
      </c>
      <c r="L213" s="91" t="b">
        <v>0</v>
      </c>
    </row>
    <row r="214" spans="1:12" ht="15">
      <c r="A214" s="91" t="s">
        <v>917</v>
      </c>
      <c r="B214" s="91" t="s">
        <v>1163</v>
      </c>
      <c r="C214" s="91">
        <v>2</v>
      </c>
      <c r="D214" s="130">
        <v>0.0071873983288033155</v>
      </c>
      <c r="E214" s="130">
        <v>1.1856365769619117</v>
      </c>
      <c r="F214" s="91" t="s">
        <v>822</v>
      </c>
      <c r="G214" s="91" t="b">
        <v>0</v>
      </c>
      <c r="H214" s="91" t="b">
        <v>0</v>
      </c>
      <c r="I214" s="91" t="b">
        <v>0</v>
      </c>
      <c r="J214" s="91" t="b">
        <v>1</v>
      </c>
      <c r="K214" s="91" t="b">
        <v>0</v>
      </c>
      <c r="L214" s="91" t="b">
        <v>0</v>
      </c>
    </row>
    <row r="215" spans="1:12" ht="15">
      <c r="A215" s="91" t="s">
        <v>1163</v>
      </c>
      <c r="B215" s="91" t="s">
        <v>918</v>
      </c>
      <c r="C215" s="91">
        <v>2</v>
      </c>
      <c r="D215" s="130">
        <v>0.0071873983288033155</v>
      </c>
      <c r="E215" s="130">
        <v>1.1856365769619117</v>
      </c>
      <c r="F215" s="91" t="s">
        <v>822</v>
      </c>
      <c r="G215" s="91" t="b">
        <v>1</v>
      </c>
      <c r="H215" s="91" t="b">
        <v>0</v>
      </c>
      <c r="I215" s="91" t="b">
        <v>0</v>
      </c>
      <c r="J215" s="91" t="b">
        <v>0</v>
      </c>
      <c r="K215" s="91" t="b">
        <v>1</v>
      </c>
      <c r="L215" s="91" t="b">
        <v>0</v>
      </c>
    </row>
    <row r="216" spans="1:12" ht="15">
      <c r="A216" s="91" t="s">
        <v>918</v>
      </c>
      <c r="B216" s="91" t="s">
        <v>1140</v>
      </c>
      <c r="C216" s="91">
        <v>2</v>
      </c>
      <c r="D216" s="130">
        <v>0.0071873983288033155</v>
      </c>
      <c r="E216" s="130">
        <v>1.1856365769619117</v>
      </c>
      <c r="F216" s="91" t="s">
        <v>822</v>
      </c>
      <c r="G216" s="91" t="b">
        <v>0</v>
      </c>
      <c r="H216" s="91" t="b">
        <v>1</v>
      </c>
      <c r="I216" s="91" t="b">
        <v>0</v>
      </c>
      <c r="J216" s="91" t="b">
        <v>0</v>
      </c>
      <c r="K216" s="91" t="b">
        <v>0</v>
      </c>
      <c r="L216" s="91" t="b">
        <v>0</v>
      </c>
    </row>
    <row r="217" spans="1:12" ht="15">
      <c r="A217" s="91" t="s">
        <v>1140</v>
      </c>
      <c r="B217" s="91" t="s">
        <v>1164</v>
      </c>
      <c r="C217" s="91">
        <v>2</v>
      </c>
      <c r="D217" s="130">
        <v>0.0071873983288033155</v>
      </c>
      <c r="E217" s="130">
        <v>1.3617278360175928</v>
      </c>
      <c r="F217" s="91" t="s">
        <v>822</v>
      </c>
      <c r="G217" s="91" t="b">
        <v>0</v>
      </c>
      <c r="H217" s="91" t="b">
        <v>0</v>
      </c>
      <c r="I217" s="91" t="b">
        <v>0</v>
      </c>
      <c r="J217" s="91" t="b">
        <v>1</v>
      </c>
      <c r="K217" s="91" t="b">
        <v>0</v>
      </c>
      <c r="L217" s="91" t="b">
        <v>0</v>
      </c>
    </row>
    <row r="218" spans="1:12" ht="15">
      <c r="A218" s="91" t="s">
        <v>1164</v>
      </c>
      <c r="B218" s="91" t="s">
        <v>1165</v>
      </c>
      <c r="C218" s="91">
        <v>2</v>
      </c>
      <c r="D218" s="130">
        <v>0.0071873983288033155</v>
      </c>
      <c r="E218" s="130">
        <v>1.3617278360175928</v>
      </c>
      <c r="F218" s="91" t="s">
        <v>822</v>
      </c>
      <c r="G218" s="91" t="b">
        <v>1</v>
      </c>
      <c r="H218" s="91" t="b">
        <v>0</v>
      </c>
      <c r="I218" s="91" t="b">
        <v>0</v>
      </c>
      <c r="J218" s="91" t="b">
        <v>0</v>
      </c>
      <c r="K218" s="91" t="b">
        <v>0</v>
      </c>
      <c r="L218" s="91" t="b">
        <v>0</v>
      </c>
    </row>
    <row r="219" spans="1:12" ht="15">
      <c r="A219" s="91" t="s">
        <v>242</v>
      </c>
      <c r="B219" s="91" t="s">
        <v>252</v>
      </c>
      <c r="C219" s="91">
        <v>2</v>
      </c>
      <c r="D219" s="130">
        <v>0</v>
      </c>
      <c r="E219" s="130">
        <v>0.9294189257142927</v>
      </c>
      <c r="F219" s="91" t="s">
        <v>823</v>
      </c>
      <c r="G219" s="91" t="b">
        <v>0</v>
      </c>
      <c r="H219" s="91" t="b">
        <v>0</v>
      </c>
      <c r="I219" s="91" t="b">
        <v>0</v>
      </c>
      <c r="J219" s="91" t="b">
        <v>0</v>
      </c>
      <c r="K219" s="91" t="b">
        <v>0</v>
      </c>
      <c r="L219" s="91" t="b">
        <v>0</v>
      </c>
    </row>
    <row r="220" spans="1:12" ht="15">
      <c r="A220" s="91" t="s">
        <v>252</v>
      </c>
      <c r="B220" s="91" t="s">
        <v>251</v>
      </c>
      <c r="C220" s="91">
        <v>2</v>
      </c>
      <c r="D220" s="130">
        <v>0</v>
      </c>
      <c r="E220" s="130">
        <v>0.9294189257142927</v>
      </c>
      <c r="F220" s="91" t="s">
        <v>823</v>
      </c>
      <c r="G220" s="91" t="b">
        <v>0</v>
      </c>
      <c r="H220" s="91" t="b">
        <v>0</v>
      </c>
      <c r="I220" s="91" t="b">
        <v>0</v>
      </c>
      <c r="J220" s="91" t="b">
        <v>0</v>
      </c>
      <c r="K220" s="91" t="b">
        <v>0</v>
      </c>
      <c r="L220" s="91" t="b">
        <v>0</v>
      </c>
    </row>
    <row r="221" spans="1:12" ht="15">
      <c r="A221" s="91" t="s">
        <v>251</v>
      </c>
      <c r="B221" s="91" t="s">
        <v>925</v>
      </c>
      <c r="C221" s="91">
        <v>2</v>
      </c>
      <c r="D221" s="130">
        <v>0</v>
      </c>
      <c r="E221" s="130">
        <v>0.9294189257142927</v>
      </c>
      <c r="F221" s="91" t="s">
        <v>823</v>
      </c>
      <c r="G221" s="91" t="b">
        <v>0</v>
      </c>
      <c r="H221" s="91" t="b">
        <v>0</v>
      </c>
      <c r="I221" s="91" t="b">
        <v>0</v>
      </c>
      <c r="J221" s="91" t="b">
        <v>0</v>
      </c>
      <c r="K221" s="91" t="b">
        <v>0</v>
      </c>
      <c r="L221" s="91" t="b">
        <v>0</v>
      </c>
    </row>
    <row r="222" spans="1:12" ht="15">
      <c r="A222" s="91" t="s">
        <v>925</v>
      </c>
      <c r="B222" s="91" t="s">
        <v>926</v>
      </c>
      <c r="C222" s="91">
        <v>2</v>
      </c>
      <c r="D222" s="130">
        <v>0</v>
      </c>
      <c r="E222" s="130">
        <v>0.9294189257142927</v>
      </c>
      <c r="F222" s="91" t="s">
        <v>823</v>
      </c>
      <c r="G222" s="91" t="b">
        <v>0</v>
      </c>
      <c r="H222" s="91" t="b">
        <v>0</v>
      </c>
      <c r="I222" s="91" t="b">
        <v>0</v>
      </c>
      <c r="J222" s="91" t="b">
        <v>0</v>
      </c>
      <c r="K222" s="91" t="b">
        <v>1</v>
      </c>
      <c r="L222" s="91" t="b">
        <v>0</v>
      </c>
    </row>
    <row r="223" spans="1:12" ht="15">
      <c r="A223" s="91" t="s">
        <v>926</v>
      </c>
      <c r="B223" s="91" t="s">
        <v>927</v>
      </c>
      <c r="C223" s="91">
        <v>2</v>
      </c>
      <c r="D223" s="130">
        <v>0</v>
      </c>
      <c r="E223" s="130">
        <v>0.9294189257142927</v>
      </c>
      <c r="F223" s="91" t="s">
        <v>823</v>
      </c>
      <c r="G223" s="91" t="b">
        <v>0</v>
      </c>
      <c r="H223" s="91" t="b">
        <v>1</v>
      </c>
      <c r="I223" s="91" t="b">
        <v>0</v>
      </c>
      <c r="J223" s="91" t="b">
        <v>0</v>
      </c>
      <c r="K223" s="91" t="b">
        <v>0</v>
      </c>
      <c r="L223" s="91" t="b">
        <v>0</v>
      </c>
    </row>
    <row r="224" spans="1:12" ht="15">
      <c r="A224" s="91" t="s">
        <v>927</v>
      </c>
      <c r="B224" s="91" t="s">
        <v>928</v>
      </c>
      <c r="C224" s="91">
        <v>2</v>
      </c>
      <c r="D224" s="130">
        <v>0</v>
      </c>
      <c r="E224" s="130">
        <v>0.9294189257142927</v>
      </c>
      <c r="F224" s="91" t="s">
        <v>823</v>
      </c>
      <c r="G224" s="91" t="b">
        <v>0</v>
      </c>
      <c r="H224" s="91" t="b">
        <v>0</v>
      </c>
      <c r="I224" s="91" t="b">
        <v>0</v>
      </c>
      <c r="J224" s="91" t="b">
        <v>0</v>
      </c>
      <c r="K224" s="91" t="b">
        <v>0</v>
      </c>
      <c r="L224" s="91" t="b">
        <v>0</v>
      </c>
    </row>
    <row r="225" spans="1:12" ht="15">
      <c r="A225" s="91" t="s">
        <v>928</v>
      </c>
      <c r="B225" s="91" t="s">
        <v>929</v>
      </c>
      <c r="C225" s="91">
        <v>2</v>
      </c>
      <c r="D225" s="130">
        <v>0</v>
      </c>
      <c r="E225" s="130">
        <v>0.9294189257142927</v>
      </c>
      <c r="F225" s="91" t="s">
        <v>823</v>
      </c>
      <c r="G225" s="91" t="b">
        <v>0</v>
      </c>
      <c r="H225" s="91" t="b">
        <v>0</v>
      </c>
      <c r="I225" s="91" t="b">
        <v>0</v>
      </c>
      <c r="J225" s="91" t="b">
        <v>0</v>
      </c>
      <c r="K225" s="91" t="b">
        <v>0</v>
      </c>
      <c r="L225" s="91" t="b">
        <v>0</v>
      </c>
    </row>
    <row r="226" spans="1:12" ht="15">
      <c r="A226" s="91" t="s">
        <v>929</v>
      </c>
      <c r="B226" s="91" t="s">
        <v>930</v>
      </c>
      <c r="C226" s="91">
        <v>2</v>
      </c>
      <c r="D226" s="130">
        <v>0</v>
      </c>
      <c r="E226" s="130">
        <v>0.9294189257142927</v>
      </c>
      <c r="F226" s="91" t="s">
        <v>823</v>
      </c>
      <c r="G226" s="91" t="b">
        <v>0</v>
      </c>
      <c r="H226" s="91" t="b">
        <v>0</v>
      </c>
      <c r="I226" s="91" t="b">
        <v>0</v>
      </c>
      <c r="J226" s="91" t="b">
        <v>0</v>
      </c>
      <c r="K226" s="91" t="b">
        <v>0</v>
      </c>
      <c r="L226" s="91" t="b">
        <v>0</v>
      </c>
    </row>
    <row r="227" spans="1:12" ht="15">
      <c r="A227" s="91" t="s">
        <v>217</v>
      </c>
      <c r="B227" s="91" t="s">
        <v>242</v>
      </c>
      <c r="C227" s="91">
        <v>2</v>
      </c>
      <c r="D227" s="130">
        <v>0</v>
      </c>
      <c r="E227" s="130">
        <v>0.9294189257142927</v>
      </c>
      <c r="F227" s="91" t="s">
        <v>824</v>
      </c>
      <c r="G227" s="91" t="b">
        <v>0</v>
      </c>
      <c r="H227" s="91" t="b">
        <v>0</v>
      </c>
      <c r="I227" s="91" t="b">
        <v>0</v>
      </c>
      <c r="J227" s="91" t="b">
        <v>0</v>
      </c>
      <c r="K227" s="91" t="b">
        <v>0</v>
      </c>
      <c r="L227" s="91" t="b">
        <v>0</v>
      </c>
    </row>
    <row r="228" spans="1:12" ht="15">
      <c r="A228" s="91" t="s">
        <v>242</v>
      </c>
      <c r="B228" s="91" t="s">
        <v>244</v>
      </c>
      <c r="C228" s="91">
        <v>2</v>
      </c>
      <c r="D228" s="130">
        <v>0</v>
      </c>
      <c r="E228" s="130">
        <v>0.9294189257142927</v>
      </c>
      <c r="F228" s="91" t="s">
        <v>824</v>
      </c>
      <c r="G228" s="91" t="b">
        <v>0</v>
      </c>
      <c r="H228" s="91" t="b">
        <v>0</v>
      </c>
      <c r="I228" s="91" t="b">
        <v>0</v>
      </c>
      <c r="J228" s="91" t="b">
        <v>0</v>
      </c>
      <c r="K228" s="91" t="b">
        <v>0</v>
      </c>
      <c r="L228" s="91" t="b">
        <v>0</v>
      </c>
    </row>
    <row r="229" spans="1:12" ht="15">
      <c r="A229" s="91" t="s">
        <v>244</v>
      </c>
      <c r="B229" s="91" t="s">
        <v>933</v>
      </c>
      <c r="C229" s="91">
        <v>2</v>
      </c>
      <c r="D229" s="130">
        <v>0</v>
      </c>
      <c r="E229" s="130">
        <v>0.9294189257142927</v>
      </c>
      <c r="F229" s="91" t="s">
        <v>824</v>
      </c>
      <c r="G229" s="91" t="b">
        <v>0</v>
      </c>
      <c r="H229" s="91" t="b">
        <v>0</v>
      </c>
      <c r="I229" s="91" t="b">
        <v>0</v>
      </c>
      <c r="J229" s="91" t="b">
        <v>0</v>
      </c>
      <c r="K229" s="91" t="b">
        <v>0</v>
      </c>
      <c r="L229" s="91" t="b">
        <v>0</v>
      </c>
    </row>
    <row r="230" spans="1:12" ht="15">
      <c r="A230" s="91" t="s">
        <v>933</v>
      </c>
      <c r="B230" s="91" t="s">
        <v>932</v>
      </c>
      <c r="C230" s="91">
        <v>2</v>
      </c>
      <c r="D230" s="130">
        <v>0</v>
      </c>
      <c r="E230" s="130">
        <v>0.6283889300503115</v>
      </c>
      <c r="F230" s="91" t="s">
        <v>824</v>
      </c>
      <c r="G230" s="91" t="b">
        <v>0</v>
      </c>
      <c r="H230" s="91" t="b">
        <v>0</v>
      </c>
      <c r="I230" s="91" t="b">
        <v>0</v>
      </c>
      <c r="J230" s="91" t="b">
        <v>0</v>
      </c>
      <c r="K230" s="91" t="b">
        <v>0</v>
      </c>
      <c r="L230" s="91" t="b">
        <v>0</v>
      </c>
    </row>
    <row r="231" spans="1:12" ht="15">
      <c r="A231" s="91" t="s">
        <v>932</v>
      </c>
      <c r="B231" s="91" t="s">
        <v>932</v>
      </c>
      <c r="C231" s="91">
        <v>2</v>
      </c>
      <c r="D231" s="130">
        <v>0</v>
      </c>
      <c r="E231" s="130">
        <v>0.32735893438633035</v>
      </c>
      <c r="F231" s="91" t="s">
        <v>824</v>
      </c>
      <c r="G231" s="91" t="b">
        <v>0</v>
      </c>
      <c r="H231" s="91" t="b">
        <v>0</v>
      </c>
      <c r="I231" s="91" t="b">
        <v>0</v>
      </c>
      <c r="J231" s="91" t="b">
        <v>0</v>
      </c>
      <c r="K231" s="91" t="b">
        <v>0</v>
      </c>
      <c r="L231" s="91" t="b">
        <v>0</v>
      </c>
    </row>
    <row r="232" spans="1:12" ht="15">
      <c r="A232" s="91" t="s">
        <v>932</v>
      </c>
      <c r="B232" s="91" t="s">
        <v>934</v>
      </c>
      <c r="C232" s="91">
        <v>2</v>
      </c>
      <c r="D232" s="130">
        <v>0</v>
      </c>
      <c r="E232" s="130">
        <v>0.6283889300503115</v>
      </c>
      <c r="F232" s="91" t="s">
        <v>824</v>
      </c>
      <c r="G232" s="91" t="b">
        <v>0</v>
      </c>
      <c r="H232" s="91" t="b">
        <v>0</v>
      </c>
      <c r="I232" s="91" t="b">
        <v>0</v>
      </c>
      <c r="J232" s="91" t="b">
        <v>0</v>
      </c>
      <c r="K232" s="91" t="b">
        <v>0</v>
      </c>
      <c r="L232" s="91" t="b">
        <v>0</v>
      </c>
    </row>
    <row r="233" spans="1:12" ht="15">
      <c r="A233" s="91" t="s">
        <v>934</v>
      </c>
      <c r="B233" s="91" t="s">
        <v>935</v>
      </c>
      <c r="C233" s="91">
        <v>2</v>
      </c>
      <c r="D233" s="130">
        <v>0</v>
      </c>
      <c r="E233" s="130">
        <v>0.9294189257142927</v>
      </c>
      <c r="F233" s="91" t="s">
        <v>824</v>
      </c>
      <c r="G233" s="91" t="b">
        <v>0</v>
      </c>
      <c r="H233" s="91" t="b">
        <v>0</v>
      </c>
      <c r="I233" s="91" t="b">
        <v>0</v>
      </c>
      <c r="J233" s="91" t="b">
        <v>0</v>
      </c>
      <c r="K233" s="91" t="b">
        <v>0</v>
      </c>
      <c r="L233" s="91" t="b">
        <v>0</v>
      </c>
    </row>
    <row r="234" spans="1:12" ht="15">
      <c r="A234" s="91" t="s">
        <v>935</v>
      </c>
      <c r="B234" s="91" t="s">
        <v>936</v>
      </c>
      <c r="C234" s="91">
        <v>2</v>
      </c>
      <c r="D234" s="130">
        <v>0</v>
      </c>
      <c r="E234" s="130">
        <v>0.9294189257142927</v>
      </c>
      <c r="F234" s="91" t="s">
        <v>824</v>
      </c>
      <c r="G234" s="91" t="b">
        <v>0</v>
      </c>
      <c r="H234" s="91" t="b">
        <v>0</v>
      </c>
      <c r="I234" s="91" t="b">
        <v>0</v>
      </c>
      <c r="J234" s="91" t="b">
        <v>0</v>
      </c>
      <c r="K234" s="91" t="b">
        <v>0</v>
      </c>
      <c r="L234"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1222</v>
      </c>
      <c r="B2" s="133" t="s">
        <v>1223</v>
      </c>
      <c r="C2" s="67" t="s">
        <v>1224</v>
      </c>
    </row>
    <row r="3" spans="1:3" ht="15">
      <c r="A3" s="132" t="s">
        <v>818</v>
      </c>
      <c r="B3" s="132" t="s">
        <v>818</v>
      </c>
      <c r="C3" s="36">
        <v>14</v>
      </c>
    </row>
    <row r="4" spans="1:3" ht="15">
      <c r="A4" s="132" t="s">
        <v>819</v>
      </c>
      <c r="B4" s="132" t="s">
        <v>819</v>
      </c>
      <c r="C4" s="36">
        <v>11</v>
      </c>
    </row>
    <row r="5" spans="1:3" ht="15">
      <c r="A5" s="132" t="s">
        <v>820</v>
      </c>
      <c r="B5" s="132" t="s">
        <v>818</v>
      </c>
      <c r="C5" s="36">
        <v>4</v>
      </c>
    </row>
    <row r="6" spans="1:3" ht="15">
      <c r="A6" s="132" t="s">
        <v>820</v>
      </c>
      <c r="B6" s="132" t="s">
        <v>820</v>
      </c>
      <c r="C6" s="36">
        <v>17</v>
      </c>
    </row>
    <row r="7" spans="1:3" ht="15">
      <c r="A7" s="132" t="s">
        <v>821</v>
      </c>
      <c r="B7" s="132" t="s">
        <v>818</v>
      </c>
      <c r="C7" s="36">
        <v>16</v>
      </c>
    </row>
    <row r="8" spans="1:3" ht="15">
      <c r="A8" s="132" t="s">
        <v>821</v>
      </c>
      <c r="B8" s="132" t="s">
        <v>821</v>
      </c>
      <c r="C8" s="36">
        <v>4</v>
      </c>
    </row>
    <row r="9" spans="1:3" ht="15">
      <c r="A9" s="132" t="s">
        <v>822</v>
      </c>
      <c r="B9" s="132" t="s">
        <v>818</v>
      </c>
      <c r="C9" s="36">
        <v>2</v>
      </c>
    </row>
    <row r="10" spans="1:3" ht="15">
      <c r="A10" s="132" t="s">
        <v>822</v>
      </c>
      <c r="B10" s="132" t="s">
        <v>822</v>
      </c>
      <c r="C10" s="36">
        <v>4</v>
      </c>
    </row>
    <row r="11" spans="1:3" ht="15">
      <c r="A11" s="132" t="s">
        <v>823</v>
      </c>
      <c r="B11" s="132" t="s">
        <v>818</v>
      </c>
      <c r="C11" s="36">
        <v>2</v>
      </c>
    </row>
    <row r="12" spans="1:3" ht="15">
      <c r="A12" s="132" t="s">
        <v>823</v>
      </c>
      <c r="B12" s="132" t="s">
        <v>823</v>
      </c>
      <c r="C12" s="36">
        <v>4</v>
      </c>
    </row>
    <row r="13" spans="1:3" ht="15">
      <c r="A13" s="132" t="s">
        <v>824</v>
      </c>
      <c r="B13" s="132" t="s">
        <v>818</v>
      </c>
      <c r="C13" s="36">
        <v>2</v>
      </c>
    </row>
    <row r="14" spans="1:3" ht="15">
      <c r="A14" s="132" t="s">
        <v>824</v>
      </c>
      <c r="B14" s="132" t="s">
        <v>824</v>
      </c>
      <c r="C14" s="36">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1230</v>
      </c>
      <c r="B1" s="13" t="s">
        <v>17</v>
      </c>
    </row>
    <row r="2" spans="1:2" ht="15">
      <c r="A2" s="85" t="s">
        <v>1231</v>
      </c>
      <c r="B2" s="85" t="s">
        <v>1237</v>
      </c>
    </row>
    <row r="3" spans="1:2" ht="15">
      <c r="A3" s="85" t="s">
        <v>1232</v>
      </c>
      <c r="B3" s="85" t="s">
        <v>1238</v>
      </c>
    </row>
    <row r="4" spans="1:2" ht="15">
      <c r="A4" s="85" t="s">
        <v>1233</v>
      </c>
      <c r="B4" s="85" t="s">
        <v>1239</v>
      </c>
    </row>
    <row r="5" spans="1:2" ht="15">
      <c r="A5" s="85" t="s">
        <v>1234</v>
      </c>
      <c r="B5" s="85" t="s">
        <v>1240</v>
      </c>
    </row>
    <row r="6" spans="1:2" ht="15">
      <c r="A6" s="85" t="s">
        <v>1235</v>
      </c>
      <c r="B6" s="85" t="s">
        <v>1241</v>
      </c>
    </row>
    <row r="7" spans="1:2" ht="15">
      <c r="A7" s="85" t="s">
        <v>1236</v>
      </c>
      <c r="B7" s="85" t="s">
        <v>1238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817</v>
      </c>
      <c r="BB2" s="13" t="s">
        <v>833</v>
      </c>
      <c r="BC2" s="13" t="s">
        <v>834</v>
      </c>
      <c r="BD2" s="67" t="s">
        <v>1211</v>
      </c>
      <c r="BE2" s="67" t="s">
        <v>1212</v>
      </c>
      <c r="BF2" s="67" t="s">
        <v>1213</v>
      </c>
      <c r="BG2" s="67" t="s">
        <v>1214</v>
      </c>
      <c r="BH2" s="67" t="s">
        <v>1215</v>
      </c>
      <c r="BI2" s="67" t="s">
        <v>1216</v>
      </c>
      <c r="BJ2" s="67" t="s">
        <v>1217</v>
      </c>
      <c r="BK2" s="67" t="s">
        <v>1218</v>
      </c>
      <c r="BL2" s="67" t="s">
        <v>1219</v>
      </c>
    </row>
    <row r="3" spans="1:64" ht="15" customHeight="1">
      <c r="A3" s="84" t="s">
        <v>212</v>
      </c>
      <c r="B3" s="84" t="s">
        <v>237</v>
      </c>
      <c r="C3" s="53"/>
      <c r="D3" s="54"/>
      <c r="E3" s="65"/>
      <c r="F3" s="55"/>
      <c r="G3" s="53"/>
      <c r="H3" s="57"/>
      <c r="I3" s="56"/>
      <c r="J3" s="56"/>
      <c r="K3" s="36" t="s">
        <v>65</v>
      </c>
      <c r="L3" s="62">
        <v>3</v>
      </c>
      <c r="M3" s="62"/>
      <c r="N3" s="63"/>
      <c r="O3" s="85" t="s">
        <v>254</v>
      </c>
      <c r="P3" s="87">
        <v>43711.40304398148</v>
      </c>
      <c r="Q3" s="85" t="s">
        <v>256</v>
      </c>
      <c r="R3" s="85"/>
      <c r="S3" s="85"/>
      <c r="T3" s="85"/>
      <c r="U3" s="85"/>
      <c r="V3" s="90" t="s">
        <v>346</v>
      </c>
      <c r="W3" s="87">
        <v>43711.40304398148</v>
      </c>
      <c r="X3" s="90" t="s">
        <v>373</v>
      </c>
      <c r="Y3" s="85"/>
      <c r="Z3" s="85"/>
      <c r="AA3" s="91" t="s">
        <v>420</v>
      </c>
      <c r="AB3" s="85"/>
      <c r="AC3" s="85" t="b">
        <v>0</v>
      </c>
      <c r="AD3" s="85">
        <v>0</v>
      </c>
      <c r="AE3" s="91" t="s">
        <v>469</v>
      </c>
      <c r="AF3" s="85" t="b">
        <v>0</v>
      </c>
      <c r="AG3" s="85" t="s">
        <v>475</v>
      </c>
      <c r="AH3" s="85"/>
      <c r="AI3" s="91" t="s">
        <v>469</v>
      </c>
      <c r="AJ3" s="85" t="b">
        <v>0</v>
      </c>
      <c r="AK3" s="85">
        <v>2</v>
      </c>
      <c r="AL3" s="91" t="s">
        <v>448</v>
      </c>
      <c r="AM3" s="85" t="s">
        <v>478</v>
      </c>
      <c r="AN3" s="85" t="b">
        <v>0</v>
      </c>
      <c r="AO3" s="91" t="s">
        <v>448</v>
      </c>
      <c r="AP3" s="85" t="s">
        <v>176</v>
      </c>
      <c r="AQ3" s="85">
        <v>0</v>
      </c>
      <c r="AR3" s="85">
        <v>0</v>
      </c>
      <c r="AS3" s="85"/>
      <c r="AT3" s="85"/>
      <c r="AU3" s="85"/>
      <c r="AV3" s="85"/>
      <c r="AW3" s="85"/>
      <c r="AX3" s="85"/>
      <c r="AY3" s="85"/>
      <c r="AZ3" s="85"/>
      <c r="BA3">
        <v>1</v>
      </c>
      <c r="BB3" s="85" t="str">
        <f>REPLACE(INDEX(GroupVertices[Group],MATCH(Edges25[[#This Row],[Vertex 1]],GroupVertices[Vertex],0)),1,1,"")</f>
        <v>4</v>
      </c>
      <c r="BC3" s="85" t="str">
        <f>REPLACE(INDEX(GroupVertices[Group],MATCH(Edges25[[#This Row],[Vertex 2]],GroupVertices[Vertex],0)),1,1,"")</f>
        <v>4</v>
      </c>
      <c r="BD3" s="51">
        <v>0</v>
      </c>
      <c r="BE3" s="52">
        <v>0</v>
      </c>
      <c r="BF3" s="51">
        <v>0</v>
      </c>
      <c r="BG3" s="52">
        <v>0</v>
      </c>
      <c r="BH3" s="51">
        <v>0</v>
      </c>
      <c r="BI3" s="52">
        <v>0</v>
      </c>
      <c r="BJ3" s="51">
        <v>21</v>
      </c>
      <c r="BK3" s="52">
        <v>100</v>
      </c>
      <c r="BL3" s="51">
        <v>21</v>
      </c>
    </row>
    <row r="4" spans="1:64" ht="15" customHeight="1">
      <c r="A4" s="84" t="s">
        <v>213</v>
      </c>
      <c r="B4" s="84" t="s">
        <v>237</v>
      </c>
      <c r="C4" s="53"/>
      <c r="D4" s="54"/>
      <c r="E4" s="65"/>
      <c r="F4" s="55"/>
      <c r="G4" s="53"/>
      <c r="H4" s="57"/>
      <c r="I4" s="56"/>
      <c r="J4" s="56"/>
      <c r="K4" s="36" t="s">
        <v>65</v>
      </c>
      <c r="L4" s="83">
        <v>4</v>
      </c>
      <c r="M4" s="83"/>
      <c r="N4" s="63"/>
      <c r="O4" s="86" t="s">
        <v>254</v>
      </c>
      <c r="P4" s="88">
        <v>43711.42798611111</v>
      </c>
      <c r="Q4" s="86" t="s">
        <v>256</v>
      </c>
      <c r="R4" s="86"/>
      <c r="S4" s="86"/>
      <c r="T4" s="86"/>
      <c r="U4" s="86"/>
      <c r="V4" s="89" t="s">
        <v>347</v>
      </c>
      <c r="W4" s="88">
        <v>43711.42798611111</v>
      </c>
      <c r="X4" s="89" t="s">
        <v>374</v>
      </c>
      <c r="Y4" s="86"/>
      <c r="Z4" s="86"/>
      <c r="AA4" s="92" t="s">
        <v>421</v>
      </c>
      <c r="AB4" s="86"/>
      <c r="AC4" s="86" t="b">
        <v>0</v>
      </c>
      <c r="AD4" s="86">
        <v>0</v>
      </c>
      <c r="AE4" s="92" t="s">
        <v>469</v>
      </c>
      <c r="AF4" s="86" t="b">
        <v>0</v>
      </c>
      <c r="AG4" s="86" t="s">
        <v>475</v>
      </c>
      <c r="AH4" s="86"/>
      <c r="AI4" s="92" t="s">
        <v>469</v>
      </c>
      <c r="AJ4" s="86" t="b">
        <v>0</v>
      </c>
      <c r="AK4" s="86">
        <v>2</v>
      </c>
      <c r="AL4" s="92" t="s">
        <v>448</v>
      </c>
      <c r="AM4" s="86" t="s">
        <v>479</v>
      </c>
      <c r="AN4" s="86" t="b">
        <v>0</v>
      </c>
      <c r="AO4" s="92" t="s">
        <v>448</v>
      </c>
      <c r="AP4" s="86" t="s">
        <v>176</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0</v>
      </c>
      <c r="BE4" s="52">
        <v>0</v>
      </c>
      <c r="BF4" s="51">
        <v>0</v>
      </c>
      <c r="BG4" s="52">
        <v>0</v>
      </c>
      <c r="BH4" s="51">
        <v>0</v>
      </c>
      <c r="BI4" s="52">
        <v>0</v>
      </c>
      <c r="BJ4" s="51">
        <v>21</v>
      </c>
      <c r="BK4" s="52">
        <v>100</v>
      </c>
      <c r="BL4" s="51">
        <v>21</v>
      </c>
    </row>
    <row r="5" spans="1:64" ht="15">
      <c r="A5" s="84" t="s">
        <v>214</v>
      </c>
      <c r="B5" s="84" t="s">
        <v>234</v>
      </c>
      <c r="C5" s="53"/>
      <c r="D5" s="54"/>
      <c r="E5" s="65"/>
      <c r="F5" s="55"/>
      <c r="G5" s="53"/>
      <c r="H5" s="57"/>
      <c r="I5" s="56"/>
      <c r="J5" s="56"/>
      <c r="K5" s="36" t="s">
        <v>65</v>
      </c>
      <c r="L5" s="83">
        <v>5</v>
      </c>
      <c r="M5" s="83"/>
      <c r="N5" s="63"/>
      <c r="O5" s="86" t="s">
        <v>254</v>
      </c>
      <c r="P5" s="88">
        <v>43711.72282407407</v>
      </c>
      <c r="Q5" s="86" t="s">
        <v>257</v>
      </c>
      <c r="R5" s="86"/>
      <c r="S5" s="86"/>
      <c r="T5" s="86"/>
      <c r="U5" s="86"/>
      <c r="V5" s="89" t="s">
        <v>348</v>
      </c>
      <c r="W5" s="88">
        <v>43711.72282407407</v>
      </c>
      <c r="X5" s="89" t="s">
        <v>375</v>
      </c>
      <c r="Y5" s="86"/>
      <c r="Z5" s="86"/>
      <c r="AA5" s="92" t="s">
        <v>422</v>
      </c>
      <c r="AB5" s="86"/>
      <c r="AC5" s="86" t="b">
        <v>0</v>
      </c>
      <c r="AD5" s="86">
        <v>0</v>
      </c>
      <c r="AE5" s="92" t="s">
        <v>469</v>
      </c>
      <c r="AF5" s="86" t="b">
        <v>0</v>
      </c>
      <c r="AG5" s="86" t="s">
        <v>475</v>
      </c>
      <c r="AH5" s="86"/>
      <c r="AI5" s="92" t="s">
        <v>469</v>
      </c>
      <c r="AJ5" s="86" t="b">
        <v>0</v>
      </c>
      <c r="AK5" s="86">
        <v>25</v>
      </c>
      <c r="AL5" s="92" t="s">
        <v>442</v>
      </c>
      <c r="AM5" s="86" t="s">
        <v>480</v>
      </c>
      <c r="AN5" s="86" t="b">
        <v>0</v>
      </c>
      <c r="AO5" s="92" t="s">
        <v>442</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24</v>
      </c>
      <c r="BK5" s="52">
        <v>100</v>
      </c>
      <c r="BL5" s="51">
        <v>24</v>
      </c>
    </row>
    <row r="6" spans="1:64" ht="15">
      <c r="A6" s="84" t="s">
        <v>215</v>
      </c>
      <c r="B6" s="84" t="s">
        <v>242</v>
      </c>
      <c r="C6" s="53"/>
      <c r="D6" s="54"/>
      <c r="E6" s="65"/>
      <c r="F6" s="55"/>
      <c r="G6" s="53"/>
      <c r="H6" s="57"/>
      <c r="I6" s="56"/>
      <c r="J6" s="56"/>
      <c r="K6" s="36" t="s">
        <v>65</v>
      </c>
      <c r="L6" s="83">
        <v>6</v>
      </c>
      <c r="M6" s="83"/>
      <c r="N6" s="63"/>
      <c r="O6" s="86" t="s">
        <v>254</v>
      </c>
      <c r="P6" s="88">
        <v>43715.856620370374</v>
      </c>
      <c r="Q6" s="86" t="s">
        <v>258</v>
      </c>
      <c r="R6" s="86"/>
      <c r="S6" s="86"/>
      <c r="T6" s="86"/>
      <c r="U6" s="86"/>
      <c r="V6" s="89" t="s">
        <v>349</v>
      </c>
      <c r="W6" s="88">
        <v>43715.856620370374</v>
      </c>
      <c r="X6" s="89" t="s">
        <v>376</v>
      </c>
      <c r="Y6" s="86"/>
      <c r="Z6" s="86"/>
      <c r="AA6" s="92" t="s">
        <v>423</v>
      </c>
      <c r="AB6" s="86"/>
      <c r="AC6" s="86" t="b">
        <v>0</v>
      </c>
      <c r="AD6" s="86">
        <v>0</v>
      </c>
      <c r="AE6" s="92" t="s">
        <v>469</v>
      </c>
      <c r="AF6" s="86" t="b">
        <v>0</v>
      </c>
      <c r="AG6" s="86" t="s">
        <v>475</v>
      </c>
      <c r="AH6" s="86"/>
      <c r="AI6" s="92" t="s">
        <v>469</v>
      </c>
      <c r="AJ6" s="86" t="b">
        <v>0</v>
      </c>
      <c r="AK6" s="86">
        <v>3</v>
      </c>
      <c r="AL6" s="92" t="s">
        <v>464</v>
      </c>
      <c r="AM6" s="86" t="s">
        <v>481</v>
      </c>
      <c r="AN6" s="86" t="b">
        <v>0</v>
      </c>
      <c r="AO6" s="92" t="s">
        <v>464</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216</v>
      </c>
      <c r="B7" s="84" t="s">
        <v>244</v>
      </c>
      <c r="C7" s="53"/>
      <c r="D7" s="54"/>
      <c r="E7" s="65"/>
      <c r="F7" s="55"/>
      <c r="G7" s="53"/>
      <c r="H7" s="57"/>
      <c r="I7" s="56"/>
      <c r="J7" s="56"/>
      <c r="K7" s="36" t="s">
        <v>65</v>
      </c>
      <c r="L7" s="83">
        <v>9</v>
      </c>
      <c r="M7" s="83"/>
      <c r="N7" s="63"/>
      <c r="O7" s="86" t="s">
        <v>254</v>
      </c>
      <c r="P7" s="88">
        <v>43683.47828703704</v>
      </c>
      <c r="Q7" s="86" t="s">
        <v>259</v>
      </c>
      <c r="R7" s="86"/>
      <c r="S7" s="86"/>
      <c r="T7" s="86"/>
      <c r="U7" s="86"/>
      <c r="V7" s="89" t="s">
        <v>350</v>
      </c>
      <c r="W7" s="88">
        <v>43683.47828703704</v>
      </c>
      <c r="X7" s="89" t="s">
        <v>377</v>
      </c>
      <c r="Y7" s="86"/>
      <c r="Z7" s="86"/>
      <c r="AA7" s="92" t="s">
        <v>424</v>
      </c>
      <c r="AB7" s="92" t="s">
        <v>467</v>
      </c>
      <c r="AC7" s="86" t="b">
        <v>0</v>
      </c>
      <c r="AD7" s="86">
        <v>0</v>
      </c>
      <c r="AE7" s="92" t="s">
        <v>470</v>
      </c>
      <c r="AF7" s="86" t="b">
        <v>0</v>
      </c>
      <c r="AG7" s="86" t="s">
        <v>475</v>
      </c>
      <c r="AH7" s="86"/>
      <c r="AI7" s="92" t="s">
        <v>469</v>
      </c>
      <c r="AJ7" s="86" t="b">
        <v>0</v>
      </c>
      <c r="AK7" s="86">
        <v>1</v>
      </c>
      <c r="AL7" s="92" t="s">
        <v>469</v>
      </c>
      <c r="AM7" s="86" t="s">
        <v>480</v>
      </c>
      <c r="AN7" s="86" t="b">
        <v>0</v>
      </c>
      <c r="AO7" s="92" t="s">
        <v>467</v>
      </c>
      <c r="AP7" s="86" t="s">
        <v>489</v>
      </c>
      <c r="AQ7" s="86">
        <v>0</v>
      </c>
      <c r="AR7" s="86">
        <v>0</v>
      </c>
      <c r="AS7" s="86"/>
      <c r="AT7" s="86"/>
      <c r="AU7" s="86"/>
      <c r="AV7" s="86"/>
      <c r="AW7" s="86"/>
      <c r="AX7" s="86"/>
      <c r="AY7" s="86"/>
      <c r="AZ7" s="86"/>
      <c r="BA7">
        <v>1</v>
      </c>
      <c r="BB7" s="85" t="str">
        <f>REPLACE(INDEX(GroupVertices[Group],MATCH(Edges25[[#This Row],[Vertex 1]],GroupVertices[Vertex],0)),1,1,"")</f>
        <v>7</v>
      </c>
      <c r="BC7" s="85" t="str">
        <f>REPLACE(INDEX(GroupVertices[Group],MATCH(Edges25[[#This Row],[Vertex 2]],GroupVertices[Vertex],0)),1,1,"")</f>
        <v>7</v>
      </c>
      <c r="BD7" s="51"/>
      <c r="BE7" s="52"/>
      <c r="BF7" s="51"/>
      <c r="BG7" s="52"/>
      <c r="BH7" s="51"/>
      <c r="BI7" s="52"/>
      <c r="BJ7" s="51"/>
      <c r="BK7" s="52"/>
      <c r="BL7" s="51"/>
    </row>
    <row r="8" spans="1:64" ht="15">
      <c r="A8" s="84" t="s">
        <v>217</v>
      </c>
      <c r="B8" s="84" t="s">
        <v>244</v>
      </c>
      <c r="C8" s="53"/>
      <c r="D8" s="54"/>
      <c r="E8" s="65"/>
      <c r="F8" s="55"/>
      <c r="G8" s="53"/>
      <c r="H8" s="57"/>
      <c r="I8" s="56"/>
      <c r="J8" s="56"/>
      <c r="K8" s="36" t="s">
        <v>65</v>
      </c>
      <c r="L8" s="83">
        <v>10</v>
      </c>
      <c r="M8" s="83"/>
      <c r="N8" s="63"/>
      <c r="O8" s="86" t="s">
        <v>254</v>
      </c>
      <c r="P8" s="88">
        <v>43715.89716435185</v>
      </c>
      <c r="Q8" s="86" t="s">
        <v>260</v>
      </c>
      <c r="R8" s="86"/>
      <c r="S8" s="86"/>
      <c r="T8" s="86"/>
      <c r="U8" s="86"/>
      <c r="V8" s="89" t="s">
        <v>351</v>
      </c>
      <c r="W8" s="88">
        <v>43715.89716435185</v>
      </c>
      <c r="X8" s="89" t="s">
        <v>378</v>
      </c>
      <c r="Y8" s="86"/>
      <c r="Z8" s="86"/>
      <c r="AA8" s="92" t="s">
        <v>425</v>
      </c>
      <c r="AB8" s="86"/>
      <c r="AC8" s="86" t="b">
        <v>0</v>
      </c>
      <c r="AD8" s="86">
        <v>0</v>
      </c>
      <c r="AE8" s="92" t="s">
        <v>469</v>
      </c>
      <c r="AF8" s="86" t="b">
        <v>0</v>
      </c>
      <c r="AG8" s="86" t="s">
        <v>475</v>
      </c>
      <c r="AH8" s="86"/>
      <c r="AI8" s="92" t="s">
        <v>469</v>
      </c>
      <c r="AJ8" s="86" t="b">
        <v>0</v>
      </c>
      <c r="AK8" s="86">
        <v>1</v>
      </c>
      <c r="AL8" s="92" t="s">
        <v>424</v>
      </c>
      <c r="AM8" s="86" t="s">
        <v>482</v>
      </c>
      <c r="AN8" s="86" t="b">
        <v>0</v>
      </c>
      <c r="AO8" s="92" t="s">
        <v>424</v>
      </c>
      <c r="AP8" s="86" t="s">
        <v>176</v>
      </c>
      <c r="AQ8" s="86">
        <v>0</v>
      </c>
      <c r="AR8" s="86">
        <v>0</v>
      </c>
      <c r="AS8" s="86"/>
      <c r="AT8" s="86"/>
      <c r="AU8" s="86"/>
      <c r="AV8" s="86"/>
      <c r="AW8" s="86"/>
      <c r="AX8" s="86"/>
      <c r="AY8" s="86"/>
      <c r="AZ8" s="86"/>
      <c r="BA8">
        <v>1</v>
      </c>
      <c r="BB8" s="85" t="str">
        <f>REPLACE(INDEX(GroupVertices[Group],MATCH(Edges25[[#This Row],[Vertex 1]],GroupVertices[Vertex],0)),1,1,"")</f>
        <v>7</v>
      </c>
      <c r="BC8" s="85" t="str">
        <f>REPLACE(INDEX(GroupVertices[Group],MATCH(Edges25[[#This Row],[Vertex 2]],GroupVertices[Vertex],0)),1,1,"")</f>
        <v>7</v>
      </c>
      <c r="BD8" s="51"/>
      <c r="BE8" s="52"/>
      <c r="BF8" s="51"/>
      <c r="BG8" s="52"/>
      <c r="BH8" s="51"/>
      <c r="BI8" s="52"/>
      <c r="BJ8" s="51"/>
      <c r="BK8" s="52"/>
      <c r="BL8" s="51"/>
    </row>
    <row r="9" spans="1:64" ht="15">
      <c r="A9" s="84" t="s">
        <v>218</v>
      </c>
      <c r="B9" s="84" t="s">
        <v>234</v>
      </c>
      <c r="C9" s="53"/>
      <c r="D9" s="54"/>
      <c r="E9" s="65"/>
      <c r="F9" s="55"/>
      <c r="G9" s="53"/>
      <c r="H9" s="57"/>
      <c r="I9" s="56"/>
      <c r="J9" s="56"/>
      <c r="K9" s="36" t="s">
        <v>65</v>
      </c>
      <c r="L9" s="83">
        <v>15</v>
      </c>
      <c r="M9" s="83"/>
      <c r="N9" s="63"/>
      <c r="O9" s="86" t="s">
        <v>254</v>
      </c>
      <c r="P9" s="88">
        <v>43716.63384259259</v>
      </c>
      <c r="Q9" s="86" t="s">
        <v>261</v>
      </c>
      <c r="R9" s="86"/>
      <c r="S9" s="86"/>
      <c r="T9" s="86"/>
      <c r="U9" s="86"/>
      <c r="V9" s="89" t="s">
        <v>352</v>
      </c>
      <c r="W9" s="88">
        <v>43716.63384259259</v>
      </c>
      <c r="X9" s="89" t="s">
        <v>379</v>
      </c>
      <c r="Y9" s="86"/>
      <c r="Z9" s="86"/>
      <c r="AA9" s="92" t="s">
        <v>426</v>
      </c>
      <c r="AB9" s="86"/>
      <c r="AC9" s="86" t="b">
        <v>0</v>
      </c>
      <c r="AD9" s="86">
        <v>0</v>
      </c>
      <c r="AE9" s="92" t="s">
        <v>469</v>
      </c>
      <c r="AF9" s="86" t="b">
        <v>0</v>
      </c>
      <c r="AG9" s="86" t="s">
        <v>475</v>
      </c>
      <c r="AH9" s="86"/>
      <c r="AI9" s="92" t="s">
        <v>469</v>
      </c>
      <c r="AJ9" s="86" t="b">
        <v>0</v>
      </c>
      <c r="AK9" s="86">
        <v>20</v>
      </c>
      <c r="AL9" s="92" t="s">
        <v>443</v>
      </c>
      <c r="AM9" s="86" t="s">
        <v>480</v>
      </c>
      <c r="AN9" s="86" t="b">
        <v>0</v>
      </c>
      <c r="AO9" s="92" t="s">
        <v>443</v>
      </c>
      <c r="AP9" s="86" t="s">
        <v>176</v>
      </c>
      <c r="AQ9" s="86">
        <v>0</v>
      </c>
      <c r="AR9" s="86">
        <v>0</v>
      </c>
      <c r="AS9" s="86"/>
      <c r="AT9" s="86"/>
      <c r="AU9" s="86"/>
      <c r="AV9" s="86"/>
      <c r="AW9" s="86"/>
      <c r="AX9" s="86"/>
      <c r="AY9" s="86"/>
      <c r="AZ9" s="86"/>
      <c r="BA9">
        <v>1</v>
      </c>
      <c r="BB9" s="85" t="str">
        <f>REPLACE(INDEX(GroupVertices[Group],MATCH(Edges25[[#This Row],[Vertex 1]],GroupVertices[Vertex],0)),1,1,"")</f>
        <v>2</v>
      </c>
      <c r="BC9" s="85" t="str">
        <f>REPLACE(INDEX(GroupVertices[Group],MATCH(Edges25[[#This Row],[Vertex 2]],GroupVertices[Vertex],0)),1,1,"")</f>
        <v>2</v>
      </c>
      <c r="BD9" s="51">
        <v>0</v>
      </c>
      <c r="BE9" s="52">
        <v>0</v>
      </c>
      <c r="BF9" s="51">
        <v>1</v>
      </c>
      <c r="BG9" s="52">
        <v>3.5714285714285716</v>
      </c>
      <c r="BH9" s="51">
        <v>0</v>
      </c>
      <c r="BI9" s="52">
        <v>0</v>
      </c>
      <c r="BJ9" s="51">
        <v>27</v>
      </c>
      <c r="BK9" s="52">
        <v>96.42857142857143</v>
      </c>
      <c r="BL9" s="51">
        <v>28</v>
      </c>
    </row>
    <row r="10" spans="1:64" ht="15">
      <c r="A10" s="84" t="s">
        <v>219</v>
      </c>
      <c r="B10" s="84" t="s">
        <v>234</v>
      </c>
      <c r="C10" s="53"/>
      <c r="D10" s="54"/>
      <c r="E10" s="65"/>
      <c r="F10" s="55"/>
      <c r="G10" s="53"/>
      <c r="H10" s="57"/>
      <c r="I10" s="56"/>
      <c r="J10" s="56"/>
      <c r="K10" s="36" t="s">
        <v>65</v>
      </c>
      <c r="L10" s="83">
        <v>16</v>
      </c>
      <c r="M10" s="83"/>
      <c r="N10" s="63"/>
      <c r="O10" s="86" t="s">
        <v>254</v>
      </c>
      <c r="P10" s="88">
        <v>43716.65440972222</v>
      </c>
      <c r="Q10" s="86" t="s">
        <v>261</v>
      </c>
      <c r="R10" s="86"/>
      <c r="S10" s="86"/>
      <c r="T10" s="86"/>
      <c r="U10" s="86"/>
      <c r="V10" s="89" t="s">
        <v>353</v>
      </c>
      <c r="W10" s="88">
        <v>43716.65440972222</v>
      </c>
      <c r="X10" s="89" t="s">
        <v>380</v>
      </c>
      <c r="Y10" s="86"/>
      <c r="Z10" s="86"/>
      <c r="AA10" s="92" t="s">
        <v>427</v>
      </c>
      <c r="AB10" s="86"/>
      <c r="AC10" s="86" t="b">
        <v>0</v>
      </c>
      <c r="AD10" s="86">
        <v>0</v>
      </c>
      <c r="AE10" s="92" t="s">
        <v>469</v>
      </c>
      <c r="AF10" s="86" t="b">
        <v>0</v>
      </c>
      <c r="AG10" s="86" t="s">
        <v>475</v>
      </c>
      <c r="AH10" s="86"/>
      <c r="AI10" s="92" t="s">
        <v>469</v>
      </c>
      <c r="AJ10" s="86" t="b">
        <v>0</v>
      </c>
      <c r="AK10" s="86">
        <v>20</v>
      </c>
      <c r="AL10" s="92" t="s">
        <v>443</v>
      </c>
      <c r="AM10" s="86" t="s">
        <v>480</v>
      </c>
      <c r="AN10" s="86" t="b">
        <v>0</v>
      </c>
      <c r="AO10" s="92" t="s">
        <v>443</v>
      </c>
      <c r="AP10" s="86" t="s">
        <v>176</v>
      </c>
      <c r="AQ10" s="86">
        <v>0</v>
      </c>
      <c r="AR10" s="86">
        <v>0</v>
      </c>
      <c r="AS10" s="86"/>
      <c r="AT10" s="86"/>
      <c r="AU10" s="86"/>
      <c r="AV10" s="86"/>
      <c r="AW10" s="86"/>
      <c r="AX10" s="86"/>
      <c r="AY10" s="86"/>
      <c r="AZ10" s="86"/>
      <c r="BA10">
        <v>1</v>
      </c>
      <c r="BB10" s="85" t="str">
        <f>REPLACE(INDEX(GroupVertices[Group],MATCH(Edges25[[#This Row],[Vertex 1]],GroupVertices[Vertex],0)),1,1,"")</f>
        <v>2</v>
      </c>
      <c r="BC10" s="85" t="str">
        <f>REPLACE(INDEX(GroupVertices[Group],MATCH(Edges25[[#This Row],[Vertex 2]],GroupVertices[Vertex],0)),1,1,"")</f>
        <v>2</v>
      </c>
      <c r="BD10" s="51">
        <v>0</v>
      </c>
      <c r="BE10" s="52">
        <v>0</v>
      </c>
      <c r="BF10" s="51">
        <v>1</v>
      </c>
      <c r="BG10" s="52">
        <v>3.5714285714285716</v>
      </c>
      <c r="BH10" s="51">
        <v>0</v>
      </c>
      <c r="BI10" s="52">
        <v>0</v>
      </c>
      <c r="BJ10" s="51">
        <v>27</v>
      </c>
      <c r="BK10" s="52">
        <v>96.42857142857143</v>
      </c>
      <c r="BL10" s="51">
        <v>28</v>
      </c>
    </row>
    <row r="11" spans="1:64" ht="15">
      <c r="A11" s="84" t="s">
        <v>220</v>
      </c>
      <c r="B11" s="84" t="s">
        <v>234</v>
      </c>
      <c r="C11" s="53"/>
      <c r="D11" s="54"/>
      <c r="E11" s="65"/>
      <c r="F11" s="55"/>
      <c r="G11" s="53"/>
      <c r="H11" s="57"/>
      <c r="I11" s="56"/>
      <c r="J11" s="56"/>
      <c r="K11" s="36" t="s">
        <v>65</v>
      </c>
      <c r="L11" s="83">
        <v>17</v>
      </c>
      <c r="M11" s="83"/>
      <c r="N11" s="63"/>
      <c r="O11" s="86" t="s">
        <v>254</v>
      </c>
      <c r="P11" s="88">
        <v>43716.66359953704</v>
      </c>
      <c r="Q11" s="86" t="s">
        <v>261</v>
      </c>
      <c r="R11" s="86"/>
      <c r="S11" s="86"/>
      <c r="T11" s="86"/>
      <c r="U11" s="86"/>
      <c r="V11" s="89" t="s">
        <v>354</v>
      </c>
      <c r="W11" s="88">
        <v>43716.66359953704</v>
      </c>
      <c r="X11" s="89" t="s">
        <v>381</v>
      </c>
      <c r="Y11" s="86"/>
      <c r="Z11" s="86"/>
      <c r="AA11" s="92" t="s">
        <v>428</v>
      </c>
      <c r="AB11" s="86"/>
      <c r="AC11" s="86" t="b">
        <v>0</v>
      </c>
      <c r="AD11" s="86">
        <v>0</v>
      </c>
      <c r="AE11" s="92" t="s">
        <v>469</v>
      </c>
      <c r="AF11" s="86" t="b">
        <v>0</v>
      </c>
      <c r="AG11" s="86" t="s">
        <v>475</v>
      </c>
      <c r="AH11" s="86"/>
      <c r="AI11" s="92" t="s">
        <v>469</v>
      </c>
      <c r="AJ11" s="86" t="b">
        <v>0</v>
      </c>
      <c r="AK11" s="86">
        <v>20</v>
      </c>
      <c r="AL11" s="92" t="s">
        <v>443</v>
      </c>
      <c r="AM11" s="86" t="s">
        <v>481</v>
      </c>
      <c r="AN11" s="86" t="b">
        <v>0</v>
      </c>
      <c r="AO11" s="92" t="s">
        <v>443</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1</v>
      </c>
      <c r="BG11" s="52">
        <v>3.5714285714285716</v>
      </c>
      <c r="BH11" s="51">
        <v>0</v>
      </c>
      <c r="BI11" s="52">
        <v>0</v>
      </c>
      <c r="BJ11" s="51">
        <v>27</v>
      </c>
      <c r="BK11" s="52">
        <v>96.42857142857143</v>
      </c>
      <c r="BL11" s="51">
        <v>28</v>
      </c>
    </row>
    <row r="12" spans="1:64" ht="15">
      <c r="A12" s="84" t="s">
        <v>221</v>
      </c>
      <c r="B12" s="84" t="s">
        <v>234</v>
      </c>
      <c r="C12" s="53"/>
      <c r="D12" s="54"/>
      <c r="E12" s="65"/>
      <c r="F12" s="55"/>
      <c r="G12" s="53"/>
      <c r="H12" s="57"/>
      <c r="I12" s="56"/>
      <c r="J12" s="56"/>
      <c r="K12" s="36" t="s">
        <v>65</v>
      </c>
      <c r="L12" s="83">
        <v>18</v>
      </c>
      <c r="M12" s="83"/>
      <c r="N12" s="63"/>
      <c r="O12" s="86" t="s">
        <v>254</v>
      </c>
      <c r="P12" s="88">
        <v>43716.72996527778</v>
      </c>
      <c r="Q12" s="86" t="s">
        <v>261</v>
      </c>
      <c r="R12" s="86"/>
      <c r="S12" s="86"/>
      <c r="T12" s="86"/>
      <c r="U12" s="86"/>
      <c r="V12" s="89" t="s">
        <v>355</v>
      </c>
      <c r="W12" s="88">
        <v>43716.72996527778</v>
      </c>
      <c r="X12" s="89" t="s">
        <v>382</v>
      </c>
      <c r="Y12" s="86"/>
      <c r="Z12" s="86"/>
      <c r="AA12" s="92" t="s">
        <v>429</v>
      </c>
      <c r="AB12" s="86"/>
      <c r="AC12" s="86" t="b">
        <v>0</v>
      </c>
      <c r="AD12" s="86">
        <v>0</v>
      </c>
      <c r="AE12" s="92" t="s">
        <v>469</v>
      </c>
      <c r="AF12" s="86" t="b">
        <v>0</v>
      </c>
      <c r="AG12" s="86" t="s">
        <v>475</v>
      </c>
      <c r="AH12" s="86"/>
      <c r="AI12" s="92" t="s">
        <v>469</v>
      </c>
      <c r="AJ12" s="86" t="b">
        <v>0</v>
      </c>
      <c r="AK12" s="86">
        <v>20</v>
      </c>
      <c r="AL12" s="92" t="s">
        <v>443</v>
      </c>
      <c r="AM12" s="86" t="s">
        <v>483</v>
      </c>
      <c r="AN12" s="86" t="b">
        <v>0</v>
      </c>
      <c r="AO12" s="92" t="s">
        <v>443</v>
      </c>
      <c r="AP12" s="86" t="s">
        <v>176</v>
      </c>
      <c r="AQ12" s="86">
        <v>0</v>
      </c>
      <c r="AR12" s="86">
        <v>0</v>
      </c>
      <c r="AS12" s="86"/>
      <c r="AT12" s="86"/>
      <c r="AU12" s="86"/>
      <c r="AV12" s="86"/>
      <c r="AW12" s="86"/>
      <c r="AX12" s="86"/>
      <c r="AY12" s="86"/>
      <c r="AZ12" s="86"/>
      <c r="BA12">
        <v>1</v>
      </c>
      <c r="BB12" s="85" t="str">
        <f>REPLACE(INDEX(GroupVertices[Group],MATCH(Edges25[[#This Row],[Vertex 1]],GroupVertices[Vertex],0)),1,1,"")</f>
        <v>2</v>
      </c>
      <c r="BC12" s="85" t="str">
        <f>REPLACE(INDEX(GroupVertices[Group],MATCH(Edges25[[#This Row],[Vertex 2]],GroupVertices[Vertex],0)),1,1,"")</f>
        <v>2</v>
      </c>
      <c r="BD12" s="51">
        <v>0</v>
      </c>
      <c r="BE12" s="52">
        <v>0</v>
      </c>
      <c r="BF12" s="51">
        <v>1</v>
      </c>
      <c r="BG12" s="52">
        <v>3.5714285714285716</v>
      </c>
      <c r="BH12" s="51">
        <v>0</v>
      </c>
      <c r="BI12" s="52">
        <v>0</v>
      </c>
      <c r="BJ12" s="51">
        <v>27</v>
      </c>
      <c r="BK12" s="52">
        <v>96.42857142857143</v>
      </c>
      <c r="BL12" s="51">
        <v>28</v>
      </c>
    </row>
    <row r="13" spans="1:64" ht="15">
      <c r="A13" s="84" t="s">
        <v>222</v>
      </c>
      <c r="B13" s="84" t="s">
        <v>234</v>
      </c>
      <c r="C13" s="53"/>
      <c r="D13" s="54"/>
      <c r="E13" s="65"/>
      <c r="F13" s="55"/>
      <c r="G13" s="53"/>
      <c r="H13" s="57"/>
      <c r="I13" s="56"/>
      <c r="J13" s="56"/>
      <c r="K13" s="36" t="s">
        <v>65</v>
      </c>
      <c r="L13" s="83">
        <v>19</v>
      </c>
      <c r="M13" s="83"/>
      <c r="N13" s="63"/>
      <c r="O13" s="86" t="s">
        <v>254</v>
      </c>
      <c r="P13" s="88">
        <v>43716.81028935185</v>
      </c>
      <c r="Q13" s="86" t="s">
        <v>261</v>
      </c>
      <c r="R13" s="86"/>
      <c r="S13" s="86"/>
      <c r="T13" s="86"/>
      <c r="U13" s="86"/>
      <c r="V13" s="89" t="s">
        <v>356</v>
      </c>
      <c r="W13" s="88">
        <v>43716.81028935185</v>
      </c>
      <c r="X13" s="89" t="s">
        <v>383</v>
      </c>
      <c r="Y13" s="86"/>
      <c r="Z13" s="86"/>
      <c r="AA13" s="92" t="s">
        <v>430</v>
      </c>
      <c r="AB13" s="86"/>
      <c r="AC13" s="86" t="b">
        <v>0</v>
      </c>
      <c r="AD13" s="86">
        <v>0</v>
      </c>
      <c r="AE13" s="92" t="s">
        <v>469</v>
      </c>
      <c r="AF13" s="86" t="b">
        <v>0</v>
      </c>
      <c r="AG13" s="86" t="s">
        <v>475</v>
      </c>
      <c r="AH13" s="86"/>
      <c r="AI13" s="92" t="s">
        <v>469</v>
      </c>
      <c r="AJ13" s="86" t="b">
        <v>0</v>
      </c>
      <c r="AK13" s="86">
        <v>20</v>
      </c>
      <c r="AL13" s="92" t="s">
        <v>443</v>
      </c>
      <c r="AM13" s="86" t="s">
        <v>480</v>
      </c>
      <c r="AN13" s="86" t="b">
        <v>0</v>
      </c>
      <c r="AO13" s="92" t="s">
        <v>443</v>
      </c>
      <c r="AP13" s="86" t="s">
        <v>176</v>
      </c>
      <c r="AQ13" s="86">
        <v>0</v>
      </c>
      <c r="AR13" s="86">
        <v>0</v>
      </c>
      <c r="AS13" s="86"/>
      <c r="AT13" s="86"/>
      <c r="AU13" s="86"/>
      <c r="AV13" s="86"/>
      <c r="AW13" s="86"/>
      <c r="AX13" s="86"/>
      <c r="AY13" s="86"/>
      <c r="AZ13" s="86"/>
      <c r="BA13">
        <v>1</v>
      </c>
      <c r="BB13" s="85" t="str">
        <f>REPLACE(INDEX(GroupVertices[Group],MATCH(Edges25[[#This Row],[Vertex 1]],GroupVertices[Vertex],0)),1,1,"")</f>
        <v>2</v>
      </c>
      <c r="BC13" s="85" t="str">
        <f>REPLACE(INDEX(GroupVertices[Group],MATCH(Edges25[[#This Row],[Vertex 2]],GroupVertices[Vertex],0)),1,1,"")</f>
        <v>2</v>
      </c>
      <c r="BD13" s="51">
        <v>0</v>
      </c>
      <c r="BE13" s="52">
        <v>0</v>
      </c>
      <c r="BF13" s="51">
        <v>1</v>
      </c>
      <c r="BG13" s="52">
        <v>3.5714285714285716</v>
      </c>
      <c r="BH13" s="51">
        <v>0</v>
      </c>
      <c r="BI13" s="52">
        <v>0</v>
      </c>
      <c r="BJ13" s="51">
        <v>27</v>
      </c>
      <c r="BK13" s="52">
        <v>96.42857142857143</v>
      </c>
      <c r="BL13" s="51">
        <v>28</v>
      </c>
    </row>
    <row r="14" spans="1:64" ht="15">
      <c r="A14" s="84" t="s">
        <v>223</v>
      </c>
      <c r="B14" s="84" t="s">
        <v>234</v>
      </c>
      <c r="C14" s="53"/>
      <c r="D14" s="54"/>
      <c r="E14" s="65"/>
      <c r="F14" s="55"/>
      <c r="G14" s="53"/>
      <c r="H14" s="57"/>
      <c r="I14" s="56"/>
      <c r="J14" s="56"/>
      <c r="K14" s="36" t="s">
        <v>65</v>
      </c>
      <c r="L14" s="83">
        <v>20</v>
      </c>
      <c r="M14" s="83"/>
      <c r="N14" s="63"/>
      <c r="O14" s="86" t="s">
        <v>254</v>
      </c>
      <c r="P14" s="88">
        <v>43717.13306712963</v>
      </c>
      <c r="Q14" s="86" t="s">
        <v>261</v>
      </c>
      <c r="R14" s="86"/>
      <c r="S14" s="86"/>
      <c r="T14" s="86"/>
      <c r="U14" s="86"/>
      <c r="V14" s="89" t="s">
        <v>357</v>
      </c>
      <c r="W14" s="88">
        <v>43717.13306712963</v>
      </c>
      <c r="X14" s="89" t="s">
        <v>384</v>
      </c>
      <c r="Y14" s="86"/>
      <c r="Z14" s="86"/>
      <c r="AA14" s="92" t="s">
        <v>431</v>
      </c>
      <c r="AB14" s="86"/>
      <c r="AC14" s="86" t="b">
        <v>0</v>
      </c>
      <c r="AD14" s="86">
        <v>0</v>
      </c>
      <c r="AE14" s="92" t="s">
        <v>469</v>
      </c>
      <c r="AF14" s="86" t="b">
        <v>0</v>
      </c>
      <c r="AG14" s="86" t="s">
        <v>475</v>
      </c>
      <c r="AH14" s="86"/>
      <c r="AI14" s="92" t="s">
        <v>469</v>
      </c>
      <c r="AJ14" s="86" t="b">
        <v>0</v>
      </c>
      <c r="AK14" s="86">
        <v>20</v>
      </c>
      <c r="AL14" s="92" t="s">
        <v>443</v>
      </c>
      <c r="AM14" s="86" t="s">
        <v>480</v>
      </c>
      <c r="AN14" s="86" t="b">
        <v>0</v>
      </c>
      <c r="AO14" s="92" t="s">
        <v>443</v>
      </c>
      <c r="AP14" s="86" t="s">
        <v>176</v>
      </c>
      <c r="AQ14" s="86">
        <v>0</v>
      </c>
      <c r="AR14" s="86">
        <v>0</v>
      </c>
      <c r="AS14" s="86"/>
      <c r="AT14" s="86"/>
      <c r="AU14" s="86"/>
      <c r="AV14" s="86"/>
      <c r="AW14" s="86"/>
      <c r="AX14" s="86"/>
      <c r="AY14" s="86"/>
      <c r="AZ14" s="86"/>
      <c r="BA14">
        <v>1</v>
      </c>
      <c r="BB14" s="85" t="str">
        <f>REPLACE(INDEX(GroupVertices[Group],MATCH(Edges25[[#This Row],[Vertex 1]],GroupVertices[Vertex],0)),1,1,"")</f>
        <v>2</v>
      </c>
      <c r="BC14" s="85" t="str">
        <f>REPLACE(INDEX(GroupVertices[Group],MATCH(Edges25[[#This Row],[Vertex 2]],GroupVertices[Vertex],0)),1,1,"")</f>
        <v>2</v>
      </c>
      <c r="BD14" s="51">
        <v>0</v>
      </c>
      <c r="BE14" s="52">
        <v>0</v>
      </c>
      <c r="BF14" s="51">
        <v>1</v>
      </c>
      <c r="BG14" s="52">
        <v>3.5714285714285716</v>
      </c>
      <c r="BH14" s="51">
        <v>0</v>
      </c>
      <c r="BI14" s="52">
        <v>0</v>
      </c>
      <c r="BJ14" s="51">
        <v>27</v>
      </c>
      <c r="BK14" s="52">
        <v>96.42857142857143</v>
      </c>
      <c r="BL14" s="51">
        <v>28</v>
      </c>
    </row>
    <row r="15" spans="1:64" ht="15">
      <c r="A15" s="84" t="s">
        <v>224</v>
      </c>
      <c r="B15" s="84" t="s">
        <v>245</v>
      </c>
      <c r="C15" s="53"/>
      <c r="D15" s="54"/>
      <c r="E15" s="65"/>
      <c r="F15" s="55"/>
      <c r="G15" s="53"/>
      <c r="H15" s="57"/>
      <c r="I15" s="56"/>
      <c r="J15" s="56"/>
      <c r="K15" s="36" t="s">
        <v>65</v>
      </c>
      <c r="L15" s="83">
        <v>21</v>
      </c>
      <c r="M15" s="83"/>
      <c r="N15" s="63"/>
      <c r="O15" s="86" t="s">
        <v>254</v>
      </c>
      <c r="P15" s="88">
        <v>43717.92916666667</v>
      </c>
      <c r="Q15" s="86" t="s">
        <v>262</v>
      </c>
      <c r="R15" s="89" t="s">
        <v>295</v>
      </c>
      <c r="S15" s="86" t="s">
        <v>319</v>
      </c>
      <c r="T15" s="86" t="s">
        <v>325</v>
      </c>
      <c r="U15" s="86"/>
      <c r="V15" s="89" t="s">
        <v>358</v>
      </c>
      <c r="W15" s="88">
        <v>43717.92916666667</v>
      </c>
      <c r="X15" s="89" t="s">
        <v>385</v>
      </c>
      <c r="Y15" s="86"/>
      <c r="Z15" s="86"/>
      <c r="AA15" s="92" t="s">
        <v>432</v>
      </c>
      <c r="AB15" s="86"/>
      <c r="AC15" s="86" t="b">
        <v>0</v>
      </c>
      <c r="AD15" s="86">
        <v>0</v>
      </c>
      <c r="AE15" s="92" t="s">
        <v>469</v>
      </c>
      <c r="AF15" s="86" t="b">
        <v>0</v>
      </c>
      <c r="AG15" s="86" t="s">
        <v>475</v>
      </c>
      <c r="AH15" s="86"/>
      <c r="AI15" s="92" t="s">
        <v>469</v>
      </c>
      <c r="AJ15" s="86" t="b">
        <v>0</v>
      </c>
      <c r="AK15" s="86">
        <v>0</v>
      </c>
      <c r="AL15" s="92" t="s">
        <v>469</v>
      </c>
      <c r="AM15" s="86" t="s">
        <v>484</v>
      </c>
      <c r="AN15" s="86" t="b">
        <v>0</v>
      </c>
      <c r="AO15" s="92" t="s">
        <v>432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23</v>
      </c>
      <c r="BK15" s="52">
        <v>100</v>
      </c>
      <c r="BL15" s="51">
        <v>23</v>
      </c>
    </row>
    <row r="16" spans="1:64" ht="15">
      <c r="A16" s="84" t="s">
        <v>225</v>
      </c>
      <c r="B16" s="84" t="s">
        <v>242</v>
      </c>
      <c r="C16" s="53"/>
      <c r="D16" s="54"/>
      <c r="E16" s="65"/>
      <c r="F16" s="55"/>
      <c r="G16" s="53"/>
      <c r="H16" s="57"/>
      <c r="I16" s="56"/>
      <c r="J16" s="56"/>
      <c r="K16" s="36" t="s">
        <v>65</v>
      </c>
      <c r="L16" s="83">
        <v>23</v>
      </c>
      <c r="M16" s="83"/>
      <c r="N16" s="63"/>
      <c r="O16" s="86" t="s">
        <v>254</v>
      </c>
      <c r="P16" s="88">
        <v>43718.47130787037</v>
      </c>
      <c r="Q16" s="86" t="s">
        <v>263</v>
      </c>
      <c r="R16" s="89" t="s">
        <v>296</v>
      </c>
      <c r="S16" s="86" t="s">
        <v>320</v>
      </c>
      <c r="T16" s="86" t="s">
        <v>326</v>
      </c>
      <c r="U16" s="86"/>
      <c r="V16" s="89" t="s">
        <v>359</v>
      </c>
      <c r="W16" s="88">
        <v>43718.47130787037</v>
      </c>
      <c r="X16" s="89" t="s">
        <v>386</v>
      </c>
      <c r="Y16" s="86"/>
      <c r="Z16" s="86"/>
      <c r="AA16" s="92" t="s">
        <v>433</v>
      </c>
      <c r="AB16" s="86"/>
      <c r="AC16" s="86" t="b">
        <v>0</v>
      </c>
      <c r="AD16" s="86">
        <v>0</v>
      </c>
      <c r="AE16" s="92" t="s">
        <v>469</v>
      </c>
      <c r="AF16" s="86" t="b">
        <v>1</v>
      </c>
      <c r="AG16" s="86" t="s">
        <v>475</v>
      </c>
      <c r="AH16" s="86"/>
      <c r="AI16" s="92" t="s">
        <v>476</v>
      </c>
      <c r="AJ16" s="86" t="b">
        <v>0</v>
      </c>
      <c r="AK16" s="86">
        <v>0</v>
      </c>
      <c r="AL16" s="92" t="s">
        <v>469</v>
      </c>
      <c r="AM16" s="86" t="s">
        <v>481</v>
      </c>
      <c r="AN16" s="86" t="b">
        <v>0</v>
      </c>
      <c r="AO16" s="92" t="s">
        <v>433</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3</v>
      </c>
      <c r="BE16" s="52">
        <v>23.076923076923077</v>
      </c>
      <c r="BF16" s="51">
        <v>0</v>
      </c>
      <c r="BG16" s="52">
        <v>0</v>
      </c>
      <c r="BH16" s="51">
        <v>0</v>
      </c>
      <c r="BI16" s="52">
        <v>0</v>
      </c>
      <c r="BJ16" s="51">
        <v>10</v>
      </c>
      <c r="BK16" s="52">
        <v>76.92307692307692</v>
      </c>
      <c r="BL16" s="51">
        <v>13</v>
      </c>
    </row>
    <row r="17" spans="1:64" ht="15">
      <c r="A17" s="84" t="s">
        <v>226</v>
      </c>
      <c r="B17" s="84" t="s">
        <v>227</v>
      </c>
      <c r="C17" s="53"/>
      <c r="D17" s="54"/>
      <c r="E17" s="65"/>
      <c r="F17" s="55"/>
      <c r="G17" s="53"/>
      <c r="H17" s="57"/>
      <c r="I17" s="56"/>
      <c r="J17" s="56"/>
      <c r="K17" s="36" t="s">
        <v>65</v>
      </c>
      <c r="L17" s="83">
        <v>24</v>
      </c>
      <c r="M17" s="83"/>
      <c r="N17" s="63"/>
      <c r="O17" s="86" t="s">
        <v>254</v>
      </c>
      <c r="P17" s="88">
        <v>43718.57074074074</v>
      </c>
      <c r="Q17" s="86" t="s">
        <v>264</v>
      </c>
      <c r="R17" s="86"/>
      <c r="S17" s="86"/>
      <c r="T17" s="86" t="s">
        <v>327</v>
      </c>
      <c r="U17" s="86"/>
      <c r="V17" s="89" t="s">
        <v>360</v>
      </c>
      <c r="W17" s="88">
        <v>43718.57074074074</v>
      </c>
      <c r="X17" s="89" t="s">
        <v>387</v>
      </c>
      <c r="Y17" s="86"/>
      <c r="Z17" s="86"/>
      <c r="AA17" s="92" t="s">
        <v>434</v>
      </c>
      <c r="AB17" s="86"/>
      <c r="AC17" s="86" t="b">
        <v>0</v>
      </c>
      <c r="AD17" s="86">
        <v>0</v>
      </c>
      <c r="AE17" s="92" t="s">
        <v>469</v>
      </c>
      <c r="AF17" s="86" t="b">
        <v>1</v>
      </c>
      <c r="AG17" s="86" t="s">
        <v>475</v>
      </c>
      <c r="AH17" s="86"/>
      <c r="AI17" s="92" t="s">
        <v>477</v>
      </c>
      <c r="AJ17" s="86" t="b">
        <v>0</v>
      </c>
      <c r="AK17" s="86">
        <v>1</v>
      </c>
      <c r="AL17" s="92" t="s">
        <v>435</v>
      </c>
      <c r="AM17" s="86" t="s">
        <v>481</v>
      </c>
      <c r="AN17" s="86" t="b">
        <v>0</v>
      </c>
      <c r="AO17" s="92" t="s">
        <v>435</v>
      </c>
      <c r="AP17" s="86" t="s">
        <v>176</v>
      </c>
      <c r="AQ17" s="86">
        <v>0</v>
      </c>
      <c r="AR17" s="86">
        <v>0</v>
      </c>
      <c r="AS17" s="86"/>
      <c r="AT17" s="86"/>
      <c r="AU17" s="86"/>
      <c r="AV17" s="86"/>
      <c r="AW17" s="86"/>
      <c r="AX17" s="86"/>
      <c r="AY17" s="86"/>
      <c r="AZ17" s="86"/>
      <c r="BA17">
        <v>1</v>
      </c>
      <c r="BB17" s="85" t="str">
        <f>REPLACE(INDEX(GroupVertices[Group],MATCH(Edges25[[#This Row],[Vertex 1]],GroupVertices[Vertex],0)),1,1,"")</f>
        <v>5</v>
      </c>
      <c r="BC17" s="85" t="str">
        <f>REPLACE(INDEX(GroupVertices[Group],MATCH(Edges25[[#This Row],[Vertex 2]],GroupVertices[Vertex],0)),1,1,"")</f>
        <v>5</v>
      </c>
      <c r="BD17" s="51">
        <v>3</v>
      </c>
      <c r="BE17" s="52">
        <v>13.636363636363637</v>
      </c>
      <c r="BF17" s="51">
        <v>1</v>
      </c>
      <c r="BG17" s="52">
        <v>4.545454545454546</v>
      </c>
      <c r="BH17" s="51">
        <v>0</v>
      </c>
      <c r="BI17" s="52">
        <v>0</v>
      </c>
      <c r="BJ17" s="51">
        <v>18</v>
      </c>
      <c r="BK17" s="52">
        <v>81.81818181818181</v>
      </c>
      <c r="BL17" s="51">
        <v>22</v>
      </c>
    </row>
    <row r="18" spans="1:64" ht="15">
      <c r="A18" s="84" t="s">
        <v>227</v>
      </c>
      <c r="B18" s="84" t="s">
        <v>246</v>
      </c>
      <c r="C18" s="53"/>
      <c r="D18" s="54"/>
      <c r="E18" s="65"/>
      <c r="F18" s="55"/>
      <c r="G18" s="53"/>
      <c r="H18" s="57"/>
      <c r="I18" s="56"/>
      <c r="J18" s="56"/>
      <c r="K18" s="36" t="s">
        <v>65</v>
      </c>
      <c r="L18" s="83">
        <v>25</v>
      </c>
      <c r="M18" s="83"/>
      <c r="N18" s="63"/>
      <c r="O18" s="86" t="s">
        <v>254</v>
      </c>
      <c r="P18" s="88">
        <v>43718.50883101852</v>
      </c>
      <c r="Q18" s="86" t="s">
        <v>265</v>
      </c>
      <c r="R18" s="89" t="s">
        <v>297</v>
      </c>
      <c r="S18" s="86" t="s">
        <v>320</v>
      </c>
      <c r="T18" s="86" t="s">
        <v>327</v>
      </c>
      <c r="U18" s="86"/>
      <c r="V18" s="89" t="s">
        <v>361</v>
      </c>
      <c r="W18" s="88">
        <v>43718.50883101852</v>
      </c>
      <c r="X18" s="89" t="s">
        <v>388</v>
      </c>
      <c r="Y18" s="86"/>
      <c r="Z18" s="86"/>
      <c r="AA18" s="92" t="s">
        <v>435</v>
      </c>
      <c r="AB18" s="86"/>
      <c r="AC18" s="86" t="b">
        <v>0</v>
      </c>
      <c r="AD18" s="86">
        <v>1</v>
      </c>
      <c r="AE18" s="92" t="s">
        <v>469</v>
      </c>
      <c r="AF18" s="86" t="b">
        <v>1</v>
      </c>
      <c r="AG18" s="86" t="s">
        <v>475</v>
      </c>
      <c r="AH18" s="86"/>
      <c r="AI18" s="92" t="s">
        <v>477</v>
      </c>
      <c r="AJ18" s="86" t="b">
        <v>0</v>
      </c>
      <c r="AK18" s="86">
        <v>1</v>
      </c>
      <c r="AL18" s="92" t="s">
        <v>469</v>
      </c>
      <c r="AM18" s="86" t="s">
        <v>481</v>
      </c>
      <c r="AN18" s="86" t="b">
        <v>0</v>
      </c>
      <c r="AO18" s="92" t="s">
        <v>435</v>
      </c>
      <c r="AP18" s="86" t="s">
        <v>176</v>
      </c>
      <c r="AQ18" s="86">
        <v>0</v>
      </c>
      <c r="AR18" s="86">
        <v>0</v>
      </c>
      <c r="AS18" s="86"/>
      <c r="AT18" s="86"/>
      <c r="AU18" s="86"/>
      <c r="AV18" s="86"/>
      <c r="AW18" s="86"/>
      <c r="AX18" s="86"/>
      <c r="AY18" s="86"/>
      <c r="AZ18" s="86"/>
      <c r="BA18">
        <v>1</v>
      </c>
      <c r="BB18" s="85" t="str">
        <f>REPLACE(INDEX(GroupVertices[Group],MATCH(Edges25[[#This Row],[Vertex 1]],GroupVertices[Vertex],0)),1,1,"")</f>
        <v>5</v>
      </c>
      <c r="BC18" s="85" t="str">
        <f>REPLACE(INDEX(GroupVertices[Group],MATCH(Edges25[[#This Row],[Vertex 2]],GroupVertices[Vertex],0)),1,1,"")</f>
        <v>5</v>
      </c>
      <c r="BD18" s="51">
        <v>3</v>
      </c>
      <c r="BE18" s="52">
        <v>9.090909090909092</v>
      </c>
      <c r="BF18" s="51">
        <v>1</v>
      </c>
      <c r="BG18" s="52">
        <v>3.0303030303030303</v>
      </c>
      <c r="BH18" s="51">
        <v>0</v>
      </c>
      <c r="BI18" s="52">
        <v>0</v>
      </c>
      <c r="BJ18" s="51">
        <v>29</v>
      </c>
      <c r="BK18" s="52">
        <v>87.87878787878788</v>
      </c>
      <c r="BL18" s="51">
        <v>33</v>
      </c>
    </row>
    <row r="19" spans="1:64" ht="15">
      <c r="A19" s="84" t="s">
        <v>228</v>
      </c>
      <c r="B19" s="84" t="s">
        <v>246</v>
      </c>
      <c r="C19" s="53"/>
      <c r="D19" s="54"/>
      <c r="E19" s="65"/>
      <c r="F19" s="55"/>
      <c r="G19" s="53"/>
      <c r="H19" s="57"/>
      <c r="I19" s="56"/>
      <c r="J19" s="56"/>
      <c r="K19" s="36" t="s">
        <v>65</v>
      </c>
      <c r="L19" s="83">
        <v>26</v>
      </c>
      <c r="M19" s="83"/>
      <c r="N19" s="63"/>
      <c r="O19" s="86" t="s">
        <v>254</v>
      </c>
      <c r="P19" s="88">
        <v>43718.75116898148</v>
      </c>
      <c r="Q19" s="86" t="s">
        <v>266</v>
      </c>
      <c r="R19" s="86"/>
      <c r="S19" s="86"/>
      <c r="T19" s="86" t="s">
        <v>327</v>
      </c>
      <c r="U19" s="86"/>
      <c r="V19" s="89" t="s">
        <v>362</v>
      </c>
      <c r="W19" s="88">
        <v>43718.75116898148</v>
      </c>
      <c r="X19" s="89" t="s">
        <v>389</v>
      </c>
      <c r="Y19" s="86"/>
      <c r="Z19" s="86"/>
      <c r="AA19" s="92" t="s">
        <v>436</v>
      </c>
      <c r="AB19" s="92" t="s">
        <v>435</v>
      </c>
      <c r="AC19" s="86" t="b">
        <v>0</v>
      </c>
      <c r="AD19" s="86">
        <v>0</v>
      </c>
      <c r="AE19" s="92" t="s">
        <v>471</v>
      </c>
      <c r="AF19" s="86" t="b">
        <v>0</v>
      </c>
      <c r="AG19" s="86" t="s">
        <v>475</v>
      </c>
      <c r="AH19" s="86"/>
      <c r="AI19" s="92" t="s">
        <v>469</v>
      </c>
      <c r="AJ19" s="86" t="b">
        <v>0</v>
      </c>
      <c r="AK19" s="86">
        <v>0</v>
      </c>
      <c r="AL19" s="92" t="s">
        <v>469</v>
      </c>
      <c r="AM19" s="86" t="s">
        <v>480</v>
      </c>
      <c r="AN19" s="86" t="b">
        <v>0</v>
      </c>
      <c r="AO19" s="92" t="s">
        <v>435</v>
      </c>
      <c r="AP19" s="86" t="s">
        <v>176</v>
      </c>
      <c r="AQ19" s="86">
        <v>0</v>
      </c>
      <c r="AR19" s="86">
        <v>0</v>
      </c>
      <c r="AS19" s="86"/>
      <c r="AT19" s="86"/>
      <c r="AU19" s="86"/>
      <c r="AV19" s="86"/>
      <c r="AW19" s="86"/>
      <c r="AX19" s="86"/>
      <c r="AY19" s="86"/>
      <c r="AZ19" s="86"/>
      <c r="BA19">
        <v>1</v>
      </c>
      <c r="BB19" s="85" t="str">
        <f>REPLACE(INDEX(GroupVertices[Group],MATCH(Edges25[[#This Row],[Vertex 1]],GroupVertices[Vertex],0)),1,1,"")</f>
        <v>5</v>
      </c>
      <c r="BC19" s="85" t="str">
        <f>REPLACE(INDEX(GroupVertices[Group],MATCH(Edges25[[#This Row],[Vertex 2]],GroupVertices[Vertex],0)),1,1,"")</f>
        <v>5</v>
      </c>
      <c r="BD19" s="51"/>
      <c r="BE19" s="52"/>
      <c r="BF19" s="51"/>
      <c r="BG19" s="52"/>
      <c r="BH19" s="51"/>
      <c r="BI19" s="52"/>
      <c r="BJ19" s="51"/>
      <c r="BK19" s="52"/>
      <c r="BL19" s="51"/>
    </row>
    <row r="20" spans="1:64" ht="15">
      <c r="A20" s="84" t="s">
        <v>229</v>
      </c>
      <c r="B20" s="84" t="s">
        <v>242</v>
      </c>
      <c r="C20" s="53"/>
      <c r="D20" s="54"/>
      <c r="E20" s="65"/>
      <c r="F20" s="55"/>
      <c r="G20" s="53"/>
      <c r="H20" s="57"/>
      <c r="I20" s="56"/>
      <c r="J20" s="56"/>
      <c r="K20" s="36" t="s">
        <v>65</v>
      </c>
      <c r="L20" s="83">
        <v>30</v>
      </c>
      <c r="M20" s="83"/>
      <c r="N20" s="63"/>
      <c r="O20" s="86" t="s">
        <v>254</v>
      </c>
      <c r="P20" s="88">
        <v>43718.759733796294</v>
      </c>
      <c r="Q20" s="86" t="s">
        <v>267</v>
      </c>
      <c r="R20" s="89" t="s">
        <v>298</v>
      </c>
      <c r="S20" s="86" t="s">
        <v>321</v>
      </c>
      <c r="T20" s="86" t="s">
        <v>328</v>
      </c>
      <c r="U20" s="86"/>
      <c r="V20" s="89" t="s">
        <v>363</v>
      </c>
      <c r="W20" s="88">
        <v>43718.759733796294</v>
      </c>
      <c r="X20" s="89" t="s">
        <v>390</v>
      </c>
      <c r="Y20" s="86"/>
      <c r="Z20" s="86"/>
      <c r="AA20" s="92" t="s">
        <v>437</v>
      </c>
      <c r="AB20" s="86"/>
      <c r="AC20" s="86" t="b">
        <v>0</v>
      </c>
      <c r="AD20" s="86">
        <v>0</v>
      </c>
      <c r="AE20" s="92" t="s">
        <v>469</v>
      </c>
      <c r="AF20" s="86" t="b">
        <v>0</v>
      </c>
      <c r="AG20" s="86" t="s">
        <v>475</v>
      </c>
      <c r="AH20" s="86"/>
      <c r="AI20" s="92" t="s">
        <v>469</v>
      </c>
      <c r="AJ20" s="86" t="b">
        <v>0</v>
      </c>
      <c r="AK20" s="86">
        <v>0</v>
      </c>
      <c r="AL20" s="92" t="s">
        <v>469</v>
      </c>
      <c r="AM20" s="86" t="s">
        <v>484</v>
      </c>
      <c r="AN20" s="86" t="b">
        <v>0</v>
      </c>
      <c r="AO20" s="92" t="s">
        <v>437</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1</v>
      </c>
      <c r="BE20" s="52">
        <v>4.545454545454546</v>
      </c>
      <c r="BF20" s="51">
        <v>1</v>
      </c>
      <c r="BG20" s="52">
        <v>4.545454545454546</v>
      </c>
      <c r="BH20" s="51">
        <v>0</v>
      </c>
      <c r="BI20" s="52">
        <v>0</v>
      </c>
      <c r="BJ20" s="51">
        <v>20</v>
      </c>
      <c r="BK20" s="52">
        <v>90.9090909090909</v>
      </c>
      <c r="BL20" s="51">
        <v>22</v>
      </c>
    </row>
    <row r="21" spans="1:64" ht="15">
      <c r="A21" s="84" t="s">
        <v>230</v>
      </c>
      <c r="B21" s="84" t="s">
        <v>247</v>
      </c>
      <c r="C21" s="53"/>
      <c r="D21" s="54"/>
      <c r="E21" s="65"/>
      <c r="F21" s="55"/>
      <c r="G21" s="53"/>
      <c r="H21" s="57"/>
      <c r="I21" s="56"/>
      <c r="J21" s="56"/>
      <c r="K21" s="36" t="s">
        <v>65</v>
      </c>
      <c r="L21" s="83">
        <v>31</v>
      </c>
      <c r="M21" s="83"/>
      <c r="N21" s="63"/>
      <c r="O21" s="86" t="s">
        <v>254</v>
      </c>
      <c r="P21" s="88">
        <v>43719.73819444444</v>
      </c>
      <c r="Q21" s="86" t="s">
        <v>268</v>
      </c>
      <c r="R21" s="89" t="s">
        <v>299</v>
      </c>
      <c r="S21" s="86" t="s">
        <v>322</v>
      </c>
      <c r="T21" s="86" t="s">
        <v>329</v>
      </c>
      <c r="U21" s="86"/>
      <c r="V21" s="89" t="s">
        <v>364</v>
      </c>
      <c r="W21" s="88">
        <v>43719.73819444444</v>
      </c>
      <c r="X21" s="89" t="s">
        <v>391</v>
      </c>
      <c r="Y21" s="86"/>
      <c r="Z21" s="86"/>
      <c r="AA21" s="92" t="s">
        <v>438</v>
      </c>
      <c r="AB21" s="86"/>
      <c r="AC21" s="86" t="b">
        <v>0</v>
      </c>
      <c r="AD21" s="86">
        <v>0</v>
      </c>
      <c r="AE21" s="92" t="s">
        <v>469</v>
      </c>
      <c r="AF21" s="86" t="b">
        <v>0</v>
      </c>
      <c r="AG21" s="86" t="s">
        <v>475</v>
      </c>
      <c r="AH21" s="86"/>
      <c r="AI21" s="92" t="s">
        <v>469</v>
      </c>
      <c r="AJ21" s="86" t="b">
        <v>0</v>
      </c>
      <c r="AK21" s="86">
        <v>3</v>
      </c>
      <c r="AL21" s="92" t="s">
        <v>469</v>
      </c>
      <c r="AM21" s="86" t="s">
        <v>480</v>
      </c>
      <c r="AN21" s="86" t="b">
        <v>0</v>
      </c>
      <c r="AO21" s="92" t="s">
        <v>438</v>
      </c>
      <c r="AP21" s="86" t="s">
        <v>176</v>
      </c>
      <c r="AQ21" s="86">
        <v>0</v>
      </c>
      <c r="AR21" s="86">
        <v>0</v>
      </c>
      <c r="AS21" s="86"/>
      <c r="AT21" s="86"/>
      <c r="AU21" s="86"/>
      <c r="AV21" s="86"/>
      <c r="AW21" s="86"/>
      <c r="AX21" s="86"/>
      <c r="AY21" s="86"/>
      <c r="AZ21" s="86"/>
      <c r="BA21">
        <v>1</v>
      </c>
      <c r="BB21" s="85" t="str">
        <f>REPLACE(INDEX(GroupVertices[Group],MATCH(Edges25[[#This Row],[Vertex 1]],GroupVertices[Vertex],0)),1,1,"")</f>
        <v>3</v>
      </c>
      <c r="BC21" s="85" t="str">
        <f>REPLACE(INDEX(GroupVertices[Group],MATCH(Edges25[[#This Row],[Vertex 2]],GroupVertices[Vertex],0)),1,1,"")</f>
        <v>3</v>
      </c>
      <c r="BD21" s="51"/>
      <c r="BE21" s="52"/>
      <c r="BF21" s="51"/>
      <c r="BG21" s="52"/>
      <c r="BH21" s="51"/>
      <c r="BI21" s="52"/>
      <c r="BJ21" s="51"/>
      <c r="BK21" s="52"/>
      <c r="BL21" s="51"/>
    </row>
    <row r="22" spans="1:64" ht="15">
      <c r="A22" s="84" t="s">
        <v>231</v>
      </c>
      <c r="B22" s="84" t="s">
        <v>248</v>
      </c>
      <c r="C22" s="53"/>
      <c r="D22" s="54"/>
      <c r="E22" s="65"/>
      <c r="F22" s="55"/>
      <c r="G22" s="53"/>
      <c r="H22" s="57"/>
      <c r="I22" s="56"/>
      <c r="J22" s="56"/>
      <c r="K22" s="36" t="s">
        <v>65</v>
      </c>
      <c r="L22" s="83">
        <v>32</v>
      </c>
      <c r="M22" s="83"/>
      <c r="N22" s="63"/>
      <c r="O22" s="86" t="s">
        <v>254</v>
      </c>
      <c r="P22" s="88">
        <v>43719.73997685185</v>
      </c>
      <c r="Q22" s="86" t="s">
        <v>269</v>
      </c>
      <c r="R22" s="86"/>
      <c r="S22" s="86"/>
      <c r="T22" s="86" t="s">
        <v>330</v>
      </c>
      <c r="U22" s="86"/>
      <c r="V22" s="89" t="s">
        <v>365</v>
      </c>
      <c r="W22" s="88">
        <v>43719.73997685185</v>
      </c>
      <c r="X22" s="89" t="s">
        <v>392</v>
      </c>
      <c r="Y22" s="86"/>
      <c r="Z22" s="86"/>
      <c r="AA22" s="92" t="s">
        <v>439</v>
      </c>
      <c r="AB22" s="86"/>
      <c r="AC22" s="86" t="b">
        <v>0</v>
      </c>
      <c r="AD22" s="86">
        <v>0</v>
      </c>
      <c r="AE22" s="92" t="s">
        <v>469</v>
      </c>
      <c r="AF22" s="86" t="b">
        <v>0</v>
      </c>
      <c r="AG22" s="86" t="s">
        <v>475</v>
      </c>
      <c r="AH22" s="86"/>
      <c r="AI22" s="92" t="s">
        <v>469</v>
      </c>
      <c r="AJ22" s="86" t="b">
        <v>0</v>
      </c>
      <c r="AK22" s="86">
        <v>3</v>
      </c>
      <c r="AL22" s="92" t="s">
        <v>438</v>
      </c>
      <c r="AM22" s="86" t="s">
        <v>483</v>
      </c>
      <c r="AN22" s="86" t="b">
        <v>0</v>
      </c>
      <c r="AO22" s="92" t="s">
        <v>438</v>
      </c>
      <c r="AP22" s="86" t="s">
        <v>176</v>
      </c>
      <c r="AQ22" s="86">
        <v>0</v>
      </c>
      <c r="AR22" s="86">
        <v>0</v>
      </c>
      <c r="AS22" s="86"/>
      <c r="AT22" s="86"/>
      <c r="AU22" s="86"/>
      <c r="AV22" s="86"/>
      <c r="AW22" s="86"/>
      <c r="AX22" s="86"/>
      <c r="AY22" s="86"/>
      <c r="AZ22" s="86"/>
      <c r="BA22">
        <v>1</v>
      </c>
      <c r="BB22" s="85" t="str">
        <f>REPLACE(INDEX(GroupVertices[Group],MATCH(Edges25[[#This Row],[Vertex 1]],GroupVertices[Vertex],0)),1,1,"")</f>
        <v>3</v>
      </c>
      <c r="BC22" s="85" t="str">
        <f>REPLACE(INDEX(GroupVertices[Group],MATCH(Edges25[[#This Row],[Vertex 2]],GroupVertices[Vertex],0)),1,1,"")</f>
        <v>3</v>
      </c>
      <c r="BD22" s="51"/>
      <c r="BE22" s="52"/>
      <c r="BF22" s="51"/>
      <c r="BG22" s="52"/>
      <c r="BH22" s="51"/>
      <c r="BI22" s="52"/>
      <c r="BJ22" s="51"/>
      <c r="BK22" s="52"/>
      <c r="BL22" s="51"/>
    </row>
    <row r="23" spans="1:64" ht="15">
      <c r="A23" s="84" t="s">
        <v>232</v>
      </c>
      <c r="B23" s="84" t="s">
        <v>248</v>
      </c>
      <c r="C23" s="53"/>
      <c r="D23" s="54"/>
      <c r="E23" s="65"/>
      <c r="F23" s="55"/>
      <c r="G23" s="53"/>
      <c r="H23" s="57"/>
      <c r="I23" s="56"/>
      <c r="J23" s="56"/>
      <c r="K23" s="36" t="s">
        <v>65</v>
      </c>
      <c r="L23" s="83">
        <v>37</v>
      </c>
      <c r="M23" s="83"/>
      <c r="N23" s="63"/>
      <c r="O23" s="86" t="s">
        <v>254</v>
      </c>
      <c r="P23" s="88">
        <v>43719.74236111111</v>
      </c>
      <c r="Q23" s="86" t="s">
        <v>269</v>
      </c>
      <c r="R23" s="86"/>
      <c r="S23" s="86"/>
      <c r="T23" s="86" t="s">
        <v>330</v>
      </c>
      <c r="U23" s="86"/>
      <c r="V23" s="89" t="s">
        <v>366</v>
      </c>
      <c r="W23" s="88">
        <v>43719.74236111111</v>
      </c>
      <c r="X23" s="89" t="s">
        <v>393</v>
      </c>
      <c r="Y23" s="86"/>
      <c r="Z23" s="86"/>
      <c r="AA23" s="92" t="s">
        <v>440</v>
      </c>
      <c r="AB23" s="86"/>
      <c r="AC23" s="86" t="b">
        <v>0</v>
      </c>
      <c r="AD23" s="86">
        <v>0</v>
      </c>
      <c r="AE23" s="92" t="s">
        <v>469</v>
      </c>
      <c r="AF23" s="86" t="b">
        <v>0</v>
      </c>
      <c r="AG23" s="86" t="s">
        <v>475</v>
      </c>
      <c r="AH23" s="86"/>
      <c r="AI23" s="92" t="s">
        <v>469</v>
      </c>
      <c r="AJ23" s="86" t="b">
        <v>0</v>
      </c>
      <c r="AK23" s="86">
        <v>3</v>
      </c>
      <c r="AL23" s="92" t="s">
        <v>438</v>
      </c>
      <c r="AM23" s="86" t="s">
        <v>483</v>
      </c>
      <c r="AN23" s="86" t="b">
        <v>0</v>
      </c>
      <c r="AO23" s="92" t="s">
        <v>438</v>
      </c>
      <c r="AP23" s="86" t="s">
        <v>176</v>
      </c>
      <c r="AQ23" s="86">
        <v>0</v>
      </c>
      <c r="AR23" s="86">
        <v>0</v>
      </c>
      <c r="AS23" s="86"/>
      <c r="AT23" s="86"/>
      <c r="AU23" s="86"/>
      <c r="AV23" s="86"/>
      <c r="AW23" s="86"/>
      <c r="AX23" s="86"/>
      <c r="AY23" s="86"/>
      <c r="AZ23" s="86"/>
      <c r="BA23">
        <v>1</v>
      </c>
      <c r="BB23" s="85" t="str">
        <f>REPLACE(INDEX(GroupVertices[Group],MATCH(Edges25[[#This Row],[Vertex 1]],GroupVertices[Vertex],0)),1,1,"")</f>
        <v>3</v>
      </c>
      <c r="BC23" s="85" t="str">
        <f>REPLACE(INDEX(GroupVertices[Group],MATCH(Edges25[[#This Row],[Vertex 2]],GroupVertices[Vertex],0)),1,1,"")</f>
        <v>3</v>
      </c>
      <c r="BD23" s="51"/>
      <c r="BE23" s="52"/>
      <c r="BF23" s="51"/>
      <c r="BG23" s="52"/>
      <c r="BH23" s="51"/>
      <c r="BI23" s="52"/>
      <c r="BJ23" s="51"/>
      <c r="BK23" s="52"/>
      <c r="BL23" s="51"/>
    </row>
    <row r="24" spans="1:64" ht="15">
      <c r="A24" s="84" t="s">
        <v>233</v>
      </c>
      <c r="B24" s="84" t="s">
        <v>248</v>
      </c>
      <c r="C24" s="53"/>
      <c r="D24" s="54"/>
      <c r="E24" s="65"/>
      <c r="F24" s="55"/>
      <c r="G24" s="53"/>
      <c r="H24" s="57"/>
      <c r="I24" s="56"/>
      <c r="J24" s="56"/>
      <c r="K24" s="36" t="s">
        <v>65</v>
      </c>
      <c r="L24" s="83">
        <v>43</v>
      </c>
      <c r="M24" s="83"/>
      <c r="N24" s="63"/>
      <c r="O24" s="86" t="s">
        <v>254</v>
      </c>
      <c r="P24" s="88">
        <v>43719.822696759256</v>
      </c>
      <c r="Q24" s="86" t="s">
        <v>269</v>
      </c>
      <c r="R24" s="86"/>
      <c r="S24" s="86"/>
      <c r="T24" s="86" t="s">
        <v>330</v>
      </c>
      <c r="U24" s="86"/>
      <c r="V24" s="89" t="s">
        <v>367</v>
      </c>
      <c r="W24" s="88">
        <v>43719.822696759256</v>
      </c>
      <c r="X24" s="89" t="s">
        <v>394</v>
      </c>
      <c r="Y24" s="86"/>
      <c r="Z24" s="86"/>
      <c r="AA24" s="92" t="s">
        <v>441</v>
      </c>
      <c r="AB24" s="86"/>
      <c r="AC24" s="86" t="b">
        <v>0</v>
      </c>
      <c r="AD24" s="86">
        <v>0</v>
      </c>
      <c r="AE24" s="92" t="s">
        <v>469</v>
      </c>
      <c r="AF24" s="86" t="b">
        <v>0</v>
      </c>
      <c r="AG24" s="86" t="s">
        <v>475</v>
      </c>
      <c r="AH24" s="86"/>
      <c r="AI24" s="92" t="s">
        <v>469</v>
      </c>
      <c r="AJ24" s="86" t="b">
        <v>0</v>
      </c>
      <c r="AK24" s="86">
        <v>3</v>
      </c>
      <c r="AL24" s="92" t="s">
        <v>438</v>
      </c>
      <c r="AM24" s="86" t="s">
        <v>480</v>
      </c>
      <c r="AN24" s="86" t="b">
        <v>0</v>
      </c>
      <c r="AO24" s="92" t="s">
        <v>438</v>
      </c>
      <c r="AP24" s="86" t="s">
        <v>176</v>
      </c>
      <c r="AQ24" s="86">
        <v>0</v>
      </c>
      <c r="AR24" s="86">
        <v>0</v>
      </c>
      <c r="AS24" s="86"/>
      <c r="AT24" s="86"/>
      <c r="AU24" s="86"/>
      <c r="AV24" s="86"/>
      <c r="AW24" s="86"/>
      <c r="AX24" s="86"/>
      <c r="AY24" s="86"/>
      <c r="AZ24" s="86"/>
      <c r="BA24">
        <v>1</v>
      </c>
      <c r="BB24" s="85" t="str">
        <f>REPLACE(INDEX(GroupVertices[Group],MATCH(Edges25[[#This Row],[Vertex 1]],GroupVertices[Vertex],0)),1,1,"")</f>
        <v>3</v>
      </c>
      <c r="BC24" s="85" t="str">
        <f>REPLACE(INDEX(GroupVertices[Group],MATCH(Edges25[[#This Row],[Vertex 2]],GroupVertices[Vertex],0)),1,1,"")</f>
        <v>3</v>
      </c>
      <c r="BD24" s="51"/>
      <c r="BE24" s="52"/>
      <c r="BF24" s="51"/>
      <c r="BG24" s="52"/>
      <c r="BH24" s="51"/>
      <c r="BI24" s="52"/>
      <c r="BJ24" s="51"/>
      <c r="BK24" s="52"/>
      <c r="BL24" s="51"/>
    </row>
    <row r="25" spans="1:64" ht="15">
      <c r="A25" s="84" t="s">
        <v>234</v>
      </c>
      <c r="B25" s="84" t="s">
        <v>234</v>
      </c>
      <c r="C25" s="53"/>
      <c r="D25" s="54"/>
      <c r="E25" s="65"/>
      <c r="F25" s="55"/>
      <c r="G25" s="53"/>
      <c r="H25" s="57"/>
      <c r="I25" s="56"/>
      <c r="J25" s="56"/>
      <c r="K25" s="36" t="s">
        <v>65</v>
      </c>
      <c r="L25" s="83">
        <v>52</v>
      </c>
      <c r="M25" s="83"/>
      <c r="N25" s="63"/>
      <c r="O25" s="86" t="s">
        <v>176</v>
      </c>
      <c r="P25" s="88">
        <v>43577.776400462964</v>
      </c>
      <c r="Q25" s="86" t="s">
        <v>270</v>
      </c>
      <c r="R25" s="89" t="s">
        <v>300</v>
      </c>
      <c r="S25" s="86" t="s">
        <v>323</v>
      </c>
      <c r="T25" s="86"/>
      <c r="U25" s="89" t="s">
        <v>333</v>
      </c>
      <c r="V25" s="89" t="s">
        <v>333</v>
      </c>
      <c r="W25" s="88">
        <v>43577.776400462964</v>
      </c>
      <c r="X25" s="89" t="s">
        <v>395</v>
      </c>
      <c r="Y25" s="86"/>
      <c r="Z25" s="86"/>
      <c r="AA25" s="92" t="s">
        <v>442</v>
      </c>
      <c r="AB25" s="86"/>
      <c r="AC25" s="86" t="b">
        <v>0</v>
      </c>
      <c r="AD25" s="86">
        <v>13</v>
      </c>
      <c r="AE25" s="92" t="s">
        <v>469</v>
      </c>
      <c r="AF25" s="86" t="b">
        <v>0</v>
      </c>
      <c r="AG25" s="86" t="s">
        <v>475</v>
      </c>
      <c r="AH25" s="86"/>
      <c r="AI25" s="92" t="s">
        <v>469</v>
      </c>
      <c r="AJ25" s="86" t="b">
        <v>0</v>
      </c>
      <c r="AK25" s="86">
        <v>25</v>
      </c>
      <c r="AL25" s="92" t="s">
        <v>469</v>
      </c>
      <c r="AM25" s="86" t="s">
        <v>484</v>
      </c>
      <c r="AN25" s="86" t="b">
        <v>0</v>
      </c>
      <c r="AO25" s="92" t="s">
        <v>442</v>
      </c>
      <c r="AP25" s="86" t="s">
        <v>489</v>
      </c>
      <c r="AQ25" s="86">
        <v>0</v>
      </c>
      <c r="AR25" s="86">
        <v>0</v>
      </c>
      <c r="AS25" s="86"/>
      <c r="AT25" s="86"/>
      <c r="AU25" s="86"/>
      <c r="AV25" s="86"/>
      <c r="AW25" s="86"/>
      <c r="AX25" s="86"/>
      <c r="AY25" s="86"/>
      <c r="AZ25" s="86"/>
      <c r="BA25">
        <v>3</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37</v>
      </c>
      <c r="BK25" s="52">
        <v>100</v>
      </c>
      <c r="BL25" s="51">
        <v>37</v>
      </c>
    </row>
    <row r="26" spans="1:64" ht="15">
      <c r="A26" s="84" t="s">
        <v>234</v>
      </c>
      <c r="B26" s="84" t="s">
        <v>234</v>
      </c>
      <c r="C26" s="53"/>
      <c r="D26" s="54"/>
      <c r="E26" s="65"/>
      <c r="F26" s="55"/>
      <c r="G26" s="53"/>
      <c r="H26" s="57"/>
      <c r="I26" s="56"/>
      <c r="J26" s="56"/>
      <c r="K26" s="36" t="s">
        <v>65</v>
      </c>
      <c r="L26" s="83">
        <v>53</v>
      </c>
      <c r="M26" s="83"/>
      <c r="N26" s="63"/>
      <c r="O26" s="86" t="s">
        <v>176</v>
      </c>
      <c r="P26" s="88">
        <v>43665.659837962965</v>
      </c>
      <c r="Q26" s="86" t="s">
        <v>271</v>
      </c>
      <c r="R26" s="89" t="s">
        <v>301</v>
      </c>
      <c r="S26" s="86" t="s">
        <v>323</v>
      </c>
      <c r="T26" s="86"/>
      <c r="U26" s="89" t="s">
        <v>334</v>
      </c>
      <c r="V26" s="89" t="s">
        <v>334</v>
      </c>
      <c r="W26" s="88">
        <v>43665.659837962965</v>
      </c>
      <c r="X26" s="89" t="s">
        <v>396</v>
      </c>
      <c r="Y26" s="86"/>
      <c r="Z26" s="86"/>
      <c r="AA26" s="92" t="s">
        <v>443</v>
      </c>
      <c r="AB26" s="86"/>
      <c r="AC26" s="86" t="b">
        <v>0</v>
      </c>
      <c r="AD26" s="86">
        <v>14</v>
      </c>
      <c r="AE26" s="92" t="s">
        <v>469</v>
      </c>
      <c r="AF26" s="86" t="b">
        <v>0</v>
      </c>
      <c r="AG26" s="86" t="s">
        <v>475</v>
      </c>
      <c r="AH26" s="86"/>
      <c r="AI26" s="92" t="s">
        <v>469</v>
      </c>
      <c r="AJ26" s="86" t="b">
        <v>0</v>
      </c>
      <c r="AK26" s="86">
        <v>20</v>
      </c>
      <c r="AL26" s="92" t="s">
        <v>469</v>
      </c>
      <c r="AM26" s="86" t="s">
        <v>484</v>
      </c>
      <c r="AN26" s="86" t="b">
        <v>0</v>
      </c>
      <c r="AO26" s="92" t="s">
        <v>443</v>
      </c>
      <c r="AP26" s="86" t="s">
        <v>489</v>
      </c>
      <c r="AQ26" s="86">
        <v>0</v>
      </c>
      <c r="AR26" s="86">
        <v>0</v>
      </c>
      <c r="AS26" s="86"/>
      <c r="AT26" s="86"/>
      <c r="AU26" s="86"/>
      <c r="AV26" s="86"/>
      <c r="AW26" s="86"/>
      <c r="AX26" s="86"/>
      <c r="AY26" s="86"/>
      <c r="AZ26" s="86"/>
      <c r="BA26">
        <v>3</v>
      </c>
      <c r="BB26" s="85" t="str">
        <f>REPLACE(INDEX(GroupVertices[Group],MATCH(Edges25[[#This Row],[Vertex 1]],GroupVertices[Vertex],0)),1,1,"")</f>
        <v>2</v>
      </c>
      <c r="BC26" s="85" t="str">
        <f>REPLACE(INDEX(GroupVertices[Group],MATCH(Edges25[[#This Row],[Vertex 2]],GroupVertices[Vertex],0)),1,1,"")</f>
        <v>2</v>
      </c>
      <c r="BD26" s="51">
        <v>0</v>
      </c>
      <c r="BE26" s="52">
        <v>0</v>
      </c>
      <c r="BF26" s="51">
        <v>1</v>
      </c>
      <c r="BG26" s="52">
        <v>2.272727272727273</v>
      </c>
      <c r="BH26" s="51">
        <v>0</v>
      </c>
      <c r="BI26" s="52">
        <v>0</v>
      </c>
      <c r="BJ26" s="51">
        <v>43</v>
      </c>
      <c r="BK26" s="52">
        <v>97.72727272727273</v>
      </c>
      <c r="BL26" s="51">
        <v>44</v>
      </c>
    </row>
    <row r="27" spans="1:64" ht="15">
      <c r="A27" s="84" t="s">
        <v>234</v>
      </c>
      <c r="B27" s="84" t="s">
        <v>234</v>
      </c>
      <c r="C27" s="53"/>
      <c r="D27" s="54"/>
      <c r="E27" s="65"/>
      <c r="F27" s="55"/>
      <c r="G27" s="53"/>
      <c r="H27" s="57"/>
      <c r="I27" s="56"/>
      <c r="J27" s="56"/>
      <c r="K27" s="36" t="s">
        <v>65</v>
      </c>
      <c r="L27" s="83">
        <v>54</v>
      </c>
      <c r="M27" s="83"/>
      <c r="N27" s="63"/>
      <c r="O27" s="86" t="s">
        <v>176</v>
      </c>
      <c r="P27" s="88">
        <v>43630.87158564815</v>
      </c>
      <c r="Q27" s="86" t="s">
        <v>272</v>
      </c>
      <c r="R27" s="89" t="s">
        <v>302</v>
      </c>
      <c r="S27" s="86" t="s">
        <v>321</v>
      </c>
      <c r="T27" s="86"/>
      <c r="U27" s="89" t="s">
        <v>335</v>
      </c>
      <c r="V27" s="89" t="s">
        <v>335</v>
      </c>
      <c r="W27" s="88">
        <v>43630.87158564815</v>
      </c>
      <c r="X27" s="89" t="s">
        <v>397</v>
      </c>
      <c r="Y27" s="86"/>
      <c r="Z27" s="86"/>
      <c r="AA27" s="92" t="s">
        <v>444</v>
      </c>
      <c r="AB27" s="86"/>
      <c r="AC27" s="86" t="b">
        <v>0</v>
      </c>
      <c r="AD27" s="86">
        <v>9</v>
      </c>
      <c r="AE27" s="92" t="s">
        <v>469</v>
      </c>
      <c r="AF27" s="86" t="b">
        <v>0</v>
      </c>
      <c r="AG27" s="86" t="s">
        <v>475</v>
      </c>
      <c r="AH27" s="86"/>
      <c r="AI27" s="92" t="s">
        <v>469</v>
      </c>
      <c r="AJ27" s="86" t="b">
        <v>0</v>
      </c>
      <c r="AK27" s="86">
        <v>7</v>
      </c>
      <c r="AL27" s="92" t="s">
        <v>469</v>
      </c>
      <c r="AM27" s="86" t="s">
        <v>484</v>
      </c>
      <c r="AN27" s="86" t="b">
        <v>0</v>
      </c>
      <c r="AO27" s="92" t="s">
        <v>444</v>
      </c>
      <c r="AP27" s="86" t="s">
        <v>489</v>
      </c>
      <c r="AQ27" s="86">
        <v>0</v>
      </c>
      <c r="AR27" s="86">
        <v>0</v>
      </c>
      <c r="AS27" s="86"/>
      <c r="AT27" s="86"/>
      <c r="AU27" s="86"/>
      <c r="AV27" s="86"/>
      <c r="AW27" s="86"/>
      <c r="AX27" s="86"/>
      <c r="AY27" s="86"/>
      <c r="AZ27" s="86"/>
      <c r="BA27">
        <v>3</v>
      </c>
      <c r="BB27" s="85" t="str">
        <f>REPLACE(INDEX(GroupVertices[Group],MATCH(Edges25[[#This Row],[Vertex 1]],GroupVertices[Vertex],0)),1,1,"")</f>
        <v>2</v>
      </c>
      <c r="BC27" s="85" t="str">
        <f>REPLACE(INDEX(GroupVertices[Group],MATCH(Edges25[[#This Row],[Vertex 2]],GroupVertices[Vertex],0)),1,1,"")</f>
        <v>2</v>
      </c>
      <c r="BD27" s="51">
        <v>1</v>
      </c>
      <c r="BE27" s="52">
        <v>2.2222222222222223</v>
      </c>
      <c r="BF27" s="51">
        <v>2</v>
      </c>
      <c r="BG27" s="52">
        <v>4.444444444444445</v>
      </c>
      <c r="BH27" s="51">
        <v>0</v>
      </c>
      <c r="BI27" s="52">
        <v>0</v>
      </c>
      <c r="BJ27" s="51">
        <v>42</v>
      </c>
      <c r="BK27" s="52">
        <v>93.33333333333333</v>
      </c>
      <c r="BL27" s="51">
        <v>45</v>
      </c>
    </row>
    <row r="28" spans="1:64" ht="15">
      <c r="A28" s="84" t="s">
        <v>235</v>
      </c>
      <c r="B28" s="84" t="s">
        <v>234</v>
      </c>
      <c r="C28" s="53"/>
      <c r="D28" s="54"/>
      <c r="E28" s="65"/>
      <c r="F28" s="55"/>
      <c r="G28" s="53"/>
      <c r="H28" s="57"/>
      <c r="I28" s="56"/>
      <c r="J28" s="56"/>
      <c r="K28" s="36" t="s">
        <v>65</v>
      </c>
      <c r="L28" s="83">
        <v>55</v>
      </c>
      <c r="M28" s="83"/>
      <c r="N28" s="63"/>
      <c r="O28" s="86" t="s">
        <v>254</v>
      </c>
      <c r="P28" s="88">
        <v>43719.92469907407</v>
      </c>
      <c r="Q28" s="86" t="s">
        <v>273</v>
      </c>
      <c r="R28" s="86"/>
      <c r="S28" s="86"/>
      <c r="T28" s="86"/>
      <c r="U28" s="86"/>
      <c r="V28" s="89" t="s">
        <v>368</v>
      </c>
      <c r="W28" s="88">
        <v>43719.92469907407</v>
      </c>
      <c r="X28" s="89" t="s">
        <v>398</v>
      </c>
      <c r="Y28" s="86"/>
      <c r="Z28" s="86"/>
      <c r="AA28" s="92" t="s">
        <v>445</v>
      </c>
      <c r="AB28" s="86"/>
      <c r="AC28" s="86" t="b">
        <v>0</v>
      </c>
      <c r="AD28" s="86">
        <v>0</v>
      </c>
      <c r="AE28" s="92" t="s">
        <v>469</v>
      </c>
      <c r="AF28" s="86" t="b">
        <v>0</v>
      </c>
      <c r="AG28" s="86" t="s">
        <v>475</v>
      </c>
      <c r="AH28" s="86"/>
      <c r="AI28" s="92" t="s">
        <v>469</v>
      </c>
      <c r="AJ28" s="86" t="b">
        <v>0</v>
      </c>
      <c r="AK28" s="86">
        <v>7</v>
      </c>
      <c r="AL28" s="92" t="s">
        <v>444</v>
      </c>
      <c r="AM28" s="86" t="s">
        <v>480</v>
      </c>
      <c r="AN28" s="86" t="b">
        <v>0</v>
      </c>
      <c r="AO28" s="92" t="s">
        <v>444</v>
      </c>
      <c r="AP28" s="86" t="s">
        <v>176</v>
      </c>
      <c r="AQ28" s="86">
        <v>0</v>
      </c>
      <c r="AR28" s="86">
        <v>0</v>
      </c>
      <c r="AS28" s="86"/>
      <c r="AT28" s="86"/>
      <c r="AU28" s="86"/>
      <c r="AV28" s="86"/>
      <c r="AW28" s="86"/>
      <c r="AX28" s="86"/>
      <c r="AY28" s="86"/>
      <c r="AZ28" s="86"/>
      <c r="BA28">
        <v>1</v>
      </c>
      <c r="BB28" s="85" t="str">
        <f>REPLACE(INDEX(GroupVertices[Group],MATCH(Edges25[[#This Row],[Vertex 1]],GroupVertices[Vertex],0)),1,1,"")</f>
        <v>2</v>
      </c>
      <c r="BC28" s="85" t="str">
        <f>REPLACE(INDEX(GroupVertices[Group],MATCH(Edges25[[#This Row],[Vertex 2]],GroupVertices[Vertex],0)),1,1,"")</f>
        <v>2</v>
      </c>
      <c r="BD28" s="51">
        <v>1</v>
      </c>
      <c r="BE28" s="52">
        <v>4.166666666666667</v>
      </c>
      <c r="BF28" s="51">
        <v>1</v>
      </c>
      <c r="BG28" s="52">
        <v>4.166666666666667</v>
      </c>
      <c r="BH28" s="51">
        <v>0</v>
      </c>
      <c r="BI28" s="52">
        <v>0</v>
      </c>
      <c r="BJ28" s="51">
        <v>22</v>
      </c>
      <c r="BK28" s="52">
        <v>91.66666666666667</v>
      </c>
      <c r="BL28" s="51">
        <v>24</v>
      </c>
    </row>
    <row r="29" spans="1:64" ht="15">
      <c r="A29" s="84" t="s">
        <v>236</v>
      </c>
      <c r="B29" s="84" t="s">
        <v>242</v>
      </c>
      <c r="C29" s="53"/>
      <c r="D29" s="54"/>
      <c r="E29" s="65"/>
      <c r="F29" s="55"/>
      <c r="G29" s="53"/>
      <c r="H29" s="57"/>
      <c r="I29" s="56"/>
      <c r="J29" s="56"/>
      <c r="K29" s="36" t="s">
        <v>65</v>
      </c>
      <c r="L29" s="83">
        <v>56</v>
      </c>
      <c r="M29" s="83"/>
      <c r="N29" s="63"/>
      <c r="O29" s="86" t="s">
        <v>254</v>
      </c>
      <c r="P29" s="88">
        <v>43719.183657407404</v>
      </c>
      <c r="Q29" s="86" t="s">
        <v>274</v>
      </c>
      <c r="R29" s="86"/>
      <c r="S29" s="86"/>
      <c r="T29" s="86"/>
      <c r="U29" s="86"/>
      <c r="V29" s="89" t="s">
        <v>369</v>
      </c>
      <c r="W29" s="88">
        <v>43719.183657407404</v>
      </c>
      <c r="X29" s="89" t="s">
        <v>399</v>
      </c>
      <c r="Y29" s="86"/>
      <c r="Z29" s="86"/>
      <c r="AA29" s="92" t="s">
        <v>446</v>
      </c>
      <c r="AB29" s="92" t="s">
        <v>452</v>
      </c>
      <c r="AC29" s="86" t="b">
        <v>0</v>
      </c>
      <c r="AD29" s="86">
        <v>0</v>
      </c>
      <c r="AE29" s="92" t="s">
        <v>472</v>
      </c>
      <c r="AF29" s="86" t="b">
        <v>0</v>
      </c>
      <c r="AG29" s="86" t="s">
        <v>475</v>
      </c>
      <c r="AH29" s="86"/>
      <c r="AI29" s="92" t="s">
        <v>469</v>
      </c>
      <c r="AJ29" s="86" t="b">
        <v>0</v>
      </c>
      <c r="AK29" s="86">
        <v>0</v>
      </c>
      <c r="AL29" s="92" t="s">
        <v>469</v>
      </c>
      <c r="AM29" s="86" t="s">
        <v>481</v>
      </c>
      <c r="AN29" s="86" t="b">
        <v>0</v>
      </c>
      <c r="AO29" s="92" t="s">
        <v>452</v>
      </c>
      <c r="AP29" s="86" t="s">
        <v>176</v>
      </c>
      <c r="AQ29" s="86">
        <v>0</v>
      </c>
      <c r="AR29" s="86">
        <v>0</v>
      </c>
      <c r="AS29" s="86"/>
      <c r="AT29" s="86"/>
      <c r="AU29" s="86"/>
      <c r="AV29" s="86"/>
      <c r="AW29" s="86"/>
      <c r="AX29" s="86"/>
      <c r="AY29" s="86"/>
      <c r="AZ29" s="86"/>
      <c r="BA29">
        <v>1</v>
      </c>
      <c r="BB29" s="85" t="str">
        <f>REPLACE(INDEX(GroupVertices[Group],MATCH(Edges25[[#This Row],[Vertex 1]],GroupVertices[Vertex],0)),1,1,"")</f>
        <v>4</v>
      </c>
      <c r="BC29" s="85" t="str">
        <f>REPLACE(INDEX(GroupVertices[Group],MATCH(Edges25[[#This Row],[Vertex 2]],GroupVertices[Vertex],0)),1,1,"")</f>
        <v>1</v>
      </c>
      <c r="BD29" s="51"/>
      <c r="BE29" s="52"/>
      <c r="BF29" s="51"/>
      <c r="BG29" s="52"/>
      <c r="BH29" s="51"/>
      <c r="BI29" s="52"/>
      <c r="BJ29" s="51"/>
      <c r="BK29" s="52"/>
      <c r="BL29" s="51"/>
    </row>
    <row r="30" spans="1:64" ht="15">
      <c r="A30" s="84" t="s">
        <v>237</v>
      </c>
      <c r="B30" s="84" t="s">
        <v>236</v>
      </c>
      <c r="C30" s="53"/>
      <c r="D30" s="54"/>
      <c r="E30" s="65"/>
      <c r="F30" s="55"/>
      <c r="G30" s="53"/>
      <c r="H30" s="57"/>
      <c r="I30" s="56"/>
      <c r="J30" s="56"/>
      <c r="K30" s="36" t="s">
        <v>66</v>
      </c>
      <c r="L30" s="83">
        <v>58</v>
      </c>
      <c r="M30" s="83"/>
      <c r="N30" s="63"/>
      <c r="O30" s="86" t="s">
        <v>254</v>
      </c>
      <c r="P30" s="88">
        <v>43719.71199074074</v>
      </c>
      <c r="Q30" s="86" t="s">
        <v>275</v>
      </c>
      <c r="R30" s="86"/>
      <c r="S30" s="86"/>
      <c r="T30" s="86"/>
      <c r="U30" s="86"/>
      <c r="V30" s="89" t="s">
        <v>370</v>
      </c>
      <c r="W30" s="88">
        <v>43719.71199074074</v>
      </c>
      <c r="X30" s="89" t="s">
        <v>400</v>
      </c>
      <c r="Y30" s="86"/>
      <c r="Z30" s="86"/>
      <c r="AA30" s="92" t="s">
        <v>447</v>
      </c>
      <c r="AB30" s="86"/>
      <c r="AC30" s="86" t="b">
        <v>0</v>
      </c>
      <c r="AD30" s="86">
        <v>0</v>
      </c>
      <c r="AE30" s="92" t="s">
        <v>469</v>
      </c>
      <c r="AF30" s="86" t="b">
        <v>0</v>
      </c>
      <c r="AG30" s="86" t="s">
        <v>475</v>
      </c>
      <c r="AH30" s="86"/>
      <c r="AI30" s="92" t="s">
        <v>469</v>
      </c>
      <c r="AJ30" s="86" t="b">
        <v>0</v>
      </c>
      <c r="AK30" s="86">
        <v>1</v>
      </c>
      <c r="AL30" s="92" t="s">
        <v>446</v>
      </c>
      <c r="AM30" s="86" t="s">
        <v>481</v>
      </c>
      <c r="AN30" s="86" t="b">
        <v>0</v>
      </c>
      <c r="AO30" s="92" t="s">
        <v>446</v>
      </c>
      <c r="AP30" s="86" t="s">
        <v>176</v>
      </c>
      <c r="AQ30" s="86">
        <v>0</v>
      </c>
      <c r="AR30" s="86">
        <v>0</v>
      </c>
      <c r="AS30" s="86"/>
      <c r="AT30" s="86"/>
      <c r="AU30" s="86"/>
      <c r="AV30" s="86"/>
      <c r="AW30" s="86"/>
      <c r="AX30" s="86"/>
      <c r="AY30" s="86"/>
      <c r="AZ30" s="86"/>
      <c r="BA30">
        <v>1</v>
      </c>
      <c r="BB30" s="85" t="str">
        <f>REPLACE(INDEX(GroupVertices[Group],MATCH(Edges25[[#This Row],[Vertex 1]],GroupVertices[Vertex],0)),1,1,"")</f>
        <v>4</v>
      </c>
      <c r="BC30" s="85" t="str">
        <f>REPLACE(INDEX(GroupVertices[Group],MATCH(Edges25[[#This Row],[Vertex 2]],GroupVertices[Vertex],0)),1,1,"")</f>
        <v>4</v>
      </c>
      <c r="BD30" s="51">
        <v>2</v>
      </c>
      <c r="BE30" s="52">
        <v>11.764705882352942</v>
      </c>
      <c r="BF30" s="51">
        <v>0</v>
      </c>
      <c r="BG30" s="52">
        <v>0</v>
      </c>
      <c r="BH30" s="51">
        <v>0</v>
      </c>
      <c r="BI30" s="52">
        <v>0</v>
      </c>
      <c r="BJ30" s="51">
        <v>15</v>
      </c>
      <c r="BK30" s="52">
        <v>88.23529411764706</v>
      </c>
      <c r="BL30" s="51">
        <v>17</v>
      </c>
    </row>
    <row r="31" spans="1:64" ht="15">
      <c r="A31" s="84" t="s">
        <v>237</v>
      </c>
      <c r="B31" s="84" t="s">
        <v>242</v>
      </c>
      <c r="C31" s="53"/>
      <c r="D31" s="54"/>
      <c r="E31" s="65"/>
      <c r="F31" s="55"/>
      <c r="G31" s="53"/>
      <c r="H31" s="57"/>
      <c r="I31" s="56"/>
      <c r="J31" s="56"/>
      <c r="K31" s="36" t="s">
        <v>65</v>
      </c>
      <c r="L31" s="83">
        <v>59</v>
      </c>
      <c r="M31" s="83"/>
      <c r="N31" s="63"/>
      <c r="O31" s="86" t="s">
        <v>254</v>
      </c>
      <c r="P31" s="88">
        <v>43711.391701388886</v>
      </c>
      <c r="Q31" s="86" t="s">
        <v>276</v>
      </c>
      <c r="R31" s="89" t="s">
        <v>303</v>
      </c>
      <c r="S31" s="86" t="s">
        <v>321</v>
      </c>
      <c r="T31" s="86"/>
      <c r="U31" s="89" t="s">
        <v>336</v>
      </c>
      <c r="V31" s="89" t="s">
        <v>336</v>
      </c>
      <c r="W31" s="88">
        <v>43711.391701388886</v>
      </c>
      <c r="X31" s="89" t="s">
        <v>401</v>
      </c>
      <c r="Y31" s="86"/>
      <c r="Z31" s="86"/>
      <c r="AA31" s="92" t="s">
        <v>448</v>
      </c>
      <c r="AB31" s="86"/>
      <c r="AC31" s="86" t="b">
        <v>0</v>
      </c>
      <c r="AD31" s="86">
        <v>2</v>
      </c>
      <c r="AE31" s="92" t="s">
        <v>469</v>
      </c>
      <c r="AF31" s="86" t="b">
        <v>0</v>
      </c>
      <c r="AG31" s="86" t="s">
        <v>475</v>
      </c>
      <c r="AH31" s="86"/>
      <c r="AI31" s="92" t="s">
        <v>469</v>
      </c>
      <c r="AJ31" s="86" t="b">
        <v>0</v>
      </c>
      <c r="AK31" s="86">
        <v>2</v>
      </c>
      <c r="AL31" s="92" t="s">
        <v>469</v>
      </c>
      <c r="AM31" s="86" t="s">
        <v>485</v>
      </c>
      <c r="AN31" s="86" t="b">
        <v>0</v>
      </c>
      <c r="AO31" s="92" t="s">
        <v>448</v>
      </c>
      <c r="AP31" s="86" t="s">
        <v>176</v>
      </c>
      <c r="AQ31" s="86">
        <v>0</v>
      </c>
      <c r="AR31" s="86">
        <v>0</v>
      </c>
      <c r="AS31" s="86"/>
      <c r="AT31" s="86"/>
      <c r="AU31" s="86"/>
      <c r="AV31" s="86"/>
      <c r="AW31" s="86"/>
      <c r="AX31" s="86"/>
      <c r="AY31" s="86"/>
      <c r="AZ31" s="86"/>
      <c r="BA31">
        <v>15</v>
      </c>
      <c r="BB31" s="85" t="str">
        <f>REPLACE(INDEX(GroupVertices[Group],MATCH(Edges25[[#This Row],[Vertex 1]],GroupVertices[Vertex],0)),1,1,"")</f>
        <v>4</v>
      </c>
      <c r="BC31" s="85" t="str">
        <f>REPLACE(INDEX(GroupVertices[Group],MATCH(Edges25[[#This Row],[Vertex 2]],GroupVertices[Vertex],0)),1,1,"")</f>
        <v>1</v>
      </c>
      <c r="BD31" s="51">
        <v>0</v>
      </c>
      <c r="BE31" s="52">
        <v>0</v>
      </c>
      <c r="BF31" s="51">
        <v>0</v>
      </c>
      <c r="BG31" s="52">
        <v>0</v>
      </c>
      <c r="BH31" s="51">
        <v>0</v>
      </c>
      <c r="BI31" s="52">
        <v>0</v>
      </c>
      <c r="BJ31" s="51">
        <v>26</v>
      </c>
      <c r="BK31" s="52">
        <v>100</v>
      </c>
      <c r="BL31" s="51">
        <v>26</v>
      </c>
    </row>
    <row r="32" spans="1:64" ht="15">
      <c r="A32" s="84" t="s">
        <v>237</v>
      </c>
      <c r="B32" s="84" t="s">
        <v>242</v>
      </c>
      <c r="C32" s="53"/>
      <c r="D32" s="54"/>
      <c r="E32" s="65"/>
      <c r="F32" s="55"/>
      <c r="G32" s="53"/>
      <c r="H32" s="57"/>
      <c r="I32" s="56"/>
      <c r="J32" s="56"/>
      <c r="K32" s="36" t="s">
        <v>65</v>
      </c>
      <c r="L32" s="83">
        <v>60</v>
      </c>
      <c r="M32" s="83"/>
      <c r="N32" s="63"/>
      <c r="O32" s="86" t="s">
        <v>254</v>
      </c>
      <c r="P32" s="88">
        <v>43712.64103009259</v>
      </c>
      <c r="Q32" s="86" t="s">
        <v>277</v>
      </c>
      <c r="R32" s="89" t="s">
        <v>304</v>
      </c>
      <c r="S32" s="86" t="s">
        <v>321</v>
      </c>
      <c r="T32" s="86"/>
      <c r="U32" s="89" t="s">
        <v>337</v>
      </c>
      <c r="V32" s="89" t="s">
        <v>337</v>
      </c>
      <c r="W32" s="88">
        <v>43712.64103009259</v>
      </c>
      <c r="X32" s="89" t="s">
        <v>402</v>
      </c>
      <c r="Y32" s="86"/>
      <c r="Z32" s="86"/>
      <c r="AA32" s="92" t="s">
        <v>449</v>
      </c>
      <c r="AB32" s="86"/>
      <c r="AC32" s="86" t="b">
        <v>0</v>
      </c>
      <c r="AD32" s="86">
        <v>0</v>
      </c>
      <c r="AE32" s="92" t="s">
        <v>469</v>
      </c>
      <c r="AF32" s="86" t="b">
        <v>0</v>
      </c>
      <c r="AG32" s="86" t="s">
        <v>475</v>
      </c>
      <c r="AH32" s="86"/>
      <c r="AI32" s="92" t="s">
        <v>469</v>
      </c>
      <c r="AJ32" s="86" t="b">
        <v>0</v>
      </c>
      <c r="AK32" s="86">
        <v>0</v>
      </c>
      <c r="AL32" s="92" t="s">
        <v>469</v>
      </c>
      <c r="AM32" s="86" t="s">
        <v>485</v>
      </c>
      <c r="AN32" s="86" t="b">
        <v>0</v>
      </c>
      <c r="AO32" s="92" t="s">
        <v>449</v>
      </c>
      <c r="AP32" s="86" t="s">
        <v>176</v>
      </c>
      <c r="AQ32" s="86">
        <v>0</v>
      </c>
      <c r="AR32" s="86">
        <v>0</v>
      </c>
      <c r="AS32" s="86"/>
      <c r="AT32" s="86"/>
      <c r="AU32" s="86"/>
      <c r="AV32" s="86"/>
      <c r="AW32" s="86"/>
      <c r="AX32" s="86"/>
      <c r="AY32" s="86"/>
      <c r="AZ32" s="86"/>
      <c r="BA32">
        <v>15</v>
      </c>
      <c r="BB32" s="85" t="str">
        <f>REPLACE(INDEX(GroupVertices[Group],MATCH(Edges25[[#This Row],[Vertex 1]],GroupVertices[Vertex],0)),1,1,"")</f>
        <v>4</v>
      </c>
      <c r="BC32" s="85" t="str">
        <f>REPLACE(INDEX(GroupVertices[Group],MATCH(Edges25[[#This Row],[Vertex 2]],GroupVertices[Vertex],0)),1,1,"")</f>
        <v>1</v>
      </c>
      <c r="BD32" s="51">
        <v>0</v>
      </c>
      <c r="BE32" s="52">
        <v>0</v>
      </c>
      <c r="BF32" s="51">
        <v>0</v>
      </c>
      <c r="BG32" s="52">
        <v>0</v>
      </c>
      <c r="BH32" s="51">
        <v>0</v>
      </c>
      <c r="BI32" s="52">
        <v>0</v>
      </c>
      <c r="BJ32" s="51">
        <v>10</v>
      </c>
      <c r="BK32" s="52">
        <v>100</v>
      </c>
      <c r="BL32" s="51">
        <v>10</v>
      </c>
    </row>
    <row r="33" spans="1:64" ht="15">
      <c r="A33" s="84" t="s">
        <v>237</v>
      </c>
      <c r="B33" s="84" t="s">
        <v>242</v>
      </c>
      <c r="C33" s="53"/>
      <c r="D33" s="54"/>
      <c r="E33" s="65"/>
      <c r="F33" s="55"/>
      <c r="G33" s="53"/>
      <c r="H33" s="57"/>
      <c r="I33" s="56"/>
      <c r="J33" s="56"/>
      <c r="K33" s="36" t="s">
        <v>65</v>
      </c>
      <c r="L33" s="83">
        <v>61</v>
      </c>
      <c r="M33" s="83"/>
      <c r="N33" s="63"/>
      <c r="O33" s="86" t="s">
        <v>254</v>
      </c>
      <c r="P33" s="88">
        <v>43712.64104166667</v>
      </c>
      <c r="Q33" s="86" t="s">
        <v>278</v>
      </c>
      <c r="R33" s="89" t="s">
        <v>305</v>
      </c>
      <c r="S33" s="86" t="s">
        <v>321</v>
      </c>
      <c r="T33" s="86"/>
      <c r="U33" s="86"/>
      <c r="V33" s="89" t="s">
        <v>370</v>
      </c>
      <c r="W33" s="88">
        <v>43712.64104166667</v>
      </c>
      <c r="X33" s="89" t="s">
        <v>403</v>
      </c>
      <c r="Y33" s="86"/>
      <c r="Z33" s="86"/>
      <c r="AA33" s="92" t="s">
        <v>450</v>
      </c>
      <c r="AB33" s="86"/>
      <c r="AC33" s="86" t="b">
        <v>0</v>
      </c>
      <c r="AD33" s="86">
        <v>0</v>
      </c>
      <c r="AE33" s="92" t="s">
        <v>469</v>
      </c>
      <c r="AF33" s="86" t="b">
        <v>0</v>
      </c>
      <c r="AG33" s="86" t="s">
        <v>475</v>
      </c>
      <c r="AH33" s="86"/>
      <c r="AI33" s="92" t="s">
        <v>469</v>
      </c>
      <c r="AJ33" s="86" t="b">
        <v>0</v>
      </c>
      <c r="AK33" s="86">
        <v>0</v>
      </c>
      <c r="AL33" s="92" t="s">
        <v>469</v>
      </c>
      <c r="AM33" s="86" t="s">
        <v>485</v>
      </c>
      <c r="AN33" s="86" t="b">
        <v>0</v>
      </c>
      <c r="AO33" s="92" t="s">
        <v>450</v>
      </c>
      <c r="AP33" s="86" t="s">
        <v>176</v>
      </c>
      <c r="AQ33" s="86">
        <v>0</v>
      </c>
      <c r="AR33" s="86">
        <v>0</v>
      </c>
      <c r="AS33" s="86"/>
      <c r="AT33" s="86"/>
      <c r="AU33" s="86"/>
      <c r="AV33" s="86"/>
      <c r="AW33" s="86"/>
      <c r="AX33" s="86"/>
      <c r="AY33" s="86"/>
      <c r="AZ33" s="86"/>
      <c r="BA33">
        <v>15</v>
      </c>
      <c r="BB33" s="85" t="str">
        <f>REPLACE(INDEX(GroupVertices[Group],MATCH(Edges25[[#This Row],[Vertex 1]],GroupVertices[Vertex],0)),1,1,"")</f>
        <v>4</v>
      </c>
      <c r="BC33" s="85" t="str">
        <f>REPLACE(INDEX(GroupVertices[Group],MATCH(Edges25[[#This Row],[Vertex 2]],GroupVertices[Vertex],0)),1,1,"")</f>
        <v>1</v>
      </c>
      <c r="BD33" s="51">
        <v>0</v>
      </c>
      <c r="BE33" s="52">
        <v>0</v>
      </c>
      <c r="BF33" s="51">
        <v>1</v>
      </c>
      <c r="BG33" s="52">
        <v>2.9411764705882355</v>
      </c>
      <c r="BH33" s="51">
        <v>0</v>
      </c>
      <c r="BI33" s="52">
        <v>0</v>
      </c>
      <c r="BJ33" s="51">
        <v>33</v>
      </c>
      <c r="BK33" s="52">
        <v>97.05882352941177</v>
      </c>
      <c r="BL33" s="51">
        <v>34</v>
      </c>
    </row>
    <row r="34" spans="1:64" ht="15">
      <c r="A34" s="84" t="s">
        <v>237</v>
      </c>
      <c r="B34" s="84" t="s">
        <v>242</v>
      </c>
      <c r="C34" s="53"/>
      <c r="D34" s="54"/>
      <c r="E34" s="65"/>
      <c r="F34" s="55"/>
      <c r="G34" s="53"/>
      <c r="H34" s="57"/>
      <c r="I34" s="56"/>
      <c r="J34" s="56"/>
      <c r="K34" s="36" t="s">
        <v>65</v>
      </c>
      <c r="L34" s="83">
        <v>62</v>
      </c>
      <c r="M34" s="83"/>
      <c r="N34" s="63"/>
      <c r="O34" s="86" t="s">
        <v>254</v>
      </c>
      <c r="P34" s="88">
        <v>43713.7684375</v>
      </c>
      <c r="Q34" s="86" t="s">
        <v>279</v>
      </c>
      <c r="R34" s="89" t="s">
        <v>306</v>
      </c>
      <c r="S34" s="86" t="s">
        <v>321</v>
      </c>
      <c r="T34" s="86"/>
      <c r="U34" s="89" t="s">
        <v>338</v>
      </c>
      <c r="V34" s="89" t="s">
        <v>338</v>
      </c>
      <c r="W34" s="88">
        <v>43713.7684375</v>
      </c>
      <c r="X34" s="89" t="s">
        <v>404</v>
      </c>
      <c r="Y34" s="86"/>
      <c r="Z34" s="86"/>
      <c r="AA34" s="92" t="s">
        <v>451</v>
      </c>
      <c r="AB34" s="86"/>
      <c r="AC34" s="86" t="b">
        <v>0</v>
      </c>
      <c r="AD34" s="86">
        <v>0</v>
      </c>
      <c r="AE34" s="92" t="s">
        <v>469</v>
      </c>
      <c r="AF34" s="86" t="b">
        <v>0</v>
      </c>
      <c r="AG34" s="86" t="s">
        <v>475</v>
      </c>
      <c r="AH34" s="86"/>
      <c r="AI34" s="92" t="s">
        <v>469</v>
      </c>
      <c r="AJ34" s="86" t="b">
        <v>0</v>
      </c>
      <c r="AK34" s="86">
        <v>0</v>
      </c>
      <c r="AL34" s="92" t="s">
        <v>469</v>
      </c>
      <c r="AM34" s="86" t="s">
        <v>485</v>
      </c>
      <c r="AN34" s="86" t="b">
        <v>0</v>
      </c>
      <c r="AO34" s="92" t="s">
        <v>451</v>
      </c>
      <c r="AP34" s="86" t="s">
        <v>176</v>
      </c>
      <c r="AQ34" s="86">
        <v>0</v>
      </c>
      <c r="AR34" s="86">
        <v>0</v>
      </c>
      <c r="AS34" s="86"/>
      <c r="AT34" s="86"/>
      <c r="AU34" s="86"/>
      <c r="AV34" s="86"/>
      <c r="AW34" s="86"/>
      <c r="AX34" s="86"/>
      <c r="AY34" s="86"/>
      <c r="AZ34" s="86"/>
      <c r="BA34">
        <v>15</v>
      </c>
      <c r="BB34" s="85" t="str">
        <f>REPLACE(INDEX(GroupVertices[Group],MATCH(Edges25[[#This Row],[Vertex 1]],GroupVertices[Vertex],0)),1,1,"")</f>
        <v>4</v>
      </c>
      <c r="BC34" s="85" t="str">
        <f>REPLACE(INDEX(GroupVertices[Group],MATCH(Edges25[[#This Row],[Vertex 2]],GroupVertices[Vertex],0)),1,1,"")</f>
        <v>1</v>
      </c>
      <c r="BD34" s="51">
        <v>1</v>
      </c>
      <c r="BE34" s="52">
        <v>6.25</v>
      </c>
      <c r="BF34" s="51">
        <v>0</v>
      </c>
      <c r="BG34" s="52">
        <v>0</v>
      </c>
      <c r="BH34" s="51">
        <v>0</v>
      </c>
      <c r="BI34" s="52">
        <v>0</v>
      </c>
      <c r="BJ34" s="51">
        <v>15</v>
      </c>
      <c r="BK34" s="52">
        <v>93.75</v>
      </c>
      <c r="BL34" s="51">
        <v>16</v>
      </c>
    </row>
    <row r="35" spans="1:64" ht="15">
      <c r="A35" s="84" t="s">
        <v>237</v>
      </c>
      <c r="B35" s="84" t="s">
        <v>242</v>
      </c>
      <c r="C35" s="53"/>
      <c r="D35" s="54"/>
      <c r="E35" s="65"/>
      <c r="F35" s="55"/>
      <c r="G35" s="53"/>
      <c r="H35" s="57"/>
      <c r="I35" s="56"/>
      <c r="J35" s="56"/>
      <c r="K35" s="36" t="s">
        <v>65</v>
      </c>
      <c r="L35" s="83">
        <v>63</v>
      </c>
      <c r="M35" s="83"/>
      <c r="N35" s="63"/>
      <c r="O35" s="86" t="s">
        <v>254</v>
      </c>
      <c r="P35" s="88">
        <v>43713.89377314815</v>
      </c>
      <c r="Q35" s="86" t="s">
        <v>280</v>
      </c>
      <c r="R35" s="89" t="s">
        <v>307</v>
      </c>
      <c r="S35" s="86" t="s">
        <v>321</v>
      </c>
      <c r="T35" s="86"/>
      <c r="U35" s="89" t="s">
        <v>339</v>
      </c>
      <c r="V35" s="89" t="s">
        <v>339</v>
      </c>
      <c r="W35" s="88">
        <v>43713.89377314815</v>
      </c>
      <c r="X35" s="89" t="s">
        <v>405</v>
      </c>
      <c r="Y35" s="86"/>
      <c r="Z35" s="86"/>
      <c r="AA35" s="92" t="s">
        <v>452</v>
      </c>
      <c r="AB35" s="86"/>
      <c r="AC35" s="86" t="b">
        <v>0</v>
      </c>
      <c r="AD35" s="86">
        <v>0</v>
      </c>
      <c r="AE35" s="92" t="s">
        <v>469</v>
      </c>
      <c r="AF35" s="86" t="b">
        <v>0</v>
      </c>
      <c r="AG35" s="86" t="s">
        <v>475</v>
      </c>
      <c r="AH35" s="86"/>
      <c r="AI35" s="92" t="s">
        <v>469</v>
      </c>
      <c r="AJ35" s="86" t="b">
        <v>0</v>
      </c>
      <c r="AK35" s="86">
        <v>0</v>
      </c>
      <c r="AL35" s="92" t="s">
        <v>469</v>
      </c>
      <c r="AM35" s="86" t="s">
        <v>485</v>
      </c>
      <c r="AN35" s="86" t="b">
        <v>0</v>
      </c>
      <c r="AO35" s="92" t="s">
        <v>452</v>
      </c>
      <c r="AP35" s="86" t="s">
        <v>176</v>
      </c>
      <c r="AQ35" s="86">
        <v>0</v>
      </c>
      <c r="AR35" s="86">
        <v>0</v>
      </c>
      <c r="AS35" s="86"/>
      <c r="AT35" s="86"/>
      <c r="AU35" s="86"/>
      <c r="AV35" s="86"/>
      <c r="AW35" s="86"/>
      <c r="AX35" s="86"/>
      <c r="AY35" s="86"/>
      <c r="AZ35" s="86"/>
      <c r="BA35">
        <v>15</v>
      </c>
      <c r="BB35" s="85" t="str">
        <f>REPLACE(INDEX(GroupVertices[Group],MATCH(Edges25[[#This Row],[Vertex 1]],GroupVertices[Vertex],0)),1,1,"")</f>
        <v>4</v>
      </c>
      <c r="BC35" s="85" t="str">
        <f>REPLACE(INDEX(GroupVertices[Group],MATCH(Edges25[[#This Row],[Vertex 2]],GroupVertices[Vertex],0)),1,1,"")</f>
        <v>1</v>
      </c>
      <c r="BD35" s="51">
        <v>0</v>
      </c>
      <c r="BE35" s="52">
        <v>0</v>
      </c>
      <c r="BF35" s="51">
        <v>0</v>
      </c>
      <c r="BG35" s="52">
        <v>0</v>
      </c>
      <c r="BH35" s="51">
        <v>0</v>
      </c>
      <c r="BI35" s="52">
        <v>0</v>
      </c>
      <c r="BJ35" s="51">
        <v>11</v>
      </c>
      <c r="BK35" s="52">
        <v>100</v>
      </c>
      <c r="BL35" s="51">
        <v>11</v>
      </c>
    </row>
    <row r="36" spans="1:64" ht="15">
      <c r="A36" s="84" t="s">
        <v>237</v>
      </c>
      <c r="B36" s="84" t="s">
        <v>242</v>
      </c>
      <c r="C36" s="53"/>
      <c r="D36" s="54"/>
      <c r="E36" s="65"/>
      <c r="F36" s="55"/>
      <c r="G36" s="53"/>
      <c r="H36" s="57"/>
      <c r="I36" s="56"/>
      <c r="J36" s="56"/>
      <c r="K36" s="36" t="s">
        <v>65</v>
      </c>
      <c r="L36" s="83">
        <v>64</v>
      </c>
      <c r="M36" s="83"/>
      <c r="N36" s="63"/>
      <c r="O36" s="86" t="s">
        <v>254</v>
      </c>
      <c r="P36" s="88">
        <v>43714.6430787037</v>
      </c>
      <c r="Q36" s="86" t="s">
        <v>281</v>
      </c>
      <c r="R36" s="89" t="s">
        <v>308</v>
      </c>
      <c r="S36" s="86" t="s">
        <v>321</v>
      </c>
      <c r="T36" s="86"/>
      <c r="U36" s="86"/>
      <c r="V36" s="89" t="s">
        <v>370</v>
      </c>
      <c r="W36" s="88">
        <v>43714.6430787037</v>
      </c>
      <c r="X36" s="89" t="s">
        <v>406</v>
      </c>
      <c r="Y36" s="86"/>
      <c r="Z36" s="86"/>
      <c r="AA36" s="92" t="s">
        <v>453</v>
      </c>
      <c r="AB36" s="86"/>
      <c r="AC36" s="86" t="b">
        <v>0</v>
      </c>
      <c r="AD36" s="86">
        <v>0</v>
      </c>
      <c r="AE36" s="92" t="s">
        <v>469</v>
      </c>
      <c r="AF36" s="86" t="b">
        <v>0</v>
      </c>
      <c r="AG36" s="86" t="s">
        <v>475</v>
      </c>
      <c r="AH36" s="86"/>
      <c r="AI36" s="92" t="s">
        <v>469</v>
      </c>
      <c r="AJ36" s="86" t="b">
        <v>0</v>
      </c>
      <c r="AK36" s="86">
        <v>0</v>
      </c>
      <c r="AL36" s="92" t="s">
        <v>469</v>
      </c>
      <c r="AM36" s="86" t="s">
        <v>485</v>
      </c>
      <c r="AN36" s="86" t="b">
        <v>0</v>
      </c>
      <c r="AO36" s="92" t="s">
        <v>453</v>
      </c>
      <c r="AP36" s="86" t="s">
        <v>176</v>
      </c>
      <c r="AQ36" s="86">
        <v>0</v>
      </c>
      <c r="AR36" s="86">
        <v>0</v>
      </c>
      <c r="AS36" s="86"/>
      <c r="AT36" s="86"/>
      <c r="AU36" s="86"/>
      <c r="AV36" s="86"/>
      <c r="AW36" s="86"/>
      <c r="AX36" s="86"/>
      <c r="AY36" s="86"/>
      <c r="AZ36" s="86"/>
      <c r="BA36">
        <v>15</v>
      </c>
      <c r="BB36" s="85" t="str">
        <f>REPLACE(INDEX(GroupVertices[Group],MATCH(Edges25[[#This Row],[Vertex 1]],GroupVertices[Vertex],0)),1,1,"")</f>
        <v>4</v>
      </c>
      <c r="BC36" s="85"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4" t="s">
        <v>237</v>
      </c>
      <c r="B37" s="84" t="s">
        <v>242</v>
      </c>
      <c r="C37" s="53"/>
      <c r="D37" s="54"/>
      <c r="E37" s="65"/>
      <c r="F37" s="55"/>
      <c r="G37" s="53"/>
      <c r="H37" s="57"/>
      <c r="I37" s="56"/>
      <c r="J37" s="56"/>
      <c r="K37" s="36" t="s">
        <v>65</v>
      </c>
      <c r="L37" s="83">
        <v>65</v>
      </c>
      <c r="M37" s="83"/>
      <c r="N37" s="63"/>
      <c r="O37" s="86" t="s">
        <v>254</v>
      </c>
      <c r="P37" s="88">
        <v>43718.39828703704</v>
      </c>
      <c r="Q37" s="86" t="s">
        <v>282</v>
      </c>
      <c r="R37" s="89" t="s">
        <v>309</v>
      </c>
      <c r="S37" s="86" t="s">
        <v>321</v>
      </c>
      <c r="T37" s="86"/>
      <c r="U37" s="86"/>
      <c r="V37" s="89" t="s">
        <v>370</v>
      </c>
      <c r="W37" s="88">
        <v>43718.39828703704</v>
      </c>
      <c r="X37" s="89" t="s">
        <v>407</v>
      </c>
      <c r="Y37" s="86"/>
      <c r="Z37" s="86"/>
      <c r="AA37" s="92" t="s">
        <v>454</v>
      </c>
      <c r="AB37" s="86"/>
      <c r="AC37" s="86" t="b">
        <v>0</v>
      </c>
      <c r="AD37" s="86">
        <v>1</v>
      </c>
      <c r="AE37" s="92" t="s">
        <v>469</v>
      </c>
      <c r="AF37" s="86" t="b">
        <v>0</v>
      </c>
      <c r="AG37" s="86" t="s">
        <v>475</v>
      </c>
      <c r="AH37" s="86"/>
      <c r="AI37" s="92" t="s">
        <v>469</v>
      </c>
      <c r="AJ37" s="86" t="b">
        <v>0</v>
      </c>
      <c r="AK37" s="86">
        <v>0</v>
      </c>
      <c r="AL37" s="92" t="s">
        <v>469</v>
      </c>
      <c r="AM37" s="86" t="s">
        <v>485</v>
      </c>
      <c r="AN37" s="86" t="b">
        <v>0</v>
      </c>
      <c r="AO37" s="92" t="s">
        <v>454</v>
      </c>
      <c r="AP37" s="86" t="s">
        <v>176</v>
      </c>
      <c r="AQ37" s="86">
        <v>0</v>
      </c>
      <c r="AR37" s="86">
        <v>0</v>
      </c>
      <c r="AS37" s="86"/>
      <c r="AT37" s="86"/>
      <c r="AU37" s="86"/>
      <c r="AV37" s="86"/>
      <c r="AW37" s="86"/>
      <c r="AX37" s="86"/>
      <c r="AY37" s="86"/>
      <c r="AZ37" s="86"/>
      <c r="BA37">
        <v>15</v>
      </c>
      <c r="BB37" s="85" t="str">
        <f>REPLACE(INDEX(GroupVertices[Group],MATCH(Edges25[[#This Row],[Vertex 1]],GroupVertices[Vertex],0)),1,1,"")</f>
        <v>4</v>
      </c>
      <c r="BC37" s="85" t="str">
        <f>REPLACE(INDEX(GroupVertices[Group],MATCH(Edges25[[#This Row],[Vertex 2]],GroupVertices[Vertex],0)),1,1,"")</f>
        <v>1</v>
      </c>
      <c r="BD37" s="51">
        <v>0</v>
      </c>
      <c r="BE37" s="52">
        <v>0</v>
      </c>
      <c r="BF37" s="51">
        <v>0</v>
      </c>
      <c r="BG37" s="52">
        <v>0</v>
      </c>
      <c r="BH37" s="51">
        <v>0</v>
      </c>
      <c r="BI37" s="52">
        <v>0</v>
      </c>
      <c r="BJ37" s="51">
        <v>9</v>
      </c>
      <c r="BK37" s="52">
        <v>100</v>
      </c>
      <c r="BL37" s="51">
        <v>9</v>
      </c>
    </row>
    <row r="38" spans="1:64" ht="15">
      <c r="A38" s="84" t="s">
        <v>237</v>
      </c>
      <c r="B38" s="84" t="s">
        <v>242</v>
      </c>
      <c r="C38" s="53"/>
      <c r="D38" s="54"/>
      <c r="E38" s="65"/>
      <c r="F38" s="55"/>
      <c r="G38" s="53"/>
      <c r="H38" s="57"/>
      <c r="I38" s="56"/>
      <c r="J38" s="56"/>
      <c r="K38" s="36" t="s">
        <v>65</v>
      </c>
      <c r="L38" s="83">
        <v>66</v>
      </c>
      <c r="M38" s="83"/>
      <c r="N38" s="63"/>
      <c r="O38" s="86" t="s">
        <v>254</v>
      </c>
      <c r="P38" s="88">
        <v>43718.52363425926</v>
      </c>
      <c r="Q38" s="86" t="s">
        <v>283</v>
      </c>
      <c r="R38" s="89" t="s">
        <v>310</v>
      </c>
      <c r="S38" s="86" t="s">
        <v>321</v>
      </c>
      <c r="T38" s="86"/>
      <c r="U38" s="86"/>
      <c r="V38" s="89" t="s">
        <v>370</v>
      </c>
      <c r="W38" s="88">
        <v>43718.52363425926</v>
      </c>
      <c r="X38" s="89" t="s">
        <v>408</v>
      </c>
      <c r="Y38" s="86"/>
      <c r="Z38" s="86"/>
      <c r="AA38" s="92" t="s">
        <v>455</v>
      </c>
      <c r="AB38" s="86"/>
      <c r="AC38" s="86" t="b">
        <v>0</v>
      </c>
      <c r="AD38" s="86">
        <v>0</v>
      </c>
      <c r="AE38" s="92" t="s">
        <v>469</v>
      </c>
      <c r="AF38" s="86" t="b">
        <v>0</v>
      </c>
      <c r="AG38" s="86" t="s">
        <v>475</v>
      </c>
      <c r="AH38" s="86"/>
      <c r="AI38" s="92" t="s">
        <v>469</v>
      </c>
      <c r="AJ38" s="86" t="b">
        <v>0</v>
      </c>
      <c r="AK38" s="86">
        <v>0</v>
      </c>
      <c r="AL38" s="92" t="s">
        <v>469</v>
      </c>
      <c r="AM38" s="86" t="s">
        <v>485</v>
      </c>
      <c r="AN38" s="86" t="b">
        <v>0</v>
      </c>
      <c r="AO38" s="92" t="s">
        <v>455</v>
      </c>
      <c r="AP38" s="86" t="s">
        <v>176</v>
      </c>
      <c r="AQ38" s="86">
        <v>0</v>
      </c>
      <c r="AR38" s="86">
        <v>0</v>
      </c>
      <c r="AS38" s="86"/>
      <c r="AT38" s="86"/>
      <c r="AU38" s="86"/>
      <c r="AV38" s="86"/>
      <c r="AW38" s="86"/>
      <c r="AX38" s="86"/>
      <c r="AY38" s="86"/>
      <c r="AZ38" s="86"/>
      <c r="BA38">
        <v>15</v>
      </c>
      <c r="BB38" s="85" t="str">
        <f>REPLACE(INDEX(GroupVertices[Group],MATCH(Edges25[[#This Row],[Vertex 1]],GroupVertices[Vertex],0)),1,1,"")</f>
        <v>4</v>
      </c>
      <c r="BC38" s="85" t="str">
        <f>REPLACE(INDEX(GroupVertices[Group],MATCH(Edges25[[#This Row],[Vertex 2]],GroupVertices[Vertex],0)),1,1,"")</f>
        <v>1</v>
      </c>
      <c r="BD38" s="51">
        <v>0</v>
      </c>
      <c r="BE38" s="52">
        <v>0</v>
      </c>
      <c r="BF38" s="51">
        <v>1</v>
      </c>
      <c r="BG38" s="52">
        <v>10</v>
      </c>
      <c r="BH38" s="51">
        <v>0</v>
      </c>
      <c r="BI38" s="52">
        <v>0</v>
      </c>
      <c r="BJ38" s="51">
        <v>9</v>
      </c>
      <c r="BK38" s="52">
        <v>90</v>
      </c>
      <c r="BL38" s="51">
        <v>10</v>
      </c>
    </row>
    <row r="39" spans="1:64" ht="15">
      <c r="A39" s="84" t="s">
        <v>237</v>
      </c>
      <c r="B39" s="84" t="s">
        <v>242</v>
      </c>
      <c r="C39" s="53"/>
      <c r="D39" s="54"/>
      <c r="E39" s="65"/>
      <c r="F39" s="55"/>
      <c r="G39" s="53"/>
      <c r="H39" s="57"/>
      <c r="I39" s="56"/>
      <c r="J39" s="56"/>
      <c r="K39" s="36" t="s">
        <v>65</v>
      </c>
      <c r="L39" s="83">
        <v>67</v>
      </c>
      <c r="M39" s="83"/>
      <c r="N39" s="63"/>
      <c r="O39" s="86" t="s">
        <v>254</v>
      </c>
      <c r="P39" s="88">
        <v>43718.77364583333</v>
      </c>
      <c r="Q39" s="86" t="s">
        <v>284</v>
      </c>
      <c r="R39" s="89" t="s">
        <v>311</v>
      </c>
      <c r="S39" s="86" t="s">
        <v>321</v>
      </c>
      <c r="T39" s="86"/>
      <c r="U39" s="89" t="s">
        <v>340</v>
      </c>
      <c r="V39" s="89" t="s">
        <v>340</v>
      </c>
      <c r="W39" s="88">
        <v>43718.77364583333</v>
      </c>
      <c r="X39" s="89" t="s">
        <v>409</v>
      </c>
      <c r="Y39" s="86"/>
      <c r="Z39" s="86"/>
      <c r="AA39" s="92" t="s">
        <v>456</v>
      </c>
      <c r="AB39" s="86"/>
      <c r="AC39" s="86" t="b">
        <v>0</v>
      </c>
      <c r="AD39" s="86">
        <v>0</v>
      </c>
      <c r="AE39" s="92" t="s">
        <v>469</v>
      </c>
      <c r="AF39" s="86" t="b">
        <v>0</v>
      </c>
      <c r="AG39" s="86" t="s">
        <v>475</v>
      </c>
      <c r="AH39" s="86"/>
      <c r="AI39" s="92" t="s">
        <v>469</v>
      </c>
      <c r="AJ39" s="86" t="b">
        <v>0</v>
      </c>
      <c r="AK39" s="86">
        <v>0</v>
      </c>
      <c r="AL39" s="92" t="s">
        <v>469</v>
      </c>
      <c r="AM39" s="86" t="s">
        <v>485</v>
      </c>
      <c r="AN39" s="86" t="b">
        <v>0</v>
      </c>
      <c r="AO39" s="92" t="s">
        <v>456</v>
      </c>
      <c r="AP39" s="86" t="s">
        <v>176</v>
      </c>
      <c r="AQ39" s="86">
        <v>0</v>
      </c>
      <c r="AR39" s="86">
        <v>0</v>
      </c>
      <c r="AS39" s="86"/>
      <c r="AT39" s="86"/>
      <c r="AU39" s="86"/>
      <c r="AV39" s="86"/>
      <c r="AW39" s="86"/>
      <c r="AX39" s="86"/>
      <c r="AY39" s="86"/>
      <c r="AZ39" s="86"/>
      <c r="BA39">
        <v>15</v>
      </c>
      <c r="BB39" s="85" t="str">
        <f>REPLACE(INDEX(GroupVertices[Group],MATCH(Edges25[[#This Row],[Vertex 1]],GroupVertices[Vertex],0)),1,1,"")</f>
        <v>4</v>
      </c>
      <c r="BC39" s="85" t="str">
        <f>REPLACE(INDEX(GroupVertices[Group],MATCH(Edges25[[#This Row],[Vertex 2]],GroupVertices[Vertex],0)),1,1,"")</f>
        <v>1</v>
      </c>
      <c r="BD39" s="51">
        <v>0</v>
      </c>
      <c r="BE39" s="52">
        <v>0</v>
      </c>
      <c r="BF39" s="51">
        <v>1</v>
      </c>
      <c r="BG39" s="52">
        <v>10</v>
      </c>
      <c r="BH39" s="51">
        <v>0</v>
      </c>
      <c r="BI39" s="52">
        <v>0</v>
      </c>
      <c r="BJ39" s="51">
        <v>9</v>
      </c>
      <c r="BK39" s="52">
        <v>90</v>
      </c>
      <c r="BL39" s="51">
        <v>10</v>
      </c>
    </row>
    <row r="40" spans="1:64" ht="15">
      <c r="A40" s="84" t="s">
        <v>237</v>
      </c>
      <c r="B40" s="84" t="s">
        <v>242</v>
      </c>
      <c r="C40" s="53"/>
      <c r="D40" s="54"/>
      <c r="E40" s="65"/>
      <c r="F40" s="55"/>
      <c r="G40" s="53"/>
      <c r="H40" s="57"/>
      <c r="I40" s="56"/>
      <c r="J40" s="56"/>
      <c r="K40" s="36" t="s">
        <v>65</v>
      </c>
      <c r="L40" s="83">
        <v>68</v>
      </c>
      <c r="M40" s="83"/>
      <c r="N40" s="63"/>
      <c r="O40" s="86" t="s">
        <v>254</v>
      </c>
      <c r="P40" s="88">
        <v>43719.40038194445</v>
      </c>
      <c r="Q40" s="86" t="s">
        <v>285</v>
      </c>
      <c r="R40" s="89" t="s">
        <v>312</v>
      </c>
      <c r="S40" s="86" t="s">
        <v>321</v>
      </c>
      <c r="T40" s="86"/>
      <c r="U40" s="86"/>
      <c r="V40" s="89" t="s">
        <v>370</v>
      </c>
      <c r="W40" s="88">
        <v>43719.40038194445</v>
      </c>
      <c r="X40" s="89" t="s">
        <v>410</v>
      </c>
      <c r="Y40" s="86"/>
      <c r="Z40" s="86"/>
      <c r="AA40" s="92" t="s">
        <v>457</v>
      </c>
      <c r="AB40" s="86"/>
      <c r="AC40" s="86" t="b">
        <v>0</v>
      </c>
      <c r="AD40" s="86">
        <v>0</v>
      </c>
      <c r="AE40" s="92" t="s">
        <v>469</v>
      </c>
      <c r="AF40" s="86" t="b">
        <v>0</v>
      </c>
      <c r="AG40" s="86" t="s">
        <v>475</v>
      </c>
      <c r="AH40" s="86"/>
      <c r="AI40" s="92" t="s">
        <v>469</v>
      </c>
      <c r="AJ40" s="86" t="b">
        <v>0</v>
      </c>
      <c r="AK40" s="86">
        <v>0</v>
      </c>
      <c r="AL40" s="92" t="s">
        <v>469</v>
      </c>
      <c r="AM40" s="86" t="s">
        <v>485</v>
      </c>
      <c r="AN40" s="86" t="b">
        <v>0</v>
      </c>
      <c r="AO40" s="92" t="s">
        <v>457</v>
      </c>
      <c r="AP40" s="86" t="s">
        <v>176</v>
      </c>
      <c r="AQ40" s="86">
        <v>0</v>
      </c>
      <c r="AR40" s="86">
        <v>0</v>
      </c>
      <c r="AS40" s="86"/>
      <c r="AT40" s="86"/>
      <c r="AU40" s="86"/>
      <c r="AV40" s="86"/>
      <c r="AW40" s="86"/>
      <c r="AX40" s="86"/>
      <c r="AY40" s="86"/>
      <c r="AZ40" s="86"/>
      <c r="BA40">
        <v>15</v>
      </c>
      <c r="BB40" s="85" t="str">
        <f>REPLACE(INDEX(GroupVertices[Group],MATCH(Edges25[[#This Row],[Vertex 1]],GroupVertices[Vertex],0)),1,1,"")</f>
        <v>4</v>
      </c>
      <c r="BC40" s="85" t="str">
        <f>REPLACE(INDEX(GroupVertices[Group],MATCH(Edges25[[#This Row],[Vertex 2]],GroupVertices[Vertex],0)),1,1,"")</f>
        <v>1</v>
      </c>
      <c r="BD40" s="51">
        <v>0</v>
      </c>
      <c r="BE40" s="52">
        <v>0</v>
      </c>
      <c r="BF40" s="51">
        <v>1</v>
      </c>
      <c r="BG40" s="52">
        <v>3.125</v>
      </c>
      <c r="BH40" s="51">
        <v>0</v>
      </c>
      <c r="BI40" s="52">
        <v>0</v>
      </c>
      <c r="BJ40" s="51">
        <v>31</v>
      </c>
      <c r="BK40" s="52">
        <v>96.875</v>
      </c>
      <c r="BL40" s="51">
        <v>32</v>
      </c>
    </row>
    <row r="41" spans="1:64" ht="15">
      <c r="A41" s="84" t="s">
        <v>237</v>
      </c>
      <c r="B41" s="84" t="s">
        <v>242</v>
      </c>
      <c r="C41" s="53"/>
      <c r="D41" s="54"/>
      <c r="E41" s="65"/>
      <c r="F41" s="55"/>
      <c r="G41" s="53"/>
      <c r="H41" s="57"/>
      <c r="I41" s="56"/>
      <c r="J41" s="56"/>
      <c r="K41" s="36" t="s">
        <v>65</v>
      </c>
      <c r="L41" s="83">
        <v>70</v>
      </c>
      <c r="M41" s="83"/>
      <c r="N41" s="63"/>
      <c r="O41" s="86" t="s">
        <v>254</v>
      </c>
      <c r="P41" s="88">
        <v>43719.90002314815</v>
      </c>
      <c r="Q41" s="86" t="s">
        <v>286</v>
      </c>
      <c r="R41" s="89" t="s">
        <v>313</v>
      </c>
      <c r="S41" s="86" t="s">
        <v>321</v>
      </c>
      <c r="T41" s="86"/>
      <c r="U41" s="86"/>
      <c r="V41" s="89" t="s">
        <v>370</v>
      </c>
      <c r="W41" s="88">
        <v>43719.90002314815</v>
      </c>
      <c r="X41" s="89" t="s">
        <v>411</v>
      </c>
      <c r="Y41" s="86"/>
      <c r="Z41" s="86"/>
      <c r="AA41" s="92" t="s">
        <v>458</v>
      </c>
      <c r="AB41" s="86"/>
      <c r="AC41" s="86" t="b">
        <v>0</v>
      </c>
      <c r="AD41" s="86">
        <v>0</v>
      </c>
      <c r="AE41" s="92" t="s">
        <v>469</v>
      </c>
      <c r="AF41" s="86" t="b">
        <v>0</v>
      </c>
      <c r="AG41" s="86" t="s">
        <v>475</v>
      </c>
      <c r="AH41" s="86"/>
      <c r="AI41" s="92" t="s">
        <v>469</v>
      </c>
      <c r="AJ41" s="86" t="b">
        <v>0</v>
      </c>
      <c r="AK41" s="86">
        <v>0</v>
      </c>
      <c r="AL41" s="92" t="s">
        <v>469</v>
      </c>
      <c r="AM41" s="86" t="s">
        <v>485</v>
      </c>
      <c r="AN41" s="86" t="b">
        <v>0</v>
      </c>
      <c r="AO41" s="92" t="s">
        <v>458</v>
      </c>
      <c r="AP41" s="86" t="s">
        <v>176</v>
      </c>
      <c r="AQ41" s="86">
        <v>0</v>
      </c>
      <c r="AR41" s="86">
        <v>0</v>
      </c>
      <c r="AS41" s="86"/>
      <c r="AT41" s="86"/>
      <c r="AU41" s="86"/>
      <c r="AV41" s="86"/>
      <c r="AW41" s="86"/>
      <c r="AX41" s="86"/>
      <c r="AY41" s="86"/>
      <c r="AZ41" s="86"/>
      <c r="BA41">
        <v>15</v>
      </c>
      <c r="BB41" s="85" t="str">
        <f>REPLACE(INDEX(GroupVertices[Group],MATCH(Edges25[[#This Row],[Vertex 1]],GroupVertices[Vertex],0)),1,1,"")</f>
        <v>4</v>
      </c>
      <c r="BC41" s="85" t="str">
        <f>REPLACE(INDEX(GroupVertices[Group],MATCH(Edges25[[#This Row],[Vertex 2]],GroupVertices[Vertex],0)),1,1,"")</f>
        <v>1</v>
      </c>
      <c r="BD41" s="51">
        <v>0</v>
      </c>
      <c r="BE41" s="52">
        <v>0</v>
      </c>
      <c r="BF41" s="51">
        <v>0</v>
      </c>
      <c r="BG41" s="52">
        <v>0</v>
      </c>
      <c r="BH41" s="51">
        <v>0</v>
      </c>
      <c r="BI41" s="52">
        <v>0</v>
      </c>
      <c r="BJ41" s="51">
        <v>14</v>
      </c>
      <c r="BK41" s="52">
        <v>100</v>
      </c>
      <c r="BL41" s="51">
        <v>14</v>
      </c>
    </row>
    <row r="42" spans="1:64" ht="15">
      <c r="A42" s="84" t="s">
        <v>237</v>
      </c>
      <c r="B42" s="84" t="s">
        <v>242</v>
      </c>
      <c r="C42" s="53"/>
      <c r="D42" s="54"/>
      <c r="E42" s="65"/>
      <c r="F42" s="55"/>
      <c r="G42" s="53"/>
      <c r="H42" s="57"/>
      <c r="I42" s="56"/>
      <c r="J42" s="56"/>
      <c r="K42" s="36" t="s">
        <v>65</v>
      </c>
      <c r="L42" s="83">
        <v>71</v>
      </c>
      <c r="M42" s="83"/>
      <c r="N42" s="63"/>
      <c r="O42" s="86" t="s">
        <v>254</v>
      </c>
      <c r="P42" s="88">
        <v>43719.900046296294</v>
      </c>
      <c r="Q42" s="86" t="s">
        <v>287</v>
      </c>
      <c r="R42" s="89" t="s">
        <v>314</v>
      </c>
      <c r="S42" s="86" t="s">
        <v>321</v>
      </c>
      <c r="T42" s="86"/>
      <c r="U42" s="89" t="s">
        <v>341</v>
      </c>
      <c r="V42" s="89" t="s">
        <v>341</v>
      </c>
      <c r="W42" s="88">
        <v>43719.900046296294</v>
      </c>
      <c r="X42" s="89" t="s">
        <v>412</v>
      </c>
      <c r="Y42" s="86"/>
      <c r="Z42" s="86"/>
      <c r="AA42" s="92" t="s">
        <v>459</v>
      </c>
      <c r="AB42" s="86"/>
      <c r="AC42" s="86" t="b">
        <v>0</v>
      </c>
      <c r="AD42" s="86">
        <v>0</v>
      </c>
      <c r="AE42" s="92" t="s">
        <v>469</v>
      </c>
      <c r="AF42" s="86" t="b">
        <v>0</v>
      </c>
      <c r="AG42" s="86" t="s">
        <v>475</v>
      </c>
      <c r="AH42" s="86"/>
      <c r="AI42" s="92" t="s">
        <v>469</v>
      </c>
      <c r="AJ42" s="86" t="b">
        <v>0</v>
      </c>
      <c r="AK42" s="86">
        <v>0</v>
      </c>
      <c r="AL42" s="92" t="s">
        <v>469</v>
      </c>
      <c r="AM42" s="86" t="s">
        <v>485</v>
      </c>
      <c r="AN42" s="86" t="b">
        <v>0</v>
      </c>
      <c r="AO42" s="92" t="s">
        <v>459</v>
      </c>
      <c r="AP42" s="86" t="s">
        <v>176</v>
      </c>
      <c r="AQ42" s="86">
        <v>0</v>
      </c>
      <c r="AR42" s="86">
        <v>0</v>
      </c>
      <c r="AS42" s="86"/>
      <c r="AT42" s="86"/>
      <c r="AU42" s="86"/>
      <c r="AV42" s="86"/>
      <c r="AW42" s="86"/>
      <c r="AX42" s="86"/>
      <c r="AY42" s="86"/>
      <c r="AZ42" s="86"/>
      <c r="BA42">
        <v>15</v>
      </c>
      <c r="BB42" s="85" t="str">
        <f>REPLACE(INDEX(GroupVertices[Group],MATCH(Edges25[[#This Row],[Vertex 1]],GroupVertices[Vertex],0)),1,1,"")</f>
        <v>4</v>
      </c>
      <c r="BC42" s="85" t="str">
        <f>REPLACE(INDEX(GroupVertices[Group],MATCH(Edges25[[#This Row],[Vertex 2]],GroupVertices[Vertex],0)),1,1,"")</f>
        <v>1</v>
      </c>
      <c r="BD42" s="51">
        <v>1</v>
      </c>
      <c r="BE42" s="52">
        <v>5.882352941176471</v>
      </c>
      <c r="BF42" s="51">
        <v>0</v>
      </c>
      <c r="BG42" s="52">
        <v>0</v>
      </c>
      <c r="BH42" s="51">
        <v>0</v>
      </c>
      <c r="BI42" s="52">
        <v>0</v>
      </c>
      <c r="BJ42" s="51">
        <v>16</v>
      </c>
      <c r="BK42" s="52">
        <v>94.11764705882354</v>
      </c>
      <c r="BL42" s="51">
        <v>17</v>
      </c>
    </row>
    <row r="43" spans="1:64" ht="15">
      <c r="A43" s="84" t="s">
        <v>237</v>
      </c>
      <c r="B43" s="84" t="s">
        <v>242</v>
      </c>
      <c r="C43" s="53"/>
      <c r="D43" s="54"/>
      <c r="E43" s="65"/>
      <c r="F43" s="55"/>
      <c r="G43" s="53"/>
      <c r="H43" s="57"/>
      <c r="I43" s="56"/>
      <c r="J43" s="56"/>
      <c r="K43" s="36" t="s">
        <v>65</v>
      </c>
      <c r="L43" s="83">
        <v>72</v>
      </c>
      <c r="M43" s="83"/>
      <c r="N43" s="63"/>
      <c r="O43" s="86" t="s">
        <v>254</v>
      </c>
      <c r="P43" s="88">
        <v>43720.401770833334</v>
      </c>
      <c r="Q43" s="86" t="s">
        <v>288</v>
      </c>
      <c r="R43" s="89" t="s">
        <v>315</v>
      </c>
      <c r="S43" s="86" t="s">
        <v>321</v>
      </c>
      <c r="T43" s="86"/>
      <c r="U43" s="89" t="s">
        <v>342</v>
      </c>
      <c r="V43" s="89" t="s">
        <v>342</v>
      </c>
      <c r="W43" s="88">
        <v>43720.401770833334</v>
      </c>
      <c r="X43" s="89" t="s">
        <v>413</v>
      </c>
      <c r="Y43" s="86"/>
      <c r="Z43" s="86"/>
      <c r="AA43" s="92" t="s">
        <v>460</v>
      </c>
      <c r="AB43" s="86"/>
      <c r="AC43" s="86" t="b">
        <v>0</v>
      </c>
      <c r="AD43" s="86">
        <v>0</v>
      </c>
      <c r="AE43" s="92" t="s">
        <v>469</v>
      </c>
      <c r="AF43" s="86" t="b">
        <v>0</v>
      </c>
      <c r="AG43" s="86" t="s">
        <v>475</v>
      </c>
      <c r="AH43" s="86"/>
      <c r="AI43" s="92" t="s">
        <v>469</v>
      </c>
      <c r="AJ43" s="86" t="b">
        <v>0</v>
      </c>
      <c r="AK43" s="86">
        <v>0</v>
      </c>
      <c r="AL43" s="92" t="s">
        <v>469</v>
      </c>
      <c r="AM43" s="86" t="s">
        <v>485</v>
      </c>
      <c r="AN43" s="86" t="b">
        <v>0</v>
      </c>
      <c r="AO43" s="92" t="s">
        <v>460</v>
      </c>
      <c r="AP43" s="86" t="s">
        <v>176</v>
      </c>
      <c r="AQ43" s="86">
        <v>0</v>
      </c>
      <c r="AR43" s="86">
        <v>0</v>
      </c>
      <c r="AS43" s="86"/>
      <c r="AT43" s="86"/>
      <c r="AU43" s="86"/>
      <c r="AV43" s="86"/>
      <c r="AW43" s="86"/>
      <c r="AX43" s="86"/>
      <c r="AY43" s="86"/>
      <c r="AZ43" s="86"/>
      <c r="BA43">
        <v>15</v>
      </c>
      <c r="BB43" s="85" t="str">
        <f>REPLACE(INDEX(GroupVertices[Group],MATCH(Edges25[[#This Row],[Vertex 1]],GroupVertices[Vertex],0)),1,1,"")</f>
        <v>4</v>
      </c>
      <c r="BC43" s="85" t="str">
        <f>REPLACE(INDEX(GroupVertices[Group],MATCH(Edges25[[#This Row],[Vertex 2]],GroupVertices[Vertex],0)),1,1,"")</f>
        <v>1</v>
      </c>
      <c r="BD43" s="51">
        <v>2</v>
      </c>
      <c r="BE43" s="52">
        <v>10.526315789473685</v>
      </c>
      <c r="BF43" s="51">
        <v>0</v>
      </c>
      <c r="BG43" s="52">
        <v>0</v>
      </c>
      <c r="BH43" s="51">
        <v>0</v>
      </c>
      <c r="BI43" s="52">
        <v>0</v>
      </c>
      <c r="BJ43" s="51">
        <v>17</v>
      </c>
      <c r="BK43" s="52">
        <v>89.47368421052632</v>
      </c>
      <c r="BL43" s="51">
        <v>19</v>
      </c>
    </row>
    <row r="44" spans="1:64" ht="15">
      <c r="A44" s="84" t="s">
        <v>237</v>
      </c>
      <c r="B44" s="84" t="s">
        <v>242</v>
      </c>
      <c r="C44" s="53"/>
      <c r="D44" s="54"/>
      <c r="E44" s="65"/>
      <c r="F44" s="55"/>
      <c r="G44" s="53"/>
      <c r="H44" s="57"/>
      <c r="I44" s="56"/>
      <c r="J44" s="56"/>
      <c r="K44" s="36" t="s">
        <v>65</v>
      </c>
      <c r="L44" s="83">
        <v>73</v>
      </c>
      <c r="M44" s="83"/>
      <c r="N44" s="63"/>
      <c r="O44" s="86" t="s">
        <v>254</v>
      </c>
      <c r="P44" s="88">
        <v>43720.90180555556</v>
      </c>
      <c r="Q44" s="86" t="s">
        <v>289</v>
      </c>
      <c r="R44" s="89" t="s">
        <v>316</v>
      </c>
      <c r="S44" s="86" t="s">
        <v>321</v>
      </c>
      <c r="T44" s="86"/>
      <c r="U44" s="86"/>
      <c r="V44" s="89" t="s">
        <v>370</v>
      </c>
      <c r="W44" s="88">
        <v>43720.90180555556</v>
      </c>
      <c r="X44" s="89" t="s">
        <v>414</v>
      </c>
      <c r="Y44" s="86"/>
      <c r="Z44" s="86"/>
      <c r="AA44" s="92" t="s">
        <v>461</v>
      </c>
      <c r="AB44" s="86"/>
      <c r="AC44" s="86" t="b">
        <v>0</v>
      </c>
      <c r="AD44" s="86">
        <v>0</v>
      </c>
      <c r="AE44" s="92" t="s">
        <v>469</v>
      </c>
      <c r="AF44" s="86" t="b">
        <v>0</v>
      </c>
      <c r="AG44" s="86" t="s">
        <v>475</v>
      </c>
      <c r="AH44" s="86"/>
      <c r="AI44" s="92" t="s">
        <v>469</v>
      </c>
      <c r="AJ44" s="86" t="b">
        <v>0</v>
      </c>
      <c r="AK44" s="86">
        <v>0</v>
      </c>
      <c r="AL44" s="92" t="s">
        <v>469</v>
      </c>
      <c r="AM44" s="86" t="s">
        <v>485</v>
      </c>
      <c r="AN44" s="86" t="b">
        <v>0</v>
      </c>
      <c r="AO44" s="92" t="s">
        <v>461</v>
      </c>
      <c r="AP44" s="86" t="s">
        <v>176</v>
      </c>
      <c r="AQ44" s="86">
        <v>0</v>
      </c>
      <c r="AR44" s="86">
        <v>0</v>
      </c>
      <c r="AS44" s="86"/>
      <c r="AT44" s="86"/>
      <c r="AU44" s="86"/>
      <c r="AV44" s="86"/>
      <c r="AW44" s="86"/>
      <c r="AX44" s="86"/>
      <c r="AY44" s="86"/>
      <c r="AZ44" s="86"/>
      <c r="BA44">
        <v>15</v>
      </c>
      <c r="BB44" s="85" t="str">
        <f>REPLACE(INDEX(GroupVertices[Group],MATCH(Edges25[[#This Row],[Vertex 1]],GroupVertices[Vertex],0)),1,1,"")</f>
        <v>4</v>
      </c>
      <c r="BC44" s="85" t="str">
        <f>REPLACE(INDEX(GroupVertices[Group],MATCH(Edges25[[#This Row],[Vertex 2]],GroupVertices[Vertex],0)),1,1,"")</f>
        <v>1</v>
      </c>
      <c r="BD44" s="51">
        <v>0</v>
      </c>
      <c r="BE44" s="52">
        <v>0</v>
      </c>
      <c r="BF44" s="51">
        <v>0</v>
      </c>
      <c r="BG44" s="52">
        <v>0</v>
      </c>
      <c r="BH44" s="51">
        <v>0</v>
      </c>
      <c r="BI44" s="52">
        <v>0</v>
      </c>
      <c r="BJ44" s="51">
        <v>6</v>
      </c>
      <c r="BK44" s="52">
        <v>100</v>
      </c>
      <c r="BL44" s="51">
        <v>6</v>
      </c>
    </row>
    <row r="45" spans="1:64" ht="15">
      <c r="A45" s="84" t="s">
        <v>238</v>
      </c>
      <c r="B45" s="84" t="s">
        <v>251</v>
      </c>
      <c r="C45" s="53"/>
      <c r="D45" s="54"/>
      <c r="E45" s="65"/>
      <c r="F45" s="55"/>
      <c r="G45" s="53"/>
      <c r="H45" s="57"/>
      <c r="I45" s="56"/>
      <c r="J45" s="56"/>
      <c r="K45" s="36" t="s">
        <v>65</v>
      </c>
      <c r="L45" s="83">
        <v>74</v>
      </c>
      <c r="M45" s="83"/>
      <c r="N45" s="63"/>
      <c r="O45" s="86" t="s">
        <v>254</v>
      </c>
      <c r="P45" s="88">
        <v>43174.16724537037</v>
      </c>
      <c r="Q45" s="86" t="s">
        <v>290</v>
      </c>
      <c r="R45" s="89" t="s">
        <v>317</v>
      </c>
      <c r="S45" s="86" t="s">
        <v>321</v>
      </c>
      <c r="T45" s="86" t="s">
        <v>331</v>
      </c>
      <c r="U45" s="89" t="s">
        <v>343</v>
      </c>
      <c r="V45" s="89" t="s">
        <v>343</v>
      </c>
      <c r="W45" s="88">
        <v>43174.16724537037</v>
      </c>
      <c r="X45" s="89" t="s">
        <v>415</v>
      </c>
      <c r="Y45" s="86"/>
      <c r="Z45" s="86"/>
      <c r="AA45" s="92" t="s">
        <v>462</v>
      </c>
      <c r="AB45" s="86"/>
      <c r="AC45" s="86" t="b">
        <v>0</v>
      </c>
      <c r="AD45" s="86">
        <v>4</v>
      </c>
      <c r="AE45" s="92" t="s">
        <v>469</v>
      </c>
      <c r="AF45" s="86" t="b">
        <v>0</v>
      </c>
      <c r="AG45" s="86" t="s">
        <v>475</v>
      </c>
      <c r="AH45" s="86"/>
      <c r="AI45" s="92" t="s">
        <v>469</v>
      </c>
      <c r="AJ45" s="86" t="b">
        <v>0</v>
      </c>
      <c r="AK45" s="86">
        <v>2</v>
      </c>
      <c r="AL45" s="92" t="s">
        <v>469</v>
      </c>
      <c r="AM45" s="86" t="s">
        <v>486</v>
      </c>
      <c r="AN45" s="86" t="b">
        <v>0</v>
      </c>
      <c r="AO45" s="92" t="s">
        <v>462</v>
      </c>
      <c r="AP45" s="86" t="s">
        <v>489</v>
      </c>
      <c r="AQ45" s="86">
        <v>0</v>
      </c>
      <c r="AR45" s="86">
        <v>0</v>
      </c>
      <c r="AS45" s="86"/>
      <c r="AT45" s="86"/>
      <c r="AU45" s="86"/>
      <c r="AV45" s="86"/>
      <c r="AW45" s="86"/>
      <c r="AX45" s="86"/>
      <c r="AY45" s="86"/>
      <c r="AZ45" s="86"/>
      <c r="BA45">
        <v>2</v>
      </c>
      <c r="BB45" s="85" t="str">
        <f>REPLACE(INDEX(GroupVertices[Group],MATCH(Edges25[[#This Row],[Vertex 1]],GroupVertices[Vertex],0)),1,1,"")</f>
        <v>6</v>
      </c>
      <c r="BC45" s="85" t="str">
        <f>REPLACE(INDEX(GroupVertices[Group],MATCH(Edges25[[#This Row],[Vertex 2]],GroupVertices[Vertex],0)),1,1,"")</f>
        <v>6</v>
      </c>
      <c r="BD45" s="51"/>
      <c r="BE45" s="52"/>
      <c r="BF45" s="51"/>
      <c r="BG45" s="52"/>
      <c r="BH45" s="51"/>
      <c r="BI45" s="52"/>
      <c r="BJ45" s="51"/>
      <c r="BK45" s="52"/>
      <c r="BL45" s="51"/>
    </row>
    <row r="46" spans="1:64" ht="15">
      <c r="A46" s="84" t="s">
        <v>238</v>
      </c>
      <c r="B46" s="84" t="s">
        <v>251</v>
      </c>
      <c r="C46" s="53"/>
      <c r="D46" s="54"/>
      <c r="E46" s="65"/>
      <c r="F46" s="55"/>
      <c r="G46" s="53"/>
      <c r="H46" s="57"/>
      <c r="I46" s="56"/>
      <c r="J46" s="56"/>
      <c r="K46" s="36" t="s">
        <v>65</v>
      </c>
      <c r="L46" s="83">
        <v>75</v>
      </c>
      <c r="M46" s="83"/>
      <c r="N46" s="63"/>
      <c r="O46" s="86" t="s">
        <v>254</v>
      </c>
      <c r="P46" s="88">
        <v>43721.125451388885</v>
      </c>
      <c r="Q46" s="86" t="s">
        <v>291</v>
      </c>
      <c r="R46" s="86"/>
      <c r="S46" s="86"/>
      <c r="T46" s="86" t="s">
        <v>331</v>
      </c>
      <c r="U46" s="86"/>
      <c r="V46" s="89" t="s">
        <v>371</v>
      </c>
      <c r="W46" s="88">
        <v>43721.125451388885</v>
      </c>
      <c r="X46" s="89" t="s">
        <v>416</v>
      </c>
      <c r="Y46" s="86"/>
      <c r="Z46" s="86"/>
      <c r="AA46" s="92" t="s">
        <v>463</v>
      </c>
      <c r="AB46" s="86"/>
      <c r="AC46" s="86" t="b">
        <v>0</v>
      </c>
      <c r="AD46" s="86">
        <v>0</v>
      </c>
      <c r="AE46" s="92" t="s">
        <v>469</v>
      </c>
      <c r="AF46" s="86" t="b">
        <v>0</v>
      </c>
      <c r="AG46" s="86" t="s">
        <v>475</v>
      </c>
      <c r="AH46" s="86"/>
      <c r="AI46" s="92" t="s">
        <v>469</v>
      </c>
      <c r="AJ46" s="86" t="b">
        <v>0</v>
      </c>
      <c r="AK46" s="86">
        <v>2</v>
      </c>
      <c r="AL46" s="92" t="s">
        <v>462</v>
      </c>
      <c r="AM46" s="86" t="s">
        <v>486</v>
      </c>
      <c r="AN46" s="86" t="b">
        <v>0</v>
      </c>
      <c r="AO46" s="92" t="s">
        <v>462</v>
      </c>
      <c r="AP46" s="86" t="s">
        <v>176</v>
      </c>
      <c r="AQ46" s="86">
        <v>0</v>
      </c>
      <c r="AR46" s="86">
        <v>0</v>
      </c>
      <c r="AS46" s="86"/>
      <c r="AT46" s="86"/>
      <c r="AU46" s="86"/>
      <c r="AV46" s="86"/>
      <c r="AW46" s="86"/>
      <c r="AX46" s="86"/>
      <c r="AY46" s="86"/>
      <c r="AZ46" s="86"/>
      <c r="BA46">
        <v>2</v>
      </c>
      <c r="BB46" s="85" t="str">
        <f>REPLACE(INDEX(GroupVertices[Group],MATCH(Edges25[[#This Row],[Vertex 1]],GroupVertices[Vertex],0)),1,1,"")</f>
        <v>6</v>
      </c>
      <c r="BC46" s="85" t="str">
        <f>REPLACE(INDEX(GroupVertices[Group],MATCH(Edges25[[#This Row],[Vertex 2]],GroupVertices[Vertex],0)),1,1,"")</f>
        <v>6</v>
      </c>
      <c r="BD46" s="51"/>
      <c r="BE46" s="52"/>
      <c r="BF46" s="51"/>
      <c r="BG46" s="52"/>
      <c r="BH46" s="51"/>
      <c r="BI46" s="52"/>
      <c r="BJ46" s="51"/>
      <c r="BK46" s="52"/>
      <c r="BL46" s="51"/>
    </row>
    <row r="47" spans="1:64" ht="15">
      <c r="A47" s="84" t="s">
        <v>239</v>
      </c>
      <c r="B47" s="84" t="s">
        <v>243</v>
      </c>
      <c r="C47" s="53"/>
      <c r="D47" s="54"/>
      <c r="E47" s="65"/>
      <c r="F47" s="55"/>
      <c r="G47" s="53"/>
      <c r="H47" s="57"/>
      <c r="I47" s="56"/>
      <c r="J47" s="56"/>
      <c r="K47" s="36" t="s">
        <v>65</v>
      </c>
      <c r="L47" s="83">
        <v>80</v>
      </c>
      <c r="M47" s="83"/>
      <c r="N47" s="63"/>
      <c r="O47" s="86" t="s">
        <v>255</v>
      </c>
      <c r="P47" s="88">
        <v>43491.71050925926</v>
      </c>
      <c r="Q47" s="86" t="s">
        <v>292</v>
      </c>
      <c r="R47" s="86"/>
      <c r="S47" s="86"/>
      <c r="T47" s="86"/>
      <c r="U47" s="86"/>
      <c r="V47" s="89" t="s">
        <v>372</v>
      </c>
      <c r="W47" s="88">
        <v>43491.71050925926</v>
      </c>
      <c r="X47" s="89" t="s">
        <v>417</v>
      </c>
      <c r="Y47" s="86"/>
      <c r="Z47" s="86"/>
      <c r="AA47" s="92" t="s">
        <v>464</v>
      </c>
      <c r="AB47" s="92" t="s">
        <v>468</v>
      </c>
      <c r="AC47" s="86" t="b">
        <v>0</v>
      </c>
      <c r="AD47" s="86">
        <v>7</v>
      </c>
      <c r="AE47" s="92" t="s">
        <v>473</v>
      </c>
      <c r="AF47" s="86" t="b">
        <v>0</v>
      </c>
      <c r="AG47" s="86" t="s">
        <v>475</v>
      </c>
      <c r="AH47" s="86"/>
      <c r="AI47" s="92" t="s">
        <v>469</v>
      </c>
      <c r="AJ47" s="86" t="b">
        <v>0</v>
      </c>
      <c r="AK47" s="86">
        <v>3</v>
      </c>
      <c r="AL47" s="92" t="s">
        <v>469</v>
      </c>
      <c r="AM47" s="86" t="s">
        <v>487</v>
      </c>
      <c r="AN47" s="86" t="b">
        <v>0</v>
      </c>
      <c r="AO47" s="92" t="s">
        <v>468</v>
      </c>
      <c r="AP47" s="86" t="s">
        <v>489</v>
      </c>
      <c r="AQ47" s="86">
        <v>0</v>
      </c>
      <c r="AR47" s="86">
        <v>0</v>
      </c>
      <c r="AS47" s="86"/>
      <c r="AT47" s="86"/>
      <c r="AU47" s="86"/>
      <c r="AV47" s="86"/>
      <c r="AW47" s="86"/>
      <c r="AX47" s="86"/>
      <c r="AY47" s="86"/>
      <c r="AZ47" s="86"/>
      <c r="BA47">
        <v>1</v>
      </c>
      <c r="BB47" s="85" t="str">
        <f>REPLACE(INDEX(GroupVertices[Group],MATCH(Edges25[[#This Row],[Vertex 1]],GroupVertices[Vertex],0)),1,1,"")</f>
        <v>1</v>
      </c>
      <c r="BC47" s="85" t="str">
        <f>REPLACE(INDEX(GroupVertices[Group],MATCH(Edges25[[#This Row],[Vertex 2]],GroupVertices[Vertex],0)),1,1,"")</f>
        <v>1</v>
      </c>
      <c r="BD47" s="51"/>
      <c r="BE47" s="52"/>
      <c r="BF47" s="51"/>
      <c r="BG47" s="52"/>
      <c r="BH47" s="51"/>
      <c r="BI47" s="52"/>
      <c r="BJ47" s="51"/>
      <c r="BK47" s="52"/>
      <c r="BL47" s="51"/>
    </row>
    <row r="48" spans="1:64" ht="15">
      <c r="A48" s="84" t="s">
        <v>240</v>
      </c>
      <c r="B48" s="84" t="s">
        <v>243</v>
      </c>
      <c r="C48" s="53"/>
      <c r="D48" s="54"/>
      <c r="E48" s="65"/>
      <c r="F48" s="55"/>
      <c r="G48" s="53"/>
      <c r="H48" s="57"/>
      <c r="I48" s="56"/>
      <c r="J48" s="56"/>
      <c r="K48" s="36" t="s">
        <v>65</v>
      </c>
      <c r="L48" s="83">
        <v>81</v>
      </c>
      <c r="M48" s="83"/>
      <c r="N48" s="63"/>
      <c r="O48" s="86" t="s">
        <v>254</v>
      </c>
      <c r="P48" s="88">
        <v>43721.129224537035</v>
      </c>
      <c r="Q48" s="86" t="s">
        <v>293</v>
      </c>
      <c r="R48" s="89" t="s">
        <v>318</v>
      </c>
      <c r="S48" s="86" t="s">
        <v>324</v>
      </c>
      <c r="T48" s="86"/>
      <c r="U48" s="89" t="s">
        <v>344</v>
      </c>
      <c r="V48" s="89" t="s">
        <v>344</v>
      </c>
      <c r="W48" s="88">
        <v>43721.129224537035</v>
      </c>
      <c r="X48" s="89" t="s">
        <v>418</v>
      </c>
      <c r="Y48" s="86"/>
      <c r="Z48" s="86"/>
      <c r="AA48" s="92" t="s">
        <v>465</v>
      </c>
      <c r="AB48" s="92" t="s">
        <v>464</v>
      </c>
      <c r="AC48" s="86" t="b">
        <v>0</v>
      </c>
      <c r="AD48" s="86">
        <v>0</v>
      </c>
      <c r="AE48" s="92" t="s">
        <v>474</v>
      </c>
      <c r="AF48" s="86" t="b">
        <v>0</v>
      </c>
      <c r="AG48" s="86" t="s">
        <v>475</v>
      </c>
      <c r="AH48" s="86"/>
      <c r="AI48" s="92" t="s">
        <v>469</v>
      </c>
      <c r="AJ48" s="86" t="b">
        <v>0</v>
      </c>
      <c r="AK48" s="86">
        <v>0</v>
      </c>
      <c r="AL48" s="92" t="s">
        <v>469</v>
      </c>
      <c r="AM48" s="86" t="s">
        <v>480</v>
      </c>
      <c r="AN48" s="86" t="b">
        <v>0</v>
      </c>
      <c r="AO48" s="92" t="s">
        <v>464</v>
      </c>
      <c r="AP48" s="86" t="s">
        <v>176</v>
      </c>
      <c r="AQ48" s="86">
        <v>0</v>
      </c>
      <c r="AR48" s="86">
        <v>0</v>
      </c>
      <c r="AS48" s="86"/>
      <c r="AT48" s="86"/>
      <c r="AU48" s="86"/>
      <c r="AV48" s="86"/>
      <c r="AW48" s="86"/>
      <c r="AX48" s="86"/>
      <c r="AY48" s="86"/>
      <c r="AZ48" s="86"/>
      <c r="BA48">
        <v>1</v>
      </c>
      <c r="BB48" s="85" t="str">
        <f>REPLACE(INDEX(GroupVertices[Group],MATCH(Edges25[[#This Row],[Vertex 1]],GroupVertices[Vertex],0)),1,1,"")</f>
        <v>1</v>
      </c>
      <c r="BC48" s="85" t="str">
        <f>REPLACE(INDEX(GroupVertices[Group],MATCH(Edges25[[#This Row],[Vertex 2]],GroupVertices[Vertex],0)),1,1,"")</f>
        <v>1</v>
      </c>
      <c r="BD48" s="51"/>
      <c r="BE48" s="52"/>
      <c r="BF48" s="51"/>
      <c r="BG48" s="52"/>
      <c r="BH48" s="51"/>
      <c r="BI48" s="52"/>
      <c r="BJ48" s="51"/>
      <c r="BK48" s="52"/>
      <c r="BL48" s="51"/>
    </row>
    <row r="49" spans="1:64" ht="15">
      <c r="A49" s="84" t="s">
        <v>241</v>
      </c>
      <c r="B49" s="84" t="s">
        <v>242</v>
      </c>
      <c r="C49" s="53"/>
      <c r="D49" s="54"/>
      <c r="E49" s="65"/>
      <c r="F49" s="55"/>
      <c r="G49" s="53"/>
      <c r="H49" s="57"/>
      <c r="I49" s="56"/>
      <c r="J49" s="56"/>
      <c r="K49" s="36" t="s">
        <v>65</v>
      </c>
      <c r="L49" s="83">
        <v>85</v>
      </c>
      <c r="M49" s="83"/>
      <c r="N49" s="63"/>
      <c r="O49" s="86" t="s">
        <v>254</v>
      </c>
      <c r="P49" s="88">
        <v>43721.47917824074</v>
      </c>
      <c r="Q49" s="86" t="s">
        <v>294</v>
      </c>
      <c r="R49" s="86"/>
      <c r="S49" s="86"/>
      <c r="T49" s="86" t="s">
        <v>332</v>
      </c>
      <c r="U49" s="89" t="s">
        <v>345</v>
      </c>
      <c r="V49" s="89" t="s">
        <v>345</v>
      </c>
      <c r="W49" s="88">
        <v>43721.47917824074</v>
      </c>
      <c r="X49" s="89" t="s">
        <v>419</v>
      </c>
      <c r="Y49" s="86"/>
      <c r="Z49" s="86"/>
      <c r="AA49" s="92" t="s">
        <v>466</v>
      </c>
      <c r="AB49" s="86"/>
      <c r="AC49" s="86" t="b">
        <v>0</v>
      </c>
      <c r="AD49" s="86">
        <v>0</v>
      </c>
      <c r="AE49" s="92" t="s">
        <v>469</v>
      </c>
      <c r="AF49" s="86" t="b">
        <v>0</v>
      </c>
      <c r="AG49" s="86" t="s">
        <v>475</v>
      </c>
      <c r="AH49" s="86"/>
      <c r="AI49" s="92" t="s">
        <v>469</v>
      </c>
      <c r="AJ49" s="86" t="b">
        <v>0</v>
      </c>
      <c r="AK49" s="86">
        <v>0</v>
      </c>
      <c r="AL49" s="92" t="s">
        <v>469</v>
      </c>
      <c r="AM49" s="86" t="s">
        <v>488</v>
      </c>
      <c r="AN49" s="86" t="b">
        <v>0</v>
      </c>
      <c r="AO49" s="92" t="s">
        <v>466</v>
      </c>
      <c r="AP49" s="86" t="s">
        <v>176</v>
      </c>
      <c r="AQ49" s="86">
        <v>0</v>
      </c>
      <c r="AR49" s="86">
        <v>0</v>
      </c>
      <c r="AS49" s="86"/>
      <c r="AT49" s="86"/>
      <c r="AU49" s="86"/>
      <c r="AV49" s="86"/>
      <c r="AW49" s="86"/>
      <c r="AX49" s="86"/>
      <c r="AY49" s="86"/>
      <c r="AZ49" s="86"/>
      <c r="BA49">
        <v>1</v>
      </c>
      <c r="BB49" s="85" t="str">
        <f>REPLACE(INDEX(GroupVertices[Group],MATCH(Edges25[[#This Row],[Vertex 1]],GroupVertices[Vertex],0)),1,1,"")</f>
        <v>1</v>
      </c>
      <c r="BC49" s="85" t="str">
        <f>REPLACE(INDEX(GroupVertices[Group],MATCH(Edges25[[#This Row],[Vertex 2]],GroupVertices[Vertex],0)),1,1,"")</f>
        <v>1</v>
      </c>
      <c r="BD49" s="51"/>
      <c r="BE49" s="52"/>
      <c r="BF49" s="51"/>
      <c r="BG49" s="52"/>
      <c r="BH49" s="51"/>
      <c r="BI49" s="52"/>
      <c r="BJ49" s="51"/>
      <c r="BK49" s="52"/>
      <c r="BL49" s="51"/>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hyperlinks>
    <hyperlink ref="R15" r:id="rId1" display="https://www.managedhealthcareexecutive.com/health-management/reducing-costs-chronic-health-conditions"/>
    <hyperlink ref="R16" r:id="rId2" display="https://twitter.com/fastcompany/status/1171021941202964480"/>
    <hyperlink ref="R18" r:id="rId3" display="https://twitter.com/ashleykirzinger/status/1169650214082248704"/>
    <hyperlink ref="R20" r:id="rId4" display="https://www.kff.org/medicaid/issue-brief/10-things-to-know-about-medicaid-managed-care/"/>
    <hyperlink ref="R21" r:id="rId5" display="http://www.goingbelowthesurface.org/npc-news/going-below-the-surface-a-video-on-why-we-need-to-have-a-health-spending-dialogue/"/>
    <hyperlink ref="R25" r:id="rId6" display="https://t.co/tlFhODu5EM"/>
    <hyperlink ref="R26" r:id="rId7" display="https://t.co/oIzk7G9cMm"/>
    <hyperlink ref="R27" r:id="rId8" display="https://www.kff.org/report-section/medicaid-financing-cliff-implications-for-the-health-care-systems-in-puerto-rico-and-usvi-issue-brief/"/>
    <hyperlink ref="R31" r:id="rId9" display="https://www.kff.org/womens-health-policy/report/in-their-own-voices-low-income-women-and-their-health-providers-in-three-communities-talk-about-access-to-care-reproductive-health-and-immigration/?utm_source=dlvr.it&amp;utm_medium=twitter"/>
    <hyperlink ref="R32" r:id="rId10" display="https://www.kff.org/medicaid/issue-brief/community-health-centers-prepare-for-funding-uncertainty/?utm_source=dlvr.it&amp;utm_medium=twitter"/>
    <hyperlink ref="R33" r:id="rId11" display="https://www.kff.org/medicaid/press-release/facing-a-potential-funding-crunch-community-health-centers-in-medically-underserved-areas-around-the-country-report-they-are-considering-reductions-in-staffing-and-services-that-would-limit-patients/?utm_source=dlvr.it&amp;utm_medium=twitter"/>
    <hyperlink ref="R34" r:id="rId12" display="https://www.kff.org/other/issue-brief/data-note-swing-voters/?utm_source=dlvr.it&amp;utm_medium=twitter"/>
    <hyperlink ref="R35" r:id="rId13" display="https://www.kff.org/global-health-policy/fact-sheet/the-u-s-and-gavi-the-vaccine-alliance/?utm_source=dlvr.it&amp;utm_medium=twitter"/>
    <hyperlink ref="R36" r:id="rId14" display="https://www.kff.org/data-collection/medicaid-managed-care-market-tracker/?utm_source=dlvr.it&amp;utm_medium=twitter"/>
    <hyperlink ref="R37" r:id="rId15" display="https://www.kff.org/other/poll-finding/kff-health-apps-and-information-survey/?utm_source=dlvr.it&amp;utm_medium=twitter"/>
    <hyperlink ref="R38" r:id="rId16" display="https://www.kff.org/other/perspective/separating-hype-from-reality-in-health-tech/?utm_source=dlvr.it&amp;utm_medium=twitter"/>
    <hyperlink ref="R39" r:id="rId17" display="https://www.kff.org/private-insurance/issue-brief/data-note-2019-medical-loss-ratio-rebates/?utm_source=dlvr.it&amp;utm_medium=twitter"/>
    <hyperlink ref="R40" r:id="rId18" display="https://www.kff.org/private-insurance/press-release/private-insurers-are-expected-to-pay-a-record-of-at-least-1-3-billion-in-rebates-to-consumers-beginning-in-september-for-excessive-premiums-relative-to-health-care-expenses/?utm_source=dlvr.it&amp;utm_medium=twitter"/>
    <hyperlink ref="R41" r:id="rId19" display="https://www.kff.org/global-health-policy/fact-sheet/key-u-s-government-agency-positions-and-officials-in-global-health-policy-related-areas/?utm_source=dlvr.it&amp;utm_medium=twitter"/>
    <hyperlink ref="R42" r:id="rId20" display="https://www.kff.org/slideshow/where-do-the-democratic-candidates-in-the-september-12th-debate-stand-on-health-reform/?utm_source=dlvr.it&amp;utm_medium=twitter"/>
    <hyperlink ref="R43" r:id="rId21" display="https://www.kff.org/health-reform/press-release/poll-most-democrats-prefer-a-presidential-candidate-who-wants-to-build-on-the-affordable-care-act/?utm_source=dlvr.it&amp;utm_medium=twitter"/>
    <hyperlink ref="R44" r:id="rId22" display="https://www.kff.org/health-reform/report/preventive-services-tracker/?utm_source=dlvr.it&amp;utm_medium=twitter"/>
    <hyperlink ref="R45" r:id="rId23" display="http://kff.org/health-reform/press-release/an-estimated-52-million-adults-have-pre-existing-conditions-that-would-make-them-uninsurable-pre-obamacare/?utm_sq=fozcn8izas&amp;utm_source=Twitter&amp;utm_medium=social&amp;utm_campaign=PreexistingOrg&amp;utm_content=News+and+Stats"/>
    <hyperlink ref="R48" r:id="rId24" display="https://splinternews.com/look-at-these-absolutely-ordinary-americans-who-hate-me-1833380461"/>
    <hyperlink ref="U25" r:id="rId25" display="https://pbs.twimg.com/media/D4xyi8DX4AE3_VL.jpg"/>
    <hyperlink ref="U26" r:id="rId26" display="https://pbs.twimg.com/media/D_2YCQxW4AAzyQl.png"/>
    <hyperlink ref="U27" r:id="rId27" display="https://pbs.twimg.com/media/D9DOLkDWwAEqB9i.jpg"/>
    <hyperlink ref="U31" r:id="rId28" display="https://pbs.twimg.com/media/EDh4yrdUEAEPs0n.png"/>
    <hyperlink ref="U32" r:id="rId29" display="https://pbs.twimg.com/media/EDoUjunUcAAVm9B.png"/>
    <hyperlink ref="U34" r:id="rId30" display="https://pbs.twimg.com/media/EDuIJAgU8AAjTpI.png"/>
    <hyperlink ref="U35" r:id="rId31" display="https://pbs.twimg.com/media/EDuxc4eU4AANpoQ.png"/>
    <hyperlink ref="U39" r:id="rId32" display="https://pbs.twimg.com/media/EEH5zcPU8AkAOyc.png"/>
    <hyperlink ref="U42" r:id="rId33" display="https://pbs.twimg.com/media/EENtDodU8AELwsN.jpg"/>
    <hyperlink ref="U43" r:id="rId34" display="https://pbs.twimg.com/media/EEQSatgVAAA5Y0W.jpg"/>
    <hyperlink ref="U45" r:id="rId35" display="https://pbs.twimg.com/media/DYTRESBW4AAW3zB.jpg"/>
    <hyperlink ref="U48" r:id="rId36" display="https://pbs.twimg.com/media/EEUCLjvVAAEAyP9.jpg"/>
    <hyperlink ref="U49" r:id="rId37" display="https://pbs.twimg.com/media/EEV1hPGXsAEdLr_.jpg"/>
    <hyperlink ref="V3" r:id="rId38" display="http://pbs.twimg.com/profile_images/797106039162277888/Vta9cgvh_normal.jpg"/>
    <hyperlink ref="V4" r:id="rId39" display="http://pbs.twimg.com/profile_images/932990247817875456/l52E4_IO_normal.jpg"/>
    <hyperlink ref="V5" r:id="rId40" display="http://pbs.twimg.com/profile_images/840269115084361728/9KpICw-R_normal.jpg"/>
    <hyperlink ref="V6" r:id="rId41" display="http://pbs.twimg.com/profile_images/1167471615044513792/j3C7IHMh_normal.jpg"/>
    <hyperlink ref="V7" r:id="rId42" display="http://pbs.twimg.com/profile_images/820998304418779136/SIlB_sc-_normal.jpg"/>
    <hyperlink ref="V8" r:id="rId43" display="http://pbs.twimg.com/profile_images/1147234994894643200/v-aW2rSl_normal.jpg"/>
    <hyperlink ref="V9" r:id="rId44" display="http://pbs.twimg.com/profile_images/1120009332349906944/3UmwY20K_normal.jpg"/>
    <hyperlink ref="V10" r:id="rId45" display="http://pbs.twimg.com/profile_images/971210917894483968/UuVGx5H2_normal.jpg"/>
    <hyperlink ref="V11" r:id="rId46" display="http://pbs.twimg.com/profile_images/378800000135263732/0183ff68614d01069837217130090ed0_normal.jpeg"/>
    <hyperlink ref="V12" r:id="rId47" display="http://pbs.twimg.com/profile_images/917621838687039488/5PhsDGmH_normal.jpg"/>
    <hyperlink ref="V13" r:id="rId48" display="http://pbs.twimg.com/profile_images/1062353517732478976/z9_rqPMU_normal.jpg"/>
    <hyperlink ref="V14" r:id="rId49" display="http://pbs.twimg.com/profile_images/1158300896389824515/-4Ww-o-K_normal.jpg"/>
    <hyperlink ref="V15" r:id="rId50" display="http://pbs.twimg.com/profile_images/451906274041417729/7-EH_cyc_normal.jpeg"/>
    <hyperlink ref="V16" r:id="rId51" display="http://pbs.twimg.com/profile_images/1171152225349120004/3qZg_po7_normal.jpg"/>
    <hyperlink ref="V17" r:id="rId52" display="http://pbs.twimg.com/profile_images/564874867044921345/kQ-sfQdl_normal.png"/>
    <hyperlink ref="V18" r:id="rId53" display="http://pbs.twimg.com/profile_images/839934550666985472/11a7eNC__normal.jpg"/>
    <hyperlink ref="V19" r:id="rId54" display="http://pbs.twimg.com/profile_images/1037562063713783808/RV3u6BY3_normal.jpg"/>
    <hyperlink ref="V20" r:id="rId55" display="http://pbs.twimg.com/profile_images/3225206698/ed68a28f3266560a538db2fdd92deb0c_normal.png"/>
    <hyperlink ref="V21" r:id="rId56" display="http://pbs.twimg.com/profile_images/961677079317307392/1FgDQHls_normal.jpg"/>
    <hyperlink ref="V22" r:id="rId57" display="http://pbs.twimg.com/profile_images/777882447019118592/a4BkgQZe_normal.jpg"/>
    <hyperlink ref="V23" r:id="rId58" display="http://pbs.twimg.com/profile_images/463466580052295681/GLoU2EA4_normal.jpeg"/>
    <hyperlink ref="V24" r:id="rId59" display="http://pbs.twimg.com/profile_images/1135620696082718722/e8CT6_yo_normal.png"/>
    <hyperlink ref="V25" r:id="rId60" display="https://pbs.twimg.com/media/D4xyi8DX4AE3_VL.jpg"/>
    <hyperlink ref="V26" r:id="rId61" display="https://pbs.twimg.com/media/D_2YCQxW4AAzyQl.png"/>
    <hyperlink ref="V27" r:id="rId62" display="https://pbs.twimg.com/media/D9DOLkDWwAEqB9i.jpg"/>
    <hyperlink ref="V28" r:id="rId63" display="http://pbs.twimg.com/profile_images/572582706626560000/vwQIPnEe_normal.jpeg"/>
    <hyperlink ref="V29" r:id="rId64" display="http://pbs.twimg.com/profile_images/1160013168170721280/ipU9-aNA_normal.jpg"/>
    <hyperlink ref="V30" r:id="rId65" display="http://pbs.twimg.com/profile_images/992502344649707520/850ZeMs3_normal.jpg"/>
    <hyperlink ref="V31" r:id="rId66" display="https://pbs.twimg.com/media/EDh4yrdUEAEPs0n.png"/>
    <hyperlink ref="V32" r:id="rId67" display="https://pbs.twimg.com/media/EDoUjunUcAAVm9B.png"/>
    <hyperlink ref="V33" r:id="rId68" display="http://pbs.twimg.com/profile_images/992502344649707520/850ZeMs3_normal.jpg"/>
    <hyperlink ref="V34" r:id="rId69" display="https://pbs.twimg.com/media/EDuIJAgU8AAjTpI.png"/>
    <hyperlink ref="V35" r:id="rId70" display="https://pbs.twimg.com/media/EDuxc4eU4AANpoQ.png"/>
    <hyperlink ref="V36" r:id="rId71" display="http://pbs.twimg.com/profile_images/992502344649707520/850ZeMs3_normal.jpg"/>
    <hyperlink ref="V37" r:id="rId72" display="http://pbs.twimg.com/profile_images/992502344649707520/850ZeMs3_normal.jpg"/>
    <hyperlink ref="V38" r:id="rId73" display="http://pbs.twimg.com/profile_images/992502344649707520/850ZeMs3_normal.jpg"/>
    <hyperlink ref="V39" r:id="rId74" display="https://pbs.twimg.com/media/EEH5zcPU8AkAOyc.png"/>
    <hyperlink ref="V40" r:id="rId75" display="http://pbs.twimg.com/profile_images/992502344649707520/850ZeMs3_normal.jpg"/>
    <hyperlink ref="V41" r:id="rId76" display="http://pbs.twimg.com/profile_images/992502344649707520/850ZeMs3_normal.jpg"/>
    <hyperlink ref="V42" r:id="rId77" display="https://pbs.twimg.com/media/EENtDodU8AELwsN.jpg"/>
    <hyperlink ref="V43" r:id="rId78" display="https://pbs.twimg.com/media/EEQSatgVAAA5Y0W.jpg"/>
    <hyperlink ref="V44" r:id="rId79" display="http://pbs.twimg.com/profile_images/992502344649707520/850ZeMs3_normal.jpg"/>
    <hyperlink ref="V45" r:id="rId80" display="https://pbs.twimg.com/media/DYTRESBW4AAW3zB.jpg"/>
    <hyperlink ref="V46" r:id="rId81" display="http://pbs.twimg.com/profile_images/797975493442093056/kgbgNdGl_normal.jpg"/>
    <hyperlink ref="V47" r:id="rId82" display="http://pbs.twimg.com/profile_images/1067865353525460992/lgRA3US5_normal.jpg"/>
    <hyperlink ref="V48" r:id="rId83" display="https://pbs.twimg.com/media/EEUCLjvVAAEAyP9.jpg"/>
    <hyperlink ref="V49" r:id="rId84" display="https://pbs.twimg.com/media/EEV1hPGXsAEdLr_.jpg"/>
    <hyperlink ref="X3" r:id="rId85" display="https://twitter.com/#!/misssophiebot/status/1168821027276820480"/>
    <hyperlink ref="X4" r:id="rId86" display="https://twitter.com/#!/healthpolicybot/status/1168830069302804480"/>
    <hyperlink ref="X5" r:id="rId87" display="https://twitter.com/#!/mrellisville/status/1168936913111306241"/>
    <hyperlink ref="X6" r:id="rId88" display="https://twitter.com/#!/elaineybarra5/status/1170434951071723520"/>
    <hyperlink ref="X7" r:id="rId89" display="https://twitter.com/#!/aprayingwifecom/status/1158701433891540992"/>
    <hyperlink ref="X8" r:id="rId90" display="https://twitter.com/#!/papermo48443016/status/1170449643261628417"/>
    <hyperlink ref="X9" r:id="rId91" display="https://twitter.com/#!/yasuragidk/status/1170716606877642753"/>
    <hyperlink ref="X10" r:id="rId92" display="https://twitter.com/#!/angieinwastate/status/1170724060960940033"/>
    <hyperlink ref="X11" r:id="rId93" display="https://twitter.com/#!/balihai2/status/1170727390953107457"/>
    <hyperlink ref="X12" r:id="rId94" display="https://twitter.com/#!/abhinary/status/1170751440777695232"/>
    <hyperlink ref="X13" r:id="rId95" display="https://twitter.com/#!/kdsarge/status/1170780549109051393"/>
    <hyperlink ref="X14" r:id="rId96" display="https://twitter.com/#!/thurayya81/status/1170897518638465024"/>
    <hyperlink ref="X15" r:id="rId97" display="https://twitter.com/#!/jamendola/status/1171186016897642498"/>
    <hyperlink ref="X16" r:id="rId98" display="https://twitter.com/#!/bcjarchitecture/status/1171382482010345475"/>
    <hyperlink ref="X17" r:id="rId99" display="https://twitter.com/#!/dayhealthstrat/status/1171418514109939714"/>
    <hyperlink ref="X18" r:id="rId100" display="https://twitter.com/#!/rosemarie_day1/status/1171396080480739332"/>
    <hyperlink ref="X19" r:id="rId101" display="https://twitter.com/#!/baileerasmussen/status/1171483900847083520"/>
    <hyperlink ref="X20" r:id="rId102" display="https://twitter.com/#!/lumeris/status/1171487002602004480"/>
    <hyperlink ref="X21" r:id="rId103" display="https://twitter.com/#!/npcnow/status/1171841586738728961"/>
    <hyperlink ref="X22" r:id="rId104" display="https://twitter.com/#!/hofelicha/status/1171842230849613824"/>
    <hyperlink ref="X23" r:id="rId105" display="https://twitter.com/#!/elinsilveous/status/1171843097564549120"/>
    <hyperlink ref="X24" r:id="rId106" display="https://twitter.com/#!/dartmouthinst/status/1171872209360629761"/>
    <hyperlink ref="X25" r:id="rId107" display="https://twitter.com/#!/kff/status/1120396354893897729"/>
    <hyperlink ref="X26" r:id="rId108" display="https://twitter.com/#!/kff/status/1152244247548039168"/>
    <hyperlink ref="X27" r:id="rId109" display="https://twitter.com/#!/kff/status/1139637406691467264"/>
    <hyperlink ref="X28" r:id="rId110" display="https://twitter.com/#!/lake_edge_lucy/status/1171909175011663873"/>
    <hyperlink ref="X29" r:id="rId111" display="https://twitter.com/#!/eleanor25906028/status/1171640628603707392"/>
    <hyperlink ref="X30" r:id="rId112" display="https://twitter.com/#!/healthpolicynew/status/1171832091983720450"/>
    <hyperlink ref="X31" r:id="rId113" display="https://twitter.com/#!/healthpolicynew/status/1168816917261373440"/>
    <hyperlink ref="X32" r:id="rId114" display="https://twitter.com/#!/healthpolicynew/status/1169269660576927744"/>
    <hyperlink ref="X33" r:id="rId115" display="https://twitter.com/#!/healthpolicynew/status/1169269665173929984"/>
    <hyperlink ref="X34" r:id="rId116" display="https://twitter.com/#!/healthpolicynew/status/1169678219772956672"/>
    <hyperlink ref="X35" r:id="rId117" display="https://twitter.com/#!/healthpolicynew/status/1169723639723220992"/>
    <hyperlink ref="X36" r:id="rId118" display="https://twitter.com/#!/healthpolicynew/status/1169995178272149504"/>
    <hyperlink ref="X37" r:id="rId119" display="https://twitter.com/#!/healthpolicynew/status/1171356021656174592"/>
    <hyperlink ref="X38" r:id="rId120" display="https://twitter.com/#!/healthpolicynew/status/1171401444303327233"/>
    <hyperlink ref="X39" r:id="rId121" display="https://twitter.com/#!/healthpolicynew/status/1171492043836649473"/>
    <hyperlink ref="X40" r:id="rId122" display="https://twitter.com/#!/healthpolicynew/status/1171719165700239360"/>
    <hyperlink ref="X41" r:id="rId123" display="https://twitter.com/#!/healthpolicynew/status/1171900230108729344"/>
    <hyperlink ref="X42" r:id="rId124" display="https://twitter.com/#!/healthpolicynew/status/1171900239126491137"/>
    <hyperlink ref="X43" r:id="rId125" display="https://twitter.com/#!/healthpolicynew/status/1172082056433520641"/>
    <hyperlink ref="X44" r:id="rId126" display="https://twitter.com/#!/healthpolicynew/status/1172263264790691841"/>
    <hyperlink ref="X45" r:id="rId127" display="https://twitter.com/#!/preexistingorg/status/974133295335297025"/>
    <hyperlink ref="X46" r:id="rId128" display="https://twitter.com/#!/preexistingorg/status/1172344311234666496"/>
    <hyperlink ref="X47" r:id="rId129" display="https://twitter.com/#!/edub56/status/1089207117993598976"/>
    <hyperlink ref="X48" r:id="rId130" display="https://twitter.com/#!/rjtholl/status/1172345680121225218"/>
    <hyperlink ref="X49" r:id="rId131" display="https://twitter.com/#!/accessmobileinc/status/1172472495242391552"/>
  </hyperlinks>
  <printOptions/>
  <pageMargins left="0.7" right="0.7" top="0.75" bottom="0.75" header="0.3" footer="0.3"/>
  <pageSetup horizontalDpi="600" verticalDpi="600" orientation="portrait" r:id="rId135"/>
  <legacyDrawing r:id="rId133"/>
  <tableParts>
    <tablePart r:id="rId13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1242</v>
      </c>
      <c r="B1" s="13" t="s">
        <v>34</v>
      </c>
    </row>
    <row r="2" spans="1:2" ht="15">
      <c r="A2" s="124" t="s">
        <v>242</v>
      </c>
      <c r="B2" s="85">
        <v>885.866667</v>
      </c>
    </row>
    <row r="3" spans="1:2" ht="15">
      <c r="A3" s="124" t="s">
        <v>238</v>
      </c>
      <c r="B3" s="85">
        <v>122</v>
      </c>
    </row>
    <row r="4" spans="1:2" ht="15">
      <c r="A4" s="124" t="s">
        <v>237</v>
      </c>
      <c r="B4" s="85">
        <v>122</v>
      </c>
    </row>
    <row r="5" spans="1:2" ht="15">
      <c r="A5" s="124" t="s">
        <v>230</v>
      </c>
      <c r="B5" s="85">
        <v>102.2</v>
      </c>
    </row>
    <row r="6" spans="1:2" ht="15">
      <c r="A6" s="124" t="s">
        <v>227</v>
      </c>
      <c r="B6" s="85">
        <v>91</v>
      </c>
    </row>
    <row r="7" spans="1:2" ht="15">
      <c r="A7" s="124" t="s">
        <v>241</v>
      </c>
      <c r="B7" s="85">
        <v>62</v>
      </c>
    </row>
    <row r="8" spans="1:2" ht="15">
      <c r="A8" s="124" t="s">
        <v>224</v>
      </c>
      <c r="B8" s="85">
        <v>62</v>
      </c>
    </row>
    <row r="9" spans="1:2" ht="15">
      <c r="A9" s="124" t="s">
        <v>234</v>
      </c>
      <c r="B9" s="85">
        <v>56</v>
      </c>
    </row>
    <row r="10" spans="1:2" ht="15">
      <c r="A10" s="124" t="s">
        <v>233</v>
      </c>
      <c r="B10" s="85">
        <v>39</v>
      </c>
    </row>
    <row r="11" spans="1:2" ht="15">
      <c r="A11" s="124" t="s">
        <v>231</v>
      </c>
      <c r="B11" s="85">
        <v>39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1244</v>
      </c>
      <c r="B25" t="s">
        <v>1243</v>
      </c>
    </row>
    <row r="26" spans="1:2" ht="15">
      <c r="A26" s="136" t="s">
        <v>1246</v>
      </c>
      <c r="B26" s="3"/>
    </row>
    <row r="27" spans="1:2" ht="15">
      <c r="A27" s="137" t="s">
        <v>1247</v>
      </c>
      <c r="B27" s="3"/>
    </row>
    <row r="28" spans="1:2" ht="15">
      <c r="A28" s="138" t="s">
        <v>1248</v>
      </c>
      <c r="B28" s="3"/>
    </row>
    <row r="29" spans="1:2" ht="15">
      <c r="A29" s="139" t="s">
        <v>1249</v>
      </c>
      <c r="B29" s="3">
        <v>1</v>
      </c>
    </row>
    <row r="30" spans="1:2" ht="15">
      <c r="A30" s="136" t="s">
        <v>1138</v>
      </c>
      <c r="B30" s="3"/>
    </row>
    <row r="31" spans="1:2" ht="15">
      <c r="A31" s="137" t="s">
        <v>1250</v>
      </c>
      <c r="B31" s="3"/>
    </row>
    <row r="32" spans="1:2" ht="15">
      <c r="A32" s="138" t="s">
        <v>1251</v>
      </c>
      <c r="B32" s="3"/>
    </row>
    <row r="33" spans="1:2" ht="15">
      <c r="A33" s="139" t="s">
        <v>1252</v>
      </c>
      <c r="B33" s="3">
        <v>1</v>
      </c>
    </row>
    <row r="34" spans="1:2" ht="15">
      <c r="A34" s="137" t="s">
        <v>1253</v>
      </c>
      <c r="B34" s="3"/>
    </row>
    <row r="35" spans="1:2" ht="15">
      <c r="A35" s="138" t="s">
        <v>1254</v>
      </c>
      <c r="B35" s="3"/>
    </row>
    <row r="36" spans="1:2" ht="15">
      <c r="A36" s="139" t="s">
        <v>1255</v>
      </c>
      <c r="B36" s="3">
        <v>1</v>
      </c>
    </row>
    <row r="37" spans="1:2" ht="15">
      <c r="A37" s="137" t="s">
        <v>1256</v>
      </c>
      <c r="B37" s="3"/>
    </row>
    <row r="38" spans="1:2" ht="15">
      <c r="A38" s="138" t="s">
        <v>1257</v>
      </c>
      <c r="B38" s="3"/>
    </row>
    <row r="39" spans="1:2" ht="15">
      <c r="A39" s="139" t="s">
        <v>1258</v>
      </c>
      <c r="B39" s="3">
        <v>1</v>
      </c>
    </row>
    <row r="40" spans="1:2" ht="15">
      <c r="A40" s="137" t="s">
        <v>1259</v>
      </c>
      <c r="B40" s="3"/>
    </row>
    <row r="41" spans="1:2" ht="15">
      <c r="A41" s="138" t="s">
        <v>1260</v>
      </c>
      <c r="B41" s="3"/>
    </row>
    <row r="42" spans="1:2" ht="15">
      <c r="A42" s="139" t="s">
        <v>1261</v>
      </c>
      <c r="B42" s="3">
        <v>1</v>
      </c>
    </row>
    <row r="43" spans="1:2" ht="15">
      <c r="A43" s="137" t="s">
        <v>1262</v>
      </c>
      <c r="B43" s="3"/>
    </row>
    <row r="44" spans="1:2" ht="15">
      <c r="A44" s="138" t="s">
        <v>1263</v>
      </c>
      <c r="B44" s="3"/>
    </row>
    <row r="45" spans="1:2" ht="15">
      <c r="A45" s="139" t="s">
        <v>1264</v>
      </c>
      <c r="B45" s="3">
        <v>1</v>
      </c>
    </row>
    <row r="46" spans="1:2" ht="15">
      <c r="A46" s="137" t="s">
        <v>1265</v>
      </c>
      <c r="B46" s="3"/>
    </row>
    <row r="47" spans="1:2" ht="15">
      <c r="A47" s="138" t="s">
        <v>1266</v>
      </c>
      <c r="B47" s="3"/>
    </row>
    <row r="48" spans="1:2" ht="15">
      <c r="A48" s="139" t="s">
        <v>1267</v>
      </c>
      <c r="B48" s="3">
        <v>2</v>
      </c>
    </row>
    <row r="49" spans="1:2" ht="15">
      <c r="A49" s="139" t="s">
        <v>1268</v>
      </c>
      <c r="B49" s="3">
        <v>1</v>
      </c>
    </row>
    <row r="50" spans="1:2" ht="15">
      <c r="A50" s="139" t="s">
        <v>1252</v>
      </c>
      <c r="B50" s="3">
        <v>1</v>
      </c>
    </row>
    <row r="51" spans="1:2" ht="15">
      <c r="A51" s="138" t="s">
        <v>1269</v>
      </c>
      <c r="B51" s="3"/>
    </row>
    <row r="52" spans="1:2" ht="15">
      <c r="A52" s="139" t="s">
        <v>1261</v>
      </c>
      <c r="B52" s="3">
        <v>2</v>
      </c>
    </row>
    <row r="53" spans="1:2" ht="15">
      <c r="A53" s="138" t="s">
        <v>1270</v>
      </c>
      <c r="B53" s="3"/>
    </row>
    <row r="54" spans="1:2" ht="15">
      <c r="A54" s="139" t="s">
        <v>1255</v>
      </c>
      <c r="B54" s="3">
        <v>1</v>
      </c>
    </row>
    <row r="55" spans="1:2" ht="15">
      <c r="A55" s="139" t="s">
        <v>1271</v>
      </c>
      <c r="B55" s="3">
        <v>1</v>
      </c>
    </row>
    <row r="56" spans="1:2" ht="15">
      <c r="A56" s="138" t="s">
        <v>1272</v>
      </c>
      <c r="B56" s="3"/>
    </row>
    <row r="57" spans="1:2" ht="15">
      <c r="A57" s="139" t="s">
        <v>1261</v>
      </c>
      <c r="B57" s="3">
        <v>1</v>
      </c>
    </row>
    <row r="58" spans="1:2" ht="15">
      <c r="A58" s="138" t="s">
        <v>1273</v>
      </c>
      <c r="B58" s="3"/>
    </row>
    <row r="59" spans="1:2" ht="15">
      <c r="A59" s="139" t="s">
        <v>1258</v>
      </c>
      <c r="B59" s="3">
        <v>1</v>
      </c>
    </row>
    <row r="60" spans="1:2" ht="15">
      <c r="A60" s="139" t="s">
        <v>1271</v>
      </c>
      <c r="B60" s="3">
        <v>1</v>
      </c>
    </row>
    <row r="61" spans="1:2" ht="15">
      <c r="A61" s="138" t="s">
        <v>1274</v>
      </c>
      <c r="B61" s="3"/>
    </row>
    <row r="62" spans="1:2" ht="15">
      <c r="A62" s="139" t="s">
        <v>1261</v>
      </c>
      <c r="B62" s="3">
        <v>3</v>
      </c>
    </row>
    <row r="63" spans="1:2" ht="15">
      <c r="A63" s="139" t="s">
        <v>1252</v>
      </c>
      <c r="B63" s="3">
        <v>1</v>
      </c>
    </row>
    <row r="64" spans="1:2" ht="15">
      <c r="A64" s="139" t="s">
        <v>1275</v>
      </c>
      <c r="B64" s="3">
        <v>1</v>
      </c>
    </row>
    <row r="65" spans="1:2" ht="15">
      <c r="A65" s="138" t="s">
        <v>1276</v>
      </c>
      <c r="B65" s="3"/>
    </row>
    <row r="66" spans="1:2" ht="15">
      <c r="A66" s="139" t="s">
        <v>1277</v>
      </c>
      <c r="B66" s="3">
        <v>1</v>
      </c>
    </row>
    <row r="67" spans="1:2" ht="15">
      <c r="A67" s="139" t="s">
        <v>1278</v>
      </c>
      <c r="B67" s="3">
        <v>1</v>
      </c>
    </row>
    <row r="68" spans="1:2" ht="15">
      <c r="A68" s="138" t="s">
        <v>1279</v>
      </c>
      <c r="B68" s="3"/>
    </row>
    <row r="69" spans="1:2" ht="15">
      <c r="A69" s="139" t="s">
        <v>1267</v>
      </c>
      <c r="B69" s="3">
        <v>1</v>
      </c>
    </row>
    <row r="70" spans="1:2" ht="15">
      <c r="A70" s="139" t="s">
        <v>1264</v>
      </c>
      <c r="B70" s="3">
        <v>1</v>
      </c>
    </row>
    <row r="71" spans="1:2" ht="15">
      <c r="A71" s="139" t="s">
        <v>1280</v>
      </c>
      <c r="B71" s="3">
        <v>2</v>
      </c>
    </row>
    <row r="72" spans="1:2" ht="15">
      <c r="A72" s="139" t="s">
        <v>1281</v>
      </c>
      <c r="B72" s="3">
        <v>1</v>
      </c>
    </row>
    <row r="73" spans="1:2" ht="15">
      <c r="A73" s="139" t="s">
        <v>1255</v>
      </c>
      <c r="B73" s="3">
        <v>3</v>
      </c>
    </row>
    <row r="74" spans="1:2" ht="15">
      <c r="A74" s="138" t="s">
        <v>1282</v>
      </c>
      <c r="B74" s="3"/>
    </row>
    <row r="75" spans="1:2" ht="15">
      <c r="A75" s="139" t="s">
        <v>1249</v>
      </c>
      <c r="B75" s="3">
        <v>1</v>
      </c>
    </row>
    <row r="76" spans="1:2" ht="15">
      <c r="A76" s="139" t="s">
        <v>1267</v>
      </c>
      <c r="B76" s="3">
        <v>1</v>
      </c>
    </row>
    <row r="77" spans="1:2" ht="15">
      <c r="A77" s="139" t="s">
        <v>1252</v>
      </c>
      <c r="B77" s="3">
        <v>4</v>
      </c>
    </row>
    <row r="78" spans="1:2" ht="15">
      <c r="A78" s="139" t="s">
        <v>1275</v>
      </c>
      <c r="B78" s="3">
        <v>1</v>
      </c>
    </row>
    <row r="79" spans="1:2" ht="15">
      <c r="A79" s="139" t="s">
        <v>1271</v>
      </c>
      <c r="B79" s="3">
        <v>2</v>
      </c>
    </row>
    <row r="80" spans="1:2" ht="15">
      <c r="A80" s="139" t="s">
        <v>1278</v>
      </c>
      <c r="B80" s="3">
        <v>1</v>
      </c>
    </row>
    <row r="81" spans="1:2" ht="15">
      <c r="A81" s="138" t="s">
        <v>1283</v>
      </c>
      <c r="B81" s="3"/>
    </row>
    <row r="82" spans="1:2" ht="15">
      <c r="A82" s="139" t="s">
        <v>1267</v>
      </c>
      <c r="B82" s="3">
        <v>1</v>
      </c>
    </row>
    <row r="83" spans="1:2" ht="15">
      <c r="A83" s="139" t="s">
        <v>1271</v>
      </c>
      <c r="B83" s="3">
        <v>1</v>
      </c>
    </row>
    <row r="84" spans="1:2" ht="15">
      <c r="A84" s="138" t="s">
        <v>1284</v>
      </c>
      <c r="B84" s="3"/>
    </row>
    <row r="85" spans="1:2" ht="15">
      <c r="A85" s="139" t="s">
        <v>1277</v>
      </c>
      <c r="B85" s="3">
        <v>2</v>
      </c>
    </row>
    <row r="86" spans="1:2" ht="15">
      <c r="A86" s="139" t="s">
        <v>1264</v>
      </c>
      <c r="B86" s="3">
        <v>1</v>
      </c>
    </row>
    <row r="87" spans="1:2" ht="15">
      <c r="A87" s="136" t="s">
        <v>1245</v>
      </c>
      <c r="B87"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490</v>
      </c>
      <c r="AE2" s="13" t="s">
        <v>491</v>
      </c>
      <c r="AF2" s="13" t="s">
        <v>492</v>
      </c>
      <c r="AG2" s="13" t="s">
        <v>493</v>
      </c>
      <c r="AH2" s="13" t="s">
        <v>494</v>
      </c>
      <c r="AI2" s="13" t="s">
        <v>495</v>
      </c>
      <c r="AJ2" s="13" t="s">
        <v>496</v>
      </c>
      <c r="AK2" s="13" t="s">
        <v>497</v>
      </c>
      <c r="AL2" s="13" t="s">
        <v>498</v>
      </c>
      <c r="AM2" s="13" t="s">
        <v>499</v>
      </c>
      <c r="AN2" s="13" t="s">
        <v>500</v>
      </c>
      <c r="AO2" s="13" t="s">
        <v>501</v>
      </c>
      <c r="AP2" s="13" t="s">
        <v>502</v>
      </c>
      <c r="AQ2" s="13" t="s">
        <v>503</v>
      </c>
      <c r="AR2" s="13" t="s">
        <v>504</v>
      </c>
      <c r="AS2" s="13" t="s">
        <v>192</v>
      </c>
      <c r="AT2" s="13" t="s">
        <v>505</v>
      </c>
      <c r="AU2" s="13" t="s">
        <v>506</v>
      </c>
      <c r="AV2" s="13" t="s">
        <v>507</v>
      </c>
      <c r="AW2" s="13" t="s">
        <v>508</v>
      </c>
      <c r="AX2" s="13" t="s">
        <v>509</v>
      </c>
      <c r="AY2" s="13" t="s">
        <v>510</v>
      </c>
      <c r="AZ2" s="13" t="s">
        <v>832</v>
      </c>
      <c r="BA2" s="127" t="s">
        <v>1068</v>
      </c>
      <c r="BB2" s="127" t="s">
        <v>1071</v>
      </c>
      <c r="BC2" s="127" t="s">
        <v>1072</v>
      </c>
      <c r="BD2" s="127" t="s">
        <v>1073</v>
      </c>
      <c r="BE2" s="127" t="s">
        <v>1075</v>
      </c>
      <c r="BF2" s="127" t="s">
        <v>1076</v>
      </c>
      <c r="BG2" s="127" t="s">
        <v>1077</v>
      </c>
      <c r="BH2" s="127" t="s">
        <v>1100</v>
      </c>
      <c r="BI2" s="127" t="s">
        <v>1104</v>
      </c>
      <c r="BJ2" s="127" t="s">
        <v>1126</v>
      </c>
      <c r="BK2" s="127" t="s">
        <v>1211</v>
      </c>
      <c r="BL2" s="127" t="s">
        <v>1212</v>
      </c>
      <c r="BM2" s="127" t="s">
        <v>1213</v>
      </c>
      <c r="BN2" s="127" t="s">
        <v>1214</v>
      </c>
      <c r="BO2" s="127" t="s">
        <v>1215</v>
      </c>
      <c r="BP2" s="127" t="s">
        <v>1216</v>
      </c>
      <c r="BQ2" s="127" t="s">
        <v>1217</v>
      </c>
      <c r="BR2" s="127" t="s">
        <v>1218</v>
      </c>
      <c r="BS2" s="127" t="s">
        <v>1220</v>
      </c>
      <c r="BT2" s="3"/>
      <c r="BU2" s="3"/>
    </row>
    <row r="3" spans="1:73" ht="15" customHeight="1">
      <c r="A3" s="50" t="s">
        <v>212</v>
      </c>
      <c r="B3" s="53"/>
      <c r="C3" s="53" t="s">
        <v>64</v>
      </c>
      <c r="D3" s="54">
        <v>163.02224241238153</v>
      </c>
      <c r="E3" s="55"/>
      <c r="F3" s="112" t="s">
        <v>346</v>
      </c>
      <c r="G3" s="53"/>
      <c r="H3" s="57" t="s">
        <v>212</v>
      </c>
      <c r="I3" s="56"/>
      <c r="J3" s="56"/>
      <c r="K3" s="114" t="s">
        <v>737</v>
      </c>
      <c r="L3" s="59">
        <v>1</v>
      </c>
      <c r="M3" s="60">
        <v>6724.4736328125</v>
      </c>
      <c r="N3" s="60">
        <v>383.9617614746094</v>
      </c>
      <c r="O3" s="58"/>
      <c r="P3" s="61"/>
      <c r="Q3" s="61"/>
      <c r="R3" s="51"/>
      <c r="S3" s="51">
        <v>0</v>
      </c>
      <c r="T3" s="51">
        <v>1</v>
      </c>
      <c r="U3" s="52">
        <v>0</v>
      </c>
      <c r="V3" s="52">
        <v>0.009709</v>
      </c>
      <c r="W3" s="52">
        <v>0.004997</v>
      </c>
      <c r="X3" s="52">
        <v>0.467267</v>
      </c>
      <c r="Y3" s="52">
        <v>0</v>
      </c>
      <c r="Z3" s="52">
        <v>0</v>
      </c>
      <c r="AA3" s="62">
        <v>3</v>
      </c>
      <c r="AB3" s="62"/>
      <c r="AC3" s="63"/>
      <c r="AD3" s="85" t="s">
        <v>511</v>
      </c>
      <c r="AE3" s="85">
        <v>366</v>
      </c>
      <c r="AF3" s="85">
        <v>1206</v>
      </c>
      <c r="AG3" s="85">
        <v>72934</v>
      </c>
      <c r="AH3" s="85">
        <v>705</v>
      </c>
      <c r="AI3" s="85"/>
      <c r="AJ3" s="85" t="s">
        <v>552</v>
      </c>
      <c r="AK3" s="85" t="s">
        <v>590</v>
      </c>
      <c r="AL3" s="90" t="s">
        <v>615</v>
      </c>
      <c r="AM3" s="85"/>
      <c r="AN3" s="87">
        <v>42560.773148148146</v>
      </c>
      <c r="AO3" s="90" t="s">
        <v>639</v>
      </c>
      <c r="AP3" s="85" t="b">
        <v>1</v>
      </c>
      <c r="AQ3" s="85" t="b">
        <v>0</v>
      </c>
      <c r="AR3" s="85" t="b">
        <v>0</v>
      </c>
      <c r="AS3" s="85"/>
      <c r="AT3" s="85">
        <v>742</v>
      </c>
      <c r="AU3" s="85"/>
      <c r="AV3" s="85" t="b">
        <v>0</v>
      </c>
      <c r="AW3" s="85" t="s">
        <v>694</v>
      </c>
      <c r="AX3" s="90" t="s">
        <v>695</v>
      </c>
      <c r="AY3" s="85" t="s">
        <v>66</v>
      </c>
      <c r="AZ3" s="85" t="str">
        <f>REPLACE(INDEX(GroupVertices[Group],MATCH(Vertices[[#This Row],[Vertex]],GroupVertices[Vertex],0)),1,1,"")</f>
        <v>4</v>
      </c>
      <c r="BA3" s="51"/>
      <c r="BB3" s="51"/>
      <c r="BC3" s="51"/>
      <c r="BD3" s="51"/>
      <c r="BE3" s="51"/>
      <c r="BF3" s="51"/>
      <c r="BG3" s="128" t="s">
        <v>1078</v>
      </c>
      <c r="BH3" s="128" t="s">
        <v>1078</v>
      </c>
      <c r="BI3" s="128" t="s">
        <v>1105</v>
      </c>
      <c r="BJ3" s="128" t="s">
        <v>1105</v>
      </c>
      <c r="BK3" s="128">
        <v>0</v>
      </c>
      <c r="BL3" s="131">
        <v>0</v>
      </c>
      <c r="BM3" s="128">
        <v>0</v>
      </c>
      <c r="BN3" s="131">
        <v>0</v>
      </c>
      <c r="BO3" s="128">
        <v>0</v>
      </c>
      <c r="BP3" s="131">
        <v>0</v>
      </c>
      <c r="BQ3" s="128">
        <v>21</v>
      </c>
      <c r="BR3" s="131">
        <v>100</v>
      </c>
      <c r="BS3" s="128">
        <v>21</v>
      </c>
      <c r="BT3" s="3"/>
      <c r="BU3" s="3"/>
    </row>
    <row r="4" spans="1:76" ht="15">
      <c r="A4" s="14" t="s">
        <v>237</v>
      </c>
      <c r="B4" s="15"/>
      <c r="C4" s="15" t="s">
        <v>64</v>
      </c>
      <c r="D4" s="93">
        <v>162.28551409024124</v>
      </c>
      <c r="E4" s="81"/>
      <c r="F4" s="112" t="s">
        <v>370</v>
      </c>
      <c r="G4" s="15"/>
      <c r="H4" s="16" t="s">
        <v>237</v>
      </c>
      <c r="I4" s="66"/>
      <c r="J4" s="66"/>
      <c r="K4" s="114" t="s">
        <v>738</v>
      </c>
      <c r="L4" s="94">
        <v>1377.9069832266305</v>
      </c>
      <c r="M4" s="95">
        <v>6164.57373046875</v>
      </c>
      <c r="N4" s="95">
        <v>3263.24658203125</v>
      </c>
      <c r="O4" s="77"/>
      <c r="P4" s="96"/>
      <c r="Q4" s="96"/>
      <c r="R4" s="97"/>
      <c r="S4" s="51">
        <v>3</v>
      </c>
      <c r="T4" s="51">
        <v>2</v>
      </c>
      <c r="U4" s="52">
        <v>122</v>
      </c>
      <c r="V4" s="52">
        <v>0.013889</v>
      </c>
      <c r="W4" s="52">
        <v>0.027674</v>
      </c>
      <c r="X4" s="52">
        <v>1.493024</v>
      </c>
      <c r="Y4" s="52">
        <v>0.08333333333333333</v>
      </c>
      <c r="Z4" s="52">
        <v>0.25</v>
      </c>
      <c r="AA4" s="82">
        <v>4</v>
      </c>
      <c r="AB4" s="82"/>
      <c r="AC4" s="98"/>
      <c r="AD4" s="85" t="s">
        <v>512</v>
      </c>
      <c r="AE4" s="85">
        <v>118</v>
      </c>
      <c r="AF4" s="85">
        <v>339</v>
      </c>
      <c r="AG4" s="85">
        <v>5722</v>
      </c>
      <c r="AH4" s="85">
        <v>1433</v>
      </c>
      <c r="AI4" s="85"/>
      <c r="AJ4" s="85" t="s">
        <v>553</v>
      </c>
      <c r="AK4" s="85" t="s">
        <v>591</v>
      </c>
      <c r="AL4" s="85"/>
      <c r="AM4" s="85"/>
      <c r="AN4" s="87">
        <v>43224.81260416667</v>
      </c>
      <c r="AO4" s="90" t="s">
        <v>640</v>
      </c>
      <c r="AP4" s="85" t="b">
        <v>1</v>
      </c>
      <c r="AQ4" s="85" t="b">
        <v>0</v>
      </c>
      <c r="AR4" s="85" t="b">
        <v>0</v>
      </c>
      <c r="AS4" s="85"/>
      <c r="AT4" s="85">
        <v>6</v>
      </c>
      <c r="AU4" s="85"/>
      <c r="AV4" s="85" t="b">
        <v>0</v>
      </c>
      <c r="AW4" s="85" t="s">
        <v>694</v>
      </c>
      <c r="AX4" s="90" t="s">
        <v>696</v>
      </c>
      <c r="AY4" s="85" t="s">
        <v>66</v>
      </c>
      <c r="AZ4" s="85" t="str">
        <f>REPLACE(INDEX(GroupVertices[Group],MATCH(Vertices[[#This Row],[Vertex]],GroupVertices[Vertex],0)),1,1,"")</f>
        <v>4</v>
      </c>
      <c r="BA4" s="51" t="s">
        <v>1069</v>
      </c>
      <c r="BB4" s="51" t="s">
        <v>1069</v>
      </c>
      <c r="BC4" s="51" t="s">
        <v>321</v>
      </c>
      <c r="BD4" s="51" t="s">
        <v>321</v>
      </c>
      <c r="BE4" s="51"/>
      <c r="BF4" s="51"/>
      <c r="BG4" s="128" t="s">
        <v>1079</v>
      </c>
      <c r="BH4" s="128" t="s">
        <v>1101</v>
      </c>
      <c r="BI4" s="128" t="s">
        <v>1106</v>
      </c>
      <c r="BJ4" s="128" t="s">
        <v>1127</v>
      </c>
      <c r="BK4" s="128">
        <v>6</v>
      </c>
      <c r="BL4" s="131">
        <v>2.510460251046025</v>
      </c>
      <c r="BM4" s="128">
        <v>4</v>
      </c>
      <c r="BN4" s="131">
        <v>1.6736401673640167</v>
      </c>
      <c r="BO4" s="128">
        <v>0</v>
      </c>
      <c r="BP4" s="131">
        <v>0</v>
      </c>
      <c r="BQ4" s="128">
        <v>229</v>
      </c>
      <c r="BR4" s="131">
        <v>95.81589958158996</v>
      </c>
      <c r="BS4" s="128">
        <v>239</v>
      </c>
      <c r="BT4" s="2"/>
      <c r="BU4" s="3"/>
      <c r="BV4" s="3"/>
      <c r="BW4" s="3"/>
      <c r="BX4" s="3"/>
    </row>
    <row r="5" spans="1:76" ht="15">
      <c r="A5" s="14" t="s">
        <v>213</v>
      </c>
      <c r="B5" s="15"/>
      <c r="C5" s="15" t="s">
        <v>64</v>
      </c>
      <c r="D5" s="93">
        <v>162.4605614193772</v>
      </c>
      <c r="E5" s="81"/>
      <c r="F5" s="112" t="s">
        <v>347</v>
      </c>
      <c r="G5" s="15"/>
      <c r="H5" s="16" t="s">
        <v>213</v>
      </c>
      <c r="I5" s="66"/>
      <c r="J5" s="66"/>
      <c r="K5" s="114" t="s">
        <v>739</v>
      </c>
      <c r="L5" s="94">
        <v>1</v>
      </c>
      <c r="M5" s="95">
        <v>5592.37109375</v>
      </c>
      <c r="N5" s="95">
        <v>3518.558349609375</v>
      </c>
      <c r="O5" s="77"/>
      <c r="P5" s="96"/>
      <c r="Q5" s="96"/>
      <c r="R5" s="97"/>
      <c r="S5" s="51">
        <v>0</v>
      </c>
      <c r="T5" s="51">
        <v>1</v>
      </c>
      <c r="U5" s="52">
        <v>0</v>
      </c>
      <c r="V5" s="52">
        <v>0.009709</v>
      </c>
      <c r="W5" s="52">
        <v>0.004997</v>
      </c>
      <c r="X5" s="52">
        <v>0.467267</v>
      </c>
      <c r="Y5" s="52">
        <v>0</v>
      </c>
      <c r="Z5" s="52">
        <v>0</v>
      </c>
      <c r="AA5" s="82">
        <v>5</v>
      </c>
      <c r="AB5" s="82"/>
      <c r="AC5" s="98"/>
      <c r="AD5" s="85" t="s">
        <v>513</v>
      </c>
      <c r="AE5" s="85">
        <v>40</v>
      </c>
      <c r="AF5" s="85">
        <v>545</v>
      </c>
      <c r="AG5" s="85">
        <v>33219</v>
      </c>
      <c r="AH5" s="85">
        <v>17</v>
      </c>
      <c r="AI5" s="85"/>
      <c r="AJ5" s="85" t="s">
        <v>554</v>
      </c>
      <c r="AK5" s="85" t="s">
        <v>592</v>
      </c>
      <c r="AL5" s="85"/>
      <c r="AM5" s="85"/>
      <c r="AN5" s="87">
        <v>43060.63135416667</v>
      </c>
      <c r="AO5" s="90" t="s">
        <v>641</v>
      </c>
      <c r="AP5" s="85" t="b">
        <v>0</v>
      </c>
      <c r="AQ5" s="85" t="b">
        <v>0</v>
      </c>
      <c r="AR5" s="85" t="b">
        <v>0</v>
      </c>
      <c r="AS5" s="85"/>
      <c r="AT5" s="85">
        <v>8</v>
      </c>
      <c r="AU5" s="90" t="s">
        <v>673</v>
      </c>
      <c r="AV5" s="85" t="b">
        <v>0</v>
      </c>
      <c r="AW5" s="85" t="s">
        <v>694</v>
      </c>
      <c r="AX5" s="90" t="s">
        <v>697</v>
      </c>
      <c r="AY5" s="85" t="s">
        <v>66</v>
      </c>
      <c r="AZ5" s="85" t="str">
        <f>REPLACE(INDEX(GroupVertices[Group],MATCH(Vertices[[#This Row],[Vertex]],GroupVertices[Vertex],0)),1,1,"")</f>
        <v>4</v>
      </c>
      <c r="BA5" s="51"/>
      <c r="BB5" s="51"/>
      <c r="BC5" s="51"/>
      <c r="BD5" s="51"/>
      <c r="BE5" s="51"/>
      <c r="BF5" s="51"/>
      <c r="BG5" s="128" t="s">
        <v>1078</v>
      </c>
      <c r="BH5" s="128" t="s">
        <v>1078</v>
      </c>
      <c r="BI5" s="128" t="s">
        <v>1105</v>
      </c>
      <c r="BJ5" s="128" t="s">
        <v>1105</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162.03398977264777</v>
      </c>
      <c r="E6" s="81"/>
      <c r="F6" s="112" t="s">
        <v>348</v>
      </c>
      <c r="G6" s="15"/>
      <c r="H6" s="16" t="s">
        <v>214</v>
      </c>
      <c r="I6" s="66"/>
      <c r="J6" s="66"/>
      <c r="K6" s="114" t="s">
        <v>740</v>
      </c>
      <c r="L6" s="94">
        <v>1</v>
      </c>
      <c r="M6" s="95">
        <v>3650.48046875</v>
      </c>
      <c r="N6" s="95">
        <v>4082.136962890625</v>
      </c>
      <c r="O6" s="77"/>
      <c r="P6" s="96"/>
      <c r="Q6" s="96"/>
      <c r="R6" s="97"/>
      <c r="S6" s="51">
        <v>0</v>
      </c>
      <c r="T6" s="51">
        <v>1</v>
      </c>
      <c r="U6" s="52">
        <v>0</v>
      </c>
      <c r="V6" s="52">
        <v>0.066667</v>
      </c>
      <c r="W6" s="52">
        <v>0</v>
      </c>
      <c r="X6" s="52">
        <v>0.569613</v>
      </c>
      <c r="Y6" s="52">
        <v>0</v>
      </c>
      <c r="Z6" s="52">
        <v>0</v>
      </c>
      <c r="AA6" s="82">
        <v>6</v>
      </c>
      <c r="AB6" s="82"/>
      <c r="AC6" s="98"/>
      <c r="AD6" s="85" t="s">
        <v>514</v>
      </c>
      <c r="AE6" s="85">
        <v>365</v>
      </c>
      <c r="AF6" s="85">
        <v>43</v>
      </c>
      <c r="AG6" s="85">
        <v>527</v>
      </c>
      <c r="AH6" s="85">
        <v>3789</v>
      </c>
      <c r="AI6" s="85"/>
      <c r="AJ6" s="85" t="s">
        <v>555</v>
      </c>
      <c r="AK6" s="85"/>
      <c r="AL6" s="85"/>
      <c r="AM6" s="85"/>
      <c r="AN6" s="87">
        <v>40577.77045138889</v>
      </c>
      <c r="AO6" s="85"/>
      <c r="AP6" s="85" t="b">
        <v>1</v>
      </c>
      <c r="AQ6" s="85" t="b">
        <v>0</v>
      </c>
      <c r="AR6" s="85" t="b">
        <v>0</v>
      </c>
      <c r="AS6" s="85"/>
      <c r="AT6" s="85">
        <v>1</v>
      </c>
      <c r="AU6" s="90" t="s">
        <v>673</v>
      </c>
      <c r="AV6" s="85" t="b">
        <v>0</v>
      </c>
      <c r="AW6" s="85" t="s">
        <v>694</v>
      </c>
      <c r="AX6" s="90" t="s">
        <v>698</v>
      </c>
      <c r="AY6" s="85" t="s">
        <v>66</v>
      </c>
      <c r="AZ6" s="85" t="str">
        <f>REPLACE(INDEX(GroupVertices[Group],MATCH(Vertices[[#This Row],[Vertex]],GroupVertices[Vertex],0)),1,1,"")</f>
        <v>2</v>
      </c>
      <c r="BA6" s="51"/>
      <c r="BB6" s="51"/>
      <c r="BC6" s="51"/>
      <c r="BD6" s="51"/>
      <c r="BE6" s="51"/>
      <c r="BF6" s="51"/>
      <c r="BG6" s="128" t="s">
        <v>1080</v>
      </c>
      <c r="BH6" s="128" t="s">
        <v>1080</v>
      </c>
      <c r="BI6" s="128" t="s">
        <v>1107</v>
      </c>
      <c r="BJ6" s="128" t="s">
        <v>1107</v>
      </c>
      <c r="BK6" s="128">
        <v>0</v>
      </c>
      <c r="BL6" s="131">
        <v>0</v>
      </c>
      <c r="BM6" s="128">
        <v>0</v>
      </c>
      <c r="BN6" s="131">
        <v>0</v>
      </c>
      <c r="BO6" s="128">
        <v>0</v>
      </c>
      <c r="BP6" s="131">
        <v>0</v>
      </c>
      <c r="BQ6" s="128">
        <v>24</v>
      </c>
      <c r="BR6" s="131">
        <v>100</v>
      </c>
      <c r="BS6" s="128">
        <v>24</v>
      </c>
      <c r="BT6" s="2"/>
      <c r="BU6" s="3"/>
      <c r="BV6" s="3"/>
      <c r="BW6" s="3"/>
      <c r="BX6" s="3"/>
    </row>
    <row r="7" spans="1:76" ht="15">
      <c r="A7" s="14" t="s">
        <v>234</v>
      </c>
      <c r="B7" s="15"/>
      <c r="C7" s="15" t="s">
        <v>64</v>
      </c>
      <c r="D7" s="93">
        <v>248.78268752427297</v>
      </c>
      <c r="E7" s="81"/>
      <c r="F7" s="112" t="s">
        <v>679</v>
      </c>
      <c r="G7" s="15"/>
      <c r="H7" s="16" t="s">
        <v>234</v>
      </c>
      <c r="I7" s="66"/>
      <c r="J7" s="66"/>
      <c r="K7" s="114" t="s">
        <v>741</v>
      </c>
      <c r="L7" s="94">
        <v>633.0228775466501</v>
      </c>
      <c r="M7" s="95">
        <v>2433.147705078125</v>
      </c>
      <c r="N7" s="95">
        <v>2346.7998046875</v>
      </c>
      <c r="O7" s="77"/>
      <c r="P7" s="96"/>
      <c r="Q7" s="96"/>
      <c r="R7" s="97"/>
      <c r="S7" s="51">
        <v>9</v>
      </c>
      <c r="T7" s="51">
        <v>1</v>
      </c>
      <c r="U7" s="52">
        <v>56</v>
      </c>
      <c r="V7" s="52">
        <v>0.125</v>
      </c>
      <c r="W7" s="52">
        <v>0</v>
      </c>
      <c r="X7" s="52">
        <v>4.442975</v>
      </c>
      <c r="Y7" s="52">
        <v>0</v>
      </c>
      <c r="Z7" s="52">
        <v>0</v>
      </c>
      <c r="AA7" s="82">
        <v>7</v>
      </c>
      <c r="AB7" s="82"/>
      <c r="AC7" s="98"/>
      <c r="AD7" s="85" t="s">
        <v>515</v>
      </c>
      <c r="AE7" s="85">
        <v>19</v>
      </c>
      <c r="AF7" s="85">
        <v>102131</v>
      </c>
      <c r="AG7" s="85">
        <v>24790</v>
      </c>
      <c r="AH7" s="85">
        <v>887</v>
      </c>
      <c r="AI7" s="85"/>
      <c r="AJ7" s="85" t="s">
        <v>556</v>
      </c>
      <c r="AK7" s="85" t="s">
        <v>593</v>
      </c>
      <c r="AL7" s="90" t="s">
        <v>616</v>
      </c>
      <c r="AM7" s="85"/>
      <c r="AN7" s="87">
        <v>40109.637395833335</v>
      </c>
      <c r="AO7" s="90" t="s">
        <v>642</v>
      </c>
      <c r="AP7" s="85" t="b">
        <v>0</v>
      </c>
      <c r="AQ7" s="85" t="b">
        <v>0</v>
      </c>
      <c r="AR7" s="85" t="b">
        <v>0</v>
      </c>
      <c r="AS7" s="85"/>
      <c r="AT7" s="85">
        <v>2784</v>
      </c>
      <c r="AU7" s="90" t="s">
        <v>674</v>
      </c>
      <c r="AV7" s="85" t="b">
        <v>1</v>
      </c>
      <c r="AW7" s="85" t="s">
        <v>694</v>
      </c>
      <c r="AX7" s="90" t="s">
        <v>699</v>
      </c>
      <c r="AY7" s="85" t="s">
        <v>66</v>
      </c>
      <c r="AZ7" s="85" t="str">
        <f>REPLACE(INDEX(GroupVertices[Group],MATCH(Vertices[[#This Row],[Vertex]],GroupVertices[Vertex],0)),1,1,"")</f>
        <v>2</v>
      </c>
      <c r="BA7" s="51" t="s">
        <v>1070</v>
      </c>
      <c r="BB7" s="51" t="s">
        <v>1070</v>
      </c>
      <c r="BC7" s="51" t="s">
        <v>865</v>
      </c>
      <c r="BD7" s="51" t="s">
        <v>1074</v>
      </c>
      <c r="BE7" s="51"/>
      <c r="BF7" s="51"/>
      <c r="BG7" s="128" t="s">
        <v>1081</v>
      </c>
      <c r="BH7" s="128" t="s">
        <v>1102</v>
      </c>
      <c r="BI7" s="128" t="s">
        <v>1108</v>
      </c>
      <c r="BJ7" s="128" t="s">
        <v>1128</v>
      </c>
      <c r="BK7" s="128">
        <v>1</v>
      </c>
      <c r="BL7" s="131">
        <v>0.7936507936507936</v>
      </c>
      <c r="BM7" s="128">
        <v>3</v>
      </c>
      <c r="BN7" s="131">
        <v>2.380952380952381</v>
      </c>
      <c r="BO7" s="128">
        <v>0</v>
      </c>
      <c r="BP7" s="131">
        <v>0</v>
      </c>
      <c r="BQ7" s="128">
        <v>122</v>
      </c>
      <c r="BR7" s="131">
        <v>96.82539682539682</v>
      </c>
      <c r="BS7" s="128">
        <v>126</v>
      </c>
      <c r="BT7" s="2"/>
      <c r="BU7" s="3"/>
      <c r="BV7" s="3"/>
      <c r="BW7" s="3"/>
      <c r="BX7" s="3"/>
    </row>
    <row r="8" spans="1:76" ht="15">
      <c r="A8" s="14" t="s">
        <v>215</v>
      </c>
      <c r="B8" s="15"/>
      <c r="C8" s="15" t="s">
        <v>64</v>
      </c>
      <c r="D8" s="93">
        <v>162.175047329136</v>
      </c>
      <c r="E8" s="81"/>
      <c r="F8" s="112" t="s">
        <v>349</v>
      </c>
      <c r="G8" s="15"/>
      <c r="H8" s="16" t="s">
        <v>215</v>
      </c>
      <c r="I8" s="66"/>
      <c r="J8" s="66"/>
      <c r="K8" s="114" t="s">
        <v>742</v>
      </c>
      <c r="L8" s="94">
        <v>219.1983706290644</v>
      </c>
      <c r="M8" s="95">
        <v>443.437744140625</v>
      </c>
      <c r="N8" s="95">
        <v>8219.8095703125</v>
      </c>
      <c r="O8" s="77"/>
      <c r="P8" s="96"/>
      <c r="Q8" s="96"/>
      <c r="R8" s="97"/>
      <c r="S8" s="51">
        <v>0</v>
      </c>
      <c r="T8" s="51">
        <v>3</v>
      </c>
      <c r="U8" s="52">
        <v>19.333333</v>
      </c>
      <c r="V8" s="52">
        <v>0.013514</v>
      </c>
      <c r="W8" s="52">
        <v>0.030693</v>
      </c>
      <c r="X8" s="52">
        <v>0.899588</v>
      </c>
      <c r="Y8" s="52">
        <v>0.3333333333333333</v>
      </c>
      <c r="Z8" s="52">
        <v>0</v>
      </c>
      <c r="AA8" s="82">
        <v>8</v>
      </c>
      <c r="AB8" s="82"/>
      <c r="AC8" s="98"/>
      <c r="AD8" s="85" t="s">
        <v>516</v>
      </c>
      <c r="AE8" s="85">
        <v>467</v>
      </c>
      <c r="AF8" s="85">
        <v>209</v>
      </c>
      <c r="AG8" s="85">
        <v>6277</v>
      </c>
      <c r="AH8" s="85">
        <v>11146</v>
      </c>
      <c r="AI8" s="85"/>
      <c r="AJ8" s="85" t="s">
        <v>557</v>
      </c>
      <c r="AK8" s="85"/>
      <c r="AL8" s="85"/>
      <c r="AM8" s="85"/>
      <c r="AN8" s="87">
        <v>43666.235925925925</v>
      </c>
      <c r="AO8" s="90" t="s">
        <v>643</v>
      </c>
      <c r="AP8" s="85" t="b">
        <v>1</v>
      </c>
      <c r="AQ8" s="85" t="b">
        <v>0</v>
      </c>
      <c r="AR8" s="85" t="b">
        <v>1</v>
      </c>
      <c r="AS8" s="85"/>
      <c r="AT8" s="85">
        <v>0</v>
      </c>
      <c r="AU8" s="85"/>
      <c r="AV8" s="85" t="b">
        <v>0</v>
      </c>
      <c r="AW8" s="85" t="s">
        <v>694</v>
      </c>
      <c r="AX8" s="90" t="s">
        <v>700</v>
      </c>
      <c r="AY8" s="85" t="s">
        <v>66</v>
      </c>
      <c r="AZ8" s="85" t="str">
        <f>REPLACE(INDEX(GroupVertices[Group],MATCH(Vertices[[#This Row],[Vertex]],GroupVertices[Vertex],0)),1,1,"")</f>
        <v>1</v>
      </c>
      <c r="BA8" s="51"/>
      <c r="BB8" s="51"/>
      <c r="BC8" s="51"/>
      <c r="BD8" s="51"/>
      <c r="BE8" s="51"/>
      <c r="BF8" s="51"/>
      <c r="BG8" s="128" t="s">
        <v>1082</v>
      </c>
      <c r="BH8" s="128" t="s">
        <v>1082</v>
      </c>
      <c r="BI8" s="128" t="s">
        <v>1109</v>
      </c>
      <c r="BJ8" s="128" t="s">
        <v>1109</v>
      </c>
      <c r="BK8" s="128">
        <v>0</v>
      </c>
      <c r="BL8" s="131">
        <v>0</v>
      </c>
      <c r="BM8" s="128">
        <v>1</v>
      </c>
      <c r="BN8" s="131">
        <v>4.545454545454546</v>
      </c>
      <c r="BO8" s="128">
        <v>0</v>
      </c>
      <c r="BP8" s="131">
        <v>0</v>
      </c>
      <c r="BQ8" s="128">
        <v>21</v>
      </c>
      <c r="BR8" s="131">
        <v>95.45454545454545</v>
      </c>
      <c r="BS8" s="128">
        <v>22</v>
      </c>
      <c r="BT8" s="2"/>
      <c r="BU8" s="3"/>
      <c r="BV8" s="3"/>
      <c r="BW8" s="3"/>
      <c r="BX8" s="3"/>
    </row>
    <row r="9" spans="1:76" ht="15">
      <c r="A9" s="14" t="s">
        <v>242</v>
      </c>
      <c r="B9" s="15"/>
      <c r="C9" s="15" t="s">
        <v>64</v>
      </c>
      <c r="D9" s="93">
        <v>162</v>
      </c>
      <c r="E9" s="81"/>
      <c r="F9" s="112" t="s">
        <v>680</v>
      </c>
      <c r="G9" s="15"/>
      <c r="H9" s="16" t="s">
        <v>242</v>
      </c>
      <c r="I9" s="66"/>
      <c r="J9" s="66"/>
      <c r="K9" s="114" t="s">
        <v>743</v>
      </c>
      <c r="L9" s="94">
        <v>9999</v>
      </c>
      <c r="M9" s="95">
        <v>1755.7816162109375</v>
      </c>
      <c r="N9" s="95">
        <v>7366.70703125</v>
      </c>
      <c r="O9" s="77"/>
      <c r="P9" s="96"/>
      <c r="Q9" s="96"/>
      <c r="R9" s="97"/>
      <c r="S9" s="51">
        <v>18</v>
      </c>
      <c r="T9" s="51">
        <v>0</v>
      </c>
      <c r="U9" s="52">
        <v>885.866667</v>
      </c>
      <c r="V9" s="52">
        <v>0.021739</v>
      </c>
      <c r="W9" s="52">
        <v>0.117126</v>
      </c>
      <c r="X9" s="52">
        <v>5.202491</v>
      </c>
      <c r="Y9" s="52">
        <v>0.03594771241830065</v>
      </c>
      <c r="Z9" s="52">
        <v>0</v>
      </c>
      <c r="AA9" s="82">
        <v>9</v>
      </c>
      <c r="AB9" s="82"/>
      <c r="AC9" s="98"/>
      <c r="AD9" s="85" t="s">
        <v>242</v>
      </c>
      <c r="AE9" s="85">
        <v>1</v>
      </c>
      <c r="AF9" s="85">
        <v>3</v>
      </c>
      <c r="AG9" s="85">
        <v>1</v>
      </c>
      <c r="AH9" s="85">
        <v>0</v>
      </c>
      <c r="AI9" s="85"/>
      <c r="AJ9" s="85" t="s">
        <v>558</v>
      </c>
      <c r="AK9" s="85"/>
      <c r="AL9" s="85"/>
      <c r="AM9" s="85"/>
      <c r="AN9" s="87">
        <v>43686.806655092594</v>
      </c>
      <c r="AO9" s="90" t="s">
        <v>644</v>
      </c>
      <c r="AP9" s="85" t="b">
        <v>1</v>
      </c>
      <c r="AQ9" s="85" t="b">
        <v>0</v>
      </c>
      <c r="AR9" s="85" t="b">
        <v>0</v>
      </c>
      <c r="AS9" s="85"/>
      <c r="AT9" s="85">
        <v>1</v>
      </c>
      <c r="AU9" s="85"/>
      <c r="AV9" s="85" t="b">
        <v>0</v>
      </c>
      <c r="AW9" s="85" t="s">
        <v>694</v>
      </c>
      <c r="AX9" s="90" t="s">
        <v>701</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243</v>
      </c>
      <c r="B10" s="15"/>
      <c r="C10" s="15" t="s">
        <v>64</v>
      </c>
      <c r="D10" s="93">
        <v>167.19873572647563</v>
      </c>
      <c r="E10" s="81"/>
      <c r="F10" s="112" t="s">
        <v>681</v>
      </c>
      <c r="G10" s="15"/>
      <c r="H10" s="16" t="s">
        <v>243</v>
      </c>
      <c r="I10" s="66"/>
      <c r="J10" s="66"/>
      <c r="K10" s="114" t="s">
        <v>744</v>
      </c>
      <c r="L10" s="94">
        <v>8.524085637596295</v>
      </c>
      <c r="M10" s="95">
        <v>612.8585815429688</v>
      </c>
      <c r="N10" s="95">
        <v>9611.7451171875</v>
      </c>
      <c r="O10" s="77"/>
      <c r="P10" s="96"/>
      <c r="Q10" s="96"/>
      <c r="R10" s="97"/>
      <c r="S10" s="51">
        <v>3</v>
      </c>
      <c r="T10" s="51">
        <v>0</v>
      </c>
      <c r="U10" s="52">
        <v>0.666667</v>
      </c>
      <c r="V10" s="52">
        <v>0.009804</v>
      </c>
      <c r="W10" s="52">
        <v>0.017473</v>
      </c>
      <c r="X10" s="52">
        <v>0.906765</v>
      </c>
      <c r="Y10" s="52">
        <v>0.3333333333333333</v>
      </c>
      <c r="Z10" s="52">
        <v>0</v>
      </c>
      <c r="AA10" s="82">
        <v>10</v>
      </c>
      <c r="AB10" s="82"/>
      <c r="AC10" s="98"/>
      <c r="AD10" s="85" t="s">
        <v>517</v>
      </c>
      <c r="AE10" s="85">
        <v>310</v>
      </c>
      <c r="AF10" s="85">
        <v>6121</v>
      </c>
      <c r="AG10" s="85">
        <v>592</v>
      </c>
      <c r="AH10" s="85">
        <v>1</v>
      </c>
      <c r="AI10" s="85"/>
      <c r="AJ10" s="85" t="s">
        <v>559</v>
      </c>
      <c r="AK10" s="85"/>
      <c r="AL10" s="90" t="s">
        <v>617</v>
      </c>
      <c r="AM10" s="85"/>
      <c r="AN10" s="87">
        <v>43252.78108796296</v>
      </c>
      <c r="AO10" s="90" t="s">
        <v>645</v>
      </c>
      <c r="AP10" s="85" t="b">
        <v>1</v>
      </c>
      <c r="AQ10" s="85" t="b">
        <v>0</v>
      </c>
      <c r="AR10" s="85" t="b">
        <v>0</v>
      </c>
      <c r="AS10" s="85"/>
      <c r="AT10" s="85">
        <v>62</v>
      </c>
      <c r="AU10" s="85"/>
      <c r="AV10" s="85" t="b">
        <v>0</v>
      </c>
      <c r="AW10" s="85" t="s">
        <v>694</v>
      </c>
      <c r="AX10" s="90" t="s">
        <v>702</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239</v>
      </c>
      <c r="B11" s="15"/>
      <c r="C11" s="15" t="s">
        <v>64</v>
      </c>
      <c r="D11" s="93">
        <v>162.07647698845747</v>
      </c>
      <c r="E11" s="81"/>
      <c r="F11" s="112" t="s">
        <v>372</v>
      </c>
      <c r="G11" s="15"/>
      <c r="H11" s="16" t="s">
        <v>239</v>
      </c>
      <c r="I11" s="66"/>
      <c r="J11" s="66"/>
      <c r="K11" s="114" t="s">
        <v>745</v>
      </c>
      <c r="L11" s="94">
        <v>226.7224562666607</v>
      </c>
      <c r="M11" s="95">
        <v>1189.125732421875</v>
      </c>
      <c r="N11" s="95">
        <v>8543.3974609375</v>
      </c>
      <c r="O11" s="77"/>
      <c r="P11" s="96"/>
      <c r="Q11" s="96"/>
      <c r="R11" s="97"/>
      <c r="S11" s="51">
        <v>2</v>
      </c>
      <c r="T11" s="51">
        <v>2</v>
      </c>
      <c r="U11" s="52">
        <v>20</v>
      </c>
      <c r="V11" s="52">
        <v>0.013699</v>
      </c>
      <c r="W11" s="52">
        <v>0.035387</v>
      </c>
      <c r="X11" s="52">
        <v>1.162354</v>
      </c>
      <c r="Y11" s="52">
        <v>0.3333333333333333</v>
      </c>
      <c r="Z11" s="52">
        <v>0</v>
      </c>
      <c r="AA11" s="82">
        <v>11</v>
      </c>
      <c r="AB11" s="82"/>
      <c r="AC11" s="98"/>
      <c r="AD11" s="85" t="s">
        <v>518</v>
      </c>
      <c r="AE11" s="85">
        <v>111</v>
      </c>
      <c r="AF11" s="85">
        <v>93</v>
      </c>
      <c r="AG11" s="85">
        <v>3194</v>
      </c>
      <c r="AH11" s="85">
        <v>2437</v>
      </c>
      <c r="AI11" s="85"/>
      <c r="AJ11" s="85" t="s">
        <v>560</v>
      </c>
      <c r="AK11" s="85" t="s">
        <v>594</v>
      </c>
      <c r="AL11" s="85"/>
      <c r="AM11" s="85"/>
      <c r="AN11" s="87">
        <v>40518.536631944444</v>
      </c>
      <c r="AO11" s="90" t="s">
        <v>646</v>
      </c>
      <c r="AP11" s="85" t="b">
        <v>0</v>
      </c>
      <c r="AQ11" s="85" t="b">
        <v>0</v>
      </c>
      <c r="AR11" s="85" t="b">
        <v>1</v>
      </c>
      <c r="AS11" s="85"/>
      <c r="AT11" s="85">
        <v>2</v>
      </c>
      <c r="AU11" s="90" t="s">
        <v>674</v>
      </c>
      <c r="AV11" s="85" t="b">
        <v>0</v>
      </c>
      <c r="AW11" s="85" t="s">
        <v>694</v>
      </c>
      <c r="AX11" s="90" t="s">
        <v>703</v>
      </c>
      <c r="AY11" s="85" t="s">
        <v>66</v>
      </c>
      <c r="AZ11" s="85" t="str">
        <f>REPLACE(INDEX(GroupVertices[Group],MATCH(Vertices[[#This Row],[Vertex]],GroupVertices[Vertex],0)),1,1,"")</f>
        <v>1</v>
      </c>
      <c r="BA11" s="51"/>
      <c r="BB11" s="51"/>
      <c r="BC11" s="51"/>
      <c r="BD11" s="51"/>
      <c r="BE11" s="51"/>
      <c r="BF11" s="51"/>
      <c r="BG11" s="128" t="s">
        <v>1083</v>
      </c>
      <c r="BH11" s="128" t="s">
        <v>1083</v>
      </c>
      <c r="BI11" s="128" t="s">
        <v>1110</v>
      </c>
      <c r="BJ11" s="128" t="s">
        <v>1110</v>
      </c>
      <c r="BK11" s="128">
        <v>1</v>
      </c>
      <c r="BL11" s="131">
        <v>2.272727272727273</v>
      </c>
      <c r="BM11" s="128">
        <v>2</v>
      </c>
      <c r="BN11" s="131">
        <v>4.545454545454546</v>
      </c>
      <c r="BO11" s="128">
        <v>0</v>
      </c>
      <c r="BP11" s="131">
        <v>0</v>
      </c>
      <c r="BQ11" s="128">
        <v>41</v>
      </c>
      <c r="BR11" s="131">
        <v>93.18181818181819</v>
      </c>
      <c r="BS11" s="128">
        <v>44</v>
      </c>
      <c r="BT11" s="2"/>
      <c r="BU11" s="3"/>
      <c r="BV11" s="3"/>
      <c r="BW11" s="3"/>
      <c r="BX11" s="3"/>
    </row>
    <row r="12" spans="1:76" ht="15">
      <c r="A12" s="14" t="s">
        <v>216</v>
      </c>
      <c r="B12" s="15"/>
      <c r="C12" s="15" t="s">
        <v>64</v>
      </c>
      <c r="D12" s="93">
        <v>162.00254923294858</v>
      </c>
      <c r="E12" s="81"/>
      <c r="F12" s="112" t="s">
        <v>350</v>
      </c>
      <c r="G12" s="15"/>
      <c r="H12" s="16" t="s">
        <v>216</v>
      </c>
      <c r="I12" s="66"/>
      <c r="J12" s="66"/>
      <c r="K12" s="114" t="s">
        <v>746</v>
      </c>
      <c r="L12" s="94">
        <v>339.5836843999911</v>
      </c>
      <c r="M12" s="95">
        <v>6919.3857421875</v>
      </c>
      <c r="N12" s="95">
        <v>4387.79638671875</v>
      </c>
      <c r="O12" s="77"/>
      <c r="P12" s="96"/>
      <c r="Q12" s="96"/>
      <c r="R12" s="97"/>
      <c r="S12" s="51">
        <v>1</v>
      </c>
      <c r="T12" s="51">
        <v>3</v>
      </c>
      <c r="U12" s="52">
        <v>30</v>
      </c>
      <c r="V12" s="52">
        <v>0.013514</v>
      </c>
      <c r="W12" s="52">
        <v>0.02804</v>
      </c>
      <c r="X12" s="52">
        <v>0.965508</v>
      </c>
      <c r="Y12" s="52">
        <v>0.3333333333333333</v>
      </c>
      <c r="Z12" s="52">
        <v>0.3333333333333333</v>
      </c>
      <c r="AA12" s="82">
        <v>12</v>
      </c>
      <c r="AB12" s="82"/>
      <c r="AC12" s="98"/>
      <c r="AD12" s="85" t="s">
        <v>519</v>
      </c>
      <c r="AE12" s="85">
        <v>7</v>
      </c>
      <c r="AF12" s="85">
        <v>6</v>
      </c>
      <c r="AG12" s="85">
        <v>21</v>
      </c>
      <c r="AH12" s="85">
        <v>1</v>
      </c>
      <c r="AI12" s="85"/>
      <c r="AJ12" s="85"/>
      <c r="AK12" s="85"/>
      <c r="AL12" s="85"/>
      <c r="AM12" s="85"/>
      <c r="AN12" s="87">
        <v>42751.59140046296</v>
      </c>
      <c r="AO12" s="85"/>
      <c r="AP12" s="85" t="b">
        <v>1</v>
      </c>
      <c r="AQ12" s="85" t="b">
        <v>0</v>
      </c>
      <c r="AR12" s="85" t="b">
        <v>0</v>
      </c>
      <c r="AS12" s="85"/>
      <c r="AT12" s="85">
        <v>0</v>
      </c>
      <c r="AU12" s="85"/>
      <c r="AV12" s="85" t="b">
        <v>0</v>
      </c>
      <c r="AW12" s="85" t="s">
        <v>694</v>
      </c>
      <c r="AX12" s="90" t="s">
        <v>704</v>
      </c>
      <c r="AY12" s="85" t="s">
        <v>66</v>
      </c>
      <c r="AZ12" s="85" t="str">
        <f>REPLACE(INDEX(GroupVertices[Group],MATCH(Vertices[[#This Row],[Vertex]],GroupVertices[Vertex],0)),1,1,"")</f>
        <v>7</v>
      </c>
      <c r="BA12" s="51"/>
      <c r="BB12" s="51"/>
      <c r="BC12" s="51"/>
      <c r="BD12" s="51"/>
      <c r="BE12" s="51"/>
      <c r="BF12" s="51"/>
      <c r="BG12" s="128" t="s">
        <v>1084</v>
      </c>
      <c r="BH12" s="128" t="s">
        <v>1084</v>
      </c>
      <c r="BI12" s="128" t="s">
        <v>1026</v>
      </c>
      <c r="BJ12" s="128" t="s">
        <v>1026</v>
      </c>
      <c r="BK12" s="128">
        <v>0</v>
      </c>
      <c r="BL12" s="131">
        <v>0</v>
      </c>
      <c r="BM12" s="128">
        <v>0</v>
      </c>
      <c r="BN12" s="131">
        <v>0</v>
      </c>
      <c r="BO12" s="128">
        <v>0</v>
      </c>
      <c r="BP12" s="131">
        <v>0</v>
      </c>
      <c r="BQ12" s="128">
        <v>13</v>
      </c>
      <c r="BR12" s="131">
        <v>100</v>
      </c>
      <c r="BS12" s="128">
        <v>13</v>
      </c>
      <c r="BT12" s="2"/>
      <c r="BU12" s="3"/>
      <c r="BV12" s="3"/>
      <c r="BW12" s="3"/>
      <c r="BX12" s="3"/>
    </row>
    <row r="13" spans="1:76" ht="15">
      <c r="A13" s="14" t="s">
        <v>244</v>
      </c>
      <c r="B13" s="15"/>
      <c r="C13" s="15" t="s">
        <v>64</v>
      </c>
      <c r="D13" s="93">
        <v>1000</v>
      </c>
      <c r="E13" s="81"/>
      <c r="F13" s="112" t="s">
        <v>682</v>
      </c>
      <c r="G13" s="15"/>
      <c r="H13" s="16" t="s">
        <v>244</v>
      </c>
      <c r="I13" s="66"/>
      <c r="J13" s="66"/>
      <c r="K13" s="114" t="s">
        <v>747</v>
      </c>
      <c r="L13" s="94">
        <v>1</v>
      </c>
      <c r="M13" s="95">
        <v>7591.83349609375</v>
      </c>
      <c r="N13" s="95">
        <v>2370.35107421875</v>
      </c>
      <c r="O13" s="77"/>
      <c r="P13" s="96"/>
      <c r="Q13" s="96"/>
      <c r="R13" s="97"/>
      <c r="S13" s="51">
        <v>2</v>
      </c>
      <c r="T13" s="51">
        <v>0</v>
      </c>
      <c r="U13" s="52">
        <v>0</v>
      </c>
      <c r="V13" s="52">
        <v>0.009615</v>
      </c>
      <c r="W13" s="52">
        <v>0.010126</v>
      </c>
      <c r="X13" s="52">
        <v>0.69712</v>
      </c>
      <c r="Y13" s="52">
        <v>1</v>
      </c>
      <c r="Z13" s="52">
        <v>0</v>
      </c>
      <c r="AA13" s="82">
        <v>13</v>
      </c>
      <c r="AB13" s="82"/>
      <c r="AC13" s="98"/>
      <c r="AD13" s="85" t="s">
        <v>520</v>
      </c>
      <c r="AE13" s="85">
        <v>1556</v>
      </c>
      <c r="AF13" s="85">
        <v>7752427</v>
      </c>
      <c r="AG13" s="85">
        <v>1743</v>
      </c>
      <c r="AH13" s="85">
        <v>1429</v>
      </c>
      <c r="AI13" s="85"/>
      <c r="AJ13" s="85" t="s">
        <v>561</v>
      </c>
      <c r="AK13" s="85"/>
      <c r="AL13" s="90" t="s">
        <v>618</v>
      </c>
      <c r="AM13" s="85"/>
      <c r="AN13" s="87">
        <v>39701.88334490741</v>
      </c>
      <c r="AO13" s="90" t="s">
        <v>647</v>
      </c>
      <c r="AP13" s="85" t="b">
        <v>0</v>
      </c>
      <c r="AQ13" s="85" t="b">
        <v>0</v>
      </c>
      <c r="AR13" s="85" t="b">
        <v>0</v>
      </c>
      <c r="AS13" s="85"/>
      <c r="AT13" s="85">
        <v>28542</v>
      </c>
      <c r="AU13" s="90" t="s">
        <v>673</v>
      </c>
      <c r="AV13" s="85" t="b">
        <v>1</v>
      </c>
      <c r="AW13" s="85" t="s">
        <v>694</v>
      </c>
      <c r="AX13" s="90" t="s">
        <v>705</v>
      </c>
      <c r="AY13" s="85" t="s">
        <v>65</v>
      </c>
      <c r="AZ13" s="85" t="str">
        <f>REPLACE(INDEX(GroupVertices[Group],MATCH(Vertices[[#This Row],[Vertex]],GroupVertices[Vertex],0)),1,1,"")</f>
        <v>7</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217</v>
      </c>
      <c r="B14" s="15"/>
      <c r="C14" s="15" t="s">
        <v>64</v>
      </c>
      <c r="D14" s="93">
        <v>162</v>
      </c>
      <c r="E14" s="81"/>
      <c r="F14" s="112" t="s">
        <v>351</v>
      </c>
      <c r="G14" s="15"/>
      <c r="H14" s="16" t="s">
        <v>217</v>
      </c>
      <c r="I14" s="66"/>
      <c r="J14" s="66"/>
      <c r="K14" s="114" t="s">
        <v>748</v>
      </c>
      <c r="L14" s="94">
        <v>339.5836843999911</v>
      </c>
      <c r="M14" s="95">
        <v>8264.2802734375</v>
      </c>
      <c r="N14" s="95">
        <v>383.9617614746094</v>
      </c>
      <c r="O14" s="77"/>
      <c r="P14" s="96"/>
      <c r="Q14" s="96"/>
      <c r="R14" s="97"/>
      <c r="S14" s="51">
        <v>1</v>
      </c>
      <c r="T14" s="51">
        <v>3</v>
      </c>
      <c r="U14" s="52">
        <v>30</v>
      </c>
      <c r="V14" s="52">
        <v>0.013514</v>
      </c>
      <c r="W14" s="52">
        <v>0.02804</v>
      </c>
      <c r="X14" s="52">
        <v>0.965508</v>
      </c>
      <c r="Y14" s="52">
        <v>0.3333333333333333</v>
      </c>
      <c r="Z14" s="52">
        <v>0.3333333333333333</v>
      </c>
      <c r="AA14" s="82">
        <v>14</v>
      </c>
      <c r="AB14" s="82"/>
      <c r="AC14" s="98"/>
      <c r="AD14" s="85" t="s">
        <v>521</v>
      </c>
      <c r="AE14" s="85">
        <v>11</v>
      </c>
      <c r="AF14" s="85">
        <v>3</v>
      </c>
      <c r="AG14" s="85">
        <v>1670</v>
      </c>
      <c r="AH14" s="85">
        <v>27</v>
      </c>
      <c r="AI14" s="85"/>
      <c r="AJ14" s="85" t="s">
        <v>562</v>
      </c>
      <c r="AK14" s="85"/>
      <c r="AL14" s="85"/>
      <c r="AM14" s="85"/>
      <c r="AN14" s="87">
        <v>43651.836689814816</v>
      </c>
      <c r="AO14" s="85"/>
      <c r="AP14" s="85" t="b">
        <v>1</v>
      </c>
      <c r="AQ14" s="85" t="b">
        <v>0</v>
      </c>
      <c r="AR14" s="85" t="b">
        <v>0</v>
      </c>
      <c r="AS14" s="85"/>
      <c r="AT14" s="85">
        <v>0</v>
      </c>
      <c r="AU14" s="85"/>
      <c r="AV14" s="85" t="b">
        <v>0</v>
      </c>
      <c r="AW14" s="85" t="s">
        <v>694</v>
      </c>
      <c r="AX14" s="90" t="s">
        <v>706</v>
      </c>
      <c r="AY14" s="85" t="s">
        <v>66</v>
      </c>
      <c r="AZ14" s="85" t="str">
        <f>REPLACE(INDEX(GroupVertices[Group],MATCH(Vertices[[#This Row],[Vertex]],GroupVertices[Vertex],0)),1,1,"")</f>
        <v>7</v>
      </c>
      <c r="BA14" s="51"/>
      <c r="BB14" s="51"/>
      <c r="BC14" s="51"/>
      <c r="BD14" s="51"/>
      <c r="BE14" s="51"/>
      <c r="BF14" s="51"/>
      <c r="BG14" s="128" t="s">
        <v>1085</v>
      </c>
      <c r="BH14" s="128" t="s">
        <v>1085</v>
      </c>
      <c r="BI14" s="128" t="s">
        <v>1111</v>
      </c>
      <c r="BJ14" s="128" t="s">
        <v>1111</v>
      </c>
      <c r="BK14" s="128">
        <v>0</v>
      </c>
      <c r="BL14" s="131">
        <v>0</v>
      </c>
      <c r="BM14" s="128">
        <v>0</v>
      </c>
      <c r="BN14" s="131">
        <v>0</v>
      </c>
      <c r="BO14" s="128">
        <v>0</v>
      </c>
      <c r="BP14" s="131">
        <v>0</v>
      </c>
      <c r="BQ14" s="128">
        <v>15</v>
      </c>
      <c r="BR14" s="131">
        <v>100</v>
      </c>
      <c r="BS14" s="128">
        <v>15</v>
      </c>
      <c r="BT14" s="2"/>
      <c r="BU14" s="3"/>
      <c r="BV14" s="3"/>
      <c r="BW14" s="3"/>
      <c r="BX14" s="3"/>
    </row>
    <row r="15" spans="1:76" ht="15">
      <c r="A15" s="14" t="s">
        <v>218</v>
      </c>
      <c r="B15" s="15"/>
      <c r="C15" s="15" t="s">
        <v>64</v>
      </c>
      <c r="D15" s="93">
        <v>162.41212599335415</v>
      </c>
      <c r="E15" s="81"/>
      <c r="F15" s="112" t="s">
        <v>352</v>
      </c>
      <c r="G15" s="15"/>
      <c r="H15" s="16" t="s">
        <v>218</v>
      </c>
      <c r="I15" s="66"/>
      <c r="J15" s="66"/>
      <c r="K15" s="114" t="s">
        <v>749</v>
      </c>
      <c r="L15" s="94">
        <v>1</v>
      </c>
      <c r="M15" s="95">
        <v>1215.7843017578125</v>
      </c>
      <c r="N15" s="95">
        <v>611.4170532226562</v>
      </c>
      <c r="O15" s="77"/>
      <c r="P15" s="96"/>
      <c r="Q15" s="96"/>
      <c r="R15" s="97"/>
      <c r="S15" s="51">
        <v>0</v>
      </c>
      <c r="T15" s="51">
        <v>1</v>
      </c>
      <c r="U15" s="52">
        <v>0</v>
      </c>
      <c r="V15" s="52">
        <v>0.066667</v>
      </c>
      <c r="W15" s="52">
        <v>0</v>
      </c>
      <c r="X15" s="52">
        <v>0.569613</v>
      </c>
      <c r="Y15" s="52">
        <v>0</v>
      </c>
      <c r="Z15" s="52">
        <v>0</v>
      </c>
      <c r="AA15" s="82">
        <v>15</v>
      </c>
      <c r="AB15" s="82"/>
      <c r="AC15" s="98"/>
      <c r="AD15" s="85" t="s">
        <v>522</v>
      </c>
      <c r="AE15" s="85">
        <v>1329</v>
      </c>
      <c r="AF15" s="85">
        <v>488</v>
      </c>
      <c r="AG15" s="85">
        <v>20106</v>
      </c>
      <c r="AH15" s="85">
        <v>23390</v>
      </c>
      <c r="AI15" s="85"/>
      <c r="AJ15" s="85"/>
      <c r="AK15" s="85" t="s">
        <v>595</v>
      </c>
      <c r="AL15" s="85"/>
      <c r="AM15" s="85"/>
      <c r="AN15" s="87">
        <v>39985.58849537037</v>
      </c>
      <c r="AO15" s="90" t="s">
        <v>648</v>
      </c>
      <c r="AP15" s="85" t="b">
        <v>0</v>
      </c>
      <c r="AQ15" s="85" t="b">
        <v>0</v>
      </c>
      <c r="AR15" s="85" t="b">
        <v>0</v>
      </c>
      <c r="AS15" s="85"/>
      <c r="AT15" s="85">
        <v>17</v>
      </c>
      <c r="AU15" s="90" t="s">
        <v>675</v>
      </c>
      <c r="AV15" s="85" t="b">
        <v>0</v>
      </c>
      <c r="AW15" s="85" t="s">
        <v>694</v>
      </c>
      <c r="AX15" s="90" t="s">
        <v>707</v>
      </c>
      <c r="AY15" s="85" t="s">
        <v>66</v>
      </c>
      <c r="AZ15" s="85" t="str">
        <f>REPLACE(INDEX(GroupVertices[Group],MATCH(Vertices[[#This Row],[Vertex]],GroupVertices[Vertex],0)),1,1,"")</f>
        <v>2</v>
      </c>
      <c r="BA15" s="51"/>
      <c r="BB15" s="51"/>
      <c r="BC15" s="51"/>
      <c r="BD15" s="51"/>
      <c r="BE15" s="51"/>
      <c r="BF15" s="51"/>
      <c r="BG15" s="128" t="s">
        <v>1086</v>
      </c>
      <c r="BH15" s="128" t="s">
        <v>1086</v>
      </c>
      <c r="BI15" s="128" t="s">
        <v>1112</v>
      </c>
      <c r="BJ15" s="128" t="s">
        <v>1112</v>
      </c>
      <c r="BK15" s="128">
        <v>0</v>
      </c>
      <c r="BL15" s="131">
        <v>0</v>
      </c>
      <c r="BM15" s="128">
        <v>1</v>
      </c>
      <c r="BN15" s="131">
        <v>3.5714285714285716</v>
      </c>
      <c r="BO15" s="128">
        <v>0</v>
      </c>
      <c r="BP15" s="131">
        <v>0</v>
      </c>
      <c r="BQ15" s="128">
        <v>27</v>
      </c>
      <c r="BR15" s="131">
        <v>96.42857142857143</v>
      </c>
      <c r="BS15" s="128">
        <v>28</v>
      </c>
      <c r="BT15" s="2"/>
      <c r="BU15" s="3"/>
      <c r="BV15" s="3"/>
      <c r="BW15" s="3"/>
      <c r="BX15" s="3"/>
    </row>
    <row r="16" spans="1:76" ht="15">
      <c r="A16" s="14" t="s">
        <v>219</v>
      </c>
      <c r="B16" s="15"/>
      <c r="C16" s="15" t="s">
        <v>64</v>
      </c>
      <c r="D16" s="93">
        <v>170.18473725358174</v>
      </c>
      <c r="E16" s="81"/>
      <c r="F16" s="112" t="s">
        <v>353</v>
      </c>
      <c r="G16" s="15"/>
      <c r="H16" s="16" t="s">
        <v>219</v>
      </c>
      <c r="I16" s="66"/>
      <c r="J16" s="66"/>
      <c r="K16" s="114" t="s">
        <v>750</v>
      </c>
      <c r="L16" s="94">
        <v>1</v>
      </c>
      <c r="M16" s="95">
        <v>215.7029266357422</v>
      </c>
      <c r="N16" s="95">
        <v>1886.5386962890625</v>
      </c>
      <c r="O16" s="77"/>
      <c r="P16" s="96"/>
      <c r="Q16" s="96"/>
      <c r="R16" s="97"/>
      <c r="S16" s="51">
        <v>0</v>
      </c>
      <c r="T16" s="51">
        <v>1</v>
      </c>
      <c r="U16" s="52">
        <v>0</v>
      </c>
      <c r="V16" s="52">
        <v>0.066667</v>
      </c>
      <c r="W16" s="52">
        <v>0</v>
      </c>
      <c r="X16" s="52">
        <v>0.569613</v>
      </c>
      <c r="Y16" s="52">
        <v>0</v>
      </c>
      <c r="Z16" s="52">
        <v>0</v>
      </c>
      <c r="AA16" s="82">
        <v>16</v>
      </c>
      <c r="AB16" s="82"/>
      <c r="AC16" s="98"/>
      <c r="AD16" s="85" t="s">
        <v>523</v>
      </c>
      <c r="AE16" s="85">
        <v>10507</v>
      </c>
      <c r="AF16" s="85">
        <v>9635</v>
      </c>
      <c r="AG16" s="85">
        <v>137254</v>
      </c>
      <c r="AH16" s="85">
        <v>67915</v>
      </c>
      <c r="AI16" s="85"/>
      <c r="AJ16" s="85" t="s">
        <v>563</v>
      </c>
      <c r="AK16" s="85" t="s">
        <v>596</v>
      </c>
      <c r="AL16" s="90" t="s">
        <v>619</v>
      </c>
      <c r="AM16" s="85"/>
      <c r="AN16" s="87">
        <v>39894.22673611111</v>
      </c>
      <c r="AO16" s="90" t="s">
        <v>649</v>
      </c>
      <c r="AP16" s="85" t="b">
        <v>0</v>
      </c>
      <c r="AQ16" s="85" t="b">
        <v>0</v>
      </c>
      <c r="AR16" s="85" t="b">
        <v>0</v>
      </c>
      <c r="AS16" s="85"/>
      <c r="AT16" s="85">
        <v>251</v>
      </c>
      <c r="AU16" s="90" t="s">
        <v>673</v>
      </c>
      <c r="AV16" s="85" t="b">
        <v>0</v>
      </c>
      <c r="AW16" s="85" t="s">
        <v>694</v>
      </c>
      <c r="AX16" s="90" t="s">
        <v>708</v>
      </c>
      <c r="AY16" s="85" t="s">
        <v>66</v>
      </c>
      <c r="AZ16" s="85" t="str">
        <f>REPLACE(INDEX(GroupVertices[Group],MATCH(Vertices[[#This Row],[Vertex]],GroupVertices[Vertex],0)),1,1,"")</f>
        <v>2</v>
      </c>
      <c r="BA16" s="51"/>
      <c r="BB16" s="51"/>
      <c r="BC16" s="51"/>
      <c r="BD16" s="51"/>
      <c r="BE16" s="51"/>
      <c r="BF16" s="51"/>
      <c r="BG16" s="128" t="s">
        <v>1086</v>
      </c>
      <c r="BH16" s="128" t="s">
        <v>1086</v>
      </c>
      <c r="BI16" s="128" t="s">
        <v>1112</v>
      </c>
      <c r="BJ16" s="128" t="s">
        <v>1112</v>
      </c>
      <c r="BK16" s="128">
        <v>0</v>
      </c>
      <c r="BL16" s="131">
        <v>0</v>
      </c>
      <c r="BM16" s="128">
        <v>1</v>
      </c>
      <c r="BN16" s="131">
        <v>3.5714285714285716</v>
      </c>
      <c r="BO16" s="128">
        <v>0</v>
      </c>
      <c r="BP16" s="131">
        <v>0</v>
      </c>
      <c r="BQ16" s="128">
        <v>27</v>
      </c>
      <c r="BR16" s="131">
        <v>96.42857142857143</v>
      </c>
      <c r="BS16" s="128">
        <v>28</v>
      </c>
      <c r="BT16" s="2"/>
      <c r="BU16" s="3"/>
      <c r="BV16" s="3"/>
      <c r="BW16" s="3"/>
      <c r="BX16" s="3"/>
    </row>
    <row r="17" spans="1:76" ht="15">
      <c r="A17" s="14" t="s">
        <v>220</v>
      </c>
      <c r="B17" s="15"/>
      <c r="C17" s="15" t="s">
        <v>64</v>
      </c>
      <c r="D17" s="93">
        <v>163.60261778034211</v>
      </c>
      <c r="E17" s="81"/>
      <c r="F17" s="112" t="s">
        <v>354</v>
      </c>
      <c r="G17" s="15"/>
      <c r="H17" s="16" t="s">
        <v>220</v>
      </c>
      <c r="I17" s="66"/>
      <c r="J17" s="66"/>
      <c r="K17" s="114" t="s">
        <v>751</v>
      </c>
      <c r="L17" s="94">
        <v>1</v>
      </c>
      <c r="M17" s="95">
        <v>4671.3974609375</v>
      </c>
      <c r="N17" s="95">
        <v>2807.051513671875</v>
      </c>
      <c r="O17" s="77"/>
      <c r="P17" s="96"/>
      <c r="Q17" s="96"/>
      <c r="R17" s="97"/>
      <c r="S17" s="51">
        <v>0</v>
      </c>
      <c r="T17" s="51">
        <v>1</v>
      </c>
      <c r="U17" s="52">
        <v>0</v>
      </c>
      <c r="V17" s="52">
        <v>0.066667</v>
      </c>
      <c r="W17" s="52">
        <v>0</v>
      </c>
      <c r="X17" s="52">
        <v>0.569613</v>
      </c>
      <c r="Y17" s="52">
        <v>0</v>
      </c>
      <c r="Z17" s="52">
        <v>0</v>
      </c>
      <c r="AA17" s="82">
        <v>17</v>
      </c>
      <c r="AB17" s="82"/>
      <c r="AC17" s="98"/>
      <c r="AD17" s="85" t="s">
        <v>524</v>
      </c>
      <c r="AE17" s="85">
        <v>1765</v>
      </c>
      <c r="AF17" s="85">
        <v>1889</v>
      </c>
      <c r="AG17" s="85">
        <v>308366</v>
      </c>
      <c r="AH17" s="85">
        <v>1047</v>
      </c>
      <c r="AI17" s="85"/>
      <c r="AJ17" s="85"/>
      <c r="AK17" s="85" t="s">
        <v>597</v>
      </c>
      <c r="AL17" s="85"/>
      <c r="AM17" s="85"/>
      <c r="AN17" s="87">
        <v>40258.81267361111</v>
      </c>
      <c r="AO17" s="85"/>
      <c r="AP17" s="85" t="b">
        <v>1</v>
      </c>
      <c r="AQ17" s="85" t="b">
        <v>0</v>
      </c>
      <c r="AR17" s="85" t="b">
        <v>0</v>
      </c>
      <c r="AS17" s="85"/>
      <c r="AT17" s="85">
        <v>121</v>
      </c>
      <c r="AU17" s="90" t="s">
        <v>673</v>
      </c>
      <c r="AV17" s="85" t="b">
        <v>0</v>
      </c>
      <c r="AW17" s="85" t="s">
        <v>694</v>
      </c>
      <c r="AX17" s="90" t="s">
        <v>709</v>
      </c>
      <c r="AY17" s="85" t="s">
        <v>66</v>
      </c>
      <c r="AZ17" s="85" t="str">
        <f>REPLACE(INDEX(GroupVertices[Group],MATCH(Vertices[[#This Row],[Vertex]],GroupVertices[Vertex],0)),1,1,"")</f>
        <v>2</v>
      </c>
      <c r="BA17" s="51"/>
      <c r="BB17" s="51"/>
      <c r="BC17" s="51"/>
      <c r="BD17" s="51"/>
      <c r="BE17" s="51"/>
      <c r="BF17" s="51"/>
      <c r="BG17" s="128" t="s">
        <v>1086</v>
      </c>
      <c r="BH17" s="128" t="s">
        <v>1086</v>
      </c>
      <c r="BI17" s="128" t="s">
        <v>1112</v>
      </c>
      <c r="BJ17" s="128" t="s">
        <v>1112</v>
      </c>
      <c r="BK17" s="128">
        <v>0</v>
      </c>
      <c r="BL17" s="131">
        <v>0</v>
      </c>
      <c r="BM17" s="128">
        <v>1</v>
      </c>
      <c r="BN17" s="131">
        <v>3.5714285714285716</v>
      </c>
      <c r="BO17" s="128">
        <v>0</v>
      </c>
      <c r="BP17" s="131">
        <v>0</v>
      </c>
      <c r="BQ17" s="128">
        <v>27</v>
      </c>
      <c r="BR17" s="131">
        <v>96.42857142857143</v>
      </c>
      <c r="BS17" s="128">
        <v>28</v>
      </c>
      <c r="BT17" s="2"/>
      <c r="BU17" s="3"/>
      <c r="BV17" s="3"/>
      <c r="BW17" s="3"/>
      <c r="BX17" s="3"/>
    </row>
    <row r="18" spans="1:76" ht="15">
      <c r="A18" s="14" t="s">
        <v>221</v>
      </c>
      <c r="B18" s="15"/>
      <c r="C18" s="15" t="s">
        <v>64</v>
      </c>
      <c r="D18" s="93">
        <v>162.41042650472176</v>
      </c>
      <c r="E18" s="81"/>
      <c r="F18" s="112" t="s">
        <v>355</v>
      </c>
      <c r="G18" s="15"/>
      <c r="H18" s="16" t="s">
        <v>221</v>
      </c>
      <c r="I18" s="66"/>
      <c r="J18" s="66"/>
      <c r="K18" s="114" t="s">
        <v>752</v>
      </c>
      <c r="L18" s="94">
        <v>1</v>
      </c>
      <c r="M18" s="95">
        <v>4381.16162109375</v>
      </c>
      <c r="N18" s="95">
        <v>1262.297607421875</v>
      </c>
      <c r="O18" s="77"/>
      <c r="P18" s="96"/>
      <c r="Q18" s="96"/>
      <c r="R18" s="97"/>
      <c r="S18" s="51">
        <v>0</v>
      </c>
      <c r="T18" s="51">
        <v>1</v>
      </c>
      <c r="U18" s="52">
        <v>0</v>
      </c>
      <c r="V18" s="52">
        <v>0.066667</v>
      </c>
      <c r="W18" s="52">
        <v>0</v>
      </c>
      <c r="X18" s="52">
        <v>0.569613</v>
      </c>
      <c r="Y18" s="52">
        <v>0</v>
      </c>
      <c r="Z18" s="52">
        <v>0</v>
      </c>
      <c r="AA18" s="82">
        <v>18</v>
      </c>
      <c r="AB18" s="82"/>
      <c r="AC18" s="98"/>
      <c r="AD18" s="85" t="s">
        <v>525</v>
      </c>
      <c r="AE18" s="85">
        <v>85</v>
      </c>
      <c r="AF18" s="85">
        <v>486</v>
      </c>
      <c r="AG18" s="85">
        <v>114312</v>
      </c>
      <c r="AH18" s="85">
        <v>39882</v>
      </c>
      <c r="AI18" s="85"/>
      <c r="AJ18" s="85" t="s">
        <v>564</v>
      </c>
      <c r="AK18" s="85"/>
      <c r="AL18" s="85"/>
      <c r="AM18" s="85"/>
      <c r="AN18" s="87">
        <v>40066.902349537035</v>
      </c>
      <c r="AO18" s="90" t="s">
        <v>650</v>
      </c>
      <c r="AP18" s="85" t="b">
        <v>1</v>
      </c>
      <c r="AQ18" s="85" t="b">
        <v>0</v>
      </c>
      <c r="AR18" s="85" t="b">
        <v>0</v>
      </c>
      <c r="AS18" s="85"/>
      <c r="AT18" s="85">
        <v>36</v>
      </c>
      <c r="AU18" s="90" t="s">
        <v>673</v>
      </c>
      <c r="AV18" s="85" t="b">
        <v>0</v>
      </c>
      <c r="AW18" s="85" t="s">
        <v>694</v>
      </c>
      <c r="AX18" s="90" t="s">
        <v>710</v>
      </c>
      <c r="AY18" s="85" t="s">
        <v>66</v>
      </c>
      <c r="AZ18" s="85" t="str">
        <f>REPLACE(INDEX(GroupVertices[Group],MATCH(Vertices[[#This Row],[Vertex]],GroupVertices[Vertex],0)),1,1,"")</f>
        <v>2</v>
      </c>
      <c r="BA18" s="51"/>
      <c r="BB18" s="51"/>
      <c r="BC18" s="51"/>
      <c r="BD18" s="51"/>
      <c r="BE18" s="51"/>
      <c r="BF18" s="51"/>
      <c r="BG18" s="128" t="s">
        <v>1086</v>
      </c>
      <c r="BH18" s="128" t="s">
        <v>1086</v>
      </c>
      <c r="BI18" s="128" t="s">
        <v>1112</v>
      </c>
      <c r="BJ18" s="128" t="s">
        <v>1112</v>
      </c>
      <c r="BK18" s="128">
        <v>0</v>
      </c>
      <c r="BL18" s="131">
        <v>0</v>
      </c>
      <c r="BM18" s="128">
        <v>1</v>
      </c>
      <c r="BN18" s="131">
        <v>3.5714285714285716</v>
      </c>
      <c r="BO18" s="128">
        <v>0</v>
      </c>
      <c r="BP18" s="131">
        <v>0</v>
      </c>
      <c r="BQ18" s="128">
        <v>27</v>
      </c>
      <c r="BR18" s="131">
        <v>96.42857142857143</v>
      </c>
      <c r="BS18" s="128">
        <v>28</v>
      </c>
      <c r="BT18" s="2"/>
      <c r="BU18" s="3"/>
      <c r="BV18" s="3"/>
      <c r="BW18" s="3"/>
      <c r="BX18" s="3"/>
    </row>
    <row r="19" spans="1:76" ht="15">
      <c r="A19" s="14" t="s">
        <v>222</v>
      </c>
      <c r="B19" s="15"/>
      <c r="C19" s="15" t="s">
        <v>64</v>
      </c>
      <c r="D19" s="93">
        <v>163.2151343721576</v>
      </c>
      <c r="E19" s="81"/>
      <c r="F19" s="112" t="s">
        <v>356</v>
      </c>
      <c r="G19" s="15"/>
      <c r="H19" s="16" t="s">
        <v>222</v>
      </c>
      <c r="I19" s="66"/>
      <c r="J19" s="66"/>
      <c r="K19" s="114" t="s">
        <v>753</v>
      </c>
      <c r="L19" s="94">
        <v>1</v>
      </c>
      <c r="M19" s="95">
        <v>485.1222839355469</v>
      </c>
      <c r="N19" s="95">
        <v>3431.262939453125</v>
      </c>
      <c r="O19" s="77"/>
      <c r="P19" s="96"/>
      <c r="Q19" s="96"/>
      <c r="R19" s="97"/>
      <c r="S19" s="51">
        <v>0</v>
      </c>
      <c r="T19" s="51">
        <v>1</v>
      </c>
      <c r="U19" s="52">
        <v>0</v>
      </c>
      <c r="V19" s="52">
        <v>0.066667</v>
      </c>
      <c r="W19" s="52">
        <v>0</v>
      </c>
      <c r="X19" s="52">
        <v>0.569613</v>
      </c>
      <c r="Y19" s="52">
        <v>0</v>
      </c>
      <c r="Z19" s="52">
        <v>0</v>
      </c>
      <c r="AA19" s="82">
        <v>19</v>
      </c>
      <c r="AB19" s="82"/>
      <c r="AC19" s="98"/>
      <c r="AD19" s="85" t="s">
        <v>526</v>
      </c>
      <c r="AE19" s="85">
        <v>1676</v>
      </c>
      <c r="AF19" s="85">
        <v>1433</v>
      </c>
      <c r="AG19" s="85">
        <v>158454</v>
      </c>
      <c r="AH19" s="85">
        <v>14010</v>
      </c>
      <c r="AI19" s="85"/>
      <c r="AJ19" s="85" t="s">
        <v>565</v>
      </c>
      <c r="AK19" s="85" t="s">
        <v>598</v>
      </c>
      <c r="AL19" s="90" t="s">
        <v>620</v>
      </c>
      <c r="AM19" s="85"/>
      <c r="AN19" s="87">
        <v>39289.05930555556</v>
      </c>
      <c r="AO19" s="90" t="s">
        <v>651</v>
      </c>
      <c r="AP19" s="85" t="b">
        <v>0</v>
      </c>
      <c r="AQ19" s="85" t="b">
        <v>0</v>
      </c>
      <c r="AR19" s="85" t="b">
        <v>0</v>
      </c>
      <c r="AS19" s="85"/>
      <c r="AT19" s="85">
        <v>129</v>
      </c>
      <c r="AU19" s="90" t="s">
        <v>673</v>
      </c>
      <c r="AV19" s="85" t="b">
        <v>0</v>
      </c>
      <c r="AW19" s="85" t="s">
        <v>694</v>
      </c>
      <c r="AX19" s="90" t="s">
        <v>711</v>
      </c>
      <c r="AY19" s="85" t="s">
        <v>66</v>
      </c>
      <c r="AZ19" s="85" t="str">
        <f>REPLACE(INDEX(GroupVertices[Group],MATCH(Vertices[[#This Row],[Vertex]],GroupVertices[Vertex],0)),1,1,"")</f>
        <v>2</v>
      </c>
      <c r="BA19" s="51"/>
      <c r="BB19" s="51"/>
      <c r="BC19" s="51"/>
      <c r="BD19" s="51"/>
      <c r="BE19" s="51"/>
      <c r="BF19" s="51"/>
      <c r="BG19" s="128" t="s">
        <v>1086</v>
      </c>
      <c r="BH19" s="128" t="s">
        <v>1086</v>
      </c>
      <c r="BI19" s="128" t="s">
        <v>1112</v>
      </c>
      <c r="BJ19" s="128" t="s">
        <v>1112</v>
      </c>
      <c r="BK19" s="128">
        <v>0</v>
      </c>
      <c r="BL19" s="131">
        <v>0</v>
      </c>
      <c r="BM19" s="128">
        <v>1</v>
      </c>
      <c r="BN19" s="131">
        <v>3.5714285714285716</v>
      </c>
      <c r="BO19" s="128">
        <v>0</v>
      </c>
      <c r="BP19" s="131">
        <v>0</v>
      </c>
      <c r="BQ19" s="128">
        <v>27</v>
      </c>
      <c r="BR19" s="131">
        <v>96.42857142857143</v>
      </c>
      <c r="BS19" s="128">
        <v>28</v>
      </c>
      <c r="BT19" s="2"/>
      <c r="BU19" s="3"/>
      <c r="BV19" s="3"/>
      <c r="BW19" s="3"/>
      <c r="BX19" s="3"/>
    </row>
    <row r="20" spans="1:76" ht="15">
      <c r="A20" s="14" t="s">
        <v>223</v>
      </c>
      <c r="B20" s="15"/>
      <c r="C20" s="15" t="s">
        <v>64</v>
      </c>
      <c r="D20" s="93">
        <v>162.23792840853434</v>
      </c>
      <c r="E20" s="81"/>
      <c r="F20" s="112" t="s">
        <v>357</v>
      </c>
      <c r="G20" s="15"/>
      <c r="H20" s="16" t="s">
        <v>223</v>
      </c>
      <c r="I20" s="66"/>
      <c r="J20" s="66"/>
      <c r="K20" s="114" t="s">
        <v>754</v>
      </c>
      <c r="L20" s="94">
        <v>1</v>
      </c>
      <c r="M20" s="95">
        <v>2949.78564453125</v>
      </c>
      <c r="N20" s="95">
        <v>383.9617614746094</v>
      </c>
      <c r="O20" s="77"/>
      <c r="P20" s="96"/>
      <c r="Q20" s="96"/>
      <c r="R20" s="97"/>
      <c r="S20" s="51">
        <v>0</v>
      </c>
      <c r="T20" s="51">
        <v>1</v>
      </c>
      <c r="U20" s="52">
        <v>0</v>
      </c>
      <c r="V20" s="52">
        <v>0.066667</v>
      </c>
      <c r="W20" s="52">
        <v>0</v>
      </c>
      <c r="X20" s="52">
        <v>0.569613</v>
      </c>
      <c r="Y20" s="52">
        <v>0</v>
      </c>
      <c r="Z20" s="52">
        <v>0</v>
      </c>
      <c r="AA20" s="82">
        <v>20</v>
      </c>
      <c r="AB20" s="82"/>
      <c r="AC20" s="98"/>
      <c r="AD20" s="85" t="s">
        <v>527</v>
      </c>
      <c r="AE20" s="85">
        <v>272</v>
      </c>
      <c r="AF20" s="85">
        <v>283</v>
      </c>
      <c r="AG20" s="85">
        <v>5478</v>
      </c>
      <c r="AH20" s="85">
        <v>21620</v>
      </c>
      <c r="AI20" s="85"/>
      <c r="AJ20" s="85" t="s">
        <v>566</v>
      </c>
      <c r="AK20" s="85"/>
      <c r="AL20" s="85"/>
      <c r="AM20" s="85"/>
      <c r="AN20" s="87">
        <v>43542.94190972222</v>
      </c>
      <c r="AO20" s="90" t="s">
        <v>652</v>
      </c>
      <c r="AP20" s="85" t="b">
        <v>0</v>
      </c>
      <c r="AQ20" s="85" t="b">
        <v>0</v>
      </c>
      <c r="AR20" s="85" t="b">
        <v>0</v>
      </c>
      <c r="AS20" s="85"/>
      <c r="AT20" s="85">
        <v>1</v>
      </c>
      <c r="AU20" s="90" t="s">
        <v>673</v>
      </c>
      <c r="AV20" s="85" t="b">
        <v>0</v>
      </c>
      <c r="AW20" s="85" t="s">
        <v>694</v>
      </c>
      <c r="AX20" s="90" t="s">
        <v>712</v>
      </c>
      <c r="AY20" s="85" t="s">
        <v>66</v>
      </c>
      <c r="AZ20" s="85" t="str">
        <f>REPLACE(INDEX(GroupVertices[Group],MATCH(Vertices[[#This Row],[Vertex]],GroupVertices[Vertex],0)),1,1,"")</f>
        <v>2</v>
      </c>
      <c r="BA20" s="51"/>
      <c r="BB20" s="51"/>
      <c r="BC20" s="51"/>
      <c r="BD20" s="51"/>
      <c r="BE20" s="51"/>
      <c r="BF20" s="51"/>
      <c r="BG20" s="128" t="s">
        <v>1086</v>
      </c>
      <c r="BH20" s="128" t="s">
        <v>1086</v>
      </c>
      <c r="BI20" s="128" t="s">
        <v>1112</v>
      </c>
      <c r="BJ20" s="128" t="s">
        <v>1112</v>
      </c>
      <c r="BK20" s="128">
        <v>0</v>
      </c>
      <c r="BL20" s="131">
        <v>0</v>
      </c>
      <c r="BM20" s="128">
        <v>1</v>
      </c>
      <c r="BN20" s="131">
        <v>3.5714285714285716</v>
      </c>
      <c r="BO20" s="128">
        <v>0</v>
      </c>
      <c r="BP20" s="131">
        <v>0</v>
      </c>
      <c r="BQ20" s="128">
        <v>27</v>
      </c>
      <c r="BR20" s="131">
        <v>96.42857142857143</v>
      </c>
      <c r="BS20" s="128">
        <v>28</v>
      </c>
      <c r="BT20" s="2"/>
      <c r="BU20" s="3"/>
      <c r="BV20" s="3"/>
      <c r="BW20" s="3"/>
      <c r="BX20" s="3"/>
    </row>
    <row r="21" spans="1:76" ht="15">
      <c r="A21" s="14" t="s">
        <v>224</v>
      </c>
      <c r="B21" s="15"/>
      <c r="C21" s="15" t="s">
        <v>64</v>
      </c>
      <c r="D21" s="93">
        <v>165.30040692409796</v>
      </c>
      <c r="E21" s="81"/>
      <c r="F21" s="112" t="s">
        <v>358</v>
      </c>
      <c r="G21" s="15"/>
      <c r="H21" s="16" t="s">
        <v>224</v>
      </c>
      <c r="I21" s="66"/>
      <c r="J21" s="66"/>
      <c r="K21" s="114" t="s">
        <v>755</v>
      </c>
      <c r="L21" s="94">
        <v>700.7396144266482</v>
      </c>
      <c r="M21" s="95">
        <v>2453.41015625</v>
      </c>
      <c r="N21" s="95">
        <v>6077.2919921875</v>
      </c>
      <c r="O21" s="77"/>
      <c r="P21" s="96"/>
      <c r="Q21" s="96"/>
      <c r="R21" s="97"/>
      <c r="S21" s="51">
        <v>0</v>
      </c>
      <c r="T21" s="51">
        <v>2</v>
      </c>
      <c r="U21" s="52">
        <v>62</v>
      </c>
      <c r="V21" s="52">
        <v>0.013333</v>
      </c>
      <c r="W21" s="52">
        <v>0.021861</v>
      </c>
      <c r="X21" s="52">
        <v>0.819055</v>
      </c>
      <c r="Y21" s="52">
        <v>0</v>
      </c>
      <c r="Z21" s="52">
        <v>0</v>
      </c>
      <c r="AA21" s="82">
        <v>21</v>
      </c>
      <c r="AB21" s="82"/>
      <c r="AC21" s="98"/>
      <c r="AD21" s="85" t="s">
        <v>528</v>
      </c>
      <c r="AE21" s="85">
        <v>4324</v>
      </c>
      <c r="AF21" s="85">
        <v>3887</v>
      </c>
      <c r="AG21" s="85">
        <v>12494</v>
      </c>
      <c r="AH21" s="85">
        <v>104</v>
      </c>
      <c r="AI21" s="85"/>
      <c r="AJ21" s="85" t="s">
        <v>567</v>
      </c>
      <c r="AK21" s="85" t="s">
        <v>599</v>
      </c>
      <c r="AL21" s="90" t="s">
        <v>621</v>
      </c>
      <c r="AM21" s="85"/>
      <c r="AN21" s="87">
        <v>39836.950578703705</v>
      </c>
      <c r="AO21" s="90" t="s">
        <v>653</v>
      </c>
      <c r="AP21" s="85" t="b">
        <v>0</v>
      </c>
      <c r="AQ21" s="85" t="b">
        <v>0</v>
      </c>
      <c r="AR21" s="85" t="b">
        <v>1</v>
      </c>
      <c r="AS21" s="85"/>
      <c r="AT21" s="85">
        <v>229</v>
      </c>
      <c r="AU21" s="90" t="s">
        <v>673</v>
      </c>
      <c r="AV21" s="85" t="b">
        <v>0</v>
      </c>
      <c r="AW21" s="85" t="s">
        <v>694</v>
      </c>
      <c r="AX21" s="90" t="s">
        <v>713</v>
      </c>
      <c r="AY21" s="85" t="s">
        <v>66</v>
      </c>
      <c r="AZ21" s="85" t="str">
        <f>REPLACE(INDEX(GroupVertices[Group],MATCH(Vertices[[#This Row],[Vertex]],GroupVertices[Vertex],0)),1,1,"")</f>
        <v>1</v>
      </c>
      <c r="BA21" s="51" t="s">
        <v>295</v>
      </c>
      <c r="BB21" s="51" t="s">
        <v>295</v>
      </c>
      <c r="BC21" s="51" t="s">
        <v>319</v>
      </c>
      <c r="BD21" s="51" t="s">
        <v>319</v>
      </c>
      <c r="BE21" s="51" t="s">
        <v>325</v>
      </c>
      <c r="BF21" s="51" t="s">
        <v>325</v>
      </c>
      <c r="BG21" s="128" t="s">
        <v>1087</v>
      </c>
      <c r="BH21" s="128" t="s">
        <v>1087</v>
      </c>
      <c r="BI21" s="128" t="s">
        <v>1113</v>
      </c>
      <c r="BJ21" s="128" t="s">
        <v>1113</v>
      </c>
      <c r="BK21" s="128">
        <v>0</v>
      </c>
      <c r="BL21" s="131">
        <v>0</v>
      </c>
      <c r="BM21" s="128">
        <v>0</v>
      </c>
      <c r="BN21" s="131">
        <v>0</v>
      </c>
      <c r="BO21" s="128">
        <v>0</v>
      </c>
      <c r="BP21" s="131">
        <v>0</v>
      </c>
      <c r="BQ21" s="128">
        <v>23</v>
      </c>
      <c r="BR21" s="131">
        <v>100</v>
      </c>
      <c r="BS21" s="128">
        <v>23</v>
      </c>
      <c r="BT21" s="2"/>
      <c r="BU21" s="3"/>
      <c r="BV21" s="3"/>
      <c r="BW21" s="3"/>
      <c r="BX21" s="3"/>
    </row>
    <row r="22" spans="1:76" ht="15">
      <c r="A22" s="14" t="s">
        <v>245</v>
      </c>
      <c r="B22" s="15"/>
      <c r="C22" s="15" t="s">
        <v>64</v>
      </c>
      <c r="D22" s="93">
        <v>164.6172124938779</v>
      </c>
      <c r="E22" s="81"/>
      <c r="F22" s="112" t="s">
        <v>683</v>
      </c>
      <c r="G22" s="15"/>
      <c r="H22" s="16" t="s">
        <v>245</v>
      </c>
      <c r="I22" s="66"/>
      <c r="J22" s="66"/>
      <c r="K22" s="114" t="s">
        <v>756</v>
      </c>
      <c r="L22" s="94">
        <v>1</v>
      </c>
      <c r="M22" s="95">
        <v>2808.79736328125</v>
      </c>
      <c r="N22" s="95">
        <v>4693.6484375</v>
      </c>
      <c r="O22" s="77"/>
      <c r="P22" s="96"/>
      <c r="Q22" s="96"/>
      <c r="R22" s="97"/>
      <c r="S22" s="51">
        <v>1</v>
      </c>
      <c r="T22" s="51">
        <v>0</v>
      </c>
      <c r="U22" s="52">
        <v>0</v>
      </c>
      <c r="V22" s="52">
        <v>0.009434</v>
      </c>
      <c r="W22" s="52">
        <v>0.003947</v>
      </c>
      <c r="X22" s="52">
        <v>0.498098</v>
      </c>
      <c r="Y22" s="52">
        <v>0</v>
      </c>
      <c r="Z22" s="52">
        <v>0</v>
      </c>
      <c r="AA22" s="82">
        <v>22</v>
      </c>
      <c r="AB22" s="82"/>
      <c r="AC22" s="98"/>
      <c r="AD22" s="85" t="s">
        <v>529</v>
      </c>
      <c r="AE22" s="85">
        <v>371</v>
      </c>
      <c r="AF22" s="85">
        <v>3083</v>
      </c>
      <c r="AG22" s="85">
        <v>10956</v>
      </c>
      <c r="AH22" s="85">
        <v>128</v>
      </c>
      <c r="AI22" s="85"/>
      <c r="AJ22" s="85" t="s">
        <v>568</v>
      </c>
      <c r="AK22" s="85"/>
      <c r="AL22" s="85"/>
      <c r="AM22" s="85"/>
      <c r="AN22" s="87">
        <v>40004.650983796295</v>
      </c>
      <c r="AO22" s="90" t="s">
        <v>654</v>
      </c>
      <c r="AP22" s="85" t="b">
        <v>0</v>
      </c>
      <c r="AQ22" s="85" t="b">
        <v>0</v>
      </c>
      <c r="AR22" s="85" t="b">
        <v>0</v>
      </c>
      <c r="AS22" s="85"/>
      <c r="AT22" s="85">
        <v>250</v>
      </c>
      <c r="AU22" s="90" t="s">
        <v>673</v>
      </c>
      <c r="AV22" s="85" t="b">
        <v>0</v>
      </c>
      <c r="AW22" s="85" t="s">
        <v>694</v>
      </c>
      <c r="AX22" s="90" t="s">
        <v>714</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225</v>
      </c>
      <c r="B23" s="15"/>
      <c r="C23" s="15" t="s">
        <v>64</v>
      </c>
      <c r="D23" s="93">
        <v>163.49300076355306</v>
      </c>
      <c r="E23" s="81"/>
      <c r="F23" s="112" t="s">
        <v>359</v>
      </c>
      <c r="G23" s="15"/>
      <c r="H23" s="16" t="s">
        <v>225</v>
      </c>
      <c r="I23" s="66"/>
      <c r="J23" s="66"/>
      <c r="K23" s="114" t="s">
        <v>757</v>
      </c>
      <c r="L23" s="94">
        <v>1</v>
      </c>
      <c r="M23" s="95">
        <v>212.06454467773438</v>
      </c>
      <c r="N23" s="95">
        <v>6744.7431640625</v>
      </c>
      <c r="O23" s="77"/>
      <c r="P23" s="96"/>
      <c r="Q23" s="96"/>
      <c r="R23" s="97"/>
      <c r="S23" s="51">
        <v>0</v>
      </c>
      <c r="T23" s="51">
        <v>1</v>
      </c>
      <c r="U23" s="52">
        <v>0</v>
      </c>
      <c r="V23" s="52">
        <v>0.012987</v>
      </c>
      <c r="W23" s="52">
        <v>0.021148</v>
      </c>
      <c r="X23" s="52">
        <v>0.395673</v>
      </c>
      <c r="Y23" s="52">
        <v>0</v>
      </c>
      <c r="Z23" s="52">
        <v>0</v>
      </c>
      <c r="AA23" s="82">
        <v>23</v>
      </c>
      <c r="AB23" s="82"/>
      <c r="AC23" s="98"/>
      <c r="AD23" s="85" t="s">
        <v>530</v>
      </c>
      <c r="AE23" s="85">
        <v>192</v>
      </c>
      <c r="AF23" s="85">
        <v>1760</v>
      </c>
      <c r="AG23" s="85">
        <v>261</v>
      </c>
      <c r="AH23" s="85">
        <v>288</v>
      </c>
      <c r="AI23" s="85"/>
      <c r="AJ23" s="85" t="s">
        <v>569</v>
      </c>
      <c r="AK23" s="85" t="s">
        <v>600</v>
      </c>
      <c r="AL23" s="90" t="s">
        <v>622</v>
      </c>
      <c r="AM23" s="85"/>
      <c r="AN23" s="87">
        <v>40288.03747685185</v>
      </c>
      <c r="AO23" s="90" t="s">
        <v>655</v>
      </c>
      <c r="AP23" s="85" t="b">
        <v>0</v>
      </c>
      <c r="AQ23" s="85" t="b">
        <v>0</v>
      </c>
      <c r="AR23" s="85" t="b">
        <v>0</v>
      </c>
      <c r="AS23" s="85"/>
      <c r="AT23" s="85">
        <v>70</v>
      </c>
      <c r="AU23" s="90" t="s">
        <v>673</v>
      </c>
      <c r="AV23" s="85" t="b">
        <v>0</v>
      </c>
      <c r="AW23" s="85" t="s">
        <v>694</v>
      </c>
      <c r="AX23" s="90" t="s">
        <v>715</v>
      </c>
      <c r="AY23" s="85" t="s">
        <v>66</v>
      </c>
      <c r="AZ23" s="85" t="str">
        <f>REPLACE(INDEX(GroupVertices[Group],MATCH(Vertices[[#This Row],[Vertex]],GroupVertices[Vertex],0)),1,1,"")</f>
        <v>1</v>
      </c>
      <c r="BA23" s="51" t="s">
        <v>296</v>
      </c>
      <c r="BB23" s="51" t="s">
        <v>296</v>
      </c>
      <c r="BC23" s="51" t="s">
        <v>320</v>
      </c>
      <c r="BD23" s="51" t="s">
        <v>320</v>
      </c>
      <c r="BE23" s="51" t="s">
        <v>326</v>
      </c>
      <c r="BF23" s="51" t="s">
        <v>326</v>
      </c>
      <c r="BG23" s="128" t="s">
        <v>1088</v>
      </c>
      <c r="BH23" s="128" t="s">
        <v>1088</v>
      </c>
      <c r="BI23" s="128" t="s">
        <v>1114</v>
      </c>
      <c r="BJ23" s="128" t="s">
        <v>1114</v>
      </c>
      <c r="BK23" s="128">
        <v>3</v>
      </c>
      <c r="BL23" s="131">
        <v>23.076923076923077</v>
      </c>
      <c r="BM23" s="128">
        <v>0</v>
      </c>
      <c r="BN23" s="131">
        <v>0</v>
      </c>
      <c r="BO23" s="128">
        <v>0</v>
      </c>
      <c r="BP23" s="131">
        <v>0</v>
      </c>
      <c r="BQ23" s="128">
        <v>10</v>
      </c>
      <c r="BR23" s="131">
        <v>76.92307692307692</v>
      </c>
      <c r="BS23" s="128">
        <v>13</v>
      </c>
      <c r="BT23" s="2"/>
      <c r="BU23" s="3"/>
      <c r="BV23" s="3"/>
      <c r="BW23" s="3"/>
      <c r="BX23" s="3"/>
    </row>
    <row r="24" spans="1:76" ht="15">
      <c r="A24" s="14" t="s">
        <v>226</v>
      </c>
      <c r="B24" s="15"/>
      <c r="C24" s="15" t="s">
        <v>64</v>
      </c>
      <c r="D24" s="93">
        <v>162.40957676040557</v>
      </c>
      <c r="E24" s="81"/>
      <c r="F24" s="112" t="s">
        <v>360</v>
      </c>
      <c r="G24" s="15"/>
      <c r="H24" s="16" t="s">
        <v>226</v>
      </c>
      <c r="I24" s="66"/>
      <c r="J24" s="66"/>
      <c r="K24" s="114" t="s">
        <v>758</v>
      </c>
      <c r="L24" s="94">
        <v>1</v>
      </c>
      <c r="M24" s="95">
        <v>8290.2685546875</v>
      </c>
      <c r="N24" s="95">
        <v>9615.0380859375</v>
      </c>
      <c r="O24" s="77"/>
      <c r="P24" s="96"/>
      <c r="Q24" s="96"/>
      <c r="R24" s="97"/>
      <c r="S24" s="51">
        <v>0</v>
      </c>
      <c r="T24" s="51">
        <v>1</v>
      </c>
      <c r="U24" s="52">
        <v>0</v>
      </c>
      <c r="V24" s="52">
        <v>0.009709</v>
      </c>
      <c r="W24" s="52">
        <v>0.005249</v>
      </c>
      <c r="X24" s="52">
        <v>0.437313</v>
      </c>
      <c r="Y24" s="52">
        <v>0</v>
      </c>
      <c r="Z24" s="52">
        <v>0</v>
      </c>
      <c r="AA24" s="82">
        <v>24</v>
      </c>
      <c r="AB24" s="82"/>
      <c r="AC24" s="98"/>
      <c r="AD24" s="85" t="s">
        <v>531</v>
      </c>
      <c r="AE24" s="85">
        <v>872</v>
      </c>
      <c r="AF24" s="85">
        <v>485</v>
      </c>
      <c r="AG24" s="85">
        <v>2446</v>
      </c>
      <c r="AH24" s="85">
        <v>1443</v>
      </c>
      <c r="AI24" s="85"/>
      <c r="AJ24" s="85" t="s">
        <v>570</v>
      </c>
      <c r="AK24" s="85" t="s">
        <v>601</v>
      </c>
      <c r="AL24" s="90" t="s">
        <v>623</v>
      </c>
      <c r="AM24" s="85"/>
      <c r="AN24" s="87">
        <v>41666.64387731482</v>
      </c>
      <c r="AO24" s="90" t="s">
        <v>656</v>
      </c>
      <c r="AP24" s="85" t="b">
        <v>0</v>
      </c>
      <c r="AQ24" s="85" t="b">
        <v>0</v>
      </c>
      <c r="AR24" s="85" t="b">
        <v>0</v>
      </c>
      <c r="AS24" s="85"/>
      <c r="AT24" s="85">
        <v>23</v>
      </c>
      <c r="AU24" s="90" t="s">
        <v>673</v>
      </c>
      <c r="AV24" s="85" t="b">
        <v>0</v>
      </c>
      <c r="AW24" s="85" t="s">
        <v>694</v>
      </c>
      <c r="AX24" s="90" t="s">
        <v>716</v>
      </c>
      <c r="AY24" s="85" t="s">
        <v>66</v>
      </c>
      <c r="AZ24" s="85" t="str">
        <f>REPLACE(INDEX(GroupVertices[Group],MATCH(Vertices[[#This Row],[Vertex]],GroupVertices[Vertex],0)),1,1,"")</f>
        <v>5</v>
      </c>
      <c r="BA24" s="51"/>
      <c r="BB24" s="51"/>
      <c r="BC24" s="51"/>
      <c r="BD24" s="51"/>
      <c r="BE24" s="51" t="s">
        <v>327</v>
      </c>
      <c r="BF24" s="51" t="s">
        <v>327</v>
      </c>
      <c r="BG24" s="128" t="s">
        <v>1089</v>
      </c>
      <c r="BH24" s="128" t="s">
        <v>1089</v>
      </c>
      <c r="BI24" s="128" t="s">
        <v>1115</v>
      </c>
      <c r="BJ24" s="128" t="s">
        <v>1115</v>
      </c>
      <c r="BK24" s="128">
        <v>3</v>
      </c>
      <c r="BL24" s="131">
        <v>13.636363636363637</v>
      </c>
      <c r="BM24" s="128">
        <v>1</v>
      </c>
      <c r="BN24" s="131">
        <v>4.545454545454546</v>
      </c>
      <c r="BO24" s="128">
        <v>0</v>
      </c>
      <c r="BP24" s="131">
        <v>0</v>
      </c>
      <c r="BQ24" s="128">
        <v>18</v>
      </c>
      <c r="BR24" s="131">
        <v>81.81818181818181</v>
      </c>
      <c r="BS24" s="128">
        <v>22</v>
      </c>
      <c r="BT24" s="2"/>
      <c r="BU24" s="3"/>
      <c r="BV24" s="3"/>
      <c r="BW24" s="3"/>
      <c r="BX24" s="3"/>
    </row>
    <row r="25" spans="1:76" ht="15">
      <c r="A25" s="14" t="s">
        <v>227</v>
      </c>
      <c r="B25" s="15"/>
      <c r="C25" s="15" t="s">
        <v>64</v>
      </c>
      <c r="D25" s="93">
        <v>169.25766620461397</v>
      </c>
      <c r="E25" s="81"/>
      <c r="F25" s="112" t="s">
        <v>361</v>
      </c>
      <c r="G25" s="15"/>
      <c r="H25" s="16" t="s">
        <v>227</v>
      </c>
      <c r="I25" s="66"/>
      <c r="J25" s="66"/>
      <c r="K25" s="114" t="s">
        <v>759</v>
      </c>
      <c r="L25" s="94">
        <v>1028.0371760133062</v>
      </c>
      <c r="M25" s="95">
        <v>8798.5546875</v>
      </c>
      <c r="N25" s="95">
        <v>7280.22900390625</v>
      </c>
      <c r="O25" s="77"/>
      <c r="P25" s="96"/>
      <c r="Q25" s="96"/>
      <c r="R25" s="97"/>
      <c r="S25" s="51">
        <v>2</v>
      </c>
      <c r="T25" s="51">
        <v>2</v>
      </c>
      <c r="U25" s="52">
        <v>91</v>
      </c>
      <c r="V25" s="52">
        <v>0.013889</v>
      </c>
      <c r="W25" s="52">
        <v>0.029069</v>
      </c>
      <c r="X25" s="52">
        <v>1.352065</v>
      </c>
      <c r="Y25" s="52">
        <v>0.16666666666666666</v>
      </c>
      <c r="Z25" s="52">
        <v>0</v>
      </c>
      <c r="AA25" s="82">
        <v>25</v>
      </c>
      <c r="AB25" s="82"/>
      <c r="AC25" s="98"/>
      <c r="AD25" s="85" t="s">
        <v>532</v>
      </c>
      <c r="AE25" s="85">
        <v>9093</v>
      </c>
      <c r="AF25" s="85">
        <v>8544</v>
      </c>
      <c r="AG25" s="85">
        <v>2714</v>
      </c>
      <c r="AH25" s="85">
        <v>5963</v>
      </c>
      <c r="AI25" s="85"/>
      <c r="AJ25" s="85" t="s">
        <v>571</v>
      </c>
      <c r="AK25" s="85" t="s">
        <v>601</v>
      </c>
      <c r="AL25" s="90" t="s">
        <v>624</v>
      </c>
      <c r="AM25" s="85"/>
      <c r="AN25" s="87">
        <v>42803.844305555554</v>
      </c>
      <c r="AO25" s="90" t="s">
        <v>657</v>
      </c>
      <c r="AP25" s="85" t="b">
        <v>0</v>
      </c>
      <c r="AQ25" s="85" t="b">
        <v>0</v>
      </c>
      <c r="AR25" s="85" t="b">
        <v>0</v>
      </c>
      <c r="AS25" s="85"/>
      <c r="AT25" s="85">
        <v>25</v>
      </c>
      <c r="AU25" s="90" t="s">
        <v>673</v>
      </c>
      <c r="AV25" s="85" t="b">
        <v>0</v>
      </c>
      <c r="AW25" s="85" t="s">
        <v>694</v>
      </c>
      <c r="AX25" s="90" t="s">
        <v>717</v>
      </c>
      <c r="AY25" s="85" t="s">
        <v>66</v>
      </c>
      <c r="AZ25" s="85" t="str">
        <f>REPLACE(INDEX(GroupVertices[Group],MATCH(Vertices[[#This Row],[Vertex]],GroupVertices[Vertex],0)),1,1,"")</f>
        <v>5</v>
      </c>
      <c r="BA25" s="51" t="s">
        <v>297</v>
      </c>
      <c r="BB25" s="51" t="s">
        <v>297</v>
      </c>
      <c r="BC25" s="51" t="s">
        <v>320</v>
      </c>
      <c r="BD25" s="51" t="s">
        <v>320</v>
      </c>
      <c r="BE25" s="51" t="s">
        <v>327</v>
      </c>
      <c r="BF25" s="51" t="s">
        <v>327</v>
      </c>
      <c r="BG25" s="128" t="s">
        <v>1090</v>
      </c>
      <c r="BH25" s="128" t="s">
        <v>1090</v>
      </c>
      <c r="BI25" s="128" t="s">
        <v>1116</v>
      </c>
      <c r="BJ25" s="128" t="s">
        <v>1116</v>
      </c>
      <c r="BK25" s="128">
        <v>3</v>
      </c>
      <c r="BL25" s="131">
        <v>9.090909090909092</v>
      </c>
      <c r="BM25" s="128">
        <v>1</v>
      </c>
      <c r="BN25" s="131">
        <v>3.0303030303030303</v>
      </c>
      <c r="BO25" s="128">
        <v>0</v>
      </c>
      <c r="BP25" s="131">
        <v>0</v>
      </c>
      <c r="BQ25" s="128">
        <v>29</v>
      </c>
      <c r="BR25" s="131">
        <v>87.87878787878788</v>
      </c>
      <c r="BS25" s="128">
        <v>33</v>
      </c>
      <c r="BT25" s="2"/>
      <c r="BU25" s="3"/>
      <c r="BV25" s="3"/>
      <c r="BW25" s="3"/>
      <c r="BX25" s="3"/>
    </row>
    <row r="26" spans="1:76" ht="15">
      <c r="A26" s="14" t="s">
        <v>246</v>
      </c>
      <c r="B26" s="15"/>
      <c r="C26" s="15" t="s">
        <v>64</v>
      </c>
      <c r="D26" s="93">
        <v>163.4046273546689</v>
      </c>
      <c r="E26" s="81"/>
      <c r="F26" s="112" t="s">
        <v>684</v>
      </c>
      <c r="G26" s="15"/>
      <c r="H26" s="16" t="s">
        <v>246</v>
      </c>
      <c r="I26" s="66"/>
      <c r="J26" s="66"/>
      <c r="K26" s="114" t="s">
        <v>760</v>
      </c>
      <c r="L26" s="94">
        <v>1</v>
      </c>
      <c r="M26" s="95">
        <v>8670.3779296875</v>
      </c>
      <c r="N26" s="95">
        <v>4740.7021484375</v>
      </c>
      <c r="O26" s="77"/>
      <c r="P26" s="96"/>
      <c r="Q26" s="96"/>
      <c r="R26" s="97"/>
      <c r="S26" s="51">
        <v>2</v>
      </c>
      <c r="T26" s="51">
        <v>0</v>
      </c>
      <c r="U26" s="52">
        <v>0</v>
      </c>
      <c r="V26" s="52">
        <v>0.009804</v>
      </c>
      <c r="W26" s="52">
        <v>0.010353</v>
      </c>
      <c r="X26" s="52">
        <v>0.717186</v>
      </c>
      <c r="Y26" s="52">
        <v>0.5</v>
      </c>
      <c r="Z26" s="52">
        <v>0</v>
      </c>
      <c r="AA26" s="82">
        <v>26</v>
      </c>
      <c r="AB26" s="82"/>
      <c r="AC26" s="98"/>
      <c r="AD26" s="85" t="s">
        <v>533</v>
      </c>
      <c r="AE26" s="85">
        <v>973</v>
      </c>
      <c r="AF26" s="85">
        <v>1656</v>
      </c>
      <c r="AG26" s="85">
        <v>3574</v>
      </c>
      <c r="AH26" s="85">
        <v>6866</v>
      </c>
      <c r="AI26" s="85"/>
      <c r="AJ26" s="85" t="s">
        <v>572</v>
      </c>
      <c r="AK26" s="85" t="s">
        <v>594</v>
      </c>
      <c r="AL26" s="90" t="s">
        <v>616</v>
      </c>
      <c r="AM26" s="85"/>
      <c r="AN26" s="87">
        <v>42648.55538194445</v>
      </c>
      <c r="AO26" s="90" t="s">
        <v>658</v>
      </c>
      <c r="AP26" s="85" t="b">
        <v>1</v>
      </c>
      <c r="AQ26" s="85" t="b">
        <v>0</v>
      </c>
      <c r="AR26" s="85" t="b">
        <v>0</v>
      </c>
      <c r="AS26" s="85"/>
      <c r="AT26" s="85">
        <v>60</v>
      </c>
      <c r="AU26" s="85"/>
      <c r="AV26" s="85" t="b">
        <v>0</v>
      </c>
      <c r="AW26" s="85" t="s">
        <v>694</v>
      </c>
      <c r="AX26" s="90" t="s">
        <v>718</v>
      </c>
      <c r="AY26" s="85" t="s">
        <v>65</v>
      </c>
      <c r="AZ26" s="85" t="str">
        <f>REPLACE(INDEX(GroupVertices[Group],MATCH(Vertices[[#This Row],[Vertex]],GroupVertices[Vertex],0)),1,1,"")</f>
        <v>5</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228</v>
      </c>
      <c r="B27" s="15"/>
      <c r="C27" s="15" t="s">
        <v>64</v>
      </c>
      <c r="D27" s="93">
        <v>162.03908823854493</v>
      </c>
      <c r="E27" s="81"/>
      <c r="F27" s="112" t="s">
        <v>362</v>
      </c>
      <c r="G27" s="15"/>
      <c r="H27" s="16" t="s">
        <v>228</v>
      </c>
      <c r="I27" s="66"/>
      <c r="J27" s="66"/>
      <c r="K27" s="114" t="s">
        <v>761</v>
      </c>
      <c r="L27" s="94">
        <v>328.29756158665805</v>
      </c>
      <c r="M27" s="95">
        <v>9786.9345703125</v>
      </c>
      <c r="N27" s="95">
        <v>5742.31787109375</v>
      </c>
      <c r="O27" s="77"/>
      <c r="P27" s="96"/>
      <c r="Q27" s="96"/>
      <c r="R27" s="97"/>
      <c r="S27" s="51">
        <v>0</v>
      </c>
      <c r="T27" s="51">
        <v>3</v>
      </c>
      <c r="U27" s="52">
        <v>29</v>
      </c>
      <c r="V27" s="52">
        <v>0.013699</v>
      </c>
      <c r="W27" s="52">
        <v>0.028266</v>
      </c>
      <c r="X27" s="52">
        <v>0.987789</v>
      </c>
      <c r="Y27" s="52">
        <v>0.3333333333333333</v>
      </c>
      <c r="Z27" s="52">
        <v>0</v>
      </c>
      <c r="AA27" s="82">
        <v>27</v>
      </c>
      <c r="AB27" s="82"/>
      <c r="AC27" s="98"/>
      <c r="AD27" s="85" t="s">
        <v>534</v>
      </c>
      <c r="AE27" s="85">
        <v>152</v>
      </c>
      <c r="AF27" s="85">
        <v>49</v>
      </c>
      <c r="AG27" s="85">
        <v>1605</v>
      </c>
      <c r="AH27" s="85">
        <v>78</v>
      </c>
      <c r="AI27" s="85"/>
      <c r="AJ27" s="85" t="s">
        <v>573</v>
      </c>
      <c r="AK27" s="85" t="s">
        <v>602</v>
      </c>
      <c r="AL27" s="90" t="s">
        <v>625</v>
      </c>
      <c r="AM27" s="85"/>
      <c r="AN27" s="87">
        <v>43349.19642361111</v>
      </c>
      <c r="AO27" s="90" t="s">
        <v>659</v>
      </c>
      <c r="AP27" s="85" t="b">
        <v>1</v>
      </c>
      <c r="AQ27" s="85" t="b">
        <v>0</v>
      </c>
      <c r="AR27" s="85" t="b">
        <v>0</v>
      </c>
      <c r="AS27" s="85"/>
      <c r="AT27" s="85">
        <v>0</v>
      </c>
      <c r="AU27" s="85"/>
      <c r="AV27" s="85" t="b">
        <v>0</v>
      </c>
      <c r="AW27" s="85" t="s">
        <v>694</v>
      </c>
      <c r="AX27" s="90" t="s">
        <v>719</v>
      </c>
      <c r="AY27" s="85" t="s">
        <v>66</v>
      </c>
      <c r="AZ27" s="85" t="str">
        <f>REPLACE(INDEX(GroupVertices[Group],MATCH(Vertices[[#This Row],[Vertex]],GroupVertices[Vertex],0)),1,1,"")</f>
        <v>5</v>
      </c>
      <c r="BA27" s="51"/>
      <c r="BB27" s="51"/>
      <c r="BC27" s="51"/>
      <c r="BD27" s="51"/>
      <c r="BE27" s="51" t="s">
        <v>327</v>
      </c>
      <c r="BF27" s="51" t="s">
        <v>327</v>
      </c>
      <c r="BG27" s="128" t="s">
        <v>1091</v>
      </c>
      <c r="BH27" s="128" t="s">
        <v>1091</v>
      </c>
      <c r="BI27" s="128" t="s">
        <v>1117</v>
      </c>
      <c r="BJ27" s="128" t="s">
        <v>1117</v>
      </c>
      <c r="BK27" s="128">
        <v>0</v>
      </c>
      <c r="BL27" s="131">
        <v>0</v>
      </c>
      <c r="BM27" s="128">
        <v>2</v>
      </c>
      <c r="BN27" s="131">
        <v>5.555555555555555</v>
      </c>
      <c r="BO27" s="128">
        <v>0</v>
      </c>
      <c r="BP27" s="131">
        <v>0</v>
      </c>
      <c r="BQ27" s="128">
        <v>34</v>
      </c>
      <c r="BR27" s="131">
        <v>94.44444444444444</v>
      </c>
      <c r="BS27" s="128">
        <v>36</v>
      </c>
      <c r="BT27" s="2"/>
      <c r="BU27" s="3"/>
      <c r="BV27" s="3"/>
      <c r="BW27" s="3"/>
      <c r="BX27" s="3"/>
    </row>
    <row r="28" spans="1:76" ht="15">
      <c r="A28" s="14" t="s">
        <v>229</v>
      </c>
      <c r="B28" s="15"/>
      <c r="C28" s="15" t="s">
        <v>64</v>
      </c>
      <c r="D28" s="93">
        <v>163.53633772367897</v>
      </c>
      <c r="E28" s="81"/>
      <c r="F28" s="112" t="s">
        <v>363</v>
      </c>
      <c r="G28" s="15"/>
      <c r="H28" s="16" t="s">
        <v>229</v>
      </c>
      <c r="I28" s="66"/>
      <c r="J28" s="66"/>
      <c r="K28" s="114" t="s">
        <v>762</v>
      </c>
      <c r="L28" s="94">
        <v>1</v>
      </c>
      <c r="M28" s="95">
        <v>1068.05712890625</v>
      </c>
      <c r="N28" s="95">
        <v>6178.79248046875</v>
      </c>
      <c r="O28" s="77"/>
      <c r="P28" s="96"/>
      <c r="Q28" s="96"/>
      <c r="R28" s="97"/>
      <c r="S28" s="51">
        <v>0</v>
      </c>
      <c r="T28" s="51">
        <v>1</v>
      </c>
      <c r="U28" s="52">
        <v>0</v>
      </c>
      <c r="V28" s="52">
        <v>0.012987</v>
      </c>
      <c r="W28" s="52">
        <v>0.021148</v>
      </c>
      <c r="X28" s="52">
        <v>0.395673</v>
      </c>
      <c r="Y28" s="52">
        <v>0</v>
      </c>
      <c r="Z28" s="52">
        <v>0</v>
      </c>
      <c r="AA28" s="82">
        <v>28</v>
      </c>
      <c r="AB28" s="82"/>
      <c r="AC28" s="98"/>
      <c r="AD28" s="85" t="s">
        <v>535</v>
      </c>
      <c r="AE28" s="85">
        <v>2036</v>
      </c>
      <c r="AF28" s="85">
        <v>1811</v>
      </c>
      <c r="AG28" s="85">
        <v>3868</v>
      </c>
      <c r="AH28" s="85">
        <v>238</v>
      </c>
      <c r="AI28" s="85"/>
      <c r="AJ28" s="85" t="s">
        <v>574</v>
      </c>
      <c r="AK28" s="85" t="s">
        <v>603</v>
      </c>
      <c r="AL28" s="90" t="s">
        <v>626</v>
      </c>
      <c r="AM28" s="85"/>
      <c r="AN28" s="87">
        <v>40651.72917824074</v>
      </c>
      <c r="AO28" s="90" t="s">
        <v>660</v>
      </c>
      <c r="AP28" s="85" t="b">
        <v>0</v>
      </c>
      <c r="AQ28" s="85" t="b">
        <v>0</v>
      </c>
      <c r="AR28" s="85" t="b">
        <v>0</v>
      </c>
      <c r="AS28" s="85"/>
      <c r="AT28" s="85">
        <v>82</v>
      </c>
      <c r="AU28" s="90" t="s">
        <v>673</v>
      </c>
      <c r="AV28" s="85" t="b">
        <v>0</v>
      </c>
      <c r="AW28" s="85" t="s">
        <v>694</v>
      </c>
      <c r="AX28" s="90" t="s">
        <v>720</v>
      </c>
      <c r="AY28" s="85" t="s">
        <v>66</v>
      </c>
      <c r="AZ28" s="85" t="str">
        <f>REPLACE(INDEX(GroupVertices[Group],MATCH(Vertices[[#This Row],[Vertex]],GroupVertices[Vertex],0)),1,1,"")</f>
        <v>1</v>
      </c>
      <c r="BA28" s="51" t="s">
        <v>298</v>
      </c>
      <c r="BB28" s="51" t="s">
        <v>298</v>
      </c>
      <c r="BC28" s="51" t="s">
        <v>321</v>
      </c>
      <c r="BD28" s="51" t="s">
        <v>321</v>
      </c>
      <c r="BE28" s="51" t="s">
        <v>328</v>
      </c>
      <c r="BF28" s="51" t="s">
        <v>328</v>
      </c>
      <c r="BG28" s="128" t="s">
        <v>1092</v>
      </c>
      <c r="BH28" s="128" t="s">
        <v>1092</v>
      </c>
      <c r="BI28" s="128" t="s">
        <v>1118</v>
      </c>
      <c r="BJ28" s="128" t="s">
        <v>1118</v>
      </c>
      <c r="BK28" s="128">
        <v>1</v>
      </c>
      <c r="BL28" s="131">
        <v>4.545454545454546</v>
      </c>
      <c r="BM28" s="128">
        <v>1</v>
      </c>
      <c r="BN28" s="131">
        <v>4.545454545454546</v>
      </c>
      <c r="BO28" s="128">
        <v>0</v>
      </c>
      <c r="BP28" s="131">
        <v>0</v>
      </c>
      <c r="BQ28" s="128">
        <v>20</v>
      </c>
      <c r="BR28" s="131">
        <v>90.9090909090909</v>
      </c>
      <c r="BS28" s="128">
        <v>22</v>
      </c>
      <c r="BT28" s="2"/>
      <c r="BU28" s="3"/>
      <c r="BV28" s="3"/>
      <c r="BW28" s="3"/>
      <c r="BX28" s="3"/>
    </row>
    <row r="29" spans="1:76" ht="15">
      <c r="A29" s="14" t="s">
        <v>230</v>
      </c>
      <c r="B29" s="15"/>
      <c r="C29" s="15" t="s">
        <v>64</v>
      </c>
      <c r="D29" s="93">
        <v>164.20763573347233</v>
      </c>
      <c r="E29" s="81"/>
      <c r="F29" s="112" t="s">
        <v>364</v>
      </c>
      <c r="G29" s="15"/>
      <c r="H29" s="16" t="s">
        <v>230</v>
      </c>
      <c r="I29" s="66"/>
      <c r="J29" s="66"/>
      <c r="K29" s="114" t="s">
        <v>763</v>
      </c>
      <c r="L29" s="94">
        <v>1154.4417515226362</v>
      </c>
      <c r="M29" s="95">
        <v>6377.6162109375</v>
      </c>
      <c r="N29" s="95">
        <v>7045.24169921875</v>
      </c>
      <c r="O29" s="77"/>
      <c r="P29" s="96"/>
      <c r="Q29" s="96"/>
      <c r="R29" s="97"/>
      <c r="S29" s="51">
        <v>3</v>
      </c>
      <c r="T29" s="51">
        <v>6</v>
      </c>
      <c r="U29" s="52">
        <v>102.2</v>
      </c>
      <c r="V29" s="52">
        <v>0.015152</v>
      </c>
      <c r="W29" s="52">
        <v>0.085357</v>
      </c>
      <c r="X29" s="52">
        <v>1.957602</v>
      </c>
      <c r="Y29" s="52">
        <v>0.21428571428571427</v>
      </c>
      <c r="Z29" s="52">
        <v>0.125</v>
      </c>
      <c r="AA29" s="82">
        <v>29</v>
      </c>
      <c r="AB29" s="82"/>
      <c r="AC29" s="98"/>
      <c r="AD29" s="85" t="s">
        <v>536</v>
      </c>
      <c r="AE29" s="85">
        <v>1212</v>
      </c>
      <c r="AF29" s="85">
        <v>2601</v>
      </c>
      <c r="AG29" s="85">
        <v>7119</v>
      </c>
      <c r="AH29" s="85">
        <v>849</v>
      </c>
      <c r="AI29" s="85"/>
      <c r="AJ29" s="85" t="s">
        <v>575</v>
      </c>
      <c r="AK29" s="85" t="s">
        <v>604</v>
      </c>
      <c r="AL29" s="90" t="s">
        <v>627</v>
      </c>
      <c r="AM29" s="85"/>
      <c r="AN29" s="87">
        <v>40339.59972222222</v>
      </c>
      <c r="AO29" s="90" t="s">
        <v>661</v>
      </c>
      <c r="AP29" s="85" t="b">
        <v>0</v>
      </c>
      <c r="AQ29" s="85" t="b">
        <v>0</v>
      </c>
      <c r="AR29" s="85" t="b">
        <v>1</v>
      </c>
      <c r="AS29" s="85"/>
      <c r="AT29" s="85">
        <v>149</v>
      </c>
      <c r="AU29" s="90" t="s">
        <v>676</v>
      </c>
      <c r="AV29" s="85" t="b">
        <v>0</v>
      </c>
      <c r="AW29" s="85" t="s">
        <v>694</v>
      </c>
      <c r="AX29" s="90" t="s">
        <v>721</v>
      </c>
      <c r="AY29" s="85" t="s">
        <v>66</v>
      </c>
      <c r="AZ29" s="85" t="str">
        <f>REPLACE(INDEX(GroupVertices[Group],MATCH(Vertices[[#This Row],[Vertex]],GroupVertices[Vertex],0)),1,1,"")</f>
        <v>3</v>
      </c>
      <c r="BA29" s="51" t="s">
        <v>299</v>
      </c>
      <c r="BB29" s="51" t="s">
        <v>299</v>
      </c>
      <c r="BC29" s="51" t="s">
        <v>322</v>
      </c>
      <c r="BD29" s="51" t="s">
        <v>322</v>
      </c>
      <c r="BE29" s="51" t="s">
        <v>329</v>
      </c>
      <c r="BF29" s="51" t="s">
        <v>329</v>
      </c>
      <c r="BG29" s="128" t="s">
        <v>1093</v>
      </c>
      <c r="BH29" s="128" t="s">
        <v>1093</v>
      </c>
      <c r="BI29" s="128" t="s">
        <v>1119</v>
      </c>
      <c r="BJ29" s="128" t="s">
        <v>1119</v>
      </c>
      <c r="BK29" s="128">
        <v>1</v>
      </c>
      <c r="BL29" s="131">
        <v>3.225806451612903</v>
      </c>
      <c r="BM29" s="128">
        <v>0</v>
      </c>
      <c r="BN29" s="131">
        <v>0</v>
      </c>
      <c r="BO29" s="128">
        <v>0</v>
      </c>
      <c r="BP29" s="131">
        <v>0</v>
      </c>
      <c r="BQ29" s="128">
        <v>30</v>
      </c>
      <c r="BR29" s="131">
        <v>96.7741935483871</v>
      </c>
      <c r="BS29" s="128">
        <v>31</v>
      </c>
      <c r="BT29" s="2"/>
      <c r="BU29" s="3"/>
      <c r="BV29" s="3"/>
      <c r="BW29" s="3"/>
      <c r="BX29" s="3"/>
    </row>
    <row r="30" spans="1:76" ht="15">
      <c r="A30" s="14" t="s">
        <v>247</v>
      </c>
      <c r="B30" s="15"/>
      <c r="C30" s="15" t="s">
        <v>64</v>
      </c>
      <c r="D30" s="93">
        <v>207.75108372820756</v>
      </c>
      <c r="E30" s="81"/>
      <c r="F30" s="112" t="s">
        <v>685</v>
      </c>
      <c r="G30" s="15"/>
      <c r="H30" s="16" t="s">
        <v>247</v>
      </c>
      <c r="I30" s="66"/>
      <c r="J30" s="66"/>
      <c r="K30" s="114" t="s">
        <v>764</v>
      </c>
      <c r="L30" s="94">
        <v>1</v>
      </c>
      <c r="M30" s="95">
        <v>4866.31005859375</v>
      </c>
      <c r="N30" s="95">
        <v>4740.7021484375</v>
      </c>
      <c r="O30" s="77"/>
      <c r="P30" s="96"/>
      <c r="Q30" s="96"/>
      <c r="R30" s="97"/>
      <c r="S30" s="51">
        <v>1</v>
      </c>
      <c r="T30" s="51">
        <v>0</v>
      </c>
      <c r="U30" s="52">
        <v>0</v>
      </c>
      <c r="V30" s="52">
        <v>0.010309</v>
      </c>
      <c r="W30" s="52">
        <v>0.015412</v>
      </c>
      <c r="X30" s="52">
        <v>0.357995</v>
      </c>
      <c r="Y30" s="52">
        <v>0</v>
      </c>
      <c r="Z30" s="52">
        <v>0</v>
      </c>
      <c r="AA30" s="82">
        <v>30</v>
      </c>
      <c r="AB30" s="82"/>
      <c r="AC30" s="98"/>
      <c r="AD30" s="85" t="s">
        <v>537</v>
      </c>
      <c r="AE30" s="85">
        <v>1596</v>
      </c>
      <c r="AF30" s="85">
        <v>53844</v>
      </c>
      <c r="AG30" s="85">
        <v>19361</v>
      </c>
      <c r="AH30" s="85">
        <v>5233</v>
      </c>
      <c r="AI30" s="85"/>
      <c r="AJ30" s="85" t="s">
        <v>576</v>
      </c>
      <c r="AK30" s="85" t="s">
        <v>605</v>
      </c>
      <c r="AL30" s="90" t="s">
        <v>628</v>
      </c>
      <c r="AM30" s="85"/>
      <c r="AN30" s="87">
        <v>40277.49466435185</v>
      </c>
      <c r="AO30" s="90" t="s">
        <v>662</v>
      </c>
      <c r="AP30" s="85" t="b">
        <v>0</v>
      </c>
      <c r="AQ30" s="85" t="b">
        <v>0</v>
      </c>
      <c r="AR30" s="85" t="b">
        <v>1</v>
      </c>
      <c r="AS30" s="85"/>
      <c r="AT30" s="85">
        <v>1047</v>
      </c>
      <c r="AU30" s="90" t="s">
        <v>673</v>
      </c>
      <c r="AV30" s="85" t="b">
        <v>1</v>
      </c>
      <c r="AW30" s="85" t="s">
        <v>694</v>
      </c>
      <c r="AX30" s="90" t="s">
        <v>722</v>
      </c>
      <c r="AY30" s="85" t="s">
        <v>65</v>
      </c>
      <c r="AZ30" s="85" t="str">
        <f>REPLACE(INDEX(GroupVertices[Group],MATCH(Vertices[[#This Row],[Vertex]],GroupVertices[Vertex],0)),1,1,"")</f>
        <v>3</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231</v>
      </c>
      <c r="B31" s="15"/>
      <c r="C31" s="15" t="s">
        <v>64</v>
      </c>
      <c r="D31" s="93">
        <v>162.18269502798174</v>
      </c>
      <c r="E31" s="81"/>
      <c r="F31" s="112" t="s">
        <v>365</v>
      </c>
      <c r="G31" s="15"/>
      <c r="H31" s="16" t="s">
        <v>231</v>
      </c>
      <c r="I31" s="66"/>
      <c r="J31" s="66"/>
      <c r="K31" s="114" t="s">
        <v>765</v>
      </c>
      <c r="L31" s="94">
        <v>441.1587897199884</v>
      </c>
      <c r="M31" s="95">
        <v>6176.56396484375</v>
      </c>
      <c r="N31" s="95">
        <v>9469.318359375</v>
      </c>
      <c r="O31" s="77"/>
      <c r="P31" s="96"/>
      <c r="Q31" s="96"/>
      <c r="R31" s="97"/>
      <c r="S31" s="51">
        <v>0</v>
      </c>
      <c r="T31" s="51">
        <v>5</v>
      </c>
      <c r="U31" s="52">
        <v>39</v>
      </c>
      <c r="V31" s="52">
        <v>0.014493</v>
      </c>
      <c r="W31" s="52">
        <v>0.063558</v>
      </c>
      <c r="X31" s="52">
        <v>1.232652</v>
      </c>
      <c r="Y31" s="52">
        <v>0.2</v>
      </c>
      <c r="Z31" s="52">
        <v>0</v>
      </c>
      <c r="AA31" s="82">
        <v>31</v>
      </c>
      <c r="AB31" s="82"/>
      <c r="AC31" s="98"/>
      <c r="AD31" s="85" t="s">
        <v>538</v>
      </c>
      <c r="AE31" s="85">
        <v>341</v>
      </c>
      <c r="AF31" s="85">
        <v>218</v>
      </c>
      <c r="AG31" s="85">
        <v>772</v>
      </c>
      <c r="AH31" s="85">
        <v>129</v>
      </c>
      <c r="AI31" s="85"/>
      <c r="AJ31" s="85" t="s">
        <v>577</v>
      </c>
      <c r="AK31" s="85" t="s">
        <v>606</v>
      </c>
      <c r="AL31" s="90" t="s">
        <v>629</v>
      </c>
      <c r="AM31" s="85"/>
      <c r="AN31" s="87">
        <v>39919.812268518515</v>
      </c>
      <c r="AO31" s="90" t="s">
        <v>663</v>
      </c>
      <c r="AP31" s="85" t="b">
        <v>1</v>
      </c>
      <c r="AQ31" s="85" t="b">
        <v>0</v>
      </c>
      <c r="AR31" s="85" t="b">
        <v>0</v>
      </c>
      <c r="AS31" s="85"/>
      <c r="AT31" s="85">
        <v>15</v>
      </c>
      <c r="AU31" s="90" t="s">
        <v>673</v>
      </c>
      <c r="AV31" s="85" t="b">
        <v>0</v>
      </c>
      <c r="AW31" s="85" t="s">
        <v>694</v>
      </c>
      <c r="AX31" s="90" t="s">
        <v>723</v>
      </c>
      <c r="AY31" s="85" t="s">
        <v>66</v>
      </c>
      <c r="AZ31" s="85" t="str">
        <f>REPLACE(INDEX(GroupVertices[Group],MATCH(Vertices[[#This Row],[Vertex]],GroupVertices[Vertex],0)),1,1,"")</f>
        <v>3</v>
      </c>
      <c r="BA31" s="51"/>
      <c r="BB31" s="51"/>
      <c r="BC31" s="51"/>
      <c r="BD31" s="51"/>
      <c r="BE31" s="51" t="s">
        <v>330</v>
      </c>
      <c r="BF31" s="51" t="s">
        <v>330</v>
      </c>
      <c r="BG31" s="128" t="s">
        <v>1094</v>
      </c>
      <c r="BH31" s="128" t="s">
        <v>1094</v>
      </c>
      <c r="BI31" s="128" t="s">
        <v>1120</v>
      </c>
      <c r="BJ31" s="128" t="s">
        <v>1120</v>
      </c>
      <c r="BK31" s="128">
        <v>0</v>
      </c>
      <c r="BL31" s="131">
        <v>0</v>
      </c>
      <c r="BM31" s="128">
        <v>0</v>
      </c>
      <c r="BN31" s="131">
        <v>0</v>
      </c>
      <c r="BO31" s="128">
        <v>0</v>
      </c>
      <c r="BP31" s="131">
        <v>0</v>
      </c>
      <c r="BQ31" s="128">
        <v>18</v>
      </c>
      <c r="BR31" s="131">
        <v>100</v>
      </c>
      <c r="BS31" s="128">
        <v>18</v>
      </c>
      <c r="BT31" s="2"/>
      <c r="BU31" s="3"/>
      <c r="BV31" s="3"/>
      <c r="BW31" s="3"/>
      <c r="BX31" s="3"/>
    </row>
    <row r="32" spans="1:76" ht="15">
      <c r="A32" s="14" t="s">
        <v>248</v>
      </c>
      <c r="B32" s="15"/>
      <c r="C32" s="15" t="s">
        <v>64</v>
      </c>
      <c r="D32" s="93">
        <v>172.4153160835913</v>
      </c>
      <c r="E32" s="81"/>
      <c r="F32" s="112" t="s">
        <v>686</v>
      </c>
      <c r="G32" s="15"/>
      <c r="H32" s="16" t="s">
        <v>248</v>
      </c>
      <c r="I32" s="66"/>
      <c r="J32" s="66"/>
      <c r="K32" s="114" t="s">
        <v>766</v>
      </c>
      <c r="L32" s="94">
        <v>14.543347375999645</v>
      </c>
      <c r="M32" s="95">
        <v>5255.15380859375</v>
      </c>
      <c r="N32" s="95">
        <v>8284.646484375</v>
      </c>
      <c r="O32" s="77"/>
      <c r="P32" s="96"/>
      <c r="Q32" s="96"/>
      <c r="R32" s="97"/>
      <c r="S32" s="51">
        <v>4</v>
      </c>
      <c r="T32" s="51">
        <v>0</v>
      </c>
      <c r="U32" s="52">
        <v>1.2</v>
      </c>
      <c r="V32" s="52">
        <v>0.010638</v>
      </c>
      <c r="W32" s="52">
        <v>0.049841</v>
      </c>
      <c r="X32" s="52">
        <v>0.986645</v>
      </c>
      <c r="Y32" s="52">
        <v>0.3333333333333333</v>
      </c>
      <c r="Z32" s="52">
        <v>0</v>
      </c>
      <c r="AA32" s="82">
        <v>32</v>
      </c>
      <c r="AB32" s="82"/>
      <c r="AC32" s="98"/>
      <c r="AD32" s="85" t="s">
        <v>539</v>
      </c>
      <c r="AE32" s="85">
        <v>766</v>
      </c>
      <c r="AF32" s="85">
        <v>12260</v>
      </c>
      <c r="AG32" s="85">
        <v>6318</v>
      </c>
      <c r="AH32" s="85">
        <v>3427</v>
      </c>
      <c r="AI32" s="85"/>
      <c r="AJ32" s="85" t="s">
        <v>578</v>
      </c>
      <c r="AK32" s="85" t="s">
        <v>591</v>
      </c>
      <c r="AL32" s="90" t="s">
        <v>630</v>
      </c>
      <c r="AM32" s="85"/>
      <c r="AN32" s="87">
        <v>40681.64739583333</v>
      </c>
      <c r="AO32" s="90" t="s">
        <v>664</v>
      </c>
      <c r="AP32" s="85" t="b">
        <v>0</v>
      </c>
      <c r="AQ32" s="85" t="b">
        <v>0</v>
      </c>
      <c r="AR32" s="85" t="b">
        <v>1</v>
      </c>
      <c r="AS32" s="85"/>
      <c r="AT32" s="85">
        <v>337</v>
      </c>
      <c r="AU32" s="90" t="s">
        <v>673</v>
      </c>
      <c r="AV32" s="85" t="b">
        <v>0</v>
      </c>
      <c r="AW32" s="85" t="s">
        <v>694</v>
      </c>
      <c r="AX32" s="90" t="s">
        <v>724</v>
      </c>
      <c r="AY32" s="85" t="s">
        <v>65</v>
      </c>
      <c r="AZ32" s="85" t="str">
        <f>REPLACE(INDEX(GroupVertices[Group],MATCH(Vertices[[#This Row],[Vertex]],GroupVertices[Vertex],0)),1,1,"")</f>
        <v>3</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249</v>
      </c>
      <c r="B33" s="15"/>
      <c r="C33" s="15" t="s">
        <v>64</v>
      </c>
      <c r="D33" s="93">
        <v>163.44626482616238</v>
      </c>
      <c r="E33" s="81"/>
      <c r="F33" s="112" t="s">
        <v>687</v>
      </c>
      <c r="G33" s="15"/>
      <c r="H33" s="16" t="s">
        <v>249</v>
      </c>
      <c r="I33" s="66"/>
      <c r="J33" s="66"/>
      <c r="K33" s="114" t="s">
        <v>767</v>
      </c>
      <c r="L33" s="94">
        <v>14.543347375999645</v>
      </c>
      <c r="M33" s="95">
        <v>7996.5439453125</v>
      </c>
      <c r="N33" s="95">
        <v>6743.09423828125</v>
      </c>
      <c r="O33" s="77"/>
      <c r="P33" s="96"/>
      <c r="Q33" s="96"/>
      <c r="R33" s="97"/>
      <c r="S33" s="51">
        <v>4</v>
      </c>
      <c r="T33" s="51">
        <v>0</v>
      </c>
      <c r="U33" s="52">
        <v>1.2</v>
      </c>
      <c r="V33" s="52">
        <v>0.010638</v>
      </c>
      <c r="W33" s="52">
        <v>0.049841</v>
      </c>
      <c r="X33" s="52">
        <v>0.986645</v>
      </c>
      <c r="Y33" s="52">
        <v>0.3333333333333333</v>
      </c>
      <c r="Z33" s="52">
        <v>0</v>
      </c>
      <c r="AA33" s="82">
        <v>33</v>
      </c>
      <c r="AB33" s="82"/>
      <c r="AC33" s="98"/>
      <c r="AD33" s="85" t="s">
        <v>540</v>
      </c>
      <c r="AE33" s="85">
        <v>447</v>
      </c>
      <c r="AF33" s="85">
        <v>1705</v>
      </c>
      <c r="AG33" s="85">
        <v>1897</v>
      </c>
      <c r="AH33" s="85">
        <v>299</v>
      </c>
      <c r="AI33" s="85"/>
      <c r="AJ33" s="85" t="s">
        <v>579</v>
      </c>
      <c r="AK33" s="85" t="s">
        <v>607</v>
      </c>
      <c r="AL33" s="90" t="s">
        <v>631</v>
      </c>
      <c r="AM33" s="85"/>
      <c r="AN33" s="87">
        <v>42401.775358796294</v>
      </c>
      <c r="AO33" s="90" t="s">
        <v>665</v>
      </c>
      <c r="AP33" s="85" t="b">
        <v>1</v>
      </c>
      <c r="AQ33" s="85" t="b">
        <v>0</v>
      </c>
      <c r="AR33" s="85" t="b">
        <v>1</v>
      </c>
      <c r="AS33" s="85"/>
      <c r="AT33" s="85">
        <v>51</v>
      </c>
      <c r="AU33" s="85"/>
      <c r="AV33" s="85" t="b">
        <v>0</v>
      </c>
      <c r="AW33" s="85" t="s">
        <v>694</v>
      </c>
      <c r="AX33" s="90" t="s">
        <v>725</v>
      </c>
      <c r="AY33" s="85" t="s">
        <v>65</v>
      </c>
      <c r="AZ33" s="85" t="str">
        <f>REPLACE(INDEX(GroupVertices[Group],MATCH(Vertices[[#This Row],[Vertex]],GroupVertices[Vertex],0)),1,1,"")</f>
        <v>3</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250</v>
      </c>
      <c r="B34" s="15"/>
      <c r="C34" s="15" t="s">
        <v>64</v>
      </c>
      <c r="D34" s="93">
        <v>1000</v>
      </c>
      <c r="E34" s="81"/>
      <c r="F34" s="112" t="s">
        <v>688</v>
      </c>
      <c r="G34" s="15"/>
      <c r="H34" s="16" t="s">
        <v>250</v>
      </c>
      <c r="I34" s="66"/>
      <c r="J34" s="66"/>
      <c r="K34" s="114" t="s">
        <v>768</v>
      </c>
      <c r="L34" s="94">
        <v>14.543347375999645</v>
      </c>
      <c r="M34" s="95">
        <v>8095.35693359375</v>
      </c>
      <c r="N34" s="95">
        <v>8507.4921875</v>
      </c>
      <c r="O34" s="77"/>
      <c r="P34" s="96"/>
      <c r="Q34" s="96"/>
      <c r="R34" s="97"/>
      <c r="S34" s="51">
        <v>4</v>
      </c>
      <c r="T34" s="51">
        <v>0</v>
      </c>
      <c r="U34" s="52">
        <v>1.2</v>
      </c>
      <c r="V34" s="52">
        <v>0.010638</v>
      </c>
      <c r="W34" s="52">
        <v>0.049841</v>
      </c>
      <c r="X34" s="52">
        <v>0.986645</v>
      </c>
      <c r="Y34" s="52">
        <v>0.3333333333333333</v>
      </c>
      <c r="Z34" s="52">
        <v>0</v>
      </c>
      <c r="AA34" s="82">
        <v>34</v>
      </c>
      <c r="AB34" s="82"/>
      <c r="AC34" s="98"/>
      <c r="AD34" s="85" t="s">
        <v>541</v>
      </c>
      <c r="AE34" s="85">
        <v>767</v>
      </c>
      <c r="AF34" s="85">
        <v>986182</v>
      </c>
      <c r="AG34" s="85">
        <v>41894</v>
      </c>
      <c r="AH34" s="85">
        <v>8675</v>
      </c>
      <c r="AI34" s="85"/>
      <c r="AJ34" s="85" t="s">
        <v>580</v>
      </c>
      <c r="AK34" s="85" t="s">
        <v>608</v>
      </c>
      <c r="AL34" s="90" t="s">
        <v>632</v>
      </c>
      <c r="AM34" s="85"/>
      <c r="AN34" s="87">
        <v>39945.8459375</v>
      </c>
      <c r="AO34" s="90" t="s">
        <v>666</v>
      </c>
      <c r="AP34" s="85" t="b">
        <v>0</v>
      </c>
      <c r="AQ34" s="85" t="b">
        <v>0</v>
      </c>
      <c r="AR34" s="85" t="b">
        <v>1</v>
      </c>
      <c r="AS34" s="85"/>
      <c r="AT34" s="85">
        <v>9284</v>
      </c>
      <c r="AU34" s="90" t="s">
        <v>674</v>
      </c>
      <c r="AV34" s="85" t="b">
        <v>1</v>
      </c>
      <c r="AW34" s="85" t="s">
        <v>694</v>
      </c>
      <c r="AX34" s="90" t="s">
        <v>726</v>
      </c>
      <c r="AY34" s="85" t="s">
        <v>65</v>
      </c>
      <c r="AZ34" s="85" t="str">
        <f>REPLACE(INDEX(GroupVertices[Group],MATCH(Vertices[[#This Row],[Vertex]],GroupVertices[Vertex],0)),1,1,"")</f>
        <v>3</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232</v>
      </c>
      <c r="B35" s="15"/>
      <c r="C35" s="15" t="s">
        <v>64</v>
      </c>
      <c r="D35" s="93">
        <v>169.4293145564852</v>
      </c>
      <c r="E35" s="81"/>
      <c r="F35" s="112" t="s">
        <v>366</v>
      </c>
      <c r="G35" s="15"/>
      <c r="H35" s="16" t="s">
        <v>232</v>
      </c>
      <c r="I35" s="66"/>
      <c r="J35" s="66"/>
      <c r="K35" s="114" t="s">
        <v>769</v>
      </c>
      <c r="L35" s="94">
        <v>441.1587897199884</v>
      </c>
      <c r="M35" s="95">
        <v>7200.6796875</v>
      </c>
      <c r="N35" s="95">
        <v>5363.482421875</v>
      </c>
      <c r="O35" s="77"/>
      <c r="P35" s="96"/>
      <c r="Q35" s="96"/>
      <c r="R35" s="97"/>
      <c r="S35" s="51">
        <v>0</v>
      </c>
      <c r="T35" s="51">
        <v>5</v>
      </c>
      <c r="U35" s="52">
        <v>39</v>
      </c>
      <c r="V35" s="52">
        <v>0.014493</v>
      </c>
      <c r="W35" s="52">
        <v>0.063558</v>
      </c>
      <c r="X35" s="52">
        <v>1.232652</v>
      </c>
      <c r="Y35" s="52">
        <v>0.2</v>
      </c>
      <c r="Z35" s="52">
        <v>0</v>
      </c>
      <c r="AA35" s="82">
        <v>35</v>
      </c>
      <c r="AB35" s="82"/>
      <c r="AC35" s="98"/>
      <c r="AD35" s="85" t="s">
        <v>542</v>
      </c>
      <c r="AE35" s="85">
        <v>4982</v>
      </c>
      <c r="AF35" s="85">
        <v>8746</v>
      </c>
      <c r="AG35" s="85">
        <v>134052</v>
      </c>
      <c r="AH35" s="85">
        <v>13568</v>
      </c>
      <c r="AI35" s="85"/>
      <c r="AJ35" s="85" t="s">
        <v>581</v>
      </c>
      <c r="AK35" s="85" t="s">
        <v>597</v>
      </c>
      <c r="AL35" s="85"/>
      <c r="AM35" s="85"/>
      <c r="AN35" s="87">
        <v>40122.868263888886</v>
      </c>
      <c r="AO35" s="85"/>
      <c r="AP35" s="85" t="b">
        <v>0</v>
      </c>
      <c r="AQ35" s="85" t="b">
        <v>0</v>
      </c>
      <c r="AR35" s="85" t="b">
        <v>0</v>
      </c>
      <c r="AS35" s="85"/>
      <c r="AT35" s="85">
        <v>1586</v>
      </c>
      <c r="AU35" s="90" t="s">
        <v>677</v>
      </c>
      <c r="AV35" s="85" t="b">
        <v>0</v>
      </c>
      <c r="AW35" s="85" t="s">
        <v>694</v>
      </c>
      <c r="AX35" s="90" t="s">
        <v>727</v>
      </c>
      <c r="AY35" s="85" t="s">
        <v>66</v>
      </c>
      <c r="AZ35" s="85" t="str">
        <f>REPLACE(INDEX(GroupVertices[Group],MATCH(Vertices[[#This Row],[Vertex]],GroupVertices[Vertex],0)),1,1,"")</f>
        <v>3</v>
      </c>
      <c r="BA35" s="51"/>
      <c r="BB35" s="51"/>
      <c r="BC35" s="51"/>
      <c r="BD35" s="51"/>
      <c r="BE35" s="51" t="s">
        <v>330</v>
      </c>
      <c r="BF35" s="51" t="s">
        <v>330</v>
      </c>
      <c r="BG35" s="128" t="s">
        <v>1094</v>
      </c>
      <c r="BH35" s="128" t="s">
        <v>1094</v>
      </c>
      <c r="BI35" s="128" t="s">
        <v>1120</v>
      </c>
      <c r="BJ35" s="128" t="s">
        <v>1120</v>
      </c>
      <c r="BK35" s="128">
        <v>0</v>
      </c>
      <c r="BL35" s="131">
        <v>0</v>
      </c>
      <c r="BM35" s="128">
        <v>0</v>
      </c>
      <c r="BN35" s="131">
        <v>0</v>
      </c>
      <c r="BO35" s="128">
        <v>0</v>
      </c>
      <c r="BP35" s="131">
        <v>0</v>
      </c>
      <c r="BQ35" s="128">
        <v>18</v>
      </c>
      <c r="BR35" s="131">
        <v>100</v>
      </c>
      <c r="BS35" s="128">
        <v>18</v>
      </c>
      <c r="BT35" s="2"/>
      <c r="BU35" s="3"/>
      <c r="BV35" s="3"/>
      <c r="BW35" s="3"/>
      <c r="BX35" s="3"/>
    </row>
    <row r="36" spans="1:76" ht="15">
      <c r="A36" s="14" t="s">
        <v>233</v>
      </c>
      <c r="B36" s="15"/>
      <c r="C36" s="15" t="s">
        <v>64</v>
      </c>
      <c r="D36" s="93">
        <v>164.2365270402229</v>
      </c>
      <c r="E36" s="81"/>
      <c r="F36" s="112" t="s">
        <v>367</v>
      </c>
      <c r="G36" s="15"/>
      <c r="H36" s="16" t="s">
        <v>233</v>
      </c>
      <c r="I36" s="66"/>
      <c r="J36" s="66"/>
      <c r="K36" s="114" t="s">
        <v>770</v>
      </c>
      <c r="L36" s="94">
        <v>441.1587897199884</v>
      </c>
      <c r="M36" s="95">
        <v>7345.76953125</v>
      </c>
      <c r="N36" s="95">
        <v>9611.7451171875</v>
      </c>
      <c r="O36" s="77"/>
      <c r="P36" s="96"/>
      <c r="Q36" s="96"/>
      <c r="R36" s="97"/>
      <c r="S36" s="51">
        <v>1</v>
      </c>
      <c r="T36" s="51">
        <v>5</v>
      </c>
      <c r="U36" s="52">
        <v>39</v>
      </c>
      <c r="V36" s="52">
        <v>0.014493</v>
      </c>
      <c r="W36" s="52">
        <v>0.063558</v>
      </c>
      <c r="X36" s="52">
        <v>1.232652</v>
      </c>
      <c r="Y36" s="52">
        <v>0.2</v>
      </c>
      <c r="Z36" s="52">
        <v>0.2</v>
      </c>
      <c r="AA36" s="82">
        <v>36</v>
      </c>
      <c r="AB36" s="82"/>
      <c r="AC36" s="98"/>
      <c r="AD36" s="85" t="s">
        <v>543</v>
      </c>
      <c r="AE36" s="85">
        <v>730</v>
      </c>
      <c r="AF36" s="85">
        <v>2635</v>
      </c>
      <c r="AG36" s="85">
        <v>1650</v>
      </c>
      <c r="AH36" s="85">
        <v>2003</v>
      </c>
      <c r="AI36" s="85"/>
      <c r="AJ36" s="85" t="s">
        <v>582</v>
      </c>
      <c r="AK36" s="85" t="s">
        <v>609</v>
      </c>
      <c r="AL36" s="90" t="s">
        <v>633</v>
      </c>
      <c r="AM36" s="85"/>
      <c r="AN36" s="87">
        <v>41621.5571412037</v>
      </c>
      <c r="AO36" s="90" t="s">
        <v>667</v>
      </c>
      <c r="AP36" s="85" t="b">
        <v>0</v>
      </c>
      <c r="AQ36" s="85" t="b">
        <v>0</v>
      </c>
      <c r="AR36" s="85" t="b">
        <v>0</v>
      </c>
      <c r="AS36" s="85"/>
      <c r="AT36" s="85">
        <v>93</v>
      </c>
      <c r="AU36" s="90" t="s">
        <v>673</v>
      </c>
      <c r="AV36" s="85" t="b">
        <v>0</v>
      </c>
      <c r="AW36" s="85" t="s">
        <v>694</v>
      </c>
      <c r="AX36" s="90" t="s">
        <v>728</v>
      </c>
      <c r="AY36" s="85" t="s">
        <v>66</v>
      </c>
      <c r="AZ36" s="85" t="str">
        <f>REPLACE(INDEX(GroupVertices[Group],MATCH(Vertices[[#This Row],[Vertex]],GroupVertices[Vertex],0)),1,1,"")</f>
        <v>3</v>
      </c>
      <c r="BA36" s="51"/>
      <c r="BB36" s="51"/>
      <c r="BC36" s="51"/>
      <c r="BD36" s="51"/>
      <c r="BE36" s="51" t="s">
        <v>330</v>
      </c>
      <c r="BF36" s="51" t="s">
        <v>330</v>
      </c>
      <c r="BG36" s="128" t="s">
        <v>1094</v>
      </c>
      <c r="BH36" s="128" t="s">
        <v>1094</v>
      </c>
      <c r="BI36" s="128" t="s">
        <v>1120</v>
      </c>
      <c r="BJ36" s="128" t="s">
        <v>1120</v>
      </c>
      <c r="BK36" s="128">
        <v>0</v>
      </c>
      <c r="BL36" s="131">
        <v>0</v>
      </c>
      <c r="BM36" s="128">
        <v>0</v>
      </c>
      <c r="BN36" s="131">
        <v>0</v>
      </c>
      <c r="BO36" s="128">
        <v>0</v>
      </c>
      <c r="BP36" s="131">
        <v>0</v>
      </c>
      <c r="BQ36" s="128">
        <v>18</v>
      </c>
      <c r="BR36" s="131">
        <v>100</v>
      </c>
      <c r="BS36" s="128">
        <v>18</v>
      </c>
      <c r="BT36" s="2"/>
      <c r="BU36" s="3"/>
      <c r="BV36" s="3"/>
      <c r="BW36" s="3"/>
      <c r="BX36" s="3"/>
    </row>
    <row r="37" spans="1:76" ht="15">
      <c r="A37" s="14" t="s">
        <v>235</v>
      </c>
      <c r="B37" s="15"/>
      <c r="C37" s="15" t="s">
        <v>64</v>
      </c>
      <c r="D37" s="93">
        <v>162.00339897726477</v>
      </c>
      <c r="E37" s="81"/>
      <c r="F37" s="112" t="s">
        <v>368</v>
      </c>
      <c r="G37" s="15"/>
      <c r="H37" s="16" t="s">
        <v>235</v>
      </c>
      <c r="I37" s="66"/>
      <c r="J37" s="66"/>
      <c r="K37" s="114" t="s">
        <v>771</v>
      </c>
      <c r="L37" s="94">
        <v>1</v>
      </c>
      <c r="M37" s="95">
        <v>1916.4908447265625</v>
      </c>
      <c r="N37" s="95">
        <v>4340.7421875</v>
      </c>
      <c r="O37" s="77"/>
      <c r="P37" s="96"/>
      <c r="Q37" s="96"/>
      <c r="R37" s="97"/>
      <c r="S37" s="51">
        <v>0</v>
      </c>
      <c r="T37" s="51">
        <v>1</v>
      </c>
      <c r="U37" s="52">
        <v>0</v>
      </c>
      <c r="V37" s="52">
        <v>0.066667</v>
      </c>
      <c r="W37" s="52">
        <v>0</v>
      </c>
      <c r="X37" s="52">
        <v>0.569613</v>
      </c>
      <c r="Y37" s="52">
        <v>0</v>
      </c>
      <c r="Z37" s="52">
        <v>0</v>
      </c>
      <c r="AA37" s="82">
        <v>37</v>
      </c>
      <c r="AB37" s="82"/>
      <c r="AC37" s="98"/>
      <c r="AD37" s="85" t="s">
        <v>544</v>
      </c>
      <c r="AE37" s="85">
        <v>72</v>
      </c>
      <c r="AF37" s="85">
        <v>7</v>
      </c>
      <c r="AG37" s="85">
        <v>644</v>
      </c>
      <c r="AH37" s="85">
        <v>38</v>
      </c>
      <c r="AI37" s="85"/>
      <c r="AJ37" s="85"/>
      <c r="AK37" s="85"/>
      <c r="AL37" s="85"/>
      <c r="AM37" s="85"/>
      <c r="AN37" s="87">
        <v>42066.09179398148</v>
      </c>
      <c r="AO37" s="85"/>
      <c r="AP37" s="85" t="b">
        <v>1</v>
      </c>
      <c r="AQ37" s="85" t="b">
        <v>0</v>
      </c>
      <c r="AR37" s="85" t="b">
        <v>0</v>
      </c>
      <c r="AS37" s="85"/>
      <c r="AT37" s="85">
        <v>0</v>
      </c>
      <c r="AU37" s="90" t="s">
        <v>673</v>
      </c>
      <c r="AV37" s="85" t="b">
        <v>0</v>
      </c>
      <c r="AW37" s="85" t="s">
        <v>694</v>
      </c>
      <c r="AX37" s="90" t="s">
        <v>729</v>
      </c>
      <c r="AY37" s="85" t="s">
        <v>66</v>
      </c>
      <c r="AZ37" s="85" t="str">
        <f>REPLACE(INDEX(GroupVertices[Group],MATCH(Vertices[[#This Row],[Vertex]],GroupVertices[Vertex],0)),1,1,"")</f>
        <v>2</v>
      </c>
      <c r="BA37" s="51"/>
      <c r="BB37" s="51"/>
      <c r="BC37" s="51"/>
      <c r="BD37" s="51"/>
      <c r="BE37" s="51"/>
      <c r="BF37" s="51"/>
      <c r="BG37" s="128" t="s">
        <v>1095</v>
      </c>
      <c r="BH37" s="128" t="s">
        <v>1095</v>
      </c>
      <c r="BI37" s="128" t="s">
        <v>1121</v>
      </c>
      <c r="BJ37" s="128" t="s">
        <v>1121</v>
      </c>
      <c r="BK37" s="128">
        <v>1</v>
      </c>
      <c r="BL37" s="131">
        <v>4.166666666666667</v>
      </c>
      <c r="BM37" s="128">
        <v>1</v>
      </c>
      <c r="BN37" s="131">
        <v>4.166666666666667</v>
      </c>
      <c r="BO37" s="128">
        <v>0</v>
      </c>
      <c r="BP37" s="131">
        <v>0</v>
      </c>
      <c r="BQ37" s="128">
        <v>22</v>
      </c>
      <c r="BR37" s="131">
        <v>91.66666666666667</v>
      </c>
      <c r="BS37" s="128">
        <v>24</v>
      </c>
      <c r="BT37" s="2"/>
      <c r="BU37" s="3"/>
      <c r="BV37" s="3"/>
      <c r="BW37" s="3"/>
      <c r="BX37" s="3"/>
    </row>
    <row r="38" spans="1:76" ht="15">
      <c r="A38" s="14" t="s">
        <v>236</v>
      </c>
      <c r="B38" s="15"/>
      <c r="C38" s="15" t="s">
        <v>64</v>
      </c>
      <c r="D38" s="93">
        <v>162.01189642042672</v>
      </c>
      <c r="E38" s="81"/>
      <c r="F38" s="112" t="s">
        <v>369</v>
      </c>
      <c r="G38" s="15"/>
      <c r="H38" s="16" t="s">
        <v>236</v>
      </c>
      <c r="I38" s="66"/>
      <c r="J38" s="66"/>
      <c r="K38" s="114" t="s">
        <v>772</v>
      </c>
      <c r="L38" s="94">
        <v>1</v>
      </c>
      <c r="M38" s="95">
        <v>4866.31005859375</v>
      </c>
      <c r="N38" s="95">
        <v>4387.79638671875</v>
      </c>
      <c r="O38" s="77"/>
      <c r="P38" s="96"/>
      <c r="Q38" s="96"/>
      <c r="R38" s="97"/>
      <c r="S38" s="51">
        <v>1</v>
      </c>
      <c r="T38" s="51">
        <v>2</v>
      </c>
      <c r="U38" s="52">
        <v>0</v>
      </c>
      <c r="V38" s="52">
        <v>0.013514</v>
      </c>
      <c r="W38" s="52">
        <v>0.026145</v>
      </c>
      <c r="X38" s="52">
        <v>0.71294</v>
      </c>
      <c r="Y38" s="52">
        <v>0.5</v>
      </c>
      <c r="Z38" s="52">
        <v>0.5</v>
      </c>
      <c r="AA38" s="82">
        <v>38</v>
      </c>
      <c r="AB38" s="82"/>
      <c r="AC38" s="98"/>
      <c r="AD38" s="85" t="s">
        <v>545</v>
      </c>
      <c r="AE38" s="85">
        <v>38</v>
      </c>
      <c r="AF38" s="85">
        <v>17</v>
      </c>
      <c r="AG38" s="85">
        <v>33</v>
      </c>
      <c r="AH38" s="85">
        <v>5</v>
      </c>
      <c r="AI38" s="85"/>
      <c r="AJ38" s="85" t="s">
        <v>583</v>
      </c>
      <c r="AK38" s="85" t="s">
        <v>610</v>
      </c>
      <c r="AL38" s="85"/>
      <c r="AM38" s="85"/>
      <c r="AN38" s="87">
        <v>43687.09625</v>
      </c>
      <c r="AO38" s="85"/>
      <c r="AP38" s="85" t="b">
        <v>1</v>
      </c>
      <c r="AQ38" s="85" t="b">
        <v>0</v>
      </c>
      <c r="AR38" s="85" t="b">
        <v>0</v>
      </c>
      <c r="AS38" s="85"/>
      <c r="AT38" s="85">
        <v>1</v>
      </c>
      <c r="AU38" s="85"/>
      <c r="AV38" s="85" t="b">
        <v>0</v>
      </c>
      <c r="AW38" s="85" t="s">
        <v>694</v>
      </c>
      <c r="AX38" s="90" t="s">
        <v>730</v>
      </c>
      <c r="AY38" s="85" t="s">
        <v>66</v>
      </c>
      <c r="AZ38" s="85" t="str">
        <f>REPLACE(INDEX(GroupVertices[Group],MATCH(Vertices[[#This Row],[Vertex]],GroupVertices[Vertex],0)),1,1,"")</f>
        <v>4</v>
      </c>
      <c r="BA38" s="51"/>
      <c r="BB38" s="51"/>
      <c r="BC38" s="51"/>
      <c r="BD38" s="51"/>
      <c r="BE38" s="51"/>
      <c r="BF38" s="51"/>
      <c r="BG38" s="128" t="s">
        <v>1096</v>
      </c>
      <c r="BH38" s="128" t="s">
        <v>1096</v>
      </c>
      <c r="BI38" s="128" t="s">
        <v>1122</v>
      </c>
      <c r="BJ38" s="128" t="s">
        <v>1122</v>
      </c>
      <c r="BK38" s="128">
        <v>3</v>
      </c>
      <c r="BL38" s="131">
        <v>18.75</v>
      </c>
      <c r="BM38" s="128">
        <v>0</v>
      </c>
      <c r="BN38" s="131">
        <v>0</v>
      </c>
      <c r="BO38" s="128">
        <v>0</v>
      </c>
      <c r="BP38" s="131">
        <v>0</v>
      </c>
      <c r="BQ38" s="128">
        <v>13</v>
      </c>
      <c r="BR38" s="131">
        <v>81.25</v>
      </c>
      <c r="BS38" s="128">
        <v>16</v>
      </c>
      <c r="BT38" s="2"/>
      <c r="BU38" s="3"/>
      <c r="BV38" s="3"/>
      <c r="BW38" s="3"/>
      <c r="BX38" s="3"/>
    </row>
    <row r="39" spans="1:76" ht="15">
      <c r="A39" s="14" t="s">
        <v>238</v>
      </c>
      <c r="B39" s="15"/>
      <c r="C39" s="15" t="s">
        <v>64</v>
      </c>
      <c r="D39" s="93">
        <v>163.1683984347669</v>
      </c>
      <c r="E39" s="81"/>
      <c r="F39" s="112" t="s">
        <v>371</v>
      </c>
      <c r="G39" s="15"/>
      <c r="H39" s="16" t="s">
        <v>238</v>
      </c>
      <c r="I39" s="66"/>
      <c r="J39" s="66"/>
      <c r="K39" s="114" t="s">
        <v>773</v>
      </c>
      <c r="L39" s="94">
        <v>1377.9069832266305</v>
      </c>
      <c r="M39" s="95">
        <v>9136.080078125</v>
      </c>
      <c r="N39" s="95">
        <v>2371.6708984375</v>
      </c>
      <c r="O39" s="77"/>
      <c r="P39" s="96"/>
      <c r="Q39" s="96"/>
      <c r="R39" s="97"/>
      <c r="S39" s="51">
        <v>0</v>
      </c>
      <c r="T39" s="51">
        <v>3</v>
      </c>
      <c r="U39" s="52">
        <v>122</v>
      </c>
      <c r="V39" s="52">
        <v>0.013699</v>
      </c>
      <c r="W39" s="52">
        <v>0.022624</v>
      </c>
      <c r="X39" s="52">
        <v>1.255312</v>
      </c>
      <c r="Y39" s="52">
        <v>0</v>
      </c>
      <c r="Z39" s="52">
        <v>0</v>
      </c>
      <c r="AA39" s="82">
        <v>39</v>
      </c>
      <c r="AB39" s="82"/>
      <c r="AC39" s="98"/>
      <c r="AD39" s="85" t="s">
        <v>546</v>
      </c>
      <c r="AE39" s="85">
        <v>2474</v>
      </c>
      <c r="AF39" s="85">
        <v>1378</v>
      </c>
      <c r="AG39" s="85">
        <v>6312</v>
      </c>
      <c r="AH39" s="85">
        <v>3626</v>
      </c>
      <c r="AI39" s="85"/>
      <c r="AJ39" s="85" t="s">
        <v>584</v>
      </c>
      <c r="AK39" s="85"/>
      <c r="AL39" s="90" t="s">
        <v>634</v>
      </c>
      <c r="AM39" s="85"/>
      <c r="AN39" s="87">
        <v>42687.76697916666</v>
      </c>
      <c r="AO39" s="90" t="s">
        <v>668</v>
      </c>
      <c r="AP39" s="85" t="b">
        <v>1</v>
      </c>
      <c r="AQ39" s="85" t="b">
        <v>0</v>
      </c>
      <c r="AR39" s="85" t="b">
        <v>0</v>
      </c>
      <c r="AS39" s="85"/>
      <c r="AT39" s="85">
        <v>26</v>
      </c>
      <c r="AU39" s="85"/>
      <c r="AV39" s="85" t="b">
        <v>0</v>
      </c>
      <c r="AW39" s="85" t="s">
        <v>694</v>
      </c>
      <c r="AX39" s="90" t="s">
        <v>731</v>
      </c>
      <c r="AY39" s="85" t="s">
        <v>66</v>
      </c>
      <c r="AZ39" s="85" t="str">
        <f>REPLACE(INDEX(GroupVertices[Group],MATCH(Vertices[[#This Row],[Vertex]],GroupVertices[Vertex],0)),1,1,"")</f>
        <v>6</v>
      </c>
      <c r="BA39" s="51" t="s">
        <v>317</v>
      </c>
      <c r="BB39" s="51" t="s">
        <v>317</v>
      </c>
      <c r="BC39" s="51" t="s">
        <v>321</v>
      </c>
      <c r="BD39" s="51" t="s">
        <v>321</v>
      </c>
      <c r="BE39" s="51" t="s">
        <v>331</v>
      </c>
      <c r="BF39" s="51" t="s">
        <v>331</v>
      </c>
      <c r="BG39" s="128" t="s">
        <v>1097</v>
      </c>
      <c r="BH39" s="128" t="s">
        <v>1103</v>
      </c>
      <c r="BI39" s="128" t="s">
        <v>1123</v>
      </c>
      <c r="BJ39" s="128" t="s">
        <v>1129</v>
      </c>
      <c r="BK39" s="128">
        <v>0</v>
      </c>
      <c r="BL39" s="131">
        <v>0</v>
      </c>
      <c r="BM39" s="128">
        <v>2</v>
      </c>
      <c r="BN39" s="131">
        <v>7.6923076923076925</v>
      </c>
      <c r="BO39" s="128">
        <v>0</v>
      </c>
      <c r="BP39" s="131">
        <v>0</v>
      </c>
      <c r="BQ39" s="128">
        <v>24</v>
      </c>
      <c r="BR39" s="131">
        <v>92.3076923076923</v>
      </c>
      <c r="BS39" s="128">
        <v>26</v>
      </c>
      <c r="BT39" s="2"/>
      <c r="BU39" s="3"/>
      <c r="BV39" s="3"/>
      <c r="BW39" s="3"/>
      <c r="BX39" s="3"/>
    </row>
    <row r="40" spans="1:76" ht="15">
      <c r="A40" s="14" t="s">
        <v>251</v>
      </c>
      <c r="B40" s="15"/>
      <c r="C40" s="15" t="s">
        <v>64</v>
      </c>
      <c r="D40" s="93">
        <v>162.53278968625372</v>
      </c>
      <c r="E40" s="81"/>
      <c r="F40" s="112" t="s">
        <v>689</v>
      </c>
      <c r="G40" s="15"/>
      <c r="H40" s="16" t="s">
        <v>251</v>
      </c>
      <c r="I40" s="66"/>
      <c r="J40" s="66"/>
      <c r="K40" s="114" t="s">
        <v>774</v>
      </c>
      <c r="L40" s="94">
        <v>1</v>
      </c>
      <c r="M40" s="95">
        <v>9786.9345703125</v>
      </c>
      <c r="N40" s="95">
        <v>383.9617614746094</v>
      </c>
      <c r="O40" s="77"/>
      <c r="P40" s="96"/>
      <c r="Q40" s="96"/>
      <c r="R40" s="97"/>
      <c r="S40" s="51">
        <v>1</v>
      </c>
      <c r="T40" s="51">
        <v>0</v>
      </c>
      <c r="U40" s="52">
        <v>0</v>
      </c>
      <c r="V40" s="52">
        <v>0.009615</v>
      </c>
      <c r="W40" s="52">
        <v>0.004085</v>
      </c>
      <c r="X40" s="52">
        <v>0.505671</v>
      </c>
      <c r="Y40" s="52">
        <v>0</v>
      </c>
      <c r="Z40" s="52">
        <v>0</v>
      </c>
      <c r="AA40" s="82">
        <v>40</v>
      </c>
      <c r="AB40" s="82"/>
      <c r="AC40" s="98"/>
      <c r="AD40" s="85" t="s">
        <v>547</v>
      </c>
      <c r="AE40" s="85">
        <v>575</v>
      </c>
      <c r="AF40" s="85">
        <v>630</v>
      </c>
      <c r="AG40" s="85">
        <v>4889</v>
      </c>
      <c r="AH40" s="85">
        <v>819</v>
      </c>
      <c r="AI40" s="85"/>
      <c r="AJ40" s="85" t="s">
        <v>585</v>
      </c>
      <c r="AK40" s="85" t="s">
        <v>611</v>
      </c>
      <c r="AL40" s="90" t="s">
        <v>635</v>
      </c>
      <c r="AM40" s="85"/>
      <c r="AN40" s="87">
        <v>39973.69569444445</v>
      </c>
      <c r="AO40" s="90" t="s">
        <v>669</v>
      </c>
      <c r="AP40" s="85" t="b">
        <v>0</v>
      </c>
      <c r="AQ40" s="85" t="b">
        <v>0</v>
      </c>
      <c r="AR40" s="85" t="b">
        <v>0</v>
      </c>
      <c r="AS40" s="85"/>
      <c r="AT40" s="85">
        <v>45</v>
      </c>
      <c r="AU40" s="90" t="s">
        <v>678</v>
      </c>
      <c r="AV40" s="85" t="b">
        <v>0</v>
      </c>
      <c r="AW40" s="85" t="s">
        <v>694</v>
      </c>
      <c r="AX40" s="90" t="s">
        <v>732</v>
      </c>
      <c r="AY40" s="85" t="s">
        <v>65</v>
      </c>
      <c r="AZ40" s="85" t="str">
        <f>REPLACE(INDEX(GroupVertices[Group],MATCH(Vertices[[#This Row],[Vertex]],GroupVertices[Vertex],0)),1,1,"")</f>
        <v>6</v>
      </c>
      <c r="BA40" s="51"/>
      <c r="BB40" s="51"/>
      <c r="BC40" s="51"/>
      <c r="BD40" s="51"/>
      <c r="BE40" s="51"/>
      <c r="BF40" s="51"/>
      <c r="BG40" s="51"/>
      <c r="BH40" s="51"/>
      <c r="BI40" s="51"/>
      <c r="BJ40" s="51"/>
      <c r="BK40" s="51"/>
      <c r="BL40" s="52"/>
      <c r="BM40" s="51"/>
      <c r="BN40" s="52"/>
      <c r="BO40" s="51"/>
      <c r="BP40" s="52"/>
      <c r="BQ40" s="51"/>
      <c r="BR40" s="52"/>
      <c r="BS40" s="51"/>
      <c r="BT40" s="2"/>
      <c r="BU40" s="3"/>
      <c r="BV40" s="3"/>
      <c r="BW40" s="3"/>
      <c r="BX40" s="3"/>
    </row>
    <row r="41" spans="1:76" ht="15">
      <c r="A41" s="14" t="s">
        <v>252</v>
      </c>
      <c r="B41" s="15"/>
      <c r="C41" s="15" t="s">
        <v>64</v>
      </c>
      <c r="D41" s="93">
        <v>162.62966053829985</v>
      </c>
      <c r="E41" s="81"/>
      <c r="F41" s="112" t="s">
        <v>690</v>
      </c>
      <c r="G41" s="15"/>
      <c r="H41" s="16" t="s">
        <v>252</v>
      </c>
      <c r="I41" s="66"/>
      <c r="J41" s="66"/>
      <c r="K41" s="114" t="s">
        <v>775</v>
      </c>
      <c r="L41" s="94">
        <v>1</v>
      </c>
      <c r="M41" s="95">
        <v>8459.193359375</v>
      </c>
      <c r="N41" s="95">
        <v>4387.79638671875</v>
      </c>
      <c r="O41" s="77"/>
      <c r="P41" s="96"/>
      <c r="Q41" s="96"/>
      <c r="R41" s="97"/>
      <c r="S41" s="51">
        <v>1</v>
      </c>
      <c r="T41" s="51">
        <v>0</v>
      </c>
      <c r="U41" s="52">
        <v>0</v>
      </c>
      <c r="V41" s="52">
        <v>0.009615</v>
      </c>
      <c r="W41" s="52">
        <v>0.004085</v>
      </c>
      <c r="X41" s="52">
        <v>0.505671</v>
      </c>
      <c r="Y41" s="52">
        <v>0</v>
      </c>
      <c r="Z41" s="52">
        <v>0</v>
      </c>
      <c r="AA41" s="82">
        <v>41</v>
      </c>
      <c r="AB41" s="82"/>
      <c r="AC41" s="98"/>
      <c r="AD41" s="85" t="s">
        <v>548</v>
      </c>
      <c r="AE41" s="85">
        <v>1321</v>
      </c>
      <c r="AF41" s="85">
        <v>744</v>
      </c>
      <c r="AG41" s="85">
        <v>776</v>
      </c>
      <c r="AH41" s="85">
        <v>725</v>
      </c>
      <c r="AI41" s="85"/>
      <c r="AJ41" s="85" t="s">
        <v>586</v>
      </c>
      <c r="AK41" s="85" t="s">
        <v>612</v>
      </c>
      <c r="AL41" s="85"/>
      <c r="AM41" s="85"/>
      <c r="AN41" s="87">
        <v>40457.90143518519</v>
      </c>
      <c r="AO41" s="85"/>
      <c r="AP41" s="85" t="b">
        <v>1</v>
      </c>
      <c r="AQ41" s="85" t="b">
        <v>0</v>
      </c>
      <c r="AR41" s="85" t="b">
        <v>0</v>
      </c>
      <c r="AS41" s="85" t="s">
        <v>475</v>
      </c>
      <c r="AT41" s="85">
        <v>38</v>
      </c>
      <c r="AU41" s="90" t="s">
        <v>673</v>
      </c>
      <c r="AV41" s="85" t="b">
        <v>0</v>
      </c>
      <c r="AW41" s="85" t="s">
        <v>694</v>
      </c>
      <c r="AX41" s="90" t="s">
        <v>733</v>
      </c>
      <c r="AY41" s="85" t="s">
        <v>65</v>
      </c>
      <c r="AZ41" s="85" t="str">
        <f>REPLACE(INDEX(GroupVertices[Group],MATCH(Vertices[[#This Row],[Vertex]],GroupVertices[Vertex],0)),1,1,"")</f>
        <v>6</v>
      </c>
      <c r="BA41" s="51"/>
      <c r="BB41" s="51"/>
      <c r="BC41" s="51"/>
      <c r="BD41" s="51"/>
      <c r="BE41" s="51"/>
      <c r="BF41" s="51"/>
      <c r="BG41" s="51"/>
      <c r="BH41" s="51"/>
      <c r="BI41" s="51"/>
      <c r="BJ41" s="51"/>
      <c r="BK41" s="51"/>
      <c r="BL41" s="52"/>
      <c r="BM41" s="51"/>
      <c r="BN41" s="52"/>
      <c r="BO41" s="51"/>
      <c r="BP41" s="52"/>
      <c r="BQ41" s="51"/>
      <c r="BR41" s="52"/>
      <c r="BS41" s="51"/>
      <c r="BT41" s="2"/>
      <c r="BU41" s="3"/>
      <c r="BV41" s="3"/>
      <c r="BW41" s="3"/>
      <c r="BX41" s="3"/>
    </row>
    <row r="42" spans="1:76" ht="15">
      <c r="A42" s="14" t="s">
        <v>240</v>
      </c>
      <c r="B42" s="15"/>
      <c r="C42" s="15" t="s">
        <v>64</v>
      </c>
      <c r="D42" s="93">
        <v>162.2600217607554</v>
      </c>
      <c r="E42" s="81"/>
      <c r="F42" s="112" t="s">
        <v>691</v>
      </c>
      <c r="G42" s="15"/>
      <c r="H42" s="16" t="s">
        <v>240</v>
      </c>
      <c r="I42" s="66"/>
      <c r="J42" s="66"/>
      <c r="K42" s="114" t="s">
        <v>776</v>
      </c>
      <c r="L42" s="94">
        <v>219.1983706290644</v>
      </c>
      <c r="M42" s="95">
        <v>1908.1324462890625</v>
      </c>
      <c r="N42" s="95">
        <v>8859.720703125</v>
      </c>
      <c r="O42" s="77"/>
      <c r="P42" s="96"/>
      <c r="Q42" s="96"/>
      <c r="R42" s="97"/>
      <c r="S42" s="51">
        <v>0</v>
      </c>
      <c r="T42" s="51">
        <v>3</v>
      </c>
      <c r="U42" s="52">
        <v>19.333333</v>
      </c>
      <c r="V42" s="52">
        <v>0.013514</v>
      </c>
      <c r="W42" s="52">
        <v>0.030693</v>
      </c>
      <c r="X42" s="52">
        <v>0.899588</v>
      </c>
      <c r="Y42" s="52">
        <v>0.3333333333333333</v>
      </c>
      <c r="Z42" s="52">
        <v>0</v>
      </c>
      <c r="AA42" s="82">
        <v>42</v>
      </c>
      <c r="AB42" s="82"/>
      <c r="AC42" s="98"/>
      <c r="AD42" s="85" t="s">
        <v>549</v>
      </c>
      <c r="AE42" s="85">
        <v>1481</v>
      </c>
      <c r="AF42" s="85">
        <v>309</v>
      </c>
      <c r="AG42" s="85">
        <v>3043</v>
      </c>
      <c r="AH42" s="85">
        <v>6642</v>
      </c>
      <c r="AI42" s="85"/>
      <c r="AJ42" s="85" t="s">
        <v>587</v>
      </c>
      <c r="AK42" s="85" t="s">
        <v>613</v>
      </c>
      <c r="AL42" s="90" t="s">
        <v>636</v>
      </c>
      <c r="AM42" s="85"/>
      <c r="AN42" s="87">
        <v>39324.68896990741</v>
      </c>
      <c r="AO42" s="90" t="s">
        <v>670</v>
      </c>
      <c r="AP42" s="85" t="b">
        <v>0</v>
      </c>
      <c r="AQ42" s="85" t="b">
        <v>0</v>
      </c>
      <c r="AR42" s="85" t="b">
        <v>1</v>
      </c>
      <c r="AS42" s="85"/>
      <c r="AT42" s="85">
        <v>2</v>
      </c>
      <c r="AU42" s="90" t="s">
        <v>673</v>
      </c>
      <c r="AV42" s="85" t="b">
        <v>0</v>
      </c>
      <c r="AW42" s="85" t="s">
        <v>694</v>
      </c>
      <c r="AX42" s="90" t="s">
        <v>734</v>
      </c>
      <c r="AY42" s="85" t="s">
        <v>66</v>
      </c>
      <c r="AZ42" s="85" t="str">
        <f>REPLACE(INDEX(GroupVertices[Group],MATCH(Vertices[[#This Row],[Vertex]],GroupVertices[Vertex],0)),1,1,"")</f>
        <v>1</v>
      </c>
      <c r="BA42" s="51" t="s">
        <v>318</v>
      </c>
      <c r="BB42" s="51" t="s">
        <v>318</v>
      </c>
      <c r="BC42" s="51" t="s">
        <v>324</v>
      </c>
      <c r="BD42" s="51" t="s">
        <v>324</v>
      </c>
      <c r="BE42" s="51"/>
      <c r="BF42" s="51"/>
      <c r="BG42" s="128" t="s">
        <v>1098</v>
      </c>
      <c r="BH42" s="128" t="s">
        <v>1098</v>
      </c>
      <c r="BI42" s="128" t="s">
        <v>1124</v>
      </c>
      <c r="BJ42" s="128" t="s">
        <v>1124</v>
      </c>
      <c r="BK42" s="128">
        <v>0</v>
      </c>
      <c r="BL42" s="131">
        <v>0</v>
      </c>
      <c r="BM42" s="128">
        <v>0</v>
      </c>
      <c r="BN42" s="131">
        <v>0</v>
      </c>
      <c r="BO42" s="128">
        <v>0</v>
      </c>
      <c r="BP42" s="131">
        <v>0</v>
      </c>
      <c r="BQ42" s="128">
        <v>10</v>
      </c>
      <c r="BR42" s="131">
        <v>100</v>
      </c>
      <c r="BS42" s="128">
        <v>10</v>
      </c>
      <c r="BT42" s="2"/>
      <c r="BU42" s="3"/>
      <c r="BV42" s="3"/>
      <c r="BW42" s="3"/>
      <c r="BX42" s="3"/>
    </row>
    <row r="43" spans="1:76" ht="15">
      <c r="A43" s="14" t="s">
        <v>241</v>
      </c>
      <c r="B43" s="15"/>
      <c r="C43" s="15" t="s">
        <v>64</v>
      </c>
      <c r="D43" s="93">
        <v>162.50899684540028</v>
      </c>
      <c r="E43" s="81"/>
      <c r="F43" s="112" t="s">
        <v>692</v>
      </c>
      <c r="G43" s="15"/>
      <c r="H43" s="16" t="s">
        <v>241</v>
      </c>
      <c r="I43" s="66"/>
      <c r="J43" s="66"/>
      <c r="K43" s="114" t="s">
        <v>777</v>
      </c>
      <c r="L43" s="94">
        <v>700.7396144266482</v>
      </c>
      <c r="M43" s="95">
        <v>3297.73291015625</v>
      </c>
      <c r="N43" s="95">
        <v>7715.5234375</v>
      </c>
      <c r="O43" s="77"/>
      <c r="P43" s="96"/>
      <c r="Q43" s="96"/>
      <c r="R43" s="97"/>
      <c r="S43" s="51">
        <v>0</v>
      </c>
      <c r="T43" s="51">
        <v>2</v>
      </c>
      <c r="U43" s="52">
        <v>62</v>
      </c>
      <c r="V43" s="52">
        <v>0.013333</v>
      </c>
      <c r="W43" s="52">
        <v>0.021861</v>
      </c>
      <c r="X43" s="52">
        <v>0.819055</v>
      </c>
      <c r="Y43" s="52">
        <v>0</v>
      </c>
      <c r="Z43" s="52">
        <v>0</v>
      </c>
      <c r="AA43" s="82">
        <v>43</v>
      </c>
      <c r="AB43" s="82"/>
      <c r="AC43" s="98"/>
      <c r="AD43" s="85" t="s">
        <v>550</v>
      </c>
      <c r="AE43" s="85">
        <v>602</v>
      </c>
      <c r="AF43" s="85">
        <v>602</v>
      </c>
      <c r="AG43" s="85">
        <v>802</v>
      </c>
      <c r="AH43" s="85">
        <v>497</v>
      </c>
      <c r="AI43" s="85"/>
      <c r="AJ43" s="85" t="s">
        <v>588</v>
      </c>
      <c r="AK43" s="85"/>
      <c r="AL43" s="90" t="s">
        <v>637</v>
      </c>
      <c r="AM43" s="85"/>
      <c r="AN43" s="87">
        <v>40614.910416666666</v>
      </c>
      <c r="AO43" s="90" t="s">
        <v>671</v>
      </c>
      <c r="AP43" s="85" t="b">
        <v>0</v>
      </c>
      <c r="AQ43" s="85" t="b">
        <v>0</v>
      </c>
      <c r="AR43" s="85" t="b">
        <v>1</v>
      </c>
      <c r="AS43" s="85"/>
      <c r="AT43" s="85">
        <v>44</v>
      </c>
      <c r="AU43" s="90" t="s">
        <v>673</v>
      </c>
      <c r="AV43" s="85" t="b">
        <v>0</v>
      </c>
      <c r="AW43" s="85" t="s">
        <v>694</v>
      </c>
      <c r="AX43" s="90" t="s">
        <v>735</v>
      </c>
      <c r="AY43" s="85" t="s">
        <v>66</v>
      </c>
      <c r="AZ43" s="85" t="str">
        <f>REPLACE(INDEX(GroupVertices[Group],MATCH(Vertices[[#This Row],[Vertex]],GroupVertices[Vertex],0)),1,1,"")</f>
        <v>1</v>
      </c>
      <c r="BA43" s="51"/>
      <c r="BB43" s="51"/>
      <c r="BC43" s="51"/>
      <c r="BD43" s="51"/>
      <c r="BE43" s="51" t="s">
        <v>332</v>
      </c>
      <c r="BF43" s="51" t="s">
        <v>332</v>
      </c>
      <c r="BG43" s="128" t="s">
        <v>1099</v>
      </c>
      <c r="BH43" s="128" t="s">
        <v>1099</v>
      </c>
      <c r="BI43" s="128" t="s">
        <v>1125</v>
      </c>
      <c r="BJ43" s="128" t="s">
        <v>1125</v>
      </c>
      <c r="BK43" s="128">
        <v>1</v>
      </c>
      <c r="BL43" s="131">
        <v>2.7777777777777777</v>
      </c>
      <c r="BM43" s="128">
        <v>0</v>
      </c>
      <c r="BN43" s="131">
        <v>0</v>
      </c>
      <c r="BO43" s="128">
        <v>0</v>
      </c>
      <c r="BP43" s="131">
        <v>0</v>
      </c>
      <c r="BQ43" s="128">
        <v>35</v>
      </c>
      <c r="BR43" s="131">
        <v>97.22222222222223</v>
      </c>
      <c r="BS43" s="128">
        <v>36</v>
      </c>
      <c r="BT43" s="2"/>
      <c r="BU43" s="3"/>
      <c r="BV43" s="3"/>
      <c r="BW43" s="3"/>
      <c r="BX43" s="3"/>
    </row>
    <row r="44" spans="1:76" ht="15">
      <c r="A44" s="99" t="s">
        <v>253</v>
      </c>
      <c r="B44" s="100"/>
      <c r="C44" s="100" t="s">
        <v>64</v>
      </c>
      <c r="D44" s="101">
        <v>1000</v>
      </c>
      <c r="E44" s="102"/>
      <c r="F44" s="113" t="s">
        <v>693</v>
      </c>
      <c r="G44" s="100"/>
      <c r="H44" s="103" t="s">
        <v>253</v>
      </c>
      <c r="I44" s="104"/>
      <c r="J44" s="104"/>
      <c r="K44" s="115" t="s">
        <v>778</v>
      </c>
      <c r="L44" s="105">
        <v>1</v>
      </c>
      <c r="M44" s="106">
        <v>4671.3974609375</v>
      </c>
      <c r="N44" s="106">
        <v>8154.18310546875</v>
      </c>
      <c r="O44" s="107"/>
      <c r="P44" s="108"/>
      <c r="Q44" s="108"/>
      <c r="R44" s="109"/>
      <c r="S44" s="51">
        <v>1</v>
      </c>
      <c r="T44" s="51">
        <v>0</v>
      </c>
      <c r="U44" s="52">
        <v>0</v>
      </c>
      <c r="V44" s="52">
        <v>0.009434</v>
      </c>
      <c r="W44" s="52">
        <v>0.003947</v>
      </c>
      <c r="X44" s="52">
        <v>0.498098</v>
      </c>
      <c r="Y44" s="52">
        <v>0</v>
      </c>
      <c r="Z44" s="52">
        <v>0</v>
      </c>
      <c r="AA44" s="110">
        <v>44</v>
      </c>
      <c r="AB44" s="110"/>
      <c r="AC44" s="111"/>
      <c r="AD44" s="85" t="s">
        <v>551</v>
      </c>
      <c r="AE44" s="85">
        <v>1737</v>
      </c>
      <c r="AF44" s="85">
        <v>4912817</v>
      </c>
      <c r="AG44" s="85">
        <v>42987</v>
      </c>
      <c r="AH44" s="85">
        <v>9798</v>
      </c>
      <c r="AI44" s="85"/>
      <c r="AJ44" s="85" t="s">
        <v>589</v>
      </c>
      <c r="AK44" s="85" t="s">
        <v>614</v>
      </c>
      <c r="AL44" s="90" t="s">
        <v>638</v>
      </c>
      <c r="AM44" s="85"/>
      <c r="AN44" s="87">
        <v>39561.83086805556</v>
      </c>
      <c r="AO44" s="90" t="s">
        <v>672</v>
      </c>
      <c r="AP44" s="85" t="b">
        <v>0</v>
      </c>
      <c r="AQ44" s="85" t="b">
        <v>0</v>
      </c>
      <c r="AR44" s="85" t="b">
        <v>1</v>
      </c>
      <c r="AS44" s="85"/>
      <c r="AT44" s="85">
        <v>24909</v>
      </c>
      <c r="AU44" s="90" t="s">
        <v>673</v>
      </c>
      <c r="AV44" s="85" t="b">
        <v>1</v>
      </c>
      <c r="AW44" s="85" t="s">
        <v>694</v>
      </c>
      <c r="AX44" s="90" t="s">
        <v>736</v>
      </c>
      <c r="AY44" s="85" t="s">
        <v>65</v>
      </c>
      <c r="AZ44" s="85" t="str">
        <f>REPLACE(INDEX(GroupVertices[Group],MATCH(Vertices[[#This Row],[Vertex]],GroupVertices[Vertex],0)),1,1,"")</f>
        <v>1</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hyperlinks>
    <hyperlink ref="AL3" r:id="rId1" display="https://misssophiebot.ml/"/>
    <hyperlink ref="AL7" r:id="rId2" display="https://t.co/kIhQFSksoO"/>
    <hyperlink ref="AL10" r:id="rId3" display="https://t.co/uQ03TCy0F9"/>
    <hyperlink ref="AL13" r:id="rId4" display="https://t.co/jI9MZ8dDPQ"/>
    <hyperlink ref="AL16" r:id="rId5" display="http://www.dailykos.com/user/Angela%20Marx"/>
    <hyperlink ref="AL19" r:id="rId6" display="http://www.kdsarge.com/"/>
    <hyperlink ref="AL21" r:id="rId7" display="http://acmarketingpr.com/"/>
    <hyperlink ref="AL23" r:id="rId8" display="http://www.bcj.com/"/>
    <hyperlink ref="AL24" r:id="rId9" display="https://t.co/rYNSl0HQRS"/>
    <hyperlink ref="AL25" r:id="rId10" display="https://t.co/eW8dKhNuGZ"/>
    <hyperlink ref="AL26" r:id="rId11" display="https://t.co/kIhQFSksoO"/>
    <hyperlink ref="AL27" r:id="rId12" display="https://t.co/jYuU6oVwoD"/>
    <hyperlink ref="AL28" r:id="rId13" display="http://t.co/Il4Q86EZ0r"/>
    <hyperlink ref="AL29" r:id="rId14" display="http://t.co/Yj14X7fb5r"/>
    <hyperlink ref="AL30" r:id="rId15" display="http://www.uchicago.edu/"/>
    <hyperlink ref="AL31" r:id="rId16" display="https://t.co/z3yFPWqzFT"/>
    <hyperlink ref="AL32" r:id="rId17" display="http://t.co/um4OtrHXYp"/>
    <hyperlink ref="AL33" r:id="rId18" display="https://t.co/4MIqeCBmdv"/>
    <hyperlink ref="AL34" r:id="rId19" display="http://t.co/n5qU9llHb8"/>
    <hyperlink ref="AL36" r:id="rId20" display="http://t.co/UynDLJvT1f"/>
    <hyperlink ref="AL39" r:id="rId21" display="http://pre-existing.org/"/>
    <hyperlink ref="AL40" r:id="rId22" display="http://t.co/pQ69NMdnE5"/>
    <hyperlink ref="AL42" r:id="rId23" display="https://t.co/CgX1PHCIC4"/>
    <hyperlink ref="AL43" r:id="rId24" display="https://t.co/SNaakZ4BW5"/>
    <hyperlink ref="AL44" r:id="rId25" display="https://t.co/wVulKuROWG"/>
    <hyperlink ref="AO3" r:id="rId26" display="https://pbs.twimg.com/profile_banners/751846716744298496/1478879883"/>
    <hyperlink ref="AO4" r:id="rId27" display="https://pbs.twimg.com/profile_banners/992486556299677698/1525465098"/>
    <hyperlink ref="AO5" r:id="rId28" display="https://pbs.twimg.com/profile_banners/932989265759305728/1511277272"/>
    <hyperlink ref="AO7" r:id="rId29" display="https://pbs.twimg.com/profile_banners/84614572/1520348790"/>
    <hyperlink ref="AO8" r:id="rId30" display="https://pbs.twimg.com/profile_banners/1152453010796056576/1566795703"/>
    <hyperlink ref="AO9" r:id="rId31" display="https://pbs.twimg.com/profile_banners/1159907595303493633/1565378618"/>
    <hyperlink ref="AO10" r:id="rId32" display="https://pbs.twimg.com/profile_banners/1002621996298047488/1528236465"/>
    <hyperlink ref="AO11" r:id="rId33" display="https://pbs.twimg.com/profile_banners/223454659/1543433450"/>
    <hyperlink ref="AO13" r:id="rId34" display="https://pbs.twimg.com/profile_banners/16228398/1398982404"/>
    <hyperlink ref="AO15" r:id="rId35" display="https://pbs.twimg.com/profile_banners/49321798/1507486835"/>
    <hyperlink ref="AO16" r:id="rId36" display="https://pbs.twimg.com/profile_banners/25785889/1383793967"/>
    <hyperlink ref="AO18" r:id="rId37" display="https://pbs.twimg.com/profile_banners/73227909/1565827931"/>
    <hyperlink ref="AO19" r:id="rId38" display="https://pbs.twimg.com/profile_banners/7725722/1402969432"/>
    <hyperlink ref="AO20" r:id="rId39" display="https://pbs.twimg.com/profile_banners/1107772757226356736/1564968734"/>
    <hyperlink ref="AO21" r:id="rId40" display="https://pbs.twimg.com/profile_banners/19418708/1396465447"/>
    <hyperlink ref="AO22" r:id="rId41" display="https://pbs.twimg.com/profile_banners/55591433/1462553607"/>
    <hyperlink ref="AO23" r:id="rId42" display="https://pbs.twimg.com/profile_banners/134980319/1568411781"/>
    <hyperlink ref="AO24" r:id="rId43" display="https://pbs.twimg.com/profile_banners/2313834344/1449237697"/>
    <hyperlink ref="AO25" r:id="rId44" display="https://pbs.twimg.com/profile_banners/839932754179551233/1517666383"/>
    <hyperlink ref="AO26" r:id="rId45" display="https://pbs.twimg.com/profile_banners/783657929744482304/1565381497"/>
    <hyperlink ref="AO27" r:id="rId46" display="https://pbs.twimg.com/profile_banners/1037561745676464129/1555305394"/>
    <hyperlink ref="AO28" r:id="rId47" display="https://pbs.twimg.com/profile_banners/284123330/1548419737"/>
    <hyperlink ref="AO29" r:id="rId48" display="https://pbs.twimg.com/profile_banners/154152436/1529960058"/>
    <hyperlink ref="AO30" r:id="rId49" display="https://pbs.twimg.com/profile_banners/131144285/1554830425"/>
    <hyperlink ref="AO31" r:id="rId50" display="https://pbs.twimg.com/profile_banners/32122211/1474253542"/>
    <hyperlink ref="AO32" r:id="rId51" display="https://pbs.twimg.com/profile_banners/300917325/1526587161"/>
    <hyperlink ref="AO33" r:id="rId52" display="https://pbs.twimg.com/profile_banners/4870010409/1561051149"/>
    <hyperlink ref="AO34" r:id="rId53" display="https://pbs.twimg.com/profile_banners/39585367/1562875857"/>
    <hyperlink ref="AO36" r:id="rId54" display="https://pbs.twimg.com/profile_banners/2243909509/1551195325"/>
    <hyperlink ref="AO39" r:id="rId55" display="https://pbs.twimg.com/profile_banners/797867737661906945/1481215792"/>
    <hyperlink ref="AO40" r:id="rId56" display="https://pbs.twimg.com/profile_banners/45878166/1565614912"/>
    <hyperlink ref="AO42" r:id="rId57" display="https://pbs.twimg.com/profile_banners/8538502/1558766137"/>
    <hyperlink ref="AO43" r:id="rId58" display="https://pbs.twimg.com/profile_banners/265021553/1521003412"/>
    <hyperlink ref="AO44" r:id="rId59" display="https://pbs.twimg.com/profile_banners/14499829/1568641778"/>
    <hyperlink ref="AU5" r:id="rId60" display="http://abs.twimg.com/images/themes/theme1/bg.png"/>
    <hyperlink ref="AU6" r:id="rId61" display="http://abs.twimg.com/images/themes/theme1/bg.png"/>
    <hyperlink ref="AU7" r:id="rId62" display="http://abs.twimg.com/images/themes/theme14/bg.gif"/>
    <hyperlink ref="AU11" r:id="rId63" display="http://abs.twimg.com/images/themes/theme14/bg.gif"/>
    <hyperlink ref="AU13" r:id="rId64" display="http://abs.twimg.com/images/themes/theme1/bg.png"/>
    <hyperlink ref="AU15" r:id="rId65" display="http://abs.twimg.com/images/themes/theme6/bg.gif"/>
    <hyperlink ref="AU16" r:id="rId66" display="http://abs.twimg.com/images/themes/theme1/bg.png"/>
    <hyperlink ref="AU17" r:id="rId67" display="http://abs.twimg.com/images/themes/theme1/bg.png"/>
    <hyperlink ref="AU18" r:id="rId68" display="http://abs.twimg.com/images/themes/theme1/bg.png"/>
    <hyperlink ref="AU19" r:id="rId69" display="http://abs.twimg.com/images/themes/theme1/bg.png"/>
    <hyperlink ref="AU20" r:id="rId70" display="http://abs.twimg.com/images/themes/theme1/bg.png"/>
    <hyperlink ref="AU21" r:id="rId71" display="http://abs.twimg.com/images/themes/theme1/bg.png"/>
    <hyperlink ref="AU22" r:id="rId72" display="http://abs.twimg.com/images/themes/theme1/bg.png"/>
    <hyperlink ref="AU23" r:id="rId73" display="http://abs.twimg.com/images/themes/theme1/bg.png"/>
    <hyperlink ref="AU24" r:id="rId74" display="http://abs.twimg.com/images/themes/theme1/bg.png"/>
    <hyperlink ref="AU25" r:id="rId75" display="http://abs.twimg.com/images/themes/theme1/bg.png"/>
    <hyperlink ref="AU28" r:id="rId76" display="http://abs.twimg.com/images/themes/theme1/bg.png"/>
    <hyperlink ref="AU29" r:id="rId77" display="http://abs.twimg.com/images/themes/theme16/bg.gif"/>
    <hyperlink ref="AU30" r:id="rId78" display="http://abs.twimg.com/images/themes/theme1/bg.png"/>
    <hyperlink ref="AU31" r:id="rId79" display="http://abs.twimg.com/images/themes/theme1/bg.png"/>
    <hyperlink ref="AU32" r:id="rId80" display="http://abs.twimg.com/images/themes/theme1/bg.png"/>
    <hyperlink ref="AU34" r:id="rId81" display="http://abs.twimg.com/images/themes/theme14/bg.gif"/>
    <hyperlink ref="AU35" r:id="rId82" display="http://abs.twimg.com/images/themes/theme3/bg.gif"/>
    <hyperlink ref="AU36" r:id="rId83" display="http://abs.twimg.com/images/themes/theme1/bg.png"/>
    <hyperlink ref="AU37" r:id="rId84" display="http://abs.twimg.com/images/themes/theme1/bg.png"/>
    <hyperlink ref="AU40" r:id="rId85" display="http://abs.twimg.com/images/themes/theme4/bg.gif"/>
    <hyperlink ref="AU41" r:id="rId86" display="http://abs.twimg.com/images/themes/theme1/bg.png"/>
    <hyperlink ref="AU42" r:id="rId87" display="http://abs.twimg.com/images/themes/theme1/bg.png"/>
    <hyperlink ref="AU43" r:id="rId88" display="http://abs.twimg.com/images/themes/theme1/bg.png"/>
    <hyperlink ref="AU44" r:id="rId89" display="http://abs.twimg.com/images/themes/theme1/bg.png"/>
    <hyperlink ref="F3" r:id="rId90" display="http://pbs.twimg.com/profile_images/797106039162277888/Vta9cgvh_normal.jpg"/>
    <hyperlink ref="F4" r:id="rId91" display="http://pbs.twimg.com/profile_images/992502344649707520/850ZeMs3_normal.jpg"/>
    <hyperlink ref="F5" r:id="rId92" display="http://pbs.twimg.com/profile_images/932990247817875456/l52E4_IO_normal.jpg"/>
    <hyperlink ref="F6" r:id="rId93" display="http://pbs.twimg.com/profile_images/840269115084361728/9KpICw-R_normal.jpg"/>
    <hyperlink ref="F7" r:id="rId94" display="http://pbs.twimg.com/profile_images/971039409540878337/2n-HSVxP_normal.jpg"/>
    <hyperlink ref="F8" r:id="rId95" display="http://pbs.twimg.com/profile_images/1167471615044513792/j3C7IHMh_normal.jpg"/>
    <hyperlink ref="F9" r:id="rId96" display="http://pbs.twimg.com/profile_images/1159908842576195584/8sC8Uqy3_normal.jpg"/>
    <hyperlink ref="F10" r:id="rId97" display="http://pbs.twimg.com/profile_images/1004118450208460801/e0b1ZarY_normal.jpg"/>
    <hyperlink ref="F11" r:id="rId98" display="http://pbs.twimg.com/profile_images/1067865353525460992/lgRA3US5_normal.jpg"/>
    <hyperlink ref="F12" r:id="rId99" display="http://pbs.twimg.com/profile_images/820998304418779136/SIlB_sc-_normal.jpg"/>
    <hyperlink ref="F13" r:id="rId100" display="http://pbs.twimg.com/profile_images/1422637130/mccigartrophy_normal.jpg"/>
    <hyperlink ref="F14" r:id="rId101" display="http://pbs.twimg.com/profile_images/1147234994894643200/v-aW2rSl_normal.jpg"/>
    <hyperlink ref="F15" r:id="rId102" display="http://pbs.twimg.com/profile_images/1120009332349906944/3UmwY20K_normal.jpg"/>
    <hyperlink ref="F16" r:id="rId103" display="http://pbs.twimg.com/profile_images/971210917894483968/UuVGx5H2_normal.jpg"/>
    <hyperlink ref="F17" r:id="rId104" display="http://pbs.twimg.com/profile_images/378800000135263732/0183ff68614d01069837217130090ed0_normal.jpeg"/>
    <hyperlink ref="F18" r:id="rId105" display="http://pbs.twimg.com/profile_images/917621838687039488/5PhsDGmH_normal.jpg"/>
    <hyperlink ref="F19" r:id="rId106" display="http://pbs.twimg.com/profile_images/1062353517732478976/z9_rqPMU_normal.jpg"/>
    <hyperlink ref="F20" r:id="rId107" display="http://pbs.twimg.com/profile_images/1158300896389824515/-4Ww-o-K_normal.jpg"/>
    <hyperlink ref="F21" r:id="rId108" display="http://pbs.twimg.com/profile_images/451906274041417729/7-EH_cyc_normal.jpeg"/>
    <hyperlink ref="F22" r:id="rId109" display="http://pbs.twimg.com/profile_images/555038727743881216/Gx4WLgKf_normal.png"/>
    <hyperlink ref="F23" r:id="rId110" display="http://pbs.twimg.com/profile_images/1171152225349120004/3qZg_po7_normal.jpg"/>
    <hyperlink ref="F24" r:id="rId111" display="http://pbs.twimg.com/profile_images/564874867044921345/kQ-sfQdl_normal.png"/>
    <hyperlink ref="F25" r:id="rId112" display="http://pbs.twimg.com/profile_images/839934550666985472/11a7eNC__normal.jpg"/>
    <hyperlink ref="F26" r:id="rId113" display="http://pbs.twimg.com/profile_images/1088553424159834112/kOD8aCwn_normal.jpg"/>
    <hyperlink ref="F27" r:id="rId114" display="http://pbs.twimg.com/profile_images/1037562063713783808/RV3u6BY3_normal.jpg"/>
    <hyperlink ref="F28" r:id="rId115" display="http://pbs.twimg.com/profile_images/3225206698/ed68a28f3266560a538db2fdd92deb0c_normal.png"/>
    <hyperlink ref="F29" r:id="rId116" display="http://pbs.twimg.com/profile_images/961677079317307392/1FgDQHls_normal.jpg"/>
    <hyperlink ref="F30" r:id="rId117" display="http://pbs.twimg.com/profile_images/1081239403308244992/_gfk5FeZ_normal.jpg"/>
    <hyperlink ref="F31" r:id="rId118" display="http://pbs.twimg.com/profile_images/777882447019118592/a4BkgQZe_normal.jpg"/>
    <hyperlink ref="F32" r:id="rId119" display="http://pbs.twimg.com/profile_images/877260969365221376/LywWgZBR_normal.jpg"/>
    <hyperlink ref="F33" r:id="rId120" display="http://pbs.twimg.com/profile_images/1113138587976040449/Eq-gHinh_normal.png"/>
    <hyperlink ref="F34" r:id="rId121" display="http://pbs.twimg.com/profile_images/875797335342817282/JO5OsmxU_normal.jpg"/>
    <hyperlink ref="F35" r:id="rId122" display="http://pbs.twimg.com/profile_images/463466580052295681/GLoU2EA4_normal.jpeg"/>
    <hyperlink ref="F36" r:id="rId123" display="http://pbs.twimg.com/profile_images/1135620696082718722/e8CT6_yo_normal.png"/>
    <hyperlink ref="F37" r:id="rId124" display="http://pbs.twimg.com/profile_images/572582706626560000/vwQIPnEe_normal.jpeg"/>
    <hyperlink ref="F38" r:id="rId125" display="http://pbs.twimg.com/profile_images/1160013168170721280/ipU9-aNA_normal.jpg"/>
    <hyperlink ref="F39" r:id="rId126" display="http://pbs.twimg.com/profile_images/797975493442093056/kgbgNdGl_normal.jpg"/>
    <hyperlink ref="F40" r:id="rId127" display="http://pbs.twimg.com/profile_images/423927594778509312/YvugPha5_normal.jpeg"/>
    <hyperlink ref="F41" r:id="rId128" display="http://pbs.twimg.com/profile_images/2272028389/t8jng0gvkamkl6yk5gpr_normal.jpeg"/>
    <hyperlink ref="F42" r:id="rId129" display="http://pbs.twimg.com/profile_images/1132173527573049345/fvTI3OqO_normal.png"/>
    <hyperlink ref="F43" r:id="rId130" display="http://pbs.twimg.com/profile_images/798265889279778816/h8iEQ2eR_normal.jpg"/>
    <hyperlink ref="F44" r:id="rId131" display="http://pbs.twimg.com/profile_images/875476478988886016/_l61qZdR_normal.jpg"/>
    <hyperlink ref="AX3" r:id="rId132" display="https://twitter.com/misssophiebot"/>
    <hyperlink ref="AX4" r:id="rId133" display="https://twitter.com/healthpolicynew"/>
    <hyperlink ref="AX5" r:id="rId134" display="https://twitter.com/healthpolicybot"/>
    <hyperlink ref="AX6" r:id="rId135" display="https://twitter.com/mrellisville"/>
    <hyperlink ref="AX7" r:id="rId136" display="https://twitter.com/kff"/>
    <hyperlink ref="AX8" r:id="rId137" display="https://twitter.com/elaineybarra5"/>
    <hyperlink ref="AX9" r:id="rId138" display="https://twitter.com/kaiserfamfound"/>
    <hyperlink ref="AX10" r:id="rId139" display="https://twitter.com/p4ahcf"/>
    <hyperlink ref="AX11" r:id="rId140" display="https://twitter.com/edub56"/>
    <hyperlink ref="AX12" r:id="rId141" display="https://twitter.com/aprayingwifecom"/>
    <hyperlink ref="AX13" r:id="rId142" display="https://twitter.com/mcuban"/>
    <hyperlink ref="AX14" r:id="rId143" display="https://twitter.com/papermo48443016"/>
    <hyperlink ref="AX15" r:id="rId144" display="https://twitter.com/yasuragidk"/>
    <hyperlink ref="AX16" r:id="rId145" display="https://twitter.com/angieinwastate"/>
    <hyperlink ref="AX17" r:id="rId146" display="https://twitter.com/balihai2"/>
    <hyperlink ref="AX18" r:id="rId147" display="https://twitter.com/abhinary"/>
    <hyperlink ref="AX19" r:id="rId148" display="https://twitter.com/kdsarge"/>
    <hyperlink ref="AX20" r:id="rId149" display="https://twitter.com/thurayya81"/>
    <hyperlink ref="AX21" r:id="rId150" display="https://twitter.com/jamendola"/>
    <hyperlink ref="AX22" r:id="rId151" display="https://twitter.com/mhexecutive"/>
    <hyperlink ref="AX23" r:id="rId152" display="https://twitter.com/bcjarchitecture"/>
    <hyperlink ref="AX24" r:id="rId153" display="https://twitter.com/dayhealthstrat"/>
    <hyperlink ref="AX25" r:id="rId154" display="https://twitter.com/rosemarie_day1"/>
    <hyperlink ref="AX26" r:id="rId155" display="https://twitter.com/ashleykirzinger"/>
    <hyperlink ref="AX27" r:id="rId156" display="https://twitter.com/baileerasmussen"/>
    <hyperlink ref="AX28" r:id="rId157" display="https://twitter.com/lumeris"/>
    <hyperlink ref="AX29" r:id="rId158" display="https://twitter.com/npcnow"/>
    <hyperlink ref="AX30" r:id="rId159" display="https://twitter.com/uchicago"/>
    <hyperlink ref="AX31" r:id="rId160" display="https://twitter.com/hofelicha"/>
    <hyperlink ref="AX32" r:id="rId161" display="https://twitter.com/rti_intl"/>
    <hyperlink ref="AX33" r:id="rId162" display="https://twitter.com/dukemargolis"/>
    <hyperlink ref="AX34" r:id="rId163" display="https://twitter.com/harvard"/>
    <hyperlink ref="AX35" r:id="rId164" display="https://twitter.com/elinsilveous"/>
    <hyperlink ref="AX36" r:id="rId165" display="https://twitter.com/dartmouthinst"/>
    <hyperlink ref="AX37" r:id="rId166" display="https://twitter.com/lake_edge_lucy"/>
    <hyperlink ref="AX38" r:id="rId167" display="https://twitter.com/eleanor25906028"/>
    <hyperlink ref="AX39" r:id="rId168" display="https://twitter.com/preexistingorg"/>
    <hyperlink ref="AX40" r:id="rId169" display="https://twitter.com/craigpalosky"/>
    <hyperlink ref="AX41" r:id="rId170" display="https://twitter.com/arjeter"/>
    <hyperlink ref="AX42" r:id="rId171" display="https://twitter.com/rjtholl"/>
    <hyperlink ref="AX43" r:id="rId172" display="https://twitter.com/accessmobileinc"/>
    <hyperlink ref="AX44" r:id="rId173" display="https://twitter.com/who"/>
  </hyperlinks>
  <printOptions/>
  <pageMargins left="0.7" right="0.7" top="0.75" bottom="0.75" header="0.3" footer="0.3"/>
  <pageSetup horizontalDpi="600" verticalDpi="600" orientation="portrait" r:id="rId177"/>
  <legacyDrawing r:id="rId175"/>
  <tableParts>
    <tablePart r:id="rId17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851</v>
      </c>
      <c r="Z2" s="13" t="s">
        <v>863</v>
      </c>
      <c r="AA2" s="13" t="s">
        <v>877</v>
      </c>
      <c r="AB2" s="13" t="s">
        <v>937</v>
      </c>
      <c r="AC2" s="13" t="s">
        <v>1019</v>
      </c>
      <c r="AD2" s="13" t="s">
        <v>1043</v>
      </c>
      <c r="AE2" s="13" t="s">
        <v>1045</v>
      </c>
      <c r="AF2" s="13" t="s">
        <v>1060</v>
      </c>
      <c r="AG2" s="67" t="s">
        <v>1211</v>
      </c>
      <c r="AH2" s="67" t="s">
        <v>1212</v>
      </c>
      <c r="AI2" s="67" t="s">
        <v>1213</v>
      </c>
      <c r="AJ2" s="67" t="s">
        <v>1214</v>
      </c>
      <c r="AK2" s="67" t="s">
        <v>1215</v>
      </c>
      <c r="AL2" s="67" t="s">
        <v>1216</v>
      </c>
      <c r="AM2" s="67" t="s">
        <v>1217</v>
      </c>
      <c r="AN2" s="67" t="s">
        <v>1218</v>
      </c>
      <c r="AO2" s="67" t="s">
        <v>1221</v>
      </c>
    </row>
    <row r="3" spans="1:41" ht="15">
      <c r="A3" s="125" t="s">
        <v>818</v>
      </c>
      <c r="B3" s="126" t="s">
        <v>825</v>
      </c>
      <c r="C3" s="126" t="s">
        <v>56</v>
      </c>
      <c r="D3" s="117"/>
      <c r="E3" s="116"/>
      <c r="F3" s="118" t="s">
        <v>1288</v>
      </c>
      <c r="G3" s="119"/>
      <c r="H3" s="119"/>
      <c r="I3" s="120">
        <v>3</v>
      </c>
      <c r="J3" s="121"/>
      <c r="K3" s="51">
        <v>11</v>
      </c>
      <c r="L3" s="51">
        <v>14</v>
      </c>
      <c r="M3" s="51">
        <v>0</v>
      </c>
      <c r="N3" s="51">
        <v>14</v>
      </c>
      <c r="O3" s="51">
        <v>0</v>
      </c>
      <c r="P3" s="52">
        <v>0</v>
      </c>
      <c r="Q3" s="52">
        <v>0</v>
      </c>
      <c r="R3" s="51">
        <v>1</v>
      </c>
      <c r="S3" s="51">
        <v>0</v>
      </c>
      <c r="T3" s="51">
        <v>11</v>
      </c>
      <c r="U3" s="51">
        <v>14</v>
      </c>
      <c r="V3" s="51">
        <v>4</v>
      </c>
      <c r="W3" s="52">
        <v>1.950413</v>
      </c>
      <c r="X3" s="52">
        <v>0.12727272727272726</v>
      </c>
      <c r="Y3" s="85" t="s">
        <v>852</v>
      </c>
      <c r="Z3" s="85" t="s">
        <v>864</v>
      </c>
      <c r="AA3" s="85" t="s">
        <v>878</v>
      </c>
      <c r="AB3" s="91" t="s">
        <v>938</v>
      </c>
      <c r="AC3" s="91" t="s">
        <v>1020</v>
      </c>
      <c r="AD3" s="91" t="s">
        <v>1044</v>
      </c>
      <c r="AE3" s="91" t="s">
        <v>1046</v>
      </c>
      <c r="AF3" s="91" t="s">
        <v>1061</v>
      </c>
      <c r="AG3" s="128">
        <v>6</v>
      </c>
      <c r="AH3" s="131">
        <v>3.5294117647058822</v>
      </c>
      <c r="AI3" s="128">
        <v>4</v>
      </c>
      <c r="AJ3" s="131">
        <v>2.3529411764705883</v>
      </c>
      <c r="AK3" s="128">
        <v>0</v>
      </c>
      <c r="AL3" s="131">
        <v>0</v>
      </c>
      <c r="AM3" s="128">
        <v>160</v>
      </c>
      <c r="AN3" s="131">
        <v>94.11764705882354</v>
      </c>
      <c r="AO3" s="128">
        <v>170</v>
      </c>
    </row>
    <row r="4" spans="1:41" ht="15">
      <c r="A4" s="125" t="s">
        <v>819</v>
      </c>
      <c r="B4" s="126" t="s">
        <v>826</v>
      </c>
      <c r="C4" s="126" t="s">
        <v>56</v>
      </c>
      <c r="D4" s="122"/>
      <c r="E4" s="100"/>
      <c r="F4" s="103" t="s">
        <v>1289</v>
      </c>
      <c r="G4" s="107"/>
      <c r="H4" s="107"/>
      <c r="I4" s="123">
        <v>4</v>
      </c>
      <c r="J4" s="110"/>
      <c r="K4" s="51">
        <v>9</v>
      </c>
      <c r="L4" s="51">
        <v>8</v>
      </c>
      <c r="M4" s="51">
        <v>3</v>
      </c>
      <c r="N4" s="51">
        <v>11</v>
      </c>
      <c r="O4" s="51">
        <v>3</v>
      </c>
      <c r="P4" s="52">
        <v>0</v>
      </c>
      <c r="Q4" s="52">
        <v>0</v>
      </c>
      <c r="R4" s="51">
        <v>1</v>
      </c>
      <c r="S4" s="51">
        <v>0</v>
      </c>
      <c r="T4" s="51">
        <v>9</v>
      </c>
      <c r="U4" s="51">
        <v>11</v>
      </c>
      <c r="V4" s="51">
        <v>2</v>
      </c>
      <c r="W4" s="52">
        <v>1.580247</v>
      </c>
      <c r="X4" s="52">
        <v>0.1111111111111111</v>
      </c>
      <c r="Y4" s="85" t="s">
        <v>853</v>
      </c>
      <c r="Z4" s="85" t="s">
        <v>865</v>
      </c>
      <c r="AA4" s="85"/>
      <c r="AB4" s="91" t="s">
        <v>939</v>
      </c>
      <c r="AC4" s="91" t="s">
        <v>1021</v>
      </c>
      <c r="AD4" s="91"/>
      <c r="AE4" s="91" t="s">
        <v>234</v>
      </c>
      <c r="AF4" s="91" t="s">
        <v>1062</v>
      </c>
      <c r="AG4" s="128">
        <v>2</v>
      </c>
      <c r="AH4" s="131">
        <v>0.5847953216374269</v>
      </c>
      <c r="AI4" s="128">
        <v>10</v>
      </c>
      <c r="AJ4" s="131">
        <v>2.9239766081871346</v>
      </c>
      <c r="AK4" s="128">
        <v>0</v>
      </c>
      <c r="AL4" s="131">
        <v>0</v>
      </c>
      <c r="AM4" s="128">
        <v>330</v>
      </c>
      <c r="AN4" s="131">
        <v>96.49122807017544</v>
      </c>
      <c r="AO4" s="128">
        <v>342</v>
      </c>
    </row>
    <row r="5" spans="1:41" ht="15">
      <c r="A5" s="125" t="s">
        <v>820</v>
      </c>
      <c r="B5" s="126" t="s">
        <v>827</v>
      </c>
      <c r="C5" s="126" t="s">
        <v>56</v>
      </c>
      <c r="D5" s="122"/>
      <c r="E5" s="100"/>
      <c r="F5" s="103" t="s">
        <v>1290</v>
      </c>
      <c r="G5" s="107"/>
      <c r="H5" s="107"/>
      <c r="I5" s="123">
        <v>5</v>
      </c>
      <c r="J5" s="110"/>
      <c r="K5" s="51">
        <v>8</v>
      </c>
      <c r="L5" s="51">
        <v>17</v>
      </c>
      <c r="M5" s="51">
        <v>0</v>
      </c>
      <c r="N5" s="51">
        <v>17</v>
      </c>
      <c r="O5" s="51">
        <v>0</v>
      </c>
      <c r="P5" s="52">
        <v>0.0625</v>
      </c>
      <c r="Q5" s="52">
        <v>0.11764705882352941</v>
      </c>
      <c r="R5" s="51">
        <v>1</v>
      </c>
      <c r="S5" s="51">
        <v>0</v>
      </c>
      <c r="T5" s="51">
        <v>8</v>
      </c>
      <c r="U5" s="51">
        <v>17</v>
      </c>
      <c r="V5" s="51">
        <v>2</v>
      </c>
      <c r="W5" s="52">
        <v>1.25</v>
      </c>
      <c r="X5" s="52">
        <v>0.30357142857142855</v>
      </c>
      <c r="Y5" s="85" t="s">
        <v>299</v>
      </c>
      <c r="Z5" s="85" t="s">
        <v>322</v>
      </c>
      <c r="AA5" s="85" t="s">
        <v>329</v>
      </c>
      <c r="AB5" s="91" t="s">
        <v>940</v>
      </c>
      <c r="AC5" s="91" t="s">
        <v>1022</v>
      </c>
      <c r="AD5" s="91"/>
      <c r="AE5" s="91" t="s">
        <v>1047</v>
      </c>
      <c r="AF5" s="91" t="s">
        <v>1063</v>
      </c>
      <c r="AG5" s="128">
        <v>1</v>
      </c>
      <c r="AH5" s="131">
        <v>1.1764705882352942</v>
      </c>
      <c r="AI5" s="128">
        <v>0</v>
      </c>
      <c r="AJ5" s="131">
        <v>0</v>
      </c>
      <c r="AK5" s="128">
        <v>0</v>
      </c>
      <c r="AL5" s="131">
        <v>0</v>
      </c>
      <c r="AM5" s="128">
        <v>84</v>
      </c>
      <c r="AN5" s="131">
        <v>98.82352941176471</v>
      </c>
      <c r="AO5" s="128">
        <v>85</v>
      </c>
    </row>
    <row r="6" spans="1:41" ht="15">
      <c r="A6" s="125" t="s">
        <v>821</v>
      </c>
      <c r="B6" s="126" t="s">
        <v>828</v>
      </c>
      <c r="C6" s="126" t="s">
        <v>56</v>
      </c>
      <c r="D6" s="122"/>
      <c r="E6" s="100"/>
      <c r="F6" s="103" t="s">
        <v>1291</v>
      </c>
      <c r="G6" s="107"/>
      <c r="H6" s="107"/>
      <c r="I6" s="123">
        <v>6</v>
      </c>
      <c r="J6" s="110"/>
      <c r="K6" s="51">
        <v>4</v>
      </c>
      <c r="L6" s="51">
        <v>4</v>
      </c>
      <c r="M6" s="51">
        <v>0</v>
      </c>
      <c r="N6" s="51">
        <v>4</v>
      </c>
      <c r="O6" s="51">
        <v>0</v>
      </c>
      <c r="P6" s="52">
        <v>0.3333333333333333</v>
      </c>
      <c r="Q6" s="52">
        <v>0.5</v>
      </c>
      <c r="R6" s="51">
        <v>1</v>
      </c>
      <c r="S6" s="51">
        <v>0</v>
      </c>
      <c r="T6" s="51">
        <v>4</v>
      </c>
      <c r="U6" s="51">
        <v>4</v>
      </c>
      <c r="V6" s="51">
        <v>2</v>
      </c>
      <c r="W6" s="52">
        <v>1.125</v>
      </c>
      <c r="X6" s="52">
        <v>0.3333333333333333</v>
      </c>
      <c r="Y6" s="85" t="s">
        <v>854</v>
      </c>
      <c r="Z6" s="85" t="s">
        <v>321</v>
      </c>
      <c r="AA6" s="85"/>
      <c r="AB6" s="91" t="s">
        <v>941</v>
      </c>
      <c r="AC6" s="91" t="s">
        <v>1023</v>
      </c>
      <c r="AD6" s="91" t="s">
        <v>237</v>
      </c>
      <c r="AE6" s="91" t="s">
        <v>1048</v>
      </c>
      <c r="AF6" s="91" t="s">
        <v>1064</v>
      </c>
      <c r="AG6" s="128">
        <v>9</v>
      </c>
      <c r="AH6" s="131">
        <v>3.0303030303030303</v>
      </c>
      <c r="AI6" s="128">
        <v>4</v>
      </c>
      <c r="AJ6" s="131">
        <v>1.3468013468013469</v>
      </c>
      <c r="AK6" s="128">
        <v>0</v>
      </c>
      <c r="AL6" s="131">
        <v>0</v>
      </c>
      <c r="AM6" s="128">
        <v>284</v>
      </c>
      <c r="AN6" s="131">
        <v>95.62289562289563</v>
      </c>
      <c r="AO6" s="128">
        <v>297</v>
      </c>
    </row>
    <row r="7" spans="1:41" ht="15">
      <c r="A7" s="125" t="s">
        <v>822</v>
      </c>
      <c r="B7" s="126" t="s">
        <v>829</v>
      </c>
      <c r="C7" s="126" t="s">
        <v>56</v>
      </c>
      <c r="D7" s="122"/>
      <c r="E7" s="100"/>
      <c r="F7" s="103" t="s">
        <v>1292</v>
      </c>
      <c r="G7" s="107"/>
      <c r="H7" s="107"/>
      <c r="I7" s="123">
        <v>7</v>
      </c>
      <c r="J7" s="110"/>
      <c r="K7" s="51">
        <v>4</v>
      </c>
      <c r="L7" s="51">
        <v>4</v>
      </c>
      <c r="M7" s="51">
        <v>0</v>
      </c>
      <c r="N7" s="51">
        <v>4</v>
      </c>
      <c r="O7" s="51">
        <v>0</v>
      </c>
      <c r="P7" s="52">
        <v>0</v>
      </c>
      <c r="Q7" s="52">
        <v>0</v>
      </c>
      <c r="R7" s="51">
        <v>1</v>
      </c>
      <c r="S7" s="51">
        <v>0</v>
      </c>
      <c r="T7" s="51">
        <v>4</v>
      </c>
      <c r="U7" s="51">
        <v>4</v>
      </c>
      <c r="V7" s="51">
        <v>2</v>
      </c>
      <c r="W7" s="52">
        <v>1</v>
      </c>
      <c r="X7" s="52">
        <v>0.3333333333333333</v>
      </c>
      <c r="Y7" s="85" t="s">
        <v>297</v>
      </c>
      <c r="Z7" s="85" t="s">
        <v>320</v>
      </c>
      <c r="AA7" s="85" t="s">
        <v>327</v>
      </c>
      <c r="AB7" s="91" t="s">
        <v>942</v>
      </c>
      <c r="AC7" s="91" t="s">
        <v>1024</v>
      </c>
      <c r="AD7" s="91" t="s">
        <v>227</v>
      </c>
      <c r="AE7" s="91" t="s">
        <v>1049</v>
      </c>
      <c r="AF7" s="91" t="s">
        <v>1065</v>
      </c>
      <c r="AG7" s="128">
        <v>6</v>
      </c>
      <c r="AH7" s="131">
        <v>6.593406593406593</v>
      </c>
      <c r="AI7" s="128">
        <v>4</v>
      </c>
      <c r="AJ7" s="131">
        <v>4.395604395604396</v>
      </c>
      <c r="AK7" s="128">
        <v>0</v>
      </c>
      <c r="AL7" s="131">
        <v>0</v>
      </c>
      <c r="AM7" s="128">
        <v>81</v>
      </c>
      <c r="AN7" s="131">
        <v>89.01098901098901</v>
      </c>
      <c r="AO7" s="128">
        <v>91</v>
      </c>
    </row>
    <row r="8" spans="1:41" ht="15">
      <c r="A8" s="125" t="s">
        <v>823</v>
      </c>
      <c r="B8" s="126" t="s">
        <v>830</v>
      </c>
      <c r="C8" s="126" t="s">
        <v>56</v>
      </c>
      <c r="D8" s="122"/>
      <c r="E8" s="100"/>
      <c r="F8" s="103" t="s">
        <v>1293</v>
      </c>
      <c r="G8" s="107"/>
      <c r="H8" s="107"/>
      <c r="I8" s="123">
        <v>8</v>
      </c>
      <c r="J8" s="110"/>
      <c r="K8" s="51">
        <v>3</v>
      </c>
      <c r="L8" s="51">
        <v>0</v>
      </c>
      <c r="M8" s="51">
        <v>4</v>
      </c>
      <c r="N8" s="51">
        <v>4</v>
      </c>
      <c r="O8" s="51">
        <v>0</v>
      </c>
      <c r="P8" s="52">
        <v>0</v>
      </c>
      <c r="Q8" s="52">
        <v>0</v>
      </c>
      <c r="R8" s="51">
        <v>1</v>
      </c>
      <c r="S8" s="51">
        <v>0</v>
      </c>
      <c r="T8" s="51">
        <v>3</v>
      </c>
      <c r="U8" s="51">
        <v>4</v>
      </c>
      <c r="V8" s="51">
        <v>2</v>
      </c>
      <c r="W8" s="52">
        <v>0.888889</v>
      </c>
      <c r="X8" s="52">
        <v>0.3333333333333333</v>
      </c>
      <c r="Y8" s="85" t="s">
        <v>317</v>
      </c>
      <c r="Z8" s="85" t="s">
        <v>321</v>
      </c>
      <c r="AA8" s="85" t="s">
        <v>331</v>
      </c>
      <c r="AB8" s="91" t="s">
        <v>943</v>
      </c>
      <c r="AC8" s="91" t="s">
        <v>1025</v>
      </c>
      <c r="AD8" s="91"/>
      <c r="AE8" s="91" t="s">
        <v>1050</v>
      </c>
      <c r="AF8" s="91" t="s">
        <v>1066</v>
      </c>
      <c r="AG8" s="128">
        <v>0</v>
      </c>
      <c r="AH8" s="131">
        <v>0</v>
      </c>
      <c r="AI8" s="128">
        <v>2</v>
      </c>
      <c r="AJ8" s="131">
        <v>7.6923076923076925</v>
      </c>
      <c r="AK8" s="128">
        <v>0</v>
      </c>
      <c r="AL8" s="131">
        <v>0</v>
      </c>
      <c r="AM8" s="128">
        <v>24</v>
      </c>
      <c r="AN8" s="131">
        <v>92.3076923076923</v>
      </c>
      <c r="AO8" s="128">
        <v>26</v>
      </c>
    </row>
    <row r="9" spans="1:41" ht="15">
      <c r="A9" s="125" t="s">
        <v>824</v>
      </c>
      <c r="B9" s="126" t="s">
        <v>831</v>
      </c>
      <c r="C9" s="126" t="s">
        <v>56</v>
      </c>
      <c r="D9" s="122"/>
      <c r="E9" s="100"/>
      <c r="F9" s="103" t="s">
        <v>1294</v>
      </c>
      <c r="G9" s="107"/>
      <c r="H9" s="107"/>
      <c r="I9" s="123">
        <v>9</v>
      </c>
      <c r="J9" s="110"/>
      <c r="K9" s="51">
        <v>3</v>
      </c>
      <c r="L9" s="51">
        <v>4</v>
      </c>
      <c r="M9" s="51">
        <v>0</v>
      </c>
      <c r="N9" s="51">
        <v>4</v>
      </c>
      <c r="O9" s="51">
        <v>0</v>
      </c>
      <c r="P9" s="52">
        <v>0.3333333333333333</v>
      </c>
      <c r="Q9" s="52">
        <v>0.5</v>
      </c>
      <c r="R9" s="51">
        <v>1</v>
      </c>
      <c r="S9" s="51">
        <v>0</v>
      </c>
      <c r="T9" s="51">
        <v>3</v>
      </c>
      <c r="U9" s="51">
        <v>4</v>
      </c>
      <c r="V9" s="51">
        <v>1</v>
      </c>
      <c r="W9" s="52">
        <v>0.666667</v>
      </c>
      <c r="X9" s="52">
        <v>0.6666666666666666</v>
      </c>
      <c r="Y9" s="85"/>
      <c r="Z9" s="85"/>
      <c r="AA9" s="85"/>
      <c r="AB9" s="91" t="s">
        <v>944</v>
      </c>
      <c r="AC9" s="91" t="s">
        <v>1026</v>
      </c>
      <c r="AD9" s="91" t="s">
        <v>217</v>
      </c>
      <c r="AE9" s="91" t="s">
        <v>1051</v>
      </c>
      <c r="AF9" s="91" t="s">
        <v>1067</v>
      </c>
      <c r="AG9" s="128">
        <v>0</v>
      </c>
      <c r="AH9" s="131">
        <v>0</v>
      </c>
      <c r="AI9" s="128">
        <v>0</v>
      </c>
      <c r="AJ9" s="131">
        <v>0</v>
      </c>
      <c r="AK9" s="128">
        <v>0</v>
      </c>
      <c r="AL9" s="131">
        <v>0</v>
      </c>
      <c r="AM9" s="128">
        <v>28</v>
      </c>
      <c r="AN9" s="131">
        <v>100</v>
      </c>
      <c r="AO9" s="128">
        <v>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818</v>
      </c>
      <c r="B2" s="91" t="s">
        <v>241</v>
      </c>
      <c r="C2" s="85">
        <f>VLOOKUP(GroupVertices[[#This Row],[Vertex]],Vertices[],MATCH("ID",Vertices[[#Headers],[Vertex]:[Vertex Content Word Count]],0),FALSE)</f>
        <v>43</v>
      </c>
    </row>
    <row r="3" spans="1:3" ht="15">
      <c r="A3" s="85" t="s">
        <v>818</v>
      </c>
      <c r="B3" s="91" t="s">
        <v>253</v>
      </c>
      <c r="C3" s="85">
        <f>VLOOKUP(GroupVertices[[#This Row],[Vertex]],Vertices[],MATCH("ID",Vertices[[#Headers],[Vertex]:[Vertex Content Word Count]],0),FALSE)</f>
        <v>44</v>
      </c>
    </row>
    <row r="4" spans="1:3" ht="15">
      <c r="A4" s="85" t="s">
        <v>818</v>
      </c>
      <c r="B4" s="91" t="s">
        <v>242</v>
      </c>
      <c r="C4" s="85">
        <f>VLOOKUP(GroupVertices[[#This Row],[Vertex]],Vertices[],MATCH("ID",Vertices[[#Headers],[Vertex]:[Vertex Content Word Count]],0),FALSE)</f>
        <v>9</v>
      </c>
    </row>
    <row r="5" spans="1:3" ht="15">
      <c r="A5" s="85" t="s">
        <v>818</v>
      </c>
      <c r="B5" s="91" t="s">
        <v>240</v>
      </c>
      <c r="C5" s="85">
        <f>VLOOKUP(GroupVertices[[#This Row],[Vertex]],Vertices[],MATCH("ID",Vertices[[#Headers],[Vertex]:[Vertex Content Word Count]],0),FALSE)</f>
        <v>42</v>
      </c>
    </row>
    <row r="6" spans="1:3" ht="15">
      <c r="A6" s="85" t="s">
        <v>818</v>
      </c>
      <c r="B6" s="91" t="s">
        <v>239</v>
      </c>
      <c r="C6" s="85">
        <f>VLOOKUP(GroupVertices[[#This Row],[Vertex]],Vertices[],MATCH("ID",Vertices[[#Headers],[Vertex]:[Vertex Content Word Count]],0),FALSE)</f>
        <v>11</v>
      </c>
    </row>
    <row r="7" spans="1:3" ht="15">
      <c r="A7" s="85" t="s">
        <v>818</v>
      </c>
      <c r="B7" s="91" t="s">
        <v>243</v>
      </c>
      <c r="C7" s="85">
        <f>VLOOKUP(GroupVertices[[#This Row],[Vertex]],Vertices[],MATCH("ID",Vertices[[#Headers],[Vertex]:[Vertex Content Word Count]],0),FALSE)</f>
        <v>10</v>
      </c>
    </row>
    <row r="8" spans="1:3" ht="15">
      <c r="A8" s="85" t="s">
        <v>818</v>
      </c>
      <c r="B8" s="91" t="s">
        <v>229</v>
      </c>
      <c r="C8" s="85">
        <f>VLOOKUP(GroupVertices[[#This Row],[Vertex]],Vertices[],MATCH("ID",Vertices[[#Headers],[Vertex]:[Vertex Content Word Count]],0),FALSE)</f>
        <v>28</v>
      </c>
    </row>
    <row r="9" spans="1:3" ht="15">
      <c r="A9" s="85" t="s">
        <v>818</v>
      </c>
      <c r="B9" s="91" t="s">
        <v>225</v>
      </c>
      <c r="C9" s="85">
        <f>VLOOKUP(GroupVertices[[#This Row],[Vertex]],Vertices[],MATCH("ID",Vertices[[#Headers],[Vertex]:[Vertex Content Word Count]],0),FALSE)</f>
        <v>23</v>
      </c>
    </row>
    <row r="10" spans="1:3" ht="15">
      <c r="A10" s="85" t="s">
        <v>818</v>
      </c>
      <c r="B10" s="91" t="s">
        <v>224</v>
      </c>
      <c r="C10" s="85">
        <f>VLOOKUP(GroupVertices[[#This Row],[Vertex]],Vertices[],MATCH("ID",Vertices[[#Headers],[Vertex]:[Vertex Content Word Count]],0),FALSE)</f>
        <v>21</v>
      </c>
    </row>
    <row r="11" spans="1:3" ht="15">
      <c r="A11" s="85" t="s">
        <v>818</v>
      </c>
      <c r="B11" s="91" t="s">
        <v>245</v>
      </c>
      <c r="C11" s="85">
        <f>VLOOKUP(GroupVertices[[#This Row],[Vertex]],Vertices[],MATCH("ID",Vertices[[#Headers],[Vertex]:[Vertex Content Word Count]],0),FALSE)</f>
        <v>22</v>
      </c>
    </row>
    <row r="12" spans="1:3" ht="15">
      <c r="A12" s="85" t="s">
        <v>818</v>
      </c>
      <c r="B12" s="91" t="s">
        <v>215</v>
      </c>
      <c r="C12" s="85">
        <f>VLOOKUP(GroupVertices[[#This Row],[Vertex]],Vertices[],MATCH("ID",Vertices[[#Headers],[Vertex]:[Vertex Content Word Count]],0),FALSE)</f>
        <v>8</v>
      </c>
    </row>
    <row r="13" spans="1:3" ht="15">
      <c r="A13" s="85" t="s">
        <v>819</v>
      </c>
      <c r="B13" s="91" t="s">
        <v>235</v>
      </c>
      <c r="C13" s="85">
        <f>VLOOKUP(GroupVertices[[#This Row],[Vertex]],Vertices[],MATCH("ID",Vertices[[#Headers],[Vertex]:[Vertex Content Word Count]],0),FALSE)</f>
        <v>37</v>
      </c>
    </row>
    <row r="14" spans="1:3" ht="15">
      <c r="A14" s="85" t="s">
        <v>819</v>
      </c>
      <c r="B14" s="91" t="s">
        <v>234</v>
      </c>
      <c r="C14" s="85">
        <f>VLOOKUP(GroupVertices[[#This Row],[Vertex]],Vertices[],MATCH("ID",Vertices[[#Headers],[Vertex]:[Vertex Content Word Count]],0),FALSE)</f>
        <v>7</v>
      </c>
    </row>
    <row r="15" spans="1:3" ht="15">
      <c r="A15" s="85" t="s">
        <v>819</v>
      </c>
      <c r="B15" s="91" t="s">
        <v>223</v>
      </c>
      <c r="C15" s="85">
        <f>VLOOKUP(GroupVertices[[#This Row],[Vertex]],Vertices[],MATCH("ID",Vertices[[#Headers],[Vertex]:[Vertex Content Word Count]],0),FALSE)</f>
        <v>20</v>
      </c>
    </row>
    <row r="16" spans="1:3" ht="15">
      <c r="A16" s="85" t="s">
        <v>819</v>
      </c>
      <c r="B16" s="91" t="s">
        <v>222</v>
      </c>
      <c r="C16" s="85">
        <f>VLOOKUP(GroupVertices[[#This Row],[Vertex]],Vertices[],MATCH("ID",Vertices[[#Headers],[Vertex]:[Vertex Content Word Count]],0),FALSE)</f>
        <v>19</v>
      </c>
    </row>
    <row r="17" spans="1:3" ht="15">
      <c r="A17" s="85" t="s">
        <v>819</v>
      </c>
      <c r="B17" s="91" t="s">
        <v>221</v>
      </c>
      <c r="C17" s="85">
        <f>VLOOKUP(GroupVertices[[#This Row],[Vertex]],Vertices[],MATCH("ID",Vertices[[#Headers],[Vertex]:[Vertex Content Word Count]],0),FALSE)</f>
        <v>18</v>
      </c>
    </row>
    <row r="18" spans="1:3" ht="15">
      <c r="A18" s="85" t="s">
        <v>819</v>
      </c>
      <c r="B18" s="91" t="s">
        <v>220</v>
      </c>
      <c r="C18" s="85">
        <f>VLOOKUP(GroupVertices[[#This Row],[Vertex]],Vertices[],MATCH("ID",Vertices[[#Headers],[Vertex]:[Vertex Content Word Count]],0),FALSE)</f>
        <v>17</v>
      </c>
    </row>
    <row r="19" spans="1:3" ht="15">
      <c r="A19" s="85" t="s">
        <v>819</v>
      </c>
      <c r="B19" s="91" t="s">
        <v>219</v>
      </c>
      <c r="C19" s="85">
        <f>VLOOKUP(GroupVertices[[#This Row],[Vertex]],Vertices[],MATCH("ID",Vertices[[#Headers],[Vertex]:[Vertex Content Word Count]],0),FALSE)</f>
        <v>16</v>
      </c>
    </row>
    <row r="20" spans="1:3" ht="15">
      <c r="A20" s="85" t="s">
        <v>819</v>
      </c>
      <c r="B20" s="91" t="s">
        <v>218</v>
      </c>
      <c r="C20" s="85">
        <f>VLOOKUP(GroupVertices[[#This Row],[Vertex]],Vertices[],MATCH("ID",Vertices[[#Headers],[Vertex]:[Vertex Content Word Count]],0),FALSE)</f>
        <v>15</v>
      </c>
    </row>
    <row r="21" spans="1:3" ht="15">
      <c r="A21" s="85" t="s">
        <v>819</v>
      </c>
      <c r="B21" s="91" t="s">
        <v>214</v>
      </c>
      <c r="C21" s="85">
        <f>VLOOKUP(GroupVertices[[#This Row],[Vertex]],Vertices[],MATCH("ID",Vertices[[#Headers],[Vertex]:[Vertex Content Word Count]],0),FALSE)</f>
        <v>6</v>
      </c>
    </row>
    <row r="22" spans="1:3" ht="15">
      <c r="A22" s="85" t="s">
        <v>820</v>
      </c>
      <c r="B22" s="91" t="s">
        <v>233</v>
      </c>
      <c r="C22" s="85">
        <f>VLOOKUP(GroupVertices[[#This Row],[Vertex]],Vertices[],MATCH("ID",Vertices[[#Headers],[Vertex]:[Vertex Content Word Count]],0),FALSE)</f>
        <v>36</v>
      </c>
    </row>
    <row r="23" spans="1:3" ht="15">
      <c r="A23" s="85" t="s">
        <v>820</v>
      </c>
      <c r="B23" s="91" t="s">
        <v>230</v>
      </c>
      <c r="C23" s="85">
        <f>VLOOKUP(GroupVertices[[#This Row],[Vertex]],Vertices[],MATCH("ID",Vertices[[#Headers],[Vertex]:[Vertex Content Word Count]],0),FALSE)</f>
        <v>29</v>
      </c>
    </row>
    <row r="24" spans="1:3" ht="15">
      <c r="A24" s="85" t="s">
        <v>820</v>
      </c>
      <c r="B24" s="91" t="s">
        <v>250</v>
      </c>
      <c r="C24" s="85">
        <f>VLOOKUP(GroupVertices[[#This Row],[Vertex]],Vertices[],MATCH("ID",Vertices[[#Headers],[Vertex]:[Vertex Content Word Count]],0),FALSE)</f>
        <v>34</v>
      </c>
    </row>
    <row r="25" spans="1:3" ht="15">
      <c r="A25" s="85" t="s">
        <v>820</v>
      </c>
      <c r="B25" s="91" t="s">
        <v>249</v>
      </c>
      <c r="C25" s="85">
        <f>VLOOKUP(GroupVertices[[#This Row],[Vertex]],Vertices[],MATCH("ID",Vertices[[#Headers],[Vertex]:[Vertex Content Word Count]],0),FALSE)</f>
        <v>33</v>
      </c>
    </row>
    <row r="26" spans="1:3" ht="15">
      <c r="A26" s="85" t="s">
        <v>820</v>
      </c>
      <c r="B26" s="91" t="s">
        <v>248</v>
      </c>
      <c r="C26" s="85">
        <f>VLOOKUP(GroupVertices[[#This Row],[Vertex]],Vertices[],MATCH("ID",Vertices[[#Headers],[Vertex]:[Vertex Content Word Count]],0),FALSE)</f>
        <v>32</v>
      </c>
    </row>
    <row r="27" spans="1:3" ht="15">
      <c r="A27" s="85" t="s">
        <v>820</v>
      </c>
      <c r="B27" s="91" t="s">
        <v>232</v>
      </c>
      <c r="C27" s="85">
        <f>VLOOKUP(GroupVertices[[#This Row],[Vertex]],Vertices[],MATCH("ID",Vertices[[#Headers],[Vertex]:[Vertex Content Word Count]],0),FALSE)</f>
        <v>35</v>
      </c>
    </row>
    <row r="28" spans="1:3" ht="15">
      <c r="A28" s="85" t="s">
        <v>820</v>
      </c>
      <c r="B28" s="91" t="s">
        <v>231</v>
      </c>
      <c r="C28" s="85">
        <f>VLOOKUP(GroupVertices[[#This Row],[Vertex]],Vertices[],MATCH("ID",Vertices[[#Headers],[Vertex]:[Vertex Content Word Count]],0),FALSE)</f>
        <v>31</v>
      </c>
    </row>
    <row r="29" spans="1:3" ht="15">
      <c r="A29" s="85" t="s">
        <v>820</v>
      </c>
      <c r="B29" s="91" t="s">
        <v>247</v>
      </c>
      <c r="C29" s="85">
        <f>VLOOKUP(GroupVertices[[#This Row],[Vertex]],Vertices[],MATCH("ID",Vertices[[#Headers],[Vertex]:[Vertex Content Word Count]],0),FALSE)</f>
        <v>30</v>
      </c>
    </row>
    <row r="30" spans="1:3" ht="15">
      <c r="A30" s="85" t="s">
        <v>821</v>
      </c>
      <c r="B30" s="91" t="s">
        <v>237</v>
      </c>
      <c r="C30" s="85">
        <f>VLOOKUP(GroupVertices[[#This Row],[Vertex]],Vertices[],MATCH("ID",Vertices[[#Headers],[Vertex]:[Vertex Content Word Count]],0),FALSE)</f>
        <v>4</v>
      </c>
    </row>
    <row r="31" spans="1:3" ht="15">
      <c r="A31" s="85" t="s">
        <v>821</v>
      </c>
      <c r="B31" s="91" t="s">
        <v>236</v>
      </c>
      <c r="C31" s="85">
        <f>VLOOKUP(GroupVertices[[#This Row],[Vertex]],Vertices[],MATCH("ID",Vertices[[#Headers],[Vertex]:[Vertex Content Word Count]],0),FALSE)</f>
        <v>38</v>
      </c>
    </row>
    <row r="32" spans="1:3" ht="15">
      <c r="A32" s="85" t="s">
        <v>821</v>
      </c>
      <c r="B32" s="91" t="s">
        <v>213</v>
      </c>
      <c r="C32" s="85">
        <f>VLOOKUP(GroupVertices[[#This Row],[Vertex]],Vertices[],MATCH("ID",Vertices[[#Headers],[Vertex]:[Vertex Content Word Count]],0),FALSE)</f>
        <v>5</v>
      </c>
    </row>
    <row r="33" spans="1:3" ht="15">
      <c r="A33" s="85" t="s">
        <v>821</v>
      </c>
      <c r="B33" s="91" t="s">
        <v>212</v>
      </c>
      <c r="C33" s="85">
        <f>VLOOKUP(GroupVertices[[#This Row],[Vertex]],Vertices[],MATCH("ID",Vertices[[#Headers],[Vertex]:[Vertex Content Word Count]],0),FALSE)</f>
        <v>3</v>
      </c>
    </row>
    <row r="34" spans="1:3" ht="15">
      <c r="A34" s="85" t="s">
        <v>822</v>
      </c>
      <c r="B34" s="91" t="s">
        <v>228</v>
      </c>
      <c r="C34" s="85">
        <f>VLOOKUP(GroupVertices[[#This Row],[Vertex]],Vertices[],MATCH("ID",Vertices[[#Headers],[Vertex]:[Vertex Content Word Count]],0),FALSE)</f>
        <v>27</v>
      </c>
    </row>
    <row r="35" spans="1:3" ht="15">
      <c r="A35" s="85" t="s">
        <v>822</v>
      </c>
      <c r="B35" s="91" t="s">
        <v>227</v>
      </c>
      <c r="C35" s="85">
        <f>VLOOKUP(GroupVertices[[#This Row],[Vertex]],Vertices[],MATCH("ID",Vertices[[#Headers],[Vertex]:[Vertex Content Word Count]],0),FALSE)</f>
        <v>25</v>
      </c>
    </row>
    <row r="36" spans="1:3" ht="15">
      <c r="A36" s="85" t="s">
        <v>822</v>
      </c>
      <c r="B36" s="91" t="s">
        <v>246</v>
      </c>
      <c r="C36" s="85">
        <f>VLOOKUP(GroupVertices[[#This Row],[Vertex]],Vertices[],MATCH("ID",Vertices[[#Headers],[Vertex]:[Vertex Content Word Count]],0),FALSE)</f>
        <v>26</v>
      </c>
    </row>
    <row r="37" spans="1:3" ht="15">
      <c r="A37" s="85" t="s">
        <v>822</v>
      </c>
      <c r="B37" s="91" t="s">
        <v>226</v>
      </c>
      <c r="C37" s="85">
        <f>VLOOKUP(GroupVertices[[#This Row],[Vertex]],Vertices[],MATCH("ID",Vertices[[#Headers],[Vertex]:[Vertex Content Word Count]],0),FALSE)</f>
        <v>24</v>
      </c>
    </row>
    <row r="38" spans="1:3" ht="15">
      <c r="A38" s="85" t="s">
        <v>823</v>
      </c>
      <c r="B38" s="91" t="s">
        <v>238</v>
      </c>
      <c r="C38" s="85">
        <f>VLOOKUP(GroupVertices[[#This Row],[Vertex]],Vertices[],MATCH("ID",Vertices[[#Headers],[Vertex]:[Vertex Content Word Count]],0),FALSE)</f>
        <v>39</v>
      </c>
    </row>
    <row r="39" spans="1:3" ht="15">
      <c r="A39" s="85" t="s">
        <v>823</v>
      </c>
      <c r="B39" s="91" t="s">
        <v>252</v>
      </c>
      <c r="C39" s="85">
        <f>VLOOKUP(GroupVertices[[#This Row],[Vertex]],Vertices[],MATCH("ID",Vertices[[#Headers],[Vertex]:[Vertex Content Word Count]],0),FALSE)</f>
        <v>41</v>
      </c>
    </row>
    <row r="40" spans="1:3" ht="15">
      <c r="A40" s="85" t="s">
        <v>823</v>
      </c>
      <c r="B40" s="91" t="s">
        <v>251</v>
      </c>
      <c r="C40" s="85">
        <f>VLOOKUP(GroupVertices[[#This Row],[Vertex]],Vertices[],MATCH("ID",Vertices[[#Headers],[Vertex]:[Vertex Content Word Count]],0),FALSE)</f>
        <v>40</v>
      </c>
    </row>
    <row r="41" spans="1:3" ht="15">
      <c r="A41" s="85" t="s">
        <v>824</v>
      </c>
      <c r="B41" s="91" t="s">
        <v>217</v>
      </c>
      <c r="C41" s="85">
        <f>VLOOKUP(GroupVertices[[#This Row],[Vertex]],Vertices[],MATCH("ID",Vertices[[#Headers],[Vertex]:[Vertex Content Word Count]],0),FALSE)</f>
        <v>14</v>
      </c>
    </row>
    <row r="42" spans="1:3" ht="15">
      <c r="A42" s="85" t="s">
        <v>824</v>
      </c>
      <c r="B42" s="91" t="s">
        <v>216</v>
      </c>
      <c r="C42" s="85">
        <f>VLOOKUP(GroupVertices[[#This Row],[Vertex]],Vertices[],MATCH("ID",Vertices[[#Headers],[Vertex]:[Vertex Content Word Count]],0),FALSE)</f>
        <v>12</v>
      </c>
    </row>
    <row r="43" spans="1:3" ht="15">
      <c r="A43" s="85" t="s">
        <v>824</v>
      </c>
      <c r="B43" s="91" t="s">
        <v>244</v>
      </c>
      <c r="C43" s="85">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1225</v>
      </c>
      <c r="B2" s="36" t="s">
        <v>779</v>
      </c>
      <c r="D2" s="33">
        <f>MIN(Vertices[Degree])</f>
        <v>0</v>
      </c>
      <c r="E2" s="3">
        <f>COUNTIF(Vertices[Degree],"&gt;= "&amp;D2)-COUNTIF(Vertices[Degree],"&gt;="&amp;D3)</f>
        <v>0</v>
      </c>
      <c r="F2" s="39">
        <f>MIN(Vertices[In-Degree])</f>
        <v>0</v>
      </c>
      <c r="G2" s="40">
        <f>COUNTIF(Vertices[In-Degree],"&gt;= "&amp;F2)-COUNTIF(Vertices[In-Degree],"&gt;="&amp;F3)</f>
        <v>21</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25</v>
      </c>
      <c r="L2" s="39">
        <f>MIN(Vertices[Closeness Centrality])</f>
        <v>0.009434</v>
      </c>
      <c r="M2" s="40">
        <f>COUNTIF(Vertices[Closeness Centrality],"&gt;= "&amp;L2)-COUNTIF(Vertices[Closeness Centrality],"&gt;="&amp;L3)</f>
        <v>14</v>
      </c>
      <c r="N2" s="39">
        <f>MIN(Vertices[Eigenvector Centrality])</f>
        <v>0</v>
      </c>
      <c r="O2" s="40">
        <f>COUNTIF(Vertices[Eigenvector Centrality],"&gt;= "&amp;N2)-COUNTIF(Vertices[Eigenvector Centrality],"&gt;="&amp;N3)</f>
        <v>9</v>
      </c>
      <c r="P2" s="39">
        <f>MIN(Vertices[PageRank])</f>
        <v>0.357995</v>
      </c>
      <c r="Q2" s="40">
        <f>COUNTIF(Vertices[PageRank],"&gt;= "&amp;P2)-COUNTIF(Vertices[PageRank],"&gt;="&amp;P3)</f>
        <v>4</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0.32727272727272727</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16.106666672727272</v>
      </c>
      <c r="K3" s="42">
        <f>COUNTIF(Vertices[Betweenness Centrality],"&gt;= "&amp;J3)-COUNTIF(Vertices[Betweenness Centrality],"&gt;="&amp;J4)</f>
        <v>6</v>
      </c>
      <c r="L3" s="41">
        <f aca="true" t="shared" si="5" ref="L3:L26">L2+($L$57-$L$2)/BinDivisor</f>
        <v>0.011535199999999999</v>
      </c>
      <c r="M3" s="42">
        <f>COUNTIF(Vertices[Closeness Centrality],"&gt;= "&amp;L3)-COUNTIF(Vertices[Closeness Centrality],"&gt;="&amp;L4)</f>
        <v>9</v>
      </c>
      <c r="N3" s="41">
        <f aca="true" t="shared" si="6" ref="N3:N26">N2+($N$57-$N$2)/BinDivisor</f>
        <v>0.0021295636363636364</v>
      </c>
      <c r="O3" s="42">
        <f>COUNTIF(Vertices[Eigenvector Centrality],"&gt;= "&amp;N3)-COUNTIF(Vertices[Eigenvector Centrality],"&gt;="&amp;N4)</f>
        <v>4</v>
      </c>
      <c r="P3" s="41">
        <f aca="true" t="shared" si="7" ref="P3:P26">P2+($P$57-$P$2)/BinDivisor</f>
        <v>0.44607674545454545</v>
      </c>
      <c r="Q3" s="42">
        <f>COUNTIF(Vertices[PageRank],"&gt;= "&amp;P3)-COUNTIF(Vertices[PageRank],"&gt;="&amp;P4)</f>
        <v>6</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42</v>
      </c>
      <c r="D4" s="34">
        <f t="shared" si="1"/>
        <v>0</v>
      </c>
      <c r="E4" s="3">
        <f>COUNTIF(Vertices[Degree],"&gt;= "&amp;D4)-COUNTIF(Vertices[Degree],"&gt;="&amp;D5)</f>
        <v>0</v>
      </c>
      <c r="F4" s="39">
        <f t="shared" si="2"/>
        <v>0.6545454545454545</v>
      </c>
      <c r="G4" s="40">
        <f>COUNTIF(Vertices[In-Degree],"&gt;= "&amp;F4)-COUNTIF(Vertices[In-Degree],"&gt;="&amp;F5)</f>
        <v>0</v>
      </c>
      <c r="H4" s="39">
        <f t="shared" si="3"/>
        <v>0.21818181818181817</v>
      </c>
      <c r="I4" s="40">
        <f>COUNTIF(Vertices[Out-Degree],"&gt;= "&amp;H4)-COUNTIF(Vertices[Out-Degree],"&gt;="&amp;H5)</f>
        <v>0</v>
      </c>
      <c r="J4" s="39">
        <f t="shared" si="4"/>
        <v>32.213333345454544</v>
      </c>
      <c r="K4" s="40">
        <f>COUNTIF(Vertices[Betweenness Centrality],"&gt;= "&amp;J4)-COUNTIF(Vertices[Betweenness Centrality],"&gt;="&amp;J5)</f>
        <v>3</v>
      </c>
      <c r="L4" s="39">
        <f t="shared" si="5"/>
        <v>0.0136364</v>
      </c>
      <c r="M4" s="40">
        <f>COUNTIF(Vertices[Closeness Centrality],"&gt;= "&amp;L4)-COUNTIF(Vertices[Closeness Centrality],"&gt;="&amp;L5)</f>
        <v>9</v>
      </c>
      <c r="N4" s="39">
        <f t="shared" si="6"/>
        <v>0.004259127272727273</v>
      </c>
      <c r="O4" s="40">
        <f>COUNTIF(Vertices[Eigenvector Centrality],"&gt;= "&amp;N4)-COUNTIF(Vertices[Eigenvector Centrality],"&gt;="&amp;N5)</f>
        <v>3</v>
      </c>
      <c r="P4" s="39">
        <f t="shared" si="7"/>
        <v>0.534158490909091</v>
      </c>
      <c r="Q4" s="40">
        <f>COUNTIF(Vertices[PageRank],"&gt;= "&amp;P4)-COUNTIF(Vertices[PageRank],"&gt;="&amp;P5)</f>
        <v>8</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0.9818181818181818</v>
      </c>
      <c r="G5" s="42">
        <f>COUNTIF(Vertices[In-Degree],"&gt;= "&amp;F5)-COUNTIF(Vertices[In-Degree],"&gt;="&amp;F6)</f>
        <v>9</v>
      </c>
      <c r="H5" s="41">
        <f t="shared" si="3"/>
        <v>0.32727272727272727</v>
      </c>
      <c r="I5" s="42">
        <f>COUNTIF(Vertices[Out-Degree],"&gt;= "&amp;H5)-COUNTIF(Vertices[Out-Degree],"&gt;="&amp;H6)</f>
        <v>0</v>
      </c>
      <c r="J5" s="41">
        <f t="shared" si="4"/>
        <v>48.320000018181815</v>
      </c>
      <c r="K5" s="42">
        <f>COUNTIF(Vertices[Betweenness Centrality],"&gt;= "&amp;J5)-COUNTIF(Vertices[Betweenness Centrality],"&gt;="&amp;J6)</f>
        <v>3</v>
      </c>
      <c r="L5" s="41">
        <f t="shared" si="5"/>
        <v>0.0157376</v>
      </c>
      <c r="M5" s="42">
        <f>COUNTIF(Vertices[Closeness Centrality],"&gt;= "&amp;L5)-COUNTIF(Vertices[Closeness Centrality],"&gt;="&amp;L6)</f>
        <v>0</v>
      </c>
      <c r="N5" s="41">
        <f t="shared" si="6"/>
        <v>0.006388690909090909</v>
      </c>
      <c r="O5" s="42">
        <f>COUNTIF(Vertices[Eigenvector Centrality],"&gt;= "&amp;N5)-COUNTIF(Vertices[Eigenvector Centrality],"&gt;="&amp;N6)</f>
        <v>0</v>
      </c>
      <c r="P5" s="41">
        <f t="shared" si="7"/>
        <v>0.6222402363636365</v>
      </c>
      <c r="Q5" s="42">
        <f>COUNTIF(Vertices[PageRank],"&gt;= "&amp;P5)-COUNTIF(Vertices[PageRank],"&gt;="&amp;P6)</f>
        <v>1</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60</v>
      </c>
      <c r="D6" s="34">
        <f t="shared" si="1"/>
        <v>0</v>
      </c>
      <c r="E6" s="3">
        <f>COUNTIF(Vertices[Degree],"&gt;= "&amp;D6)-COUNTIF(Vertices[Degree],"&gt;="&amp;D7)</f>
        <v>0</v>
      </c>
      <c r="F6" s="39">
        <f t="shared" si="2"/>
        <v>1.309090909090909</v>
      </c>
      <c r="G6" s="40">
        <f>COUNTIF(Vertices[In-Degree],"&gt;= "&amp;F6)-COUNTIF(Vertices[In-Degree],"&gt;="&amp;F7)</f>
        <v>0</v>
      </c>
      <c r="H6" s="39">
        <f t="shared" si="3"/>
        <v>0.43636363636363634</v>
      </c>
      <c r="I6" s="40">
        <f>COUNTIF(Vertices[Out-Degree],"&gt;= "&amp;H6)-COUNTIF(Vertices[Out-Degree],"&gt;="&amp;H7)</f>
        <v>0</v>
      </c>
      <c r="J6" s="39">
        <f t="shared" si="4"/>
        <v>64.42666669090909</v>
      </c>
      <c r="K6" s="40">
        <f>COUNTIF(Vertices[Betweenness Centrality],"&gt;= "&amp;J6)-COUNTIF(Vertices[Betweenness Centrality],"&gt;="&amp;J7)</f>
        <v>0</v>
      </c>
      <c r="L6" s="39">
        <f t="shared" si="5"/>
        <v>0.017838800000000002</v>
      </c>
      <c r="M6" s="40">
        <f>COUNTIF(Vertices[Closeness Centrality],"&gt;= "&amp;L6)-COUNTIF(Vertices[Closeness Centrality],"&gt;="&amp;L7)</f>
        <v>0</v>
      </c>
      <c r="N6" s="39">
        <f t="shared" si="6"/>
        <v>0.008518254545454546</v>
      </c>
      <c r="O6" s="40">
        <f>COUNTIF(Vertices[Eigenvector Centrality],"&gt;= "&amp;N6)-COUNTIF(Vertices[Eigenvector Centrality],"&gt;="&amp;N7)</f>
        <v>2</v>
      </c>
      <c r="P6" s="39">
        <f t="shared" si="7"/>
        <v>0.710321981818182</v>
      </c>
      <c r="Q6" s="40">
        <f>COUNTIF(Vertices[PageRank],"&gt;= "&amp;P6)-COUNTIF(Vertices[PageRank],"&gt;="&amp;P7)</f>
        <v>2</v>
      </c>
      <c r="R6" s="39">
        <f t="shared" si="8"/>
        <v>0.07272727272727272</v>
      </c>
      <c r="S6" s="45">
        <f>COUNTIF(Vertices[Clustering Coefficient],"&gt;= "&amp;R6)-COUNTIF(Vertices[Clustering Coefficient],"&gt;="&amp;R7)</f>
        <v>1</v>
      </c>
      <c r="T6" s="39" t="e">
        <f ca="1" t="shared" si="9"/>
        <v>#REF!</v>
      </c>
      <c r="U6" s="40" t="e">
        <f ca="1" t="shared" si="0"/>
        <v>#REF!</v>
      </c>
    </row>
    <row r="7" spans="1:21" ht="15">
      <c r="A7" s="36" t="s">
        <v>149</v>
      </c>
      <c r="B7" s="36">
        <v>24</v>
      </c>
      <c r="D7" s="34">
        <f t="shared" si="1"/>
        <v>0</v>
      </c>
      <c r="E7" s="3">
        <f>COUNTIF(Vertices[Degree],"&gt;= "&amp;D7)-COUNTIF(Vertices[Degree],"&gt;="&amp;D8)</f>
        <v>0</v>
      </c>
      <c r="F7" s="41">
        <f t="shared" si="2"/>
        <v>1.6363636363636362</v>
      </c>
      <c r="G7" s="42">
        <f>COUNTIF(Vertices[In-Degree],"&gt;= "&amp;F7)-COUNTIF(Vertices[In-Degree],"&gt;="&amp;F8)</f>
        <v>0</v>
      </c>
      <c r="H7" s="41">
        <f t="shared" si="3"/>
        <v>0.5454545454545454</v>
      </c>
      <c r="I7" s="42">
        <f>COUNTIF(Vertices[Out-Degree],"&gt;= "&amp;H7)-COUNTIF(Vertices[Out-Degree],"&gt;="&amp;H8)</f>
        <v>0</v>
      </c>
      <c r="J7" s="41">
        <f t="shared" si="4"/>
        <v>80.53333336363636</v>
      </c>
      <c r="K7" s="42">
        <f>COUNTIF(Vertices[Betweenness Centrality],"&gt;= "&amp;J7)-COUNTIF(Vertices[Betweenness Centrality],"&gt;="&amp;J8)</f>
        <v>1</v>
      </c>
      <c r="L7" s="41">
        <f t="shared" si="5"/>
        <v>0.019940000000000003</v>
      </c>
      <c r="M7" s="42">
        <f>COUNTIF(Vertices[Closeness Centrality],"&gt;= "&amp;L7)-COUNTIF(Vertices[Closeness Centrality],"&gt;="&amp;L8)</f>
        <v>1</v>
      </c>
      <c r="N7" s="41">
        <f t="shared" si="6"/>
        <v>0.010647818181818182</v>
      </c>
      <c r="O7" s="42">
        <f>COUNTIF(Vertices[Eigenvector Centrality],"&gt;= "&amp;N7)-COUNTIF(Vertices[Eigenvector Centrality],"&gt;="&amp;N8)</f>
        <v>0</v>
      </c>
      <c r="P7" s="41">
        <f t="shared" si="7"/>
        <v>0.7984037272727275</v>
      </c>
      <c r="Q7" s="42">
        <f>COUNTIF(Vertices[PageRank],"&gt;= "&amp;P7)-COUNTIF(Vertices[PageRank],"&gt;="&amp;P8)</f>
        <v>2</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1.9636363636363634</v>
      </c>
      <c r="G8" s="40">
        <f>COUNTIF(Vertices[In-Degree],"&gt;= "&amp;F8)-COUNTIF(Vertices[In-Degree],"&gt;="&amp;F9)</f>
        <v>4</v>
      </c>
      <c r="H8" s="39">
        <f t="shared" si="3"/>
        <v>0.6545454545454545</v>
      </c>
      <c r="I8" s="40">
        <f>COUNTIF(Vertices[Out-Degree],"&gt;= "&amp;H8)-COUNTIF(Vertices[Out-Degree],"&gt;="&amp;H9)</f>
        <v>0</v>
      </c>
      <c r="J8" s="39">
        <f t="shared" si="4"/>
        <v>96.64000003636363</v>
      </c>
      <c r="K8" s="40">
        <f>COUNTIF(Vertices[Betweenness Centrality],"&gt;= "&amp;J8)-COUNTIF(Vertices[Betweenness Centrality],"&gt;="&amp;J9)</f>
        <v>1</v>
      </c>
      <c r="L8" s="39">
        <f t="shared" si="5"/>
        <v>0.022041200000000004</v>
      </c>
      <c r="M8" s="40">
        <f>COUNTIF(Vertices[Closeness Centrality],"&gt;= "&amp;L8)-COUNTIF(Vertices[Closeness Centrality],"&gt;="&amp;L9)</f>
        <v>0</v>
      </c>
      <c r="N8" s="39">
        <f t="shared" si="6"/>
        <v>0.012777381818181818</v>
      </c>
      <c r="O8" s="40">
        <f>COUNTIF(Vertices[Eigenvector Centrality],"&gt;= "&amp;N8)-COUNTIF(Vertices[Eigenvector Centrality],"&gt;="&amp;N9)</f>
        <v>0</v>
      </c>
      <c r="P8" s="39">
        <f t="shared" si="7"/>
        <v>0.886485472727273</v>
      </c>
      <c r="Q8" s="40">
        <f>COUNTIF(Vertices[PageRank],"&gt;= "&amp;P8)-COUNTIF(Vertices[PageRank],"&gt;="&amp;P9)</f>
        <v>5</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2.2909090909090906</v>
      </c>
      <c r="G9" s="42">
        <f>COUNTIF(Vertices[In-Degree],"&gt;= "&amp;F9)-COUNTIF(Vertices[In-Degree],"&gt;="&amp;F10)</f>
        <v>0</v>
      </c>
      <c r="H9" s="41">
        <f t="shared" si="3"/>
        <v>0.7636363636363637</v>
      </c>
      <c r="I9" s="42">
        <f>COUNTIF(Vertices[Out-Degree],"&gt;= "&amp;H9)-COUNTIF(Vertices[Out-Degree],"&gt;="&amp;H10)</f>
        <v>0</v>
      </c>
      <c r="J9" s="41">
        <f t="shared" si="4"/>
        <v>112.7466667090909</v>
      </c>
      <c r="K9" s="42">
        <f>COUNTIF(Vertices[Betweenness Centrality],"&gt;= "&amp;J9)-COUNTIF(Vertices[Betweenness Centrality],"&gt;="&amp;J10)</f>
        <v>2</v>
      </c>
      <c r="L9" s="41">
        <f t="shared" si="5"/>
        <v>0.024142400000000005</v>
      </c>
      <c r="M9" s="42">
        <f>COUNTIF(Vertices[Closeness Centrality],"&gt;= "&amp;L9)-COUNTIF(Vertices[Closeness Centrality],"&gt;="&amp;L10)</f>
        <v>0</v>
      </c>
      <c r="N9" s="41">
        <f t="shared" si="6"/>
        <v>0.014906945454545455</v>
      </c>
      <c r="O9" s="42">
        <f>COUNTIF(Vertices[Eigenvector Centrality],"&gt;= "&amp;N9)-COUNTIF(Vertices[Eigenvector Centrality],"&gt;="&amp;N10)</f>
        <v>1</v>
      </c>
      <c r="P9" s="41">
        <f t="shared" si="7"/>
        <v>0.9745672181818185</v>
      </c>
      <c r="Q9" s="42">
        <f>COUNTIF(Vertices[PageRank],"&gt;= "&amp;P9)-COUNTIF(Vertices[PageRank],"&gt;="&amp;P10)</f>
        <v>4</v>
      </c>
      <c r="R9" s="41">
        <f t="shared" si="8"/>
        <v>0.1272727272727273</v>
      </c>
      <c r="S9" s="46">
        <f>COUNTIF(Vertices[Clustering Coefficient],"&gt;= "&amp;R9)-COUNTIF(Vertices[Clustering Coefficient],"&gt;="&amp;R10)</f>
        <v>0</v>
      </c>
      <c r="T9" s="41" t="e">
        <f ca="1" t="shared" si="9"/>
        <v>#REF!</v>
      </c>
      <c r="U9" s="42" t="e">
        <f ca="1" t="shared" si="0"/>
        <v>#REF!</v>
      </c>
    </row>
    <row r="10" spans="1:21" ht="15">
      <c r="A10" s="36" t="s">
        <v>1226</v>
      </c>
      <c r="B10" s="36">
        <v>3</v>
      </c>
      <c r="D10" s="34">
        <f t="shared" si="1"/>
        <v>0</v>
      </c>
      <c r="E10" s="3">
        <f>COUNTIF(Vertices[Degree],"&gt;= "&amp;D10)-COUNTIF(Vertices[Degree],"&gt;="&amp;D11)</f>
        <v>0</v>
      </c>
      <c r="F10" s="39">
        <f t="shared" si="2"/>
        <v>2.6181818181818177</v>
      </c>
      <c r="G10" s="40">
        <f>COUNTIF(Vertices[In-Degree],"&gt;= "&amp;F10)-COUNTIF(Vertices[In-Degree],"&gt;="&amp;F11)</f>
        <v>0</v>
      </c>
      <c r="H10" s="39">
        <f t="shared" si="3"/>
        <v>0.8727272727272728</v>
      </c>
      <c r="I10" s="40">
        <f>COUNTIF(Vertices[Out-Degree],"&gt;= "&amp;H10)-COUNTIF(Vertices[Out-Degree],"&gt;="&amp;H11)</f>
        <v>0</v>
      </c>
      <c r="J10" s="39">
        <f t="shared" si="4"/>
        <v>128.85333338181817</v>
      </c>
      <c r="K10" s="40">
        <f>COUNTIF(Vertices[Betweenness Centrality],"&gt;= "&amp;J10)-COUNTIF(Vertices[Betweenness Centrality],"&gt;="&amp;J11)</f>
        <v>0</v>
      </c>
      <c r="L10" s="39">
        <f t="shared" si="5"/>
        <v>0.026243600000000006</v>
      </c>
      <c r="M10" s="40">
        <f>COUNTIF(Vertices[Closeness Centrality],"&gt;= "&amp;L10)-COUNTIF(Vertices[Closeness Centrality],"&gt;="&amp;L11)</f>
        <v>0</v>
      </c>
      <c r="N10" s="39">
        <f t="shared" si="6"/>
        <v>0.01703650909090909</v>
      </c>
      <c r="O10" s="40">
        <f>COUNTIF(Vertices[Eigenvector Centrality],"&gt;= "&amp;N10)-COUNTIF(Vertices[Eigenvector Centrality],"&gt;="&amp;N11)</f>
        <v>1</v>
      </c>
      <c r="P10" s="39">
        <f t="shared" si="7"/>
        <v>1.0626489636363639</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2.945454545454545</v>
      </c>
      <c r="G11" s="42">
        <f>COUNTIF(Vertices[In-Degree],"&gt;= "&amp;F11)-COUNTIF(Vertices[In-Degree],"&gt;="&amp;F12)</f>
        <v>3</v>
      </c>
      <c r="H11" s="41">
        <f t="shared" si="3"/>
        <v>0.9818181818181819</v>
      </c>
      <c r="I11" s="42">
        <f>COUNTIF(Vertices[Out-Degree],"&gt;= "&amp;H11)-COUNTIF(Vertices[Out-Degree],"&gt;="&amp;H12)</f>
        <v>14</v>
      </c>
      <c r="J11" s="41">
        <f t="shared" si="4"/>
        <v>144.96000005454545</v>
      </c>
      <c r="K11" s="42">
        <f>COUNTIF(Vertices[Betweenness Centrality],"&gt;= "&amp;J11)-COUNTIF(Vertices[Betweenness Centrality],"&gt;="&amp;J12)</f>
        <v>0</v>
      </c>
      <c r="L11" s="41">
        <f t="shared" si="5"/>
        <v>0.028344800000000007</v>
      </c>
      <c r="M11" s="42">
        <f>COUNTIF(Vertices[Closeness Centrality],"&gt;= "&amp;L11)-COUNTIF(Vertices[Closeness Centrality],"&gt;="&amp;L12)</f>
        <v>0</v>
      </c>
      <c r="N11" s="41">
        <f t="shared" si="6"/>
        <v>0.019166072727272727</v>
      </c>
      <c r="O11" s="42">
        <f>COUNTIF(Vertices[Eigenvector Centrality],"&gt;= "&amp;N11)-COUNTIF(Vertices[Eigenvector Centrality],"&gt;="&amp;N12)</f>
        <v>2</v>
      </c>
      <c r="P11" s="41">
        <f t="shared" si="7"/>
        <v>1.1507307090909094</v>
      </c>
      <c r="Q11" s="42">
        <f>COUNTIF(Vertices[PageRank],"&gt;= "&amp;P11)-COUNTIF(Vertices[PageRank],"&gt;="&amp;P12)</f>
        <v>4</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254</v>
      </c>
      <c r="B12" s="36">
        <v>76</v>
      </c>
      <c r="D12" s="34">
        <f t="shared" si="1"/>
        <v>0</v>
      </c>
      <c r="E12" s="3">
        <f>COUNTIF(Vertices[Degree],"&gt;= "&amp;D12)-COUNTIF(Vertices[Degree],"&gt;="&amp;D13)</f>
        <v>0</v>
      </c>
      <c r="F12" s="39">
        <f t="shared" si="2"/>
        <v>3.272727272727272</v>
      </c>
      <c r="G12" s="40">
        <f>COUNTIF(Vertices[In-Degree],"&gt;= "&amp;F12)-COUNTIF(Vertices[In-Degree],"&gt;="&amp;F13)</f>
        <v>0</v>
      </c>
      <c r="H12" s="39">
        <f t="shared" si="3"/>
        <v>1.090909090909091</v>
      </c>
      <c r="I12" s="40">
        <f>COUNTIF(Vertices[Out-Degree],"&gt;= "&amp;H12)-COUNTIF(Vertices[Out-Degree],"&gt;="&amp;H13)</f>
        <v>0</v>
      </c>
      <c r="J12" s="39">
        <f t="shared" si="4"/>
        <v>161.06666672727272</v>
      </c>
      <c r="K12" s="40">
        <f>COUNTIF(Vertices[Betweenness Centrality],"&gt;= "&amp;J12)-COUNTIF(Vertices[Betweenness Centrality],"&gt;="&amp;J13)</f>
        <v>0</v>
      </c>
      <c r="L12" s="39">
        <f t="shared" si="5"/>
        <v>0.030446000000000008</v>
      </c>
      <c r="M12" s="40">
        <f>COUNTIF(Vertices[Closeness Centrality],"&gt;= "&amp;L12)-COUNTIF(Vertices[Closeness Centrality],"&gt;="&amp;L13)</f>
        <v>0</v>
      </c>
      <c r="N12" s="39">
        <f t="shared" si="6"/>
        <v>0.021295636363636364</v>
      </c>
      <c r="O12" s="40">
        <f>COUNTIF(Vertices[Eigenvector Centrality],"&gt;= "&amp;N12)-COUNTIF(Vertices[Eigenvector Centrality],"&gt;="&amp;N13)</f>
        <v>3</v>
      </c>
      <c r="P12" s="39">
        <f t="shared" si="7"/>
        <v>1.2388124545454549</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255</v>
      </c>
      <c r="B13" s="36">
        <v>5</v>
      </c>
      <c r="D13" s="34">
        <f t="shared" si="1"/>
        <v>0</v>
      </c>
      <c r="E13" s="3">
        <f>COUNTIF(Vertices[Degree],"&gt;= "&amp;D13)-COUNTIF(Vertices[Degree],"&gt;="&amp;D14)</f>
        <v>0</v>
      </c>
      <c r="F13" s="41">
        <f t="shared" si="2"/>
        <v>3.599999999999999</v>
      </c>
      <c r="G13" s="42">
        <f>COUNTIF(Vertices[In-Degree],"&gt;= "&amp;F13)-COUNTIF(Vertices[In-Degree],"&gt;="&amp;F14)</f>
        <v>0</v>
      </c>
      <c r="H13" s="41">
        <f t="shared" si="3"/>
        <v>1.2000000000000002</v>
      </c>
      <c r="I13" s="42">
        <f>COUNTIF(Vertices[Out-Degree],"&gt;= "&amp;H13)-COUNTIF(Vertices[Out-Degree],"&gt;="&amp;H14)</f>
        <v>0</v>
      </c>
      <c r="J13" s="41">
        <f t="shared" si="4"/>
        <v>177.1733334</v>
      </c>
      <c r="K13" s="42">
        <f>COUNTIF(Vertices[Betweenness Centrality],"&gt;= "&amp;J13)-COUNTIF(Vertices[Betweenness Centrality],"&gt;="&amp;J14)</f>
        <v>0</v>
      </c>
      <c r="L13" s="41">
        <f t="shared" si="5"/>
        <v>0.032547200000000005</v>
      </c>
      <c r="M13" s="42">
        <f>COUNTIF(Vertices[Closeness Centrality],"&gt;= "&amp;L13)-COUNTIF(Vertices[Closeness Centrality],"&gt;="&amp;L14)</f>
        <v>0</v>
      </c>
      <c r="N13" s="41">
        <f t="shared" si="6"/>
        <v>0.0234252</v>
      </c>
      <c r="O13" s="42">
        <f>COUNTIF(Vertices[Eigenvector Centrality],"&gt;= "&amp;N13)-COUNTIF(Vertices[Eigenvector Centrality],"&gt;="&amp;N14)</f>
        <v>0</v>
      </c>
      <c r="P13" s="41">
        <f t="shared" si="7"/>
        <v>1.3268942000000004</v>
      </c>
      <c r="Q13" s="42">
        <f>COUNTIF(Vertices[PageRank],"&gt;= "&amp;P13)-COUNTIF(Vertices[PageRank],"&gt;="&amp;P14)</f>
        <v>1</v>
      </c>
      <c r="R13" s="41">
        <f t="shared" si="8"/>
        <v>0.20000000000000004</v>
      </c>
      <c r="S13" s="46">
        <f>COUNTIF(Vertices[Clustering Coefficient],"&gt;= "&amp;R13)-COUNTIF(Vertices[Clustering Coefficient],"&gt;="&amp;R14)</f>
        <v>4</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3.9272727272727264</v>
      </c>
      <c r="G14" s="40">
        <f>COUNTIF(Vertices[In-Degree],"&gt;= "&amp;F14)-COUNTIF(Vertices[In-Degree],"&gt;="&amp;F15)</f>
        <v>3</v>
      </c>
      <c r="H14" s="39">
        <f t="shared" si="3"/>
        <v>1.3090909090909093</v>
      </c>
      <c r="I14" s="40">
        <f>COUNTIF(Vertices[Out-Degree],"&gt;= "&amp;H14)-COUNTIF(Vertices[Out-Degree],"&gt;="&amp;H15)</f>
        <v>0</v>
      </c>
      <c r="J14" s="39">
        <f t="shared" si="4"/>
        <v>193.28000007272726</v>
      </c>
      <c r="K14" s="40">
        <f>COUNTIF(Vertices[Betweenness Centrality],"&gt;= "&amp;J14)-COUNTIF(Vertices[Betweenness Centrality],"&gt;="&amp;J15)</f>
        <v>0</v>
      </c>
      <c r="L14" s="39">
        <f t="shared" si="5"/>
        <v>0.0346484</v>
      </c>
      <c r="M14" s="40">
        <f>COUNTIF(Vertices[Closeness Centrality],"&gt;= "&amp;L14)-COUNTIF(Vertices[Closeness Centrality],"&gt;="&amp;L15)</f>
        <v>0</v>
      </c>
      <c r="N14" s="39">
        <f t="shared" si="6"/>
        <v>0.025554763636363637</v>
      </c>
      <c r="O14" s="40">
        <f>COUNTIF(Vertices[Eigenvector Centrality],"&gt;= "&amp;N14)-COUNTIF(Vertices[Eigenvector Centrality],"&gt;="&amp;N15)</f>
        <v>2</v>
      </c>
      <c r="P14" s="39">
        <f t="shared" si="7"/>
        <v>1.4149759454545459</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4.254545454545454</v>
      </c>
      <c r="G15" s="42">
        <f>COUNTIF(Vertices[In-Degree],"&gt;= "&amp;F15)-COUNTIF(Vertices[In-Degree],"&gt;="&amp;F16)</f>
        <v>0</v>
      </c>
      <c r="H15" s="41">
        <f t="shared" si="3"/>
        <v>1.4181818181818184</v>
      </c>
      <c r="I15" s="42">
        <f>COUNTIF(Vertices[Out-Degree],"&gt;= "&amp;H15)-COUNTIF(Vertices[Out-Degree],"&gt;="&amp;H16)</f>
        <v>0</v>
      </c>
      <c r="J15" s="41">
        <f t="shared" si="4"/>
        <v>209.38666674545453</v>
      </c>
      <c r="K15" s="42">
        <f>COUNTIF(Vertices[Betweenness Centrality],"&gt;= "&amp;J15)-COUNTIF(Vertices[Betweenness Centrality],"&gt;="&amp;J16)</f>
        <v>0</v>
      </c>
      <c r="L15" s="41">
        <f t="shared" si="5"/>
        <v>0.0367496</v>
      </c>
      <c r="M15" s="42">
        <f>COUNTIF(Vertices[Closeness Centrality],"&gt;= "&amp;L15)-COUNTIF(Vertices[Closeness Centrality],"&gt;="&amp;L16)</f>
        <v>0</v>
      </c>
      <c r="N15" s="41">
        <f t="shared" si="6"/>
        <v>0.027684327272727273</v>
      </c>
      <c r="O15" s="42">
        <f>COUNTIF(Vertices[Eigenvector Centrality],"&gt;= "&amp;N15)-COUNTIF(Vertices[Eigenvector Centrality],"&gt;="&amp;N16)</f>
        <v>4</v>
      </c>
      <c r="P15" s="41">
        <f t="shared" si="7"/>
        <v>1.5030576909090914</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4.581818181818181</v>
      </c>
      <c r="G16" s="40">
        <f>COUNTIF(Vertices[In-Degree],"&gt;= "&amp;F16)-COUNTIF(Vertices[In-Degree],"&gt;="&amp;F17)</f>
        <v>0</v>
      </c>
      <c r="H16" s="39">
        <f t="shared" si="3"/>
        <v>1.5272727272727276</v>
      </c>
      <c r="I16" s="40">
        <f>COUNTIF(Vertices[Out-Degree],"&gt;= "&amp;H16)-COUNTIF(Vertices[Out-Degree],"&gt;="&amp;H17)</f>
        <v>0</v>
      </c>
      <c r="J16" s="39">
        <f t="shared" si="4"/>
        <v>225.4933334181818</v>
      </c>
      <c r="K16" s="40">
        <f>COUNTIF(Vertices[Betweenness Centrality],"&gt;= "&amp;J16)-COUNTIF(Vertices[Betweenness Centrality],"&gt;="&amp;J17)</f>
        <v>0</v>
      </c>
      <c r="L16" s="39">
        <f t="shared" si="5"/>
        <v>0.0388508</v>
      </c>
      <c r="M16" s="40">
        <f>COUNTIF(Vertices[Closeness Centrality],"&gt;= "&amp;L16)-COUNTIF(Vertices[Closeness Centrality],"&gt;="&amp;L17)</f>
        <v>0</v>
      </c>
      <c r="N16" s="39">
        <f t="shared" si="6"/>
        <v>0.02981389090909091</v>
      </c>
      <c r="O16" s="40">
        <f>COUNTIF(Vertices[Eigenvector Centrality],"&gt;= "&amp;N16)-COUNTIF(Vertices[Eigenvector Centrality],"&gt;="&amp;N17)</f>
        <v>2</v>
      </c>
      <c r="P16" s="39">
        <f t="shared" si="7"/>
        <v>1.5911394363636369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4.909090909090908</v>
      </c>
      <c r="G17" s="42">
        <f>COUNTIF(Vertices[In-Degree],"&gt;= "&amp;F17)-COUNTIF(Vertices[In-Degree],"&gt;="&amp;F18)</f>
        <v>0</v>
      </c>
      <c r="H17" s="41">
        <f t="shared" si="3"/>
        <v>1.6363636363636367</v>
      </c>
      <c r="I17" s="42">
        <f>COUNTIF(Vertices[Out-Degree],"&gt;= "&amp;H17)-COUNTIF(Vertices[Out-Degree],"&gt;="&amp;H18)</f>
        <v>0</v>
      </c>
      <c r="J17" s="41">
        <f t="shared" si="4"/>
        <v>241.60000009090908</v>
      </c>
      <c r="K17" s="42">
        <f>COUNTIF(Vertices[Betweenness Centrality],"&gt;= "&amp;J17)-COUNTIF(Vertices[Betweenness Centrality],"&gt;="&amp;J18)</f>
        <v>0</v>
      </c>
      <c r="L17" s="41">
        <f t="shared" si="5"/>
        <v>0.040951999999999995</v>
      </c>
      <c r="M17" s="42">
        <f>COUNTIF(Vertices[Closeness Centrality],"&gt;= "&amp;L17)-COUNTIF(Vertices[Closeness Centrality],"&gt;="&amp;L18)</f>
        <v>0</v>
      </c>
      <c r="N17" s="41">
        <f t="shared" si="6"/>
        <v>0.031943454545454546</v>
      </c>
      <c r="O17" s="42">
        <f>COUNTIF(Vertices[Eigenvector Centrality],"&gt;= "&amp;N17)-COUNTIF(Vertices[Eigenvector Centrality],"&gt;="&amp;N18)</f>
        <v>0</v>
      </c>
      <c r="P17" s="41">
        <f t="shared" si="7"/>
        <v>1.6792211818181824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0.04918032786885246</v>
      </c>
      <c r="D18" s="34">
        <f t="shared" si="1"/>
        <v>0</v>
      </c>
      <c r="E18" s="3">
        <f>COUNTIF(Vertices[Degree],"&gt;= "&amp;D18)-COUNTIF(Vertices[Degree],"&gt;="&amp;D19)</f>
        <v>0</v>
      </c>
      <c r="F18" s="39">
        <f t="shared" si="2"/>
        <v>5.236363636363635</v>
      </c>
      <c r="G18" s="40">
        <f>COUNTIF(Vertices[In-Degree],"&gt;= "&amp;F18)-COUNTIF(Vertices[In-Degree],"&gt;="&amp;F19)</f>
        <v>0</v>
      </c>
      <c r="H18" s="39">
        <f t="shared" si="3"/>
        <v>1.7454545454545458</v>
      </c>
      <c r="I18" s="40">
        <f>COUNTIF(Vertices[Out-Degree],"&gt;= "&amp;H18)-COUNTIF(Vertices[Out-Degree],"&gt;="&amp;H19)</f>
        <v>0</v>
      </c>
      <c r="J18" s="39">
        <f t="shared" si="4"/>
        <v>257.70666676363635</v>
      </c>
      <c r="K18" s="40">
        <f>COUNTIF(Vertices[Betweenness Centrality],"&gt;= "&amp;J18)-COUNTIF(Vertices[Betweenness Centrality],"&gt;="&amp;J19)</f>
        <v>0</v>
      </c>
      <c r="L18" s="39">
        <f t="shared" si="5"/>
        <v>0.04305319999999999</v>
      </c>
      <c r="M18" s="40">
        <f>COUNTIF(Vertices[Closeness Centrality],"&gt;= "&amp;L18)-COUNTIF(Vertices[Closeness Centrality],"&gt;="&amp;L19)</f>
        <v>0</v>
      </c>
      <c r="N18" s="39">
        <f t="shared" si="6"/>
        <v>0.03407301818181818</v>
      </c>
      <c r="O18" s="40">
        <f>COUNTIF(Vertices[Eigenvector Centrality],"&gt;= "&amp;N18)-COUNTIF(Vertices[Eigenvector Centrality],"&gt;="&amp;N19)</f>
        <v>1</v>
      </c>
      <c r="P18" s="39">
        <f t="shared" si="7"/>
        <v>1.7673029272727279</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0.09375</v>
      </c>
      <c r="D19" s="34">
        <f t="shared" si="1"/>
        <v>0</v>
      </c>
      <c r="E19" s="3">
        <f>COUNTIF(Vertices[Degree],"&gt;= "&amp;D19)-COUNTIF(Vertices[Degree],"&gt;="&amp;D20)</f>
        <v>0</v>
      </c>
      <c r="F19" s="41">
        <f t="shared" si="2"/>
        <v>5.563636363636363</v>
      </c>
      <c r="G19" s="42">
        <f>COUNTIF(Vertices[In-Degree],"&gt;= "&amp;F19)-COUNTIF(Vertices[In-Degree],"&gt;="&amp;F20)</f>
        <v>0</v>
      </c>
      <c r="H19" s="41">
        <f t="shared" si="3"/>
        <v>1.854545454545455</v>
      </c>
      <c r="I19" s="42">
        <f>COUNTIF(Vertices[Out-Degree],"&gt;= "&amp;H19)-COUNTIF(Vertices[Out-Degree],"&gt;="&amp;H20)</f>
        <v>0</v>
      </c>
      <c r="J19" s="41">
        <f t="shared" si="4"/>
        <v>273.8133334363636</v>
      </c>
      <c r="K19" s="42">
        <f>COUNTIF(Vertices[Betweenness Centrality],"&gt;= "&amp;J19)-COUNTIF(Vertices[Betweenness Centrality],"&gt;="&amp;J20)</f>
        <v>0</v>
      </c>
      <c r="L19" s="41">
        <f t="shared" si="5"/>
        <v>0.04515439999999999</v>
      </c>
      <c r="M19" s="42">
        <f>COUNTIF(Vertices[Closeness Centrality],"&gt;= "&amp;L19)-COUNTIF(Vertices[Closeness Centrality],"&gt;="&amp;L20)</f>
        <v>0</v>
      </c>
      <c r="N19" s="41">
        <f t="shared" si="6"/>
        <v>0.03620258181818182</v>
      </c>
      <c r="O19" s="42">
        <f>COUNTIF(Vertices[Eigenvector Centrality],"&gt;= "&amp;N19)-COUNTIF(Vertices[Eigenvector Centrality],"&gt;="&amp;N20)</f>
        <v>0</v>
      </c>
      <c r="P19" s="41">
        <f t="shared" si="7"/>
        <v>1.8553846727272734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5.89090909090909</v>
      </c>
      <c r="G20" s="40">
        <f>COUNTIF(Vertices[In-Degree],"&gt;= "&amp;F20)-COUNTIF(Vertices[In-Degree],"&gt;="&amp;F21)</f>
        <v>0</v>
      </c>
      <c r="H20" s="39">
        <f t="shared" si="3"/>
        <v>1.963636363636364</v>
      </c>
      <c r="I20" s="40">
        <f>COUNTIF(Vertices[Out-Degree],"&gt;= "&amp;H20)-COUNTIF(Vertices[Out-Degree],"&gt;="&amp;H21)</f>
        <v>6</v>
      </c>
      <c r="J20" s="39">
        <f t="shared" si="4"/>
        <v>289.9200001090909</v>
      </c>
      <c r="K20" s="40">
        <f>COUNTIF(Vertices[Betweenness Centrality],"&gt;= "&amp;J20)-COUNTIF(Vertices[Betweenness Centrality],"&gt;="&amp;J21)</f>
        <v>0</v>
      </c>
      <c r="L20" s="39">
        <f t="shared" si="5"/>
        <v>0.04725559999999999</v>
      </c>
      <c r="M20" s="40">
        <f>COUNTIF(Vertices[Closeness Centrality],"&gt;= "&amp;L20)-COUNTIF(Vertices[Closeness Centrality],"&gt;="&amp;L21)</f>
        <v>0</v>
      </c>
      <c r="N20" s="39">
        <f t="shared" si="6"/>
        <v>0.038332145454545455</v>
      </c>
      <c r="O20" s="40">
        <f>COUNTIF(Vertices[Eigenvector Centrality],"&gt;= "&amp;N20)-COUNTIF(Vertices[Eigenvector Centrality],"&gt;="&amp;N21)</f>
        <v>0</v>
      </c>
      <c r="P20" s="39">
        <f t="shared" si="7"/>
        <v>1.9434664181818189</v>
      </c>
      <c r="Q20" s="40">
        <f>COUNTIF(Vertices[PageRank],"&gt;= "&amp;P20)-COUNTIF(Vertices[PageRank],"&gt;="&amp;P21)</f>
        <v>1</v>
      </c>
      <c r="R20" s="39">
        <f t="shared" si="8"/>
        <v>0.3272727272727273</v>
      </c>
      <c r="S20" s="45">
        <f>COUNTIF(Vertices[Clustering Coefficient],"&gt;= "&amp;R20)-COUNTIF(Vertices[Clustering Coefficient],"&gt;="&amp;R21)</f>
        <v>10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6.218181818181817</v>
      </c>
      <c r="G21" s="42">
        <f>COUNTIF(Vertices[In-Degree],"&gt;= "&amp;F21)-COUNTIF(Vertices[In-Degree],"&gt;="&amp;F22)</f>
        <v>0</v>
      </c>
      <c r="H21" s="41">
        <f t="shared" si="3"/>
        <v>2.072727272727273</v>
      </c>
      <c r="I21" s="42">
        <f>COUNTIF(Vertices[Out-Degree],"&gt;= "&amp;H21)-COUNTIF(Vertices[Out-Degree],"&gt;="&amp;H22)</f>
        <v>0</v>
      </c>
      <c r="J21" s="41">
        <f t="shared" si="4"/>
        <v>306.02666678181816</v>
      </c>
      <c r="K21" s="42">
        <f>COUNTIF(Vertices[Betweenness Centrality],"&gt;= "&amp;J21)-COUNTIF(Vertices[Betweenness Centrality],"&gt;="&amp;J22)</f>
        <v>0</v>
      </c>
      <c r="L21" s="41">
        <f t="shared" si="5"/>
        <v>0.049356799999999985</v>
      </c>
      <c r="M21" s="42">
        <f>COUNTIF(Vertices[Closeness Centrality],"&gt;= "&amp;L21)-COUNTIF(Vertices[Closeness Centrality],"&gt;="&amp;L22)</f>
        <v>0</v>
      </c>
      <c r="N21" s="41">
        <f t="shared" si="6"/>
        <v>0.04046170909090909</v>
      </c>
      <c r="O21" s="42">
        <f>COUNTIF(Vertices[Eigenvector Centrality],"&gt;= "&amp;N21)-COUNTIF(Vertices[Eigenvector Centrality],"&gt;="&amp;N22)</f>
        <v>0</v>
      </c>
      <c r="P21" s="41">
        <f t="shared" si="7"/>
        <v>2.0315481636363644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6.545454545454544</v>
      </c>
      <c r="G22" s="40">
        <f>COUNTIF(Vertices[In-Degree],"&gt;= "&amp;F22)-COUNTIF(Vertices[In-Degree],"&gt;="&amp;F23)</f>
        <v>0</v>
      </c>
      <c r="H22" s="39">
        <f t="shared" si="3"/>
        <v>2.181818181818182</v>
      </c>
      <c r="I22" s="40">
        <f>COUNTIF(Vertices[Out-Degree],"&gt;= "&amp;H22)-COUNTIF(Vertices[Out-Degree],"&gt;="&amp;H23)</f>
        <v>0</v>
      </c>
      <c r="J22" s="39">
        <f t="shared" si="4"/>
        <v>322.13333345454544</v>
      </c>
      <c r="K22" s="40">
        <f>COUNTIF(Vertices[Betweenness Centrality],"&gt;= "&amp;J22)-COUNTIF(Vertices[Betweenness Centrality],"&gt;="&amp;J23)</f>
        <v>0</v>
      </c>
      <c r="L22" s="39">
        <f t="shared" si="5"/>
        <v>0.05145799999999998</v>
      </c>
      <c r="M22" s="40">
        <f>COUNTIF(Vertices[Closeness Centrality],"&gt;= "&amp;L22)-COUNTIF(Vertices[Closeness Centrality],"&gt;="&amp;L23)</f>
        <v>0</v>
      </c>
      <c r="N22" s="39">
        <f t="shared" si="6"/>
        <v>0.04259127272727273</v>
      </c>
      <c r="O22" s="40">
        <f>COUNTIF(Vertices[Eigenvector Centrality],"&gt;= "&amp;N22)-COUNTIF(Vertices[Eigenvector Centrality],"&gt;="&amp;N23)</f>
        <v>0</v>
      </c>
      <c r="P22" s="39">
        <f t="shared" si="7"/>
        <v>2.11962990909091</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33</v>
      </c>
      <c r="D23" s="34">
        <f t="shared" si="1"/>
        <v>0</v>
      </c>
      <c r="E23" s="3">
        <f>COUNTIF(Vertices[Degree],"&gt;= "&amp;D23)-COUNTIF(Vertices[Degree],"&gt;="&amp;D24)</f>
        <v>0</v>
      </c>
      <c r="F23" s="41">
        <f t="shared" si="2"/>
        <v>6.872727272727271</v>
      </c>
      <c r="G23" s="42">
        <f>COUNTIF(Vertices[In-Degree],"&gt;= "&amp;F23)-COUNTIF(Vertices[In-Degree],"&gt;="&amp;F24)</f>
        <v>0</v>
      </c>
      <c r="H23" s="41">
        <f t="shared" si="3"/>
        <v>2.290909090909091</v>
      </c>
      <c r="I23" s="42">
        <f>COUNTIF(Vertices[Out-Degree],"&gt;= "&amp;H23)-COUNTIF(Vertices[Out-Degree],"&gt;="&amp;H24)</f>
        <v>0</v>
      </c>
      <c r="J23" s="41">
        <f t="shared" si="4"/>
        <v>338.2400001272727</v>
      </c>
      <c r="K23" s="42">
        <f>COUNTIF(Vertices[Betweenness Centrality],"&gt;= "&amp;J23)-COUNTIF(Vertices[Betweenness Centrality],"&gt;="&amp;J24)</f>
        <v>0</v>
      </c>
      <c r="L23" s="41">
        <f t="shared" si="5"/>
        <v>0.05355919999999998</v>
      </c>
      <c r="M23" s="42">
        <f>COUNTIF(Vertices[Closeness Centrality],"&gt;= "&amp;L23)-COUNTIF(Vertices[Closeness Centrality],"&gt;="&amp;L24)</f>
        <v>0</v>
      </c>
      <c r="N23" s="41">
        <f t="shared" si="6"/>
        <v>0.044720836363636364</v>
      </c>
      <c r="O23" s="42">
        <f>COUNTIF(Vertices[Eigenvector Centrality],"&gt;= "&amp;N23)-COUNTIF(Vertices[Eigenvector Centrality],"&gt;="&amp;N24)</f>
        <v>0</v>
      </c>
      <c r="P23" s="41">
        <f t="shared" si="7"/>
        <v>2.2077116545454554</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73</v>
      </c>
      <c r="D24" s="34">
        <f t="shared" si="1"/>
        <v>0</v>
      </c>
      <c r="E24" s="3">
        <f>COUNTIF(Vertices[Degree],"&gt;= "&amp;D24)-COUNTIF(Vertices[Degree],"&gt;="&amp;D25)</f>
        <v>0</v>
      </c>
      <c r="F24" s="39">
        <f t="shared" si="2"/>
        <v>7.199999999999998</v>
      </c>
      <c r="G24" s="40">
        <f>COUNTIF(Vertices[In-Degree],"&gt;= "&amp;F24)-COUNTIF(Vertices[In-Degree],"&gt;="&amp;F25)</f>
        <v>0</v>
      </c>
      <c r="H24" s="39">
        <f t="shared" si="3"/>
        <v>2.4</v>
      </c>
      <c r="I24" s="40">
        <f>COUNTIF(Vertices[Out-Degree],"&gt;= "&amp;H24)-COUNTIF(Vertices[Out-Degree],"&gt;="&amp;H25)</f>
        <v>0</v>
      </c>
      <c r="J24" s="39">
        <f t="shared" si="4"/>
        <v>354.3466668</v>
      </c>
      <c r="K24" s="40">
        <f>COUNTIF(Vertices[Betweenness Centrality],"&gt;= "&amp;J24)-COUNTIF(Vertices[Betweenness Centrality],"&gt;="&amp;J25)</f>
        <v>0</v>
      </c>
      <c r="L24" s="39">
        <f t="shared" si="5"/>
        <v>0.05566039999999998</v>
      </c>
      <c r="M24" s="40">
        <f>COUNTIF(Vertices[Closeness Centrality],"&gt;= "&amp;L24)-COUNTIF(Vertices[Closeness Centrality],"&gt;="&amp;L25)</f>
        <v>0</v>
      </c>
      <c r="N24" s="39">
        <f t="shared" si="6"/>
        <v>0.0468504</v>
      </c>
      <c r="O24" s="40">
        <f>COUNTIF(Vertices[Eigenvector Centrality],"&gt;= "&amp;N24)-COUNTIF(Vertices[Eigenvector Centrality],"&gt;="&amp;N25)</f>
        <v>0</v>
      </c>
      <c r="P24" s="39">
        <f t="shared" si="7"/>
        <v>2.295793400000001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7.527272727272726</v>
      </c>
      <c r="G25" s="42">
        <f>COUNTIF(Vertices[In-Degree],"&gt;= "&amp;F25)-COUNTIF(Vertices[In-Degree],"&gt;="&amp;F26)</f>
        <v>0</v>
      </c>
      <c r="H25" s="41">
        <f t="shared" si="3"/>
        <v>2.509090909090909</v>
      </c>
      <c r="I25" s="42">
        <f>COUNTIF(Vertices[Out-Degree],"&gt;= "&amp;H25)-COUNTIF(Vertices[Out-Degree],"&gt;="&amp;H26)</f>
        <v>0</v>
      </c>
      <c r="J25" s="41">
        <f t="shared" si="4"/>
        <v>370.45333347272725</v>
      </c>
      <c r="K25" s="42">
        <f>COUNTIF(Vertices[Betweenness Centrality],"&gt;= "&amp;J25)-COUNTIF(Vertices[Betweenness Centrality],"&gt;="&amp;J26)</f>
        <v>0</v>
      </c>
      <c r="L25" s="41">
        <f t="shared" si="5"/>
        <v>0.057761599999999975</v>
      </c>
      <c r="M25" s="42">
        <f>COUNTIF(Vertices[Closeness Centrality],"&gt;= "&amp;L25)-COUNTIF(Vertices[Closeness Centrality],"&gt;="&amp;L26)</f>
        <v>0</v>
      </c>
      <c r="N25" s="41">
        <f t="shared" si="6"/>
        <v>0.04897996363636364</v>
      </c>
      <c r="O25" s="42">
        <f>COUNTIF(Vertices[Eigenvector Centrality],"&gt;= "&amp;N25)-COUNTIF(Vertices[Eigenvector Centrality],"&gt;="&amp;N26)</f>
        <v>3</v>
      </c>
      <c r="P25" s="41">
        <f t="shared" si="7"/>
        <v>2.3838751454545464</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7.854545454545453</v>
      </c>
      <c r="G26" s="40">
        <f>COUNTIF(Vertices[In-Degree],"&gt;= "&amp;F26)-COUNTIF(Vertices[In-Degree],"&gt;="&amp;F28)</f>
        <v>0</v>
      </c>
      <c r="H26" s="39">
        <f t="shared" si="3"/>
        <v>2.6181818181818177</v>
      </c>
      <c r="I26" s="40">
        <f>COUNTIF(Vertices[Out-Degree],"&gt;= "&amp;H26)-COUNTIF(Vertices[Out-Degree],"&gt;="&amp;H28)</f>
        <v>0</v>
      </c>
      <c r="J26" s="39">
        <f t="shared" si="4"/>
        <v>386.5600001454545</v>
      </c>
      <c r="K26" s="40">
        <f>COUNTIF(Vertices[Betweenness Centrality],"&gt;= "&amp;J26)-COUNTIF(Vertices[Betweenness Centrality],"&gt;="&amp;J28)</f>
        <v>0</v>
      </c>
      <c r="L26" s="39">
        <f t="shared" si="5"/>
        <v>0.05986279999999997</v>
      </c>
      <c r="M26" s="40">
        <f>COUNTIF(Vertices[Closeness Centrality],"&gt;= "&amp;L26)-COUNTIF(Vertices[Closeness Centrality],"&gt;="&amp;L28)</f>
        <v>0</v>
      </c>
      <c r="N26" s="39">
        <f t="shared" si="6"/>
        <v>0.05110952727272727</v>
      </c>
      <c r="O26" s="40">
        <f>COUNTIF(Vertices[Eigenvector Centrality],"&gt;= "&amp;N26)-COUNTIF(Vertices[Eigenvector Centrality],"&gt;="&amp;N28)</f>
        <v>0</v>
      </c>
      <c r="P26" s="39">
        <f t="shared" si="7"/>
        <v>2.471956890909092</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2.478632</v>
      </c>
      <c r="D27" s="34"/>
      <c r="E27" s="3">
        <f>COUNTIF(Vertices[Degree],"&gt;= "&amp;D27)-COUNTIF(Vertices[Degree],"&gt;="&amp;D28)</f>
        <v>0</v>
      </c>
      <c r="F27" s="78"/>
      <c r="G27" s="79">
        <f>COUNTIF(Vertices[In-Degree],"&gt;= "&amp;F27)-COUNTIF(Vertices[In-Degree],"&gt;="&amp;F28)</f>
        <v>-2</v>
      </c>
      <c r="H27" s="78"/>
      <c r="I27" s="79">
        <f>COUNTIF(Vertices[Out-Degree],"&gt;= "&amp;H27)-COUNTIF(Vertices[Out-Degree],"&gt;="&amp;H28)</f>
        <v>-10</v>
      </c>
      <c r="J27" s="78"/>
      <c r="K27" s="79">
        <f>COUNTIF(Vertices[Betweenness Centrality],"&gt;= "&amp;J27)-COUNTIF(Vertices[Betweenness Centrality],"&gt;="&amp;J28)</f>
        <v>-1</v>
      </c>
      <c r="L27" s="78"/>
      <c r="M27" s="79">
        <f>COUNTIF(Vertices[Closeness Centrality],"&gt;= "&amp;L27)-COUNTIF(Vertices[Closeness Centrality],"&gt;="&amp;L28)</f>
        <v>-9</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8.18181818181818</v>
      </c>
      <c r="G28" s="42">
        <f>COUNTIF(Vertices[In-Degree],"&gt;= "&amp;F28)-COUNTIF(Vertices[In-Degree],"&gt;="&amp;F40)</f>
        <v>0</v>
      </c>
      <c r="H28" s="41">
        <f>H26+($H$57-$H$2)/BinDivisor</f>
        <v>2.7272727272727266</v>
      </c>
      <c r="I28" s="42">
        <f>COUNTIF(Vertices[Out-Degree],"&gt;= "&amp;H28)-COUNTIF(Vertices[Out-Degree],"&gt;="&amp;H40)</f>
        <v>0</v>
      </c>
      <c r="J28" s="41">
        <f>J26+($J$57-$J$2)/BinDivisor</f>
        <v>402.6666668181818</v>
      </c>
      <c r="K28" s="42">
        <f>COUNTIF(Vertices[Betweenness Centrality],"&gt;= "&amp;J28)-COUNTIF(Vertices[Betweenness Centrality],"&gt;="&amp;J40)</f>
        <v>0</v>
      </c>
      <c r="L28" s="41">
        <f>L26+($L$57-$L$2)/BinDivisor</f>
        <v>0.06196399999999997</v>
      </c>
      <c r="M28" s="42">
        <f>COUNTIF(Vertices[Closeness Centrality],"&gt;= "&amp;L28)-COUNTIF(Vertices[Closeness Centrality],"&gt;="&amp;L40)</f>
        <v>0</v>
      </c>
      <c r="N28" s="41">
        <f>N26+($N$57-$N$2)/BinDivisor</f>
        <v>0.05323909090909091</v>
      </c>
      <c r="O28" s="42">
        <f>COUNTIF(Vertices[Eigenvector Centrality],"&gt;= "&amp;N28)-COUNTIF(Vertices[Eigenvector Centrality],"&gt;="&amp;N40)</f>
        <v>0</v>
      </c>
      <c r="P28" s="41">
        <f>P26+($P$57-$P$2)/BinDivisor</f>
        <v>2.5600386363636374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0.03716608594657375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1227</v>
      </c>
      <c r="B30" s="36">
        <v>0.482178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1228</v>
      </c>
      <c r="B32" s="36" t="s">
        <v>1229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-10</v>
      </c>
      <c r="J38" s="78"/>
      <c r="K38" s="79">
        <f>COUNTIF(Vertices[Betweenness Centrality],"&gt;= "&amp;J38)-COUNTIF(Vertices[Betweenness Centrality],"&gt;="&amp;J40)</f>
        <v>-1</v>
      </c>
      <c r="L38" s="78"/>
      <c r="M38" s="79">
        <f>COUNTIF(Vertices[Closeness Centrality],"&gt;= "&amp;L38)-COUNTIF(Vertices[Closeness Centrality],"&gt;="&amp;L40)</f>
        <v>-9</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-10</v>
      </c>
      <c r="J39" s="78"/>
      <c r="K39" s="79">
        <f>COUNTIF(Vertices[Betweenness Centrality],"&gt;= "&amp;J39)-COUNTIF(Vertices[Betweenness Centrality],"&gt;="&amp;J40)</f>
        <v>-1</v>
      </c>
      <c r="L39" s="78"/>
      <c r="M39" s="79">
        <f>COUNTIF(Vertices[Closeness Centrality],"&gt;= "&amp;L39)-COUNTIF(Vertices[Closeness Centrality],"&gt;="&amp;L40)</f>
        <v>-9</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8.509090909090908</v>
      </c>
      <c r="G40" s="40">
        <f>COUNTIF(Vertices[In-Degree],"&gt;= "&amp;F40)-COUNTIF(Vertices[In-Degree],"&gt;="&amp;F41)</f>
        <v>0</v>
      </c>
      <c r="H40" s="39">
        <f>H28+($H$57-$H$2)/BinDivisor</f>
        <v>2.8363636363636355</v>
      </c>
      <c r="I40" s="40">
        <f>COUNTIF(Vertices[Out-Degree],"&gt;= "&amp;H40)-COUNTIF(Vertices[Out-Degree],"&gt;="&amp;H41)</f>
        <v>0</v>
      </c>
      <c r="J40" s="39">
        <f>J28+($J$57-$J$2)/BinDivisor</f>
        <v>418.77333349090907</v>
      </c>
      <c r="K40" s="40">
        <f>COUNTIF(Vertices[Betweenness Centrality],"&gt;= "&amp;J40)-COUNTIF(Vertices[Betweenness Centrality],"&gt;="&amp;J41)</f>
        <v>0</v>
      </c>
      <c r="L40" s="39">
        <f>L28+($L$57-$L$2)/BinDivisor</f>
        <v>0.06406519999999997</v>
      </c>
      <c r="M40" s="40">
        <f>COUNTIF(Vertices[Closeness Centrality],"&gt;= "&amp;L40)-COUNTIF(Vertices[Closeness Centrality],"&gt;="&amp;L41)</f>
        <v>0</v>
      </c>
      <c r="N40" s="39">
        <f>N28+($N$57-$N$2)/BinDivisor</f>
        <v>0.055368654545454546</v>
      </c>
      <c r="O40" s="40">
        <f>COUNTIF(Vertices[Eigenvector Centrality],"&gt;= "&amp;N40)-COUNTIF(Vertices[Eigenvector Centrality],"&gt;="&amp;N41)</f>
        <v>0</v>
      </c>
      <c r="P40" s="39">
        <f>P28+($P$57-$P$2)/BinDivisor</f>
        <v>2.648120381818183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8.836363636363636</v>
      </c>
      <c r="G41" s="42">
        <f>COUNTIF(Vertices[In-Degree],"&gt;= "&amp;F41)-COUNTIF(Vertices[In-Degree],"&gt;="&amp;F42)</f>
        <v>1</v>
      </c>
      <c r="H41" s="41">
        <f aca="true" t="shared" si="12" ref="H41:H56">H40+($H$57-$H$2)/BinDivisor</f>
        <v>2.9454545454545444</v>
      </c>
      <c r="I41" s="42">
        <f>COUNTIF(Vertices[Out-Degree],"&gt;= "&amp;H41)-COUNTIF(Vertices[Out-Degree],"&gt;="&amp;H42)</f>
        <v>6</v>
      </c>
      <c r="J41" s="41">
        <f aca="true" t="shared" si="13" ref="J41:J56">J40+($J$57-$J$2)/BinDivisor</f>
        <v>434.88000016363634</v>
      </c>
      <c r="K41" s="42">
        <f>COUNTIF(Vertices[Betweenness Centrality],"&gt;= "&amp;J41)-COUNTIF(Vertices[Betweenness Centrality],"&gt;="&amp;J42)</f>
        <v>0</v>
      </c>
      <c r="L41" s="41">
        <f aca="true" t="shared" si="14" ref="L41:L56">L40+($L$57-$L$2)/BinDivisor</f>
        <v>0.06616639999999997</v>
      </c>
      <c r="M41" s="42">
        <f>COUNTIF(Vertices[Closeness Centrality],"&gt;= "&amp;L41)-COUNTIF(Vertices[Closeness Centrality],"&gt;="&amp;L42)</f>
        <v>8</v>
      </c>
      <c r="N41" s="41">
        <f aca="true" t="shared" si="15" ref="N41:N56">N40+($N$57-$N$2)/BinDivisor</f>
        <v>0.05749821818181818</v>
      </c>
      <c r="O41" s="42">
        <f>COUNTIF(Vertices[Eigenvector Centrality],"&gt;= "&amp;N41)-COUNTIF(Vertices[Eigenvector Centrality],"&gt;="&amp;N42)</f>
        <v>0</v>
      </c>
      <c r="P41" s="41">
        <f aca="true" t="shared" si="16" ref="P41:P56">P40+($P$57-$P$2)/BinDivisor</f>
        <v>2.7362021272727284</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9.163636363636364</v>
      </c>
      <c r="G42" s="40">
        <f>COUNTIF(Vertices[In-Degree],"&gt;= "&amp;F42)-COUNTIF(Vertices[In-Degree],"&gt;="&amp;F43)</f>
        <v>0</v>
      </c>
      <c r="H42" s="39">
        <f t="shared" si="12"/>
        <v>3.0545454545454533</v>
      </c>
      <c r="I42" s="40">
        <f>COUNTIF(Vertices[Out-Degree],"&gt;= "&amp;H42)-COUNTIF(Vertices[Out-Degree],"&gt;="&amp;H43)</f>
        <v>0</v>
      </c>
      <c r="J42" s="39">
        <f t="shared" si="13"/>
        <v>450.9866668363636</v>
      </c>
      <c r="K42" s="40">
        <f>COUNTIF(Vertices[Betweenness Centrality],"&gt;= "&amp;J42)-COUNTIF(Vertices[Betweenness Centrality],"&gt;="&amp;J43)</f>
        <v>0</v>
      </c>
      <c r="L42" s="39">
        <f t="shared" si="14"/>
        <v>0.06826759999999997</v>
      </c>
      <c r="M42" s="40">
        <f>COUNTIF(Vertices[Closeness Centrality],"&gt;= "&amp;L42)-COUNTIF(Vertices[Closeness Centrality],"&gt;="&amp;L43)</f>
        <v>0</v>
      </c>
      <c r="N42" s="39">
        <f t="shared" si="15"/>
        <v>0.05962778181818182</v>
      </c>
      <c r="O42" s="40">
        <f>COUNTIF(Vertices[Eigenvector Centrality],"&gt;= "&amp;N42)-COUNTIF(Vertices[Eigenvector Centrality],"&gt;="&amp;N43)</f>
        <v>0</v>
      </c>
      <c r="P42" s="39">
        <f t="shared" si="16"/>
        <v>2.824283872727274</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9.490909090909092</v>
      </c>
      <c r="G43" s="42">
        <f>COUNTIF(Vertices[In-Degree],"&gt;= "&amp;F43)-COUNTIF(Vertices[In-Degree],"&gt;="&amp;F44)</f>
        <v>0</v>
      </c>
      <c r="H43" s="41">
        <f t="shared" si="12"/>
        <v>3.1636363636363622</v>
      </c>
      <c r="I43" s="42">
        <f>COUNTIF(Vertices[Out-Degree],"&gt;= "&amp;H43)-COUNTIF(Vertices[Out-Degree],"&gt;="&amp;H44)</f>
        <v>0</v>
      </c>
      <c r="J43" s="41">
        <f t="shared" si="13"/>
        <v>467.0933335090909</v>
      </c>
      <c r="K43" s="42">
        <f>COUNTIF(Vertices[Betweenness Centrality],"&gt;= "&amp;J43)-COUNTIF(Vertices[Betweenness Centrality],"&gt;="&amp;J44)</f>
        <v>0</v>
      </c>
      <c r="L43" s="41">
        <f t="shared" si="14"/>
        <v>0.07036879999999997</v>
      </c>
      <c r="M43" s="42">
        <f>COUNTIF(Vertices[Closeness Centrality],"&gt;= "&amp;L43)-COUNTIF(Vertices[Closeness Centrality],"&gt;="&amp;L44)</f>
        <v>0</v>
      </c>
      <c r="N43" s="41">
        <f t="shared" si="15"/>
        <v>0.061757345454545455</v>
      </c>
      <c r="O43" s="42">
        <f>COUNTIF(Vertices[Eigenvector Centrality],"&gt;= "&amp;N43)-COUNTIF(Vertices[Eigenvector Centrality],"&gt;="&amp;N44)</f>
        <v>3</v>
      </c>
      <c r="P43" s="41">
        <f t="shared" si="16"/>
        <v>2.9123656181818194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9.81818181818182</v>
      </c>
      <c r="G44" s="40">
        <f>COUNTIF(Vertices[In-Degree],"&gt;= "&amp;F44)-COUNTIF(Vertices[In-Degree],"&gt;="&amp;F45)</f>
        <v>0</v>
      </c>
      <c r="H44" s="39">
        <f t="shared" si="12"/>
        <v>3.272727272727271</v>
      </c>
      <c r="I44" s="40">
        <f>COUNTIF(Vertices[Out-Degree],"&gt;= "&amp;H44)-COUNTIF(Vertices[Out-Degree],"&gt;="&amp;H45)</f>
        <v>0</v>
      </c>
      <c r="J44" s="39">
        <f t="shared" si="13"/>
        <v>483.20000018181815</v>
      </c>
      <c r="K44" s="40">
        <f>COUNTIF(Vertices[Betweenness Centrality],"&gt;= "&amp;J44)-COUNTIF(Vertices[Betweenness Centrality],"&gt;="&amp;J45)</f>
        <v>0</v>
      </c>
      <c r="L44" s="39">
        <f t="shared" si="14"/>
        <v>0.07246999999999997</v>
      </c>
      <c r="M44" s="40">
        <f>COUNTIF(Vertices[Closeness Centrality],"&gt;= "&amp;L44)-COUNTIF(Vertices[Closeness Centrality],"&gt;="&amp;L45)</f>
        <v>0</v>
      </c>
      <c r="N44" s="39">
        <f t="shared" si="15"/>
        <v>0.06388690909090909</v>
      </c>
      <c r="O44" s="40">
        <f>COUNTIF(Vertices[Eigenvector Centrality],"&gt;= "&amp;N44)-COUNTIF(Vertices[Eigenvector Centrality],"&gt;="&amp;N45)</f>
        <v>0</v>
      </c>
      <c r="P44" s="39">
        <f t="shared" si="16"/>
        <v>3.000447363636365</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10.145454545454548</v>
      </c>
      <c r="G45" s="42">
        <f>COUNTIF(Vertices[In-Degree],"&gt;= "&amp;F45)-COUNTIF(Vertices[In-Degree],"&gt;="&amp;F46)</f>
        <v>0</v>
      </c>
      <c r="H45" s="41">
        <f t="shared" si="12"/>
        <v>3.38181818181818</v>
      </c>
      <c r="I45" s="42">
        <f>COUNTIF(Vertices[Out-Degree],"&gt;= "&amp;H45)-COUNTIF(Vertices[Out-Degree],"&gt;="&amp;H46)</f>
        <v>0</v>
      </c>
      <c r="J45" s="41">
        <f t="shared" si="13"/>
        <v>499.3066668545454</v>
      </c>
      <c r="K45" s="42">
        <f>COUNTIF(Vertices[Betweenness Centrality],"&gt;= "&amp;J45)-COUNTIF(Vertices[Betweenness Centrality],"&gt;="&amp;J46)</f>
        <v>0</v>
      </c>
      <c r="L45" s="41">
        <f t="shared" si="14"/>
        <v>0.07457119999999996</v>
      </c>
      <c r="M45" s="42">
        <f>COUNTIF(Vertices[Closeness Centrality],"&gt;= "&amp;L45)-COUNTIF(Vertices[Closeness Centrality],"&gt;="&amp;L46)</f>
        <v>0</v>
      </c>
      <c r="N45" s="41">
        <f t="shared" si="15"/>
        <v>0.06601647272727273</v>
      </c>
      <c r="O45" s="42">
        <f>COUNTIF(Vertices[Eigenvector Centrality],"&gt;= "&amp;N45)-COUNTIF(Vertices[Eigenvector Centrality],"&gt;="&amp;N46)</f>
        <v>0</v>
      </c>
      <c r="P45" s="41">
        <f t="shared" si="16"/>
        <v>3.0885291090909104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10.472727272727276</v>
      </c>
      <c r="G46" s="40">
        <f>COUNTIF(Vertices[In-Degree],"&gt;= "&amp;F46)-COUNTIF(Vertices[In-Degree],"&gt;="&amp;F47)</f>
        <v>0</v>
      </c>
      <c r="H46" s="39">
        <f t="shared" si="12"/>
        <v>3.490909090909089</v>
      </c>
      <c r="I46" s="40">
        <f>COUNTIF(Vertices[Out-Degree],"&gt;= "&amp;H46)-COUNTIF(Vertices[Out-Degree],"&gt;="&amp;H47)</f>
        <v>0</v>
      </c>
      <c r="J46" s="39">
        <f t="shared" si="13"/>
        <v>515.4133335272727</v>
      </c>
      <c r="K46" s="40">
        <f>COUNTIF(Vertices[Betweenness Centrality],"&gt;= "&amp;J46)-COUNTIF(Vertices[Betweenness Centrality],"&gt;="&amp;J47)</f>
        <v>0</v>
      </c>
      <c r="L46" s="39">
        <f t="shared" si="14"/>
        <v>0.07667239999999996</v>
      </c>
      <c r="M46" s="40">
        <f>COUNTIF(Vertices[Closeness Centrality],"&gt;= "&amp;L46)-COUNTIF(Vertices[Closeness Centrality],"&gt;="&amp;L47)</f>
        <v>0</v>
      </c>
      <c r="N46" s="39">
        <f t="shared" si="15"/>
        <v>0.06814603636363636</v>
      </c>
      <c r="O46" s="40">
        <f>COUNTIF(Vertices[Eigenvector Centrality],"&gt;= "&amp;N46)-COUNTIF(Vertices[Eigenvector Centrality],"&gt;="&amp;N47)</f>
        <v>0</v>
      </c>
      <c r="P46" s="39">
        <f t="shared" si="16"/>
        <v>3.176610854545456</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10.800000000000004</v>
      </c>
      <c r="G47" s="42">
        <f>COUNTIF(Vertices[In-Degree],"&gt;= "&amp;F47)-COUNTIF(Vertices[In-Degree],"&gt;="&amp;F48)</f>
        <v>0</v>
      </c>
      <c r="H47" s="41">
        <f t="shared" si="12"/>
        <v>3.599999999999998</v>
      </c>
      <c r="I47" s="42">
        <f>COUNTIF(Vertices[Out-Degree],"&gt;= "&amp;H47)-COUNTIF(Vertices[Out-Degree],"&gt;="&amp;H48)</f>
        <v>0</v>
      </c>
      <c r="J47" s="41">
        <f t="shared" si="13"/>
        <v>531.5200001999999</v>
      </c>
      <c r="K47" s="42">
        <f>COUNTIF(Vertices[Betweenness Centrality],"&gt;= "&amp;J47)-COUNTIF(Vertices[Betweenness Centrality],"&gt;="&amp;J48)</f>
        <v>0</v>
      </c>
      <c r="L47" s="41">
        <f t="shared" si="14"/>
        <v>0.07877359999999996</v>
      </c>
      <c r="M47" s="42">
        <f>COUNTIF(Vertices[Closeness Centrality],"&gt;= "&amp;L47)-COUNTIF(Vertices[Closeness Centrality],"&gt;="&amp;L48)</f>
        <v>0</v>
      </c>
      <c r="N47" s="41">
        <f t="shared" si="15"/>
        <v>0.0702756</v>
      </c>
      <c r="O47" s="42">
        <f>COUNTIF(Vertices[Eigenvector Centrality],"&gt;= "&amp;N47)-COUNTIF(Vertices[Eigenvector Centrality],"&gt;="&amp;N48)</f>
        <v>0</v>
      </c>
      <c r="P47" s="41">
        <f t="shared" si="16"/>
        <v>3.2646926000000014</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11.127272727272732</v>
      </c>
      <c r="G48" s="40">
        <f>COUNTIF(Vertices[In-Degree],"&gt;= "&amp;F48)-COUNTIF(Vertices[In-Degree],"&gt;="&amp;F49)</f>
        <v>0</v>
      </c>
      <c r="H48" s="39">
        <f t="shared" si="12"/>
        <v>3.7090909090909068</v>
      </c>
      <c r="I48" s="40">
        <f>COUNTIF(Vertices[Out-Degree],"&gt;= "&amp;H48)-COUNTIF(Vertices[Out-Degree],"&gt;="&amp;H49)</f>
        <v>0</v>
      </c>
      <c r="J48" s="39">
        <f t="shared" si="13"/>
        <v>547.6266668727271</v>
      </c>
      <c r="K48" s="40">
        <f>COUNTIF(Vertices[Betweenness Centrality],"&gt;= "&amp;J48)-COUNTIF(Vertices[Betweenness Centrality],"&gt;="&amp;J49)</f>
        <v>0</v>
      </c>
      <c r="L48" s="39">
        <f t="shared" si="14"/>
        <v>0.08087479999999996</v>
      </c>
      <c r="M48" s="40">
        <f>COUNTIF(Vertices[Closeness Centrality],"&gt;= "&amp;L48)-COUNTIF(Vertices[Closeness Centrality],"&gt;="&amp;L49)</f>
        <v>0</v>
      </c>
      <c r="N48" s="39">
        <f t="shared" si="15"/>
        <v>0.07240516363636362</v>
      </c>
      <c r="O48" s="40">
        <f>COUNTIF(Vertices[Eigenvector Centrality],"&gt;= "&amp;N48)-COUNTIF(Vertices[Eigenvector Centrality],"&gt;="&amp;N49)</f>
        <v>0</v>
      </c>
      <c r="P48" s="39">
        <f t="shared" si="16"/>
        <v>3.352774345454547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11.45454545454546</v>
      </c>
      <c r="G49" s="42">
        <f>COUNTIF(Vertices[In-Degree],"&gt;= "&amp;F49)-COUNTIF(Vertices[In-Degree],"&gt;="&amp;F50)</f>
        <v>0</v>
      </c>
      <c r="H49" s="41">
        <f t="shared" si="12"/>
        <v>3.8181818181818157</v>
      </c>
      <c r="I49" s="42">
        <f>COUNTIF(Vertices[Out-Degree],"&gt;= "&amp;H49)-COUNTIF(Vertices[Out-Degree],"&gt;="&amp;H50)</f>
        <v>0</v>
      </c>
      <c r="J49" s="41">
        <f t="shared" si="13"/>
        <v>563.7333335454543</v>
      </c>
      <c r="K49" s="42">
        <f>COUNTIF(Vertices[Betweenness Centrality],"&gt;= "&amp;J49)-COUNTIF(Vertices[Betweenness Centrality],"&gt;="&amp;J50)</f>
        <v>0</v>
      </c>
      <c r="L49" s="41">
        <f t="shared" si="14"/>
        <v>0.08297599999999995</v>
      </c>
      <c r="M49" s="42">
        <f>COUNTIF(Vertices[Closeness Centrality],"&gt;= "&amp;L49)-COUNTIF(Vertices[Closeness Centrality],"&gt;="&amp;L50)</f>
        <v>0</v>
      </c>
      <c r="N49" s="41">
        <f t="shared" si="15"/>
        <v>0.07453472727272725</v>
      </c>
      <c r="O49" s="42">
        <f>COUNTIF(Vertices[Eigenvector Centrality],"&gt;= "&amp;N49)-COUNTIF(Vertices[Eigenvector Centrality],"&gt;="&amp;N50)</f>
        <v>0</v>
      </c>
      <c r="P49" s="41">
        <f t="shared" si="16"/>
        <v>3.4408560909090924</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11.781818181818188</v>
      </c>
      <c r="G50" s="40">
        <f>COUNTIF(Vertices[In-Degree],"&gt;= "&amp;F50)-COUNTIF(Vertices[In-Degree],"&gt;="&amp;F51)</f>
        <v>0</v>
      </c>
      <c r="H50" s="39">
        <f t="shared" si="12"/>
        <v>3.9272727272727246</v>
      </c>
      <c r="I50" s="40">
        <f>COUNTIF(Vertices[Out-Degree],"&gt;= "&amp;H50)-COUNTIF(Vertices[Out-Degree],"&gt;="&amp;H51)</f>
        <v>0</v>
      </c>
      <c r="J50" s="39">
        <f t="shared" si="13"/>
        <v>579.8400002181816</v>
      </c>
      <c r="K50" s="40">
        <f>COUNTIF(Vertices[Betweenness Centrality],"&gt;= "&amp;J50)-COUNTIF(Vertices[Betweenness Centrality],"&gt;="&amp;J51)</f>
        <v>0</v>
      </c>
      <c r="L50" s="39">
        <f t="shared" si="14"/>
        <v>0.08507719999999995</v>
      </c>
      <c r="M50" s="40">
        <f>COUNTIF(Vertices[Closeness Centrality],"&gt;= "&amp;L50)-COUNTIF(Vertices[Closeness Centrality],"&gt;="&amp;L51)</f>
        <v>0</v>
      </c>
      <c r="N50" s="39">
        <f t="shared" si="15"/>
        <v>0.07666429090909088</v>
      </c>
      <c r="O50" s="40">
        <f>COUNTIF(Vertices[Eigenvector Centrality],"&gt;= "&amp;N50)-COUNTIF(Vertices[Eigenvector Centrality],"&gt;="&amp;N51)</f>
        <v>0</v>
      </c>
      <c r="P50" s="39">
        <f t="shared" si="16"/>
        <v>3.528937836363638</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12.109090909090916</v>
      </c>
      <c r="G51" s="42">
        <f>COUNTIF(Vertices[In-Degree],"&gt;= "&amp;F51)-COUNTIF(Vertices[In-Degree],"&gt;="&amp;F52)</f>
        <v>0</v>
      </c>
      <c r="H51" s="41">
        <f t="shared" si="12"/>
        <v>4.0363636363636335</v>
      </c>
      <c r="I51" s="42">
        <f>COUNTIF(Vertices[Out-Degree],"&gt;= "&amp;H51)-COUNTIF(Vertices[Out-Degree],"&gt;="&amp;H52)</f>
        <v>0</v>
      </c>
      <c r="J51" s="41">
        <f t="shared" si="13"/>
        <v>595.9466668909088</v>
      </c>
      <c r="K51" s="42">
        <f>COUNTIF(Vertices[Betweenness Centrality],"&gt;= "&amp;J51)-COUNTIF(Vertices[Betweenness Centrality],"&gt;="&amp;J52)</f>
        <v>0</v>
      </c>
      <c r="L51" s="41">
        <f t="shared" si="14"/>
        <v>0.08717839999999995</v>
      </c>
      <c r="M51" s="42">
        <f>COUNTIF(Vertices[Closeness Centrality],"&gt;= "&amp;L51)-COUNTIF(Vertices[Closeness Centrality],"&gt;="&amp;L52)</f>
        <v>0</v>
      </c>
      <c r="N51" s="41">
        <f t="shared" si="15"/>
        <v>0.07879385454545451</v>
      </c>
      <c r="O51" s="42">
        <f>COUNTIF(Vertices[Eigenvector Centrality],"&gt;= "&amp;N51)-COUNTIF(Vertices[Eigenvector Centrality],"&gt;="&amp;N52)</f>
        <v>0</v>
      </c>
      <c r="P51" s="41">
        <f t="shared" si="16"/>
        <v>3.6170195818181834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12.436363636363645</v>
      </c>
      <c r="G52" s="40">
        <f>COUNTIF(Vertices[In-Degree],"&gt;= "&amp;F52)-COUNTIF(Vertices[In-Degree],"&gt;="&amp;F53)</f>
        <v>0</v>
      </c>
      <c r="H52" s="39">
        <f t="shared" si="12"/>
        <v>4.145454545454543</v>
      </c>
      <c r="I52" s="40">
        <f>COUNTIF(Vertices[Out-Degree],"&gt;= "&amp;H52)-COUNTIF(Vertices[Out-Degree],"&gt;="&amp;H53)</f>
        <v>0</v>
      </c>
      <c r="J52" s="39">
        <f t="shared" si="13"/>
        <v>612.053333563636</v>
      </c>
      <c r="K52" s="40">
        <f>COUNTIF(Vertices[Betweenness Centrality],"&gt;= "&amp;J52)-COUNTIF(Vertices[Betweenness Centrality],"&gt;="&amp;J53)</f>
        <v>0</v>
      </c>
      <c r="L52" s="39">
        <f t="shared" si="14"/>
        <v>0.08927959999999995</v>
      </c>
      <c r="M52" s="40">
        <f>COUNTIF(Vertices[Closeness Centrality],"&gt;= "&amp;L52)-COUNTIF(Vertices[Closeness Centrality],"&gt;="&amp;L53)</f>
        <v>0</v>
      </c>
      <c r="N52" s="39">
        <f t="shared" si="15"/>
        <v>0.08092341818181814</v>
      </c>
      <c r="O52" s="40">
        <f>COUNTIF(Vertices[Eigenvector Centrality],"&gt;= "&amp;N52)-COUNTIF(Vertices[Eigenvector Centrality],"&gt;="&amp;N53)</f>
        <v>0</v>
      </c>
      <c r="P52" s="39">
        <f t="shared" si="16"/>
        <v>3.705101327272729</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12.763636363636373</v>
      </c>
      <c r="G53" s="42">
        <f>COUNTIF(Vertices[In-Degree],"&gt;= "&amp;F53)-COUNTIF(Vertices[In-Degree],"&gt;="&amp;F54)</f>
        <v>0</v>
      </c>
      <c r="H53" s="41">
        <f t="shared" si="12"/>
        <v>4.254545454545452</v>
      </c>
      <c r="I53" s="42">
        <f>COUNTIF(Vertices[Out-Degree],"&gt;= "&amp;H53)-COUNTIF(Vertices[Out-Degree],"&gt;="&amp;H54)</f>
        <v>0</v>
      </c>
      <c r="J53" s="41">
        <f t="shared" si="13"/>
        <v>628.1600002363632</v>
      </c>
      <c r="K53" s="42">
        <f>COUNTIF(Vertices[Betweenness Centrality],"&gt;= "&amp;J53)-COUNTIF(Vertices[Betweenness Centrality],"&gt;="&amp;J54)</f>
        <v>0</v>
      </c>
      <c r="L53" s="41">
        <f t="shared" si="14"/>
        <v>0.09138079999999994</v>
      </c>
      <c r="M53" s="42">
        <f>COUNTIF(Vertices[Closeness Centrality],"&gt;= "&amp;L53)-COUNTIF(Vertices[Closeness Centrality],"&gt;="&amp;L54)</f>
        <v>0</v>
      </c>
      <c r="N53" s="41">
        <f t="shared" si="15"/>
        <v>0.08305298181818177</v>
      </c>
      <c r="O53" s="42">
        <f>COUNTIF(Vertices[Eigenvector Centrality],"&gt;= "&amp;N53)-COUNTIF(Vertices[Eigenvector Centrality],"&gt;="&amp;N54)</f>
        <v>0</v>
      </c>
      <c r="P53" s="41">
        <f t="shared" si="16"/>
        <v>3.7931830727272744</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13.0909090909091</v>
      </c>
      <c r="G54" s="40">
        <f>COUNTIF(Vertices[In-Degree],"&gt;= "&amp;F54)-COUNTIF(Vertices[In-Degree],"&gt;="&amp;F55)</f>
        <v>0</v>
      </c>
      <c r="H54" s="39">
        <f t="shared" si="12"/>
        <v>4.3636363636363615</v>
      </c>
      <c r="I54" s="40">
        <f>COUNTIF(Vertices[Out-Degree],"&gt;= "&amp;H54)-COUNTIF(Vertices[Out-Degree],"&gt;="&amp;H55)</f>
        <v>0</v>
      </c>
      <c r="J54" s="39">
        <f t="shared" si="13"/>
        <v>644.2666669090904</v>
      </c>
      <c r="K54" s="40">
        <f>COUNTIF(Vertices[Betweenness Centrality],"&gt;= "&amp;J54)-COUNTIF(Vertices[Betweenness Centrality],"&gt;="&amp;J55)</f>
        <v>0</v>
      </c>
      <c r="L54" s="39">
        <f t="shared" si="14"/>
        <v>0.09348199999999994</v>
      </c>
      <c r="M54" s="40">
        <f>COUNTIF(Vertices[Closeness Centrality],"&gt;= "&amp;L54)-COUNTIF(Vertices[Closeness Centrality],"&gt;="&amp;L55)</f>
        <v>0</v>
      </c>
      <c r="N54" s="39">
        <f t="shared" si="15"/>
        <v>0.0851825454545454</v>
      </c>
      <c r="O54" s="40">
        <f>COUNTIF(Vertices[Eigenvector Centrality],"&gt;= "&amp;N54)-COUNTIF(Vertices[Eigenvector Centrality],"&gt;="&amp;N55)</f>
        <v>1</v>
      </c>
      <c r="P54" s="39">
        <f t="shared" si="16"/>
        <v>3.88126481818182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13.418181818181829</v>
      </c>
      <c r="G55" s="42">
        <f>COUNTIF(Vertices[In-Degree],"&gt;= "&amp;F55)-COUNTIF(Vertices[In-Degree],"&gt;="&amp;F56)</f>
        <v>0</v>
      </c>
      <c r="H55" s="41">
        <f t="shared" si="12"/>
        <v>4.472727272727271</v>
      </c>
      <c r="I55" s="42">
        <f>COUNTIF(Vertices[Out-Degree],"&gt;= "&amp;H55)-COUNTIF(Vertices[Out-Degree],"&gt;="&amp;H56)</f>
        <v>0</v>
      </c>
      <c r="J55" s="41">
        <f t="shared" si="13"/>
        <v>660.3733335818176</v>
      </c>
      <c r="K55" s="42">
        <f>COUNTIF(Vertices[Betweenness Centrality],"&gt;= "&amp;J55)-COUNTIF(Vertices[Betweenness Centrality],"&gt;="&amp;J56)</f>
        <v>0</v>
      </c>
      <c r="L55" s="41">
        <f t="shared" si="14"/>
        <v>0.09558319999999994</v>
      </c>
      <c r="M55" s="42">
        <f>COUNTIF(Vertices[Closeness Centrality],"&gt;= "&amp;L55)-COUNTIF(Vertices[Closeness Centrality],"&gt;="&amp;L56)</f>
        <v>0</v>
      </c>
      <c r="N55" s="41">
        <f t="shared" si="15"/>
        <v>0.08731210909090903</v>
      </c>
      <c r="O55" s="42">
        <f>COUNTIF(Vertices[Eigenvector Centrality],"&gt;= "&amp;N55)-COUNTIF(Vertices[Eigenvector Centrality],"&gt;="&amp;N56)</f>
        <v>0</v>
      </c>
      <c r="P55" s="41">
        <f t="shared" si="16"/>
        <v>3.9693465636363654</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13.745454545454557</v>
      </c>
      <c r="G56" s="40">
        <f>COUNTIF(Vertices[In-Degree],"&gt;= "&amp;F56)-COUNTIF(Vertices[In-Degree],"&gt;="&amp;F57)</f>
        <v>0</v>
      </c>
      <c r="H56" s="39">
        <f t="shared" si="12"/>
        <v>4.58181818181818</v>
      </c>
      <c r="I56" s="40">
        <f>COUNTIF(Vertices[Out-Degree],"&gt;= "&amp;H56)-COUNTIF(Vertices[Out-Degree],"&gt;="&amp;H57)</f>
        <v>3</v>
      </c>
      <c r="J56" s="39">
        <f t="shared" si="13"/>
        <v>676.4800002545448</v>
      </c>
      <c r="K56" s="40">
        <f>COUNTIF(Vertices[Betweenness Centrality],"&gt;= "&amp;J56)-COUNTIF(Vertices[Betweenness Centrality],"&gt;="&amp;J57)</f>
        <v>0</v>
      </c>
      <c r="L56" s="39">
        <f t="shared" si="14"/>
        <v>0.09768439999999994</v>
      </c>
      <c r="M56" s="40">
        <f>COUNTIF(Vertices[Closeness Centrality],"&gt;= "&amp;L56)-COUNTIF(Vertices[Closeness Centrality],"&gt;="&amp;L57)</f>
        <v>0</v>
      </c>
      <c r="N56" s="39">
        <f t="shared" si="15"/>
        <v>0.08944167272727266</v>
      </c>
      <c r="O56" s="40">
        <f>COUNTIF(Vertices[Eigenvector Centrality],"&gt;= "&amp;N56)-COUNTIF(Vertices[Eigenvector Centrality],"&gt;="&amp;N57)</f>
        <v>0</v>
      </c>
      <c r="P56" s="39">
        <f t="shared" si="16"/>
        <v>4.057428309090911</v>
      </c>
      <c r="Q56" s="40">
        <f>COUNTIF(Vertices[PageRank],"&gt;= "&amp;P56)-COUNTIF(Vertices[PageRank],"&gt;="&amp;P57)</f>
        <v>1</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18</v>
      </c>
      <c r="G57" s="44">
        <f>COUNTIF(Vertices[In-Degree],"&gt;= "&amp;F57)-COUNTIF(Vertices[In-Degree],"&gt;="&amp;F58)</f>
        <v>1</v>
      </c>
      <c r="H57" s="43">
        <f>MAX(Vertices[Out-Degree])</f>
        <v>6</v>
      </c>
      <c r="I57" s="44">
        <f>COUNTIF(Vertices[Out-Degree],"&gt;= "&amp;H57)-COUNTIF(Vertices[Out-Degree],"&gt;="&amp;H58)</f>
        <v>1</v>
      </c>
      <c r="J57" s="43">
        <f>MAX(Vertices[Betweenness Centrality])</f>
        <v>885.866667</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0.117126</v>
      </c>
      <c r="O57" s="44">
        <f>COUNTIF(Vertices[Eigenvector Centrality],"&gt;= "&amp;N57)-COUNTIF(Vertices[Eigenvector Centrality],"&gt;="&amp;N58)</f>
        <v>1</v>
      </c>
      <c r="P57" s="43">
        <f>MAX(Vertices[PageRank])</f>
        <v>5.202491</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18</v>
      </c>
    </row>
    <row r="71" spans="1:2" ht="15">
      <c r="A71" s="35" t="s">
        <v>90</v>
      </c>
      <c r="B71" s="49">
        <f>_xlfn.IFERROR(AVERAGE(Vertices[In-Degree]),NoMetricMessage)</f>
        <v>1.5476190476190477</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1.5476190476190477</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885.866667</v>
      </c>
    </row>
    <row r="99" spans="1:2" ht="15">
      <c r="A99" s="35" t="s">
        <v>102</v>
      </c>
      <c r="B99" s="49">
        <f>_xlfn.IFERROR(AVERAGE(Vertices[Betweenness Centrality]),NoMetricMessage)</f>
        <v>42.1904761904762</v>
      </c>
    </row>
    <row r="100" spans="1:2" ht="15">
      <c r="A100" s="35" t="s">
        <v>103</v>
      </c>
      <c r="B100" s="49">
        <f>_xlfn.IFERROR(MEDIAN(Vertices[Betweenness Centrality]),NoMetricMessage)</f>
        <v>0.3333335</v>
      </c>
    </row>
    <row r="111" spans="1:2" ht="15">
      <c r="A111" s="35" t="s">
        <v>106</v>
      </c>
      <c r="B111" s="49">
        <f>IF(COUNT(Vertices[Closeness Centrality])&gt;0,L2,NoMetricMessage)</f>
        <v>0.009434</v>
      </c>
    </row>
    <row r="112" spans="1:2" ht="15">
      <c r="A112" s="35" t="s">
        <v>107</v>
      </c>
      <c r="B112" s="49">
        <f>IF(COUNT(Vertices[Closeness Centrality])&gt;0,L57,NoMetricMessage)</f>
        <v>0.125</v>
      </c>
    </row>
    <row r="113" spans="1:2" ht="15">
      <c r="A113" s="35" t="s">
        <v>108</v>
      </c>
      <c r="B113" s="49">
        <f>_xlfn.IFERROR(AVERAGE(Vertices[Closeness Centrality]),NoMetricMessage)</f>
        <v>0.025391952380952387</v>
      </c>
    </row>
    <row r="114" spans="1:2" ht="15">
      <c r="A114" s="35" t="s">
        <v>109</v>
      </c>
      <c r="B114" s="49">
        <f>_xlfn.IFERROR(MEDIAN(Vertices[Closeness Centrality]),NoMetricMessage)</f>
        <v>0.013514</v>
      </c>
    </row>
    <row r="125" spans="1:2" ht="15">
      <c r="A125" s="35" t="s">
        <v>112</v>
      </c>
      <c r="B125" s="49">
        <f>IF(COUNT(Vertices[Eigenvector Centrality])&gt;0,N2,NoMetricMessage)</f>
        <v>0</v>
      </c>
    </row>
    <row r="126" spans="1:2" ht="15">
      <c r="A126" s="35" t="s">
        <v>113</v>
      </c>
      <c r="B126" s="49">
        <f>IF(COUNT(Vertices[Eigenvector Centrality])&gt;0,N57,NoMetricMessage)</f>
        <v>0.117126</v>
      </c>
    </row>
    <row r="127" spans="1:2" ht="15">
      <c r="A127" s="35" t="s">
        <v>114</v>
      </c>
      <c r="B127" s="49">
        <f>_xlfn.IFERROR(AVERAGE(Vertices[Eigenvector Centrality]),NoMetricMessage)</f>
        <v>0.023809523809523808</v>
      </c>
    </row>
    <row r="128" spans="1:2" ht="15">
      <c r="A128" s="35" t="s">
        <v>115</v>
      </c>
      <c r="B128" s="49">
        <f>_xlfn.IFERROR(MEDIAN(Vertices[Eigenvector Centrality]),NoMetricMessage)</f>
        <v>0.021148</v>
      </c>
    </row>
    <row r="139" spans="1:2" ht="15">
      <c r="A139" s="35" t="s">
        <v>140</v>
      </c>
      <c r="B139" s="49">
        <f>IF(COUNT(Vertices[PageRank])&gt;0,P2,NoMetricMessage)</f>
        <v>0.357995</v>
      </c>
    </row>
    <row r="140" spans="1:2" ht="15">
      <c r="A140" s="35" t="s">
        <v>141</v>
      </c>
      <c r="B140" s="49">
        <f>IF(COUNT(Vertices[PageRank])&gt;0,P57,NoMetricMessage)</f>
        <v>5.202491</v>
      </c>
    </row>
    <row r="141" spans="1:2" ht="15">
      <c r="A141" s="35" t="s">
        <v>142</v>
      </c>
      <c r="B141" s="49">
        <f>_xlfn.IFERROR(AVERAGE(Vertices[PageRank]),NoMetricMessage)</f>
        <v>0.9999868095238097</v>
      </c>
    </row>
    <row r="142" spans="1:2" ht="15">
      <c r="A142" s="35" t="s">
        <v>143</v>
      </c>
      <c r="B142" s="49">
        <f>_xlfn.IFERROR(MEDIAN(Vertices[PageRank]),NoMetricMessage)</f>
        <v>0.7681205</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0.1531801609532702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781</v>
      </c>
      <c r="K7" s="13" t="s">
        <v>782</v>
      </c>
    </row>
    <row r="8" spans="1:11" ht="409.5">
      <c r="A8"/>
      <c r="B8">
        <v>2</v>
      </c>
      <c r="C8">
        <v>2</v>
      </c>
      <c r="D8" t="s">
        <v>61</v>
      </c>
      <c r="E8" t="s">
        <v>61</v>
      </c>
      <c r="H8" t="s">
        <v>73</v>
      </c>
      <c r="J8" t="s">
        <v>783</v>
      </c>
      <c r="K8" s="13" t="s">
        <v>784</v>
      </c>
    </row>
    <row r="9" spans="1:11" ht="409.5">
      <c r="A9"/>
      <c r="B9">
        <v>3</v>
      </c>
      <c r="C9">
        <v>4</v>
      </c>
      <c r="D9" t="s">
        <v>62</v>
      </c>
      <c r="E9" t="s">
        <v>62</v>
      </c>
      <c r="H9" t="s">
        <v>74</v>
      </c>
      <c r="J9" t="s">
        <v>785</v>
      </c>
      <c r="K9" s="13" t="s">
        <v>786</v>
      </c>
    </row>
    <row r="10" spans="1:11" ht="409.5">
      <c r="A10"/>
      <c r="B10">
        <v>4</v>
      </c>
      <c r="D10" t="s">
        <v>63</v>
      </c>
      <c r="E10" t="s">
        <v>63</v>
      </c>
      <c r="H10" t="s">
        <v>75</v>
      </c>
      <c r="J10" t="s">
        <v>787</v>
      </c>
      <c r="K10" s="13" t="s">
        <v>788</v>
      </c>
    </row>
    <row r="11" spans="1:11" ht="15">
      <c r="A11"/>
      <c r="B11">
        <v>5</v>
      </c>
      <c r="D11" t="s">
        <v>46</v>
      </c>
      <c r="E11">
        <v>1</v>
      </c>
      <c r="H11" t="s">
        <v>76</v>
      </c>
      <c r="J11" t="s">
        <v>789</v>
      </c>
      <c r="K11" t="s">
        <v>790</v>
      </c>
    </row>
    <row r="12" spans="1:11" ht="15">
      <c r="A12"/>
      <c r="B12"/>
      <c r="D12" t="s">
        <v>64</v>
      </c>
      <c r="E12">
        <v>2</v>
      </c>
      <c r="H12">
        <v>0</v>
      </c>
      <c r="J12" t="s">
        <v>791</v>
      </c>
      <c r="K12" t="s">
        <v>792</v>
      </c>
    </row>
    <row r="13" spans="1:11" ht="15">
      <c r="A13"/>
      <c r="B13"/>
      <c r="D13">
        <v>1</v>
      </c>
      <c r="E13">
        <v>3</v>
      </c>
      <c r="H13">
        <v>1</v>
      </c>
      <c r="J13" t="s">
        <v>793</v>
      </c>
      <c r="K13" t="s">
        <v>794</v>
      </c>
    </row>
    <row r="14" spans="4:11" ht="15">
      <c r="D14">
        <v>2</v>
      </c>
      <c r="E14">
        <v>4</v>
      </c>
      <c r="H14">
        <v>2</v>
      </c>
      <c r="J14" t="s">
        <v>795</v>
      </c>
      <c r="K14" t="s">
        <v>796</v>
      </c>
    </row>
    <row r="15" spans="4:11" ht="15">
      <c r="D15">
        <v>3</v>
      </c>
      <c r="E15">
        <v>5</v>
      </c>
      <c r="H15">
        <v>3</v>
      </c>
      <c r="J15" t="s">
        <v>797</v>
      </c>
      <c r="K15" t="s">
        <v>798</v>
      </c>
    </row>
    <row r="16" spans="4:11" ht="15">
      <c r="D16">
        <v>4</v>
      </c>
      <c r="E16">
        <v>6</v>
      </c>
      <c r="H16">
        <v>4</v>
      </c>
      <c r="J16" t="s">
        <v>799</v>
      </c>
      <c r="K16" t="s">
        <v>800</v>
      </c>
    </row>
    <row r="17" spans="4:11" ht="15">
      <c r="D17">
        <v>5</v>
      </c>
      <c r="E17">
        <v>7</v>
      </c>
      <c r="H17">
        <v>5</v>
      </c>
      <c r="J17" t="s">
        <v>801</v>
      </c>
      <c r="K17" t="s">
        <v>802</v>
      </c>
    </row>
    <row r="18" spans="4:11" ht="15">
      <c r="D18">
        <v>6</v>
      </c>
      <c r="E18">
        <v>8</v>
      </c>
      <c r="H18">
        <v>6</v>
      </c>
      <c r="J18" t="s">
        <v>803</v>
      </c>
      <c r="K18" t="s">
        <v>804</v>
      </c>
    </row>
    <row r="19" spans="4:11" ht="15">
      <c r="D19">
        <v>7</v>
      </c>
      <c r="E19">
        <v>9</v>
      </c>
      <c r="H19">
        <v>7</v>
      </c>
      <c r="J19" t="s">
        <v>805</v>
      </c>
      <c r="K19" t="s">
        <v>806</v>
      </c>
    </row>
    <row r="20" spans="4:11" ht="15">
      <c r="D20">
        <v>8</v>
      </c>
      <c r="H20">
        <v>8</v>
      </c>
      <c r="J20" t="s">
        <v>807</v>
      </c>
      <c r="K20" t="s">
        <v>808</v>
      </c>
    </row>
    <row r="21" spans="4:11" ht="409.5">
      <c r="D21">
        <v>9</v>
      </c>
      <c r="H21">
        <v>9</v>
      </c>
      <c r="J21" t="s">
        <v>809</v>
      </c>
      <c r="K21" s="13" t="s">
        <v>810</v>
      </c>
    </row>
    <row r="22" spans="4:11" ht="409.5">
      <c r="D22">
        <v>10</v>
      </c>
      <c r="J22" t="s">
        <v>811</v>
      </c>
      <c r="K22" s="13" t="s">
        <v>812</v>
      </c>
    </row>
    <row r="23" spans="4:11" ht="409.5">
      <c r="D23">
        <v>11</v>
      </c>
      <c r="J23" t="s">
        <v>813</v>
      </c>
      <c r="K23" s="13" t="s">
        <v>814</v>
      </c>
    </row>
    <row r="24" spans="10:11" ht="409.5">
      <c r="J24" t="s">
        <v>815</v>
      </c>
      <c r="K24" s="13" t="s">
        <v>1297</v>
      </c>
    </row>
    <row r="25" spans="10:11" ht="15">
      <c r="J25" t="s">
        <v>816</v>
      </c>
      <c r="K25" t="b">
        <v>0</v>
      </c>
    </row>
    <row r="26" spans="10:11" ht="15">
      <c r="J26" t="s">
        <v>1295</v>
      </c>
      <c r="K26" t="s">
        <v>1296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835</v>
      </c>
      <c r="B1" s="13" t="s">
        <v>836</v>
      </c>
      <c r="C1" s="13" t="s">
        <v>837</v>
      </c>
      <c r="D1" s="13" t="s">
        <v>839</v>
      </c>
      <c r="E1" s="13" t="s">
        <v>838</v>
      </c>
      <c r="F1" s="13" t="s">
        <v>841</v>
      </c>
      <c r="G1" s="13" t="s">
        <v>840</v>
      </c>
      <c r="H1" s="13" t="s">
        <v>843</v>
      </c>
      <c r="I1" s="13" t="s">
        <v>842</v>
      </c>
      <c r="J1" s="13" t="s">
        <v>845</v>
      </c>
      <c r="K1" s="13" t="s">
        <v>844</v>
      </c>
      <c r="L1" s="13" t="s">
        <v>847</v>
      </c>
      <c r="M1" s="13" t="s">
        <v>846</v>
      </c>
      <c r="N1" s="13" t="s">
        <v>849</v>
      </c>
      <c r="O1" s="85" t="s">
        <v>848</v>
      </c>
      <c r="P1" s="85" t="s">
        <v>850</v>
      </c>
    </row>
    <row r="2" spans="1:16" ht="15">
      <c r="A2" s="90" t="s">
        <v>318</v>
      </c>
      <c r="B2" s="85">
        <v>1</v>
      </c>
      <c r="C2" s="90" t="s">
        <v>318</v>
      </c>
      <c r="D2" s="85">
        <v>1</v>
      </c>
      <c r="E2" s="90" t="s">
        <v>302</v>
      </c>
      <c r="F2" s="85">
        <v>1</v>
      </c>
      <c r="G2" s="90" t="s">
        <v>299</v>
      </c>
      <c r="H2" s="85">
        <v>1</v>
      </c>
      <c r="I2" s="90" t="s">
        <v>303</v>
      </c>
      <c r="J2" s="85">
        <v>1</v>
      </c>
      <c r="K2" s="90" t="s">
        <v>297</v>
      </c>
      <c r="L2" s="85">
        <v>1</v>
      </c>
      <c r="M2" s="90" t="s">
        <v>317</v>
      </c>
      <c r="N2" s="85">
        <v>1</v>
      </c>
      <c r="O2" s="85"/>
      <c r="P2" s="85"/>
    </row>
    <row r="3" spans="1:16" ht="15">
      <c r="A3" s="90" t="s">
        <v>317</v>
      </c>
      <c r="B3" s="85">
        <v>1</v>
      </c>
      <c r="C3" s="90" t="s">
        <v>298</v>
      </c>
      <c r="D3" s="85">
        <v>1</v>
      </c>
      <c r="E3" s="90" t="s">
        <v>300</v>
      </c>
      <c r="F3" s="85">
        <v>1</v>
      </c>
      <c r="G3" s="85"/>
      <c r="H3" s="85"/>
      <c r="I3" s="90" t="s">
        <v>304</v>
      </c>
      <c r="J3" s="85">
        <v>1</v>
      </c>
      <c r="K3" s="85"/>
      <c r="L3" s="85"/>
      <c r="M3" s="85"/>
      <c r="N3" s="85"/>
      <c r="O3" s="85"/>
      <c r="P3" s="85"/>
    </row>
    <row r="4" spans="1:16" ht="15">
      <c r="A4" s="90" t="s">
        <v>299</v>
      </c>
      <c r="B4" s="85">
        <v>1</v>
      </c>
      <c r="C4" s="90" t="s">
        <v>296</v>
      </c>
      <c r="D4" s="85">
        <v>1</v>
      </c>
      <c r="E4" s="90" t="s">
        <v>301</v>
      </c>
      <c r="F4" s="85">
        <v>1</v>
      </c>
      <c r="G4" s="85"/>
      <c r="H4" s="85"/>
      <c r="I4" s="90" t="s">
        <v>305</v>
      </c>
      <c r="J4" s="85">
        <v>1</v>
      </c>
      <c r="K4" s="85"/>
      <c r="L4" s="85"/>
      <c r="M4" s="85"/>
      <c r="N4" s="85"/>
      <c r="O4" s="85"/>
      <c r="P4" s="85"/>
    </row>
    <row r="5" spans="1:16" ht="15">
      <c r="A5" s="90" t="s">
        <v>298</v>
      </c>
      <c r="B5" s="85">
        <v>1</v>
      </c>
      <c r="C5" s="90" t="s">
        <v>295</v>
      </c>
      <c r="D5" s="85">
        <v>1</v>
      </c>
      <c r="E5" s="85"/>
      <c r="F5" s="85"/>
      <c r="G5" s="85"/>
      <c r="H5" s="85"/>
      <c r="I5" s="90" t="s">
        <v>306</v>
      </c>
      <c r="J5" s="85">
        <v>1</v>
      </c>
      <c r="K5" s="85"/>
      <c r="L5" s="85"/>
      <c r="M5" s="85"/>
      <c r="N5" s="85"/>
      <c r="O5" s="85"/>
      <c r="P5" s="85"/>
    </row>
    <row r="6" spans="1:16" ht="15">
      <c r="A6" s="90" t="s">
        <v>297</v>
      </c>
      <c r="B6" s="85">
        <v>1</v>
      </c>
      <c r="C6" s="85"/>
      <c r="D6" s="85"/>
      <c r="E6" s="85"/>
      <c r="F6" s="85"/>
      <c r="G6" s="85"/>
      <c r="H6" s="85"/>
      <c r="I6" s="90" t="s">
        <v>307</v>
      </c>
      <c r="J6" s="85">
        <v>1</v>
      </c>
      <c r="K6" s="85"/>
      <c r="L6" s="85"/>
      <c r="M6" s="85"/>
      <c r="N6" s="85"/>
      <c r="O6" s="85"/>
      <c r="P6" s="85"/>
    </row>
    <row r="7" spans="1:16" ht="15">
      <c r="A7" s="90" t="s">
        <v>296</v>
      </c>
      <c r="B7" s="85">
        <v>1</v>
      </c>
      <c r="C7" s="85"/>
      <c r="D7" s="85"/>
      <c r="E7" s="85"/>
      <c r="F7" s="85"/>
      <c r="G7" s="85"/>
      <c r="H7" s="85"/>
      <c r="I7" s="90" t="s">
        <v>308</v>
      </c>
      <c r="J7" s="85">
        <v>1</v>
      </c>
      <c r="K7" s="85"/>
      <c r="L7" s="85"/>
      <c r="M7" s="85"/>
      <c r="N7" s="85"/>
      <c r="O7" s="85"/>
      <c r="P7" s="85"/>
    </row>
    <row r="8" spans="1:16" ht="15">
      <c r="A8" s="90" t="s">
        <v>295</v>
      </c>
      <c r="B8" s="85">
        <v>1</v>
      </c>
      <c r="C8" s="85"/>
      <c r="D8" s="85"/>
      <c r="E8" s="85"/>
      <c r="F8" s="85"/>
      <c r="G8" s="85"/>
      <c r="H8" s="85"/>
      <c r="I8" s="90" t="s">
        <v>309</v>
      </c>
      <c r="J8" s="85">
        <v>1</v>
      </c>
      <c r="K8" s="85"/>
      <c r="L8" s="85"/>
      <c r="M8" s="85"/>
      <c r="N8" s="85"/>
      <c r="O8" s="85"/>
      <c r="P8" s="85"/>
    </row>
    <row r="9" spans="1:16" ht="15">
      <c r="A9" s="90" t="s">
        <v>316</v>
      </c>
      <c r="B9" s="85">
        <v>1</v>
      </c>
      <c r="C9" s="85"/>
      <c r="D9" s="85"/>
      <c r="E9" s="85"/>
      <c r="F9" s="85"/>
      <c r="G9" s="85"/>
      <c r="H9" s="85"/>
      <c r="I9" s="90" t="s">
        <v>310</v>
      </c>
      <c r="J9" s="85">
        <v>1</v>
      </c>
      <c r="K9" s="85"/>
      <c r="L9" s="85"/>
      <c r="M9" s="85"/>
      <c r="N9" s="85"/>
      <c r="O9" s="85"/>
      <c r="P9" s="85"/>
    </row>
    <row r="10" spans="1:16" ht="15">
      <c r="A10" s="90" t="s">
        <v>315</v>
      </c>
      <c r="B10" s="85">
        <v>1</v>
      </c>
      <c r="C10" s="85"/>
      <c r="D10" s="85"/>
      <c r="E10" s="85"/>
      <c r="F10" s="85"/>
      <c r="G10" s="85"/>
      <c r="H10" s="85"/>
      <c r="I10" s="90" t="s">
        <v>311</v>
      </c>
      <c r="J10" s="85">
        <v>1</v>
      </c>
      <c r="K10" s="85"/>
      <c r="L10" s="85"/>
      <c r="M10" s="85"/>
      <c r="N10" s="85"/>
      <c r="O10" s="85"/>
      <c r="P10" s="85"/>
    </row>
    <row r="11" spans="1:16" ht="15">
      <c r="A11" s="90" t="s">
        <v>314</v>
      </c>
      <c r="B11" s="85">
        <v>1</v>
      </c>
      <c r="C11" s="85"/>
      <c r="D11" s="85"/>
      <c r="E11" s="85"/>
      <c r="F11" s="85"/>
      <c r="G11" s="85"/>
      <c r="H11" s="85"/>
      <c r="I11" s="90" t="s">
        <v>312</v>
      </c>
      <c r="J11" s="85">
        <v>1</v>
      </c>
      <c r="K11" s="85"/>
      <c r="L11" s="85"/>
      <c r="M11" s="85"/>
      <c r="N11" s="85"/>
      <c r="O11" s="85"/>
      <c r="P11" s="85"/>
    </row>
    <row r="14" spans="1:16" ht="15" customHeight="1">
      <c r="A14" s="13" t="s">
        <v>855</v>
      </c>
      <c r="B14" s="13" t="s">
        <v>836</v>
      </c>
      <c r="C14" s="13" t="s">
        <v>856</v>
      </c>
      <c r="D14" s="13" t="s">
        <v>839</v>
      </c>
      <c r="E14" s="13" t="s">
        <v>857</v>
      </c>
      <c r="F14" s="13" t="s">
        <v>841</v>
      </c>
      <c r="G14" s="13" t="s">
        <v>858</v>
      </c>
      <c r="H14" s="13" t="s">
        <v>843</v>
      </c>
      <c r="I14" s="13" t="s">
        <v>859</v>
      </c>
      <c r="J14" s="13" t="s">
        <v>845</v>
      </c>
      <c r="K14" s="13" t="s">
        <v>860</v>
      </c>
      <c r="L14" s="13" t="s">
        <v>847</v>
      </c>
      <c r="M14" s="13" t="s">
        <v>861</v>
      </c>
      <c r="N14" s="13" t="s">
        <v>849</v>
      </c>
      <c r="O14" s="85" t="s">
        <v>862</v>
      </c>
      <c r="P14" s="85" t="s">
        <v>850</v>
      </c>
    </row>
    <row r="15" spans="1:16" ht="15">
      <c r="A15" s="85" t="s">
        <v>321</v>
      </c>
      <c r="B15" s="85">
        <v>17</v>
      </c>
      <c r="C15" s="85" t="s">
        <v>324</v>
      </c>
      <c r="D15" s="85">
        <v>1</v>
      </c>
      <c r="E15" s="85" t="s">
        <v>323</v>
      </c>
      <c r="F15" s="85">
        <v>2</v>
      </c>
      <c r="G15" s="85" t="s">
        <v>322</v>
      </c>
      <c r="H15" s="85">
        <v>1</v>
      </c>
      <c r="I15" s="85" t="s">
        <v>321</v>
      </c>
      <c r="J15" s="85">
        <v>14</v>
      </c>
      <c r="K15" s="85" t="s">
        <v>320</v>
      </c>
      <c r="L15" s="85">
        <v>1</v>
      </c>
      <c r="M15" s="85" t="s">
        <v>321</v>
      </c>
      <c r="N15" s="85">
        <v>1</v>
      </c>
      <c r="O15" s="85"/>
      <c r="P15" s="85"/>
    </row>
    <row r="16" spans="1:16" ht="15">
      <c r="A16" s="85" t="s">
        <v>320</v>
      </c>
      <c r="B16" s="85">
        <v>2</v>
      </c>
      <c r="C16" s="85" t="s">
        <v>321</v>
      </c>
      <c r="D16" s="85">
        <v>1</v>
      </c>
      <c r="E16" s="85" t="s">
        <v>321</v>
      </c>
      <c r="F16" s="85">
        <v>1</v>
      </c>
      <c r="G16" s="85"/>
      <c r="H16" s="85"/>
      <c r="I16" s="85"/>
      <c r="J16" s="85"/>
      <c r="K16" s="85"/>
      <c r="L16" s="85"/>
      <c r="M16" s="85"/>
      <c r="N16" s="85"/>
      <c r="O16" s="85"/>
      <c r="P16" s="85"/>
    </row>
    <row r="17" spans="1:16" ht="15">
      <c r="A17" s="85" t="s">
        <v>323</v>
      </c>
      <c r="B17" s="85">
        <v>2</v>
      </c>
      <c r="C17" s="85" t="s">
        <v>320</v>
      </c>
      <c r="D17" s="85">
        <v>1</v>
      </c>
      <c r="E17" s="85"/>
      <c r="F17" s="85"/>
      <c r="G17" s="85"/>
      <c r="H17" s="85"/>
      <c r="I17" s="85"/>
      <c r="J17" s="85"/>
      <c r="K17" s="85"/>
      <c r="L17" s="85"/>
      <c r="M17" s="85"/>
      <c r="N17" s="85"/>
      <c r="O17" s="85"/>
      <c r="P17" s="85"/>
    </row>
    <row r="18" spans="1:16" ht="15">
      <c r="A18" s="85" t="s">
        <v>324</v>
      </c>
      <c r="B18" s="85">
        <v>1</v>
      </c>
      <c r="C18" s="85" t="s">
        <v>319</v>
      </c>
      <c r="D18" s="85">
        <v>1</v>
      </c>
      <c r="E18" s="85"/>
      <c r="F18" s="85"/>
      <c r="G18" s="85"/>
      <c r="H18" s="85"/>
      <c r="I18" s="85"/>
      <c r="J18" s="85"/>
      <c r="K18" s="85"/>
      <c r="L18" s="85"/>
      <c r="M18" s="85"/>
      <c r="N18" s="85"/>
      <c r="O18" s="85"/>
      <c r="P18" s="85"/>
    </row>
    <row r="19" spans="1:16" ht="15">
      <c r="A19" s="85" t="s">
        <v>322</v>
      </c>
      <c r="B19" s="85">
        <v>1</v>
      </c>
      <c r="C19" s="85"/>
      <c r="D19" s="85"/>
      <c r="E19" s="85"/>
      <c r="F19" s="85"/>
      <c r="G19" s="85"/>
      <c r="H19" s="85"/>
      <c r="I19" s="85"/>
      <c r="J19" s="85"/>
      <c r="K19" s="85"/>
      <c r="L19" s="85"/>
      <c r="M19" s="85"/>
      <c r="N19" s="85"/>
      <c r="O19" s="85"/>
      <c r="P19" s="85"/>
    </row>
    <row r="20" spans="1:16" ht="15">
      <c r="A20" s="85" t="s">
        <v>319</v>
      </c>
      <c r="B20" s="85">
        <v>1</v>
      </c>
      <c r="C20" s="85"/>
      <c r="D20" s="85"/>
      <c r="E20" s="85"/>
      <c r="F20" s="85"/>
      <c r="G20" s="85"/>
      <c r="H20" s="85"/>
      <c r="I20" s="85"/>
      <c r="J20" s="85"/>
      <c r="K20" s="85"/>
      <c r="L20" s="85"/>
      <c r="M20" s="85"/>
      <c r="N20" s="85"/>
      <c r="O20" s="85"/>
      <c r="P20" s="85"/>
    </row>
    <row r="23" spans="1:16" ht="15" customHeight="1">
      <c r="A23" s="13" t="s">
        <v>866</v>
      </c>
      <c r="B23" s="13" t="s">
        <v>836</v>
      </c>
      <c r="C23" s="13" t="s">
        <v>870</v>
      </c>
      <c r="D23" s="13" t="s">
        <v>839</v>
      </c>
      <c r="E23" s="85" t="s">
        <v>871</v>
      </c>
      <c r="F23" s="85" t="s">
        <v>841</v>
      </c>
      <c r="G23" s="13" t="s">
        <v>872</v>
      </c>
      <c r="H23" s="13" t="s">
        <v>843</v>
      </c>
      <c r="I23" s="85" t="s">
        <v>873</v>
      </c>
      <c r="J23" s="85" t="s">
        <v>845</v>
      </c>
      <c r="K23" s="13" t="s">
        <v>874</v>
      </c>
      <c r="L23" s="13" t="s">
        <v>847</v>
      </c>
      <c r="M23" s="13" t="s">
        <v>875</v>
      </c>
      <c r="N23" s="13" t="s">
        <v>849</v>
      </c>
      <c r="O23" s="85" t="s">
        <v>876</v>
      </c>
      <c r="P23" s="85" t="s">
        <v>850</v>
      </c>
    </row>
    <row r="24" spans="1:16" ht="15">
      <c r="A24" s="85" t="s">
        <v>330</v>
      </c>
      <c r="B24" s="85">
        <v>4</v>
      </c>
      <c r="C24" s="85" t="s">
        <v>332</v>
      </c>
      <c r="D24" s="85">
        <v>2</v>
      </c>
      <c r="E24" s="85"/>
      <c r="F24" s="85"/>
      <c r="G24" s="85" t="s">
        <v>330</v>
      </c>
      <c r="H24" s="85">
        <v>4</v>
      </c>
      <c r="I24" s="85"/>
      <c r="J24" s="85"/>
      <c r="K24" s="85" t="s">
        <v>327</v>
      </c>
      <c r="L24" s="85">
        <v>3</v>
      </c>
      <c r="M24" s="85" t="s">
        <v>331</v>
      </c>
      <c r="N24" s="85">
        <v>2</v>
      </c>
      <c r="O24" s="85"/>
      <c r="P24" s="85"/>
    </row>
    <row r="25" spans="1:16" ht="15">
      <c r="A25" s="85" t="s">
        <v>327</v>
      </c>
      <c r="B25" s="85">
        <v>4</v>
      </c>
      <c r="C25" s="85" t="s">
        <v>868</v>
      </c>
      <c r="D25" s="85">
        <v>1</v>
      </c>
      <c r="E25" s="85"/>
      <c r="F25" s="85"/>
      <c r="G25" s="85" t="s">
        <v>327</v>
      </c>
      <c r="H25" s="85">
        <v>1</v>
      </c>
      <c r="I25" s="85"/>
      <c r="J25" s="85"/>
      <c r="K25" s="85"/>
      <c r="L25" s="85"/>
      <c r="M25" s="85"/>
      <c r="N25" s="85"/>
      <c r="O25" s="85"/>
      <c r="P25" s="85"/>
    </row>
    <row r="26" spans="1:16" ht="15">
      <c r="A26" s="85" t="s">
        <v>332</v>
      </c>
      <c r="B26" s="85">
        <v>2</v>
      </c>
      <c r="C26" s="85" t="s">
        <v>869</v>
      </c>
      <c r="D26" s="85">
        <v>1</v>
      </c>
      <c r="E26" s="85"/>
      <c r="F26" s="85"/>
      <c r="G26" s="85" t="s">
        <v>867</v>
      </c>
      <c r="H26" s="85">
        <v>1</v>
      </c>
      <c r="I26" s="85"/>
      <c r="J26" s="85"/>
      <c r="K26" s="85"/>
      <c r="L26" s="85"/>
      <c r="M26" s="85"/>
      <c r="N26" s="85"/>
      <c r="O26" s="85"/>
      <c r="P26" s="85"/>
    </row>
    <row r="27" spans="1:16" ht="15">
      <c r="A27" s="85" t="s">
        <v>331</v>
      </c>
      <c r="B27" s="85">
        <v>2</v>
      </c>
      <c r="C27" s="85" t="s">
        <v>326</v>
      </c>
      <c r="D27" s="85">
        <v>1</v>
      </c>
      <c r="E27" s="85"/>
      <c r="F27" s="85"/>
      <c r="G27" s="85"/>
      <c r="H27" s="85"/>
      <c r="I27" s="85"/>
      <c r="J27" s="85"/>
      <c r="K27" s="85"/>
      <c r="L27" s="85"/>
      <c r="M27" s="85"/>
      <c r="N27" s="85"/>
      <c r="O27" s="85"/>
      <c r="P27" s="85"/>
    </row>
    <row r="28" spans="1:16" ht="15">
      <c r="A28" s="85" t="s">
        <v>867</v>
      </c>
      <c r="B28" s="85">
        <v>1</v>
      </c>
      <c r="C28" s="85" t="s">
        <v>325</v>
      </c>
      <c r="D28" s="85">
        <v>1</v>
      </c>
      <c r="E28" s="85"/>
      <c r="F28" s="85"/>
      <c r="G28" s="85"/>
      <c r="H28" s="85"/>
      <c r="I28" s="85"/>
      <c r="J28" s="85"/>
      <c r="K28" s="85"/>
      <c r="L28" s="85"/>
      <c r="M28" s="85"/>
      <c r="N28" s="85"/>
      <c r="O28" s="85"/>
      <c r="P28" s="85"/>
    </row>
    <row r="29" spans="1:16" ht="15">
      <c r="A29" s="85" t="s">
        <v>868</v>
      </c>
      <c r="B29" s="85">
        <v>1</v>
      </c>
      <c r="C29" s="85"/>
      <c r="D29" s="85"/>
      <c r="E29" s="85"/>
      <c r="F29" s="85"/>
      <c r="G29" s="85"/>
      <c r="H29" s="85"/>
      <c r="I29" s="85"/>
      <c r="J29" s="85"/>
      <c r="K29" s="85"/>
      <c r="L29" s="85"/>
      <c r="M29" s="85"/>
      <c r="N29" s="85"/>
      <c r="O29" s="85"/>
      <c r="P29" s="85"/>
    </row>
    <row r="30" spans="1:16" ht="15">
      <c r="A30" s="85" t="s">
        <v>869</v>
      </c>
      <c r="B30" s="85">
        <v>1</v>
      </c>
      <c r="C30" s="85"/>
      <c r="D30" s="85"/>
      <c r="E30" s="85"/>
      <c r="F30" s="85"/>
      <c r="G30" s="85"/>
      <c r="H30" s="85"/>
      <c r="I30" s="85"/>
      <c r="J30" s="85"/>
      <c r="K30" s="85"/>
      <c r="L30" s="85"/>
      <c r="M30" s="85"/>
      <c r="N30" s="85"/>
      <c r="O30" s="85"/>
      <c r="P30" s="85"/>
    </row>
    <row r="31" spans="1:16" ht="15">
      <c r="A31" s="85" t="s">
        <v>326</v>
      </c>
      <c r="B31" s="85">
        <v>1</v>
      </c>
      <c r="C31" s="85"/>
      <c r="D31" s="85"/>
      <c r="E31" s="85"/>
      <c r="F31" s="85"/>
      <c r="G31" s="85"/>
      <c r="H31" s="85"/>
      <c r="I31" s="85"/>
      <c r="J31" s="85"/>
      <c r="K31" s="85"/>
      <c r="L31" s="85"/>
      <c r="M31" s="85"/>
      <c r="N31" s="85"/>
      <c r="O31" s="85"/>
      <c r="P31" s="85"/>
    </row>
    <row r="32" spans="1:16" ht="15">
      <c r="A32" s="85" t="s">
        <v>325</v>
      </c>
      <c r="B32" s="85">
        <v>1</v>
      </c>
      <c r="C32" s="85"/>
      <c r="D32" s="85"/>
      <c r="E32" s="85"/>
      <c r="F32" s="85"/>
      <c r="G32" s="85"/>
      <c r="H32" s="85"/>
      <c r="I32" s="85"/>
      <c r="J32" s="85"/>
      <c r="K32" s="85"/>
      <c r="L32" s="85"/>
      <c r="M32" s="85"/>
      <c r="N32" s="85"/>
      <c r="O32" s="85"/>
      <c r="P32" s="85"/>
    </row>
    <row r="35" spans="1:16" ht="15" customHeight="1">
      <c r="A35" s="13" t="s">
        <v>879</v>
      </c>
      <c r="B35" s="13" t="s">
        <v>836</v>
      </c>
      <c r="C35" s="13" t="s">
        <v>888</v>
      </c>
      <c r="D35" s="13" t="s">
        <v>839</v>
      </c>
      <c r="E35" s="13" t="s">
        <v>895</v>
      </c>
      <c r="F35" s="13" t="s">
        <v>841</v>
      </c>
      <c r="G35" s="13" t="s">
        <v>904</v>
      </c>
      <c r="H35" s="13" t="s">
        <v>843</v>
      </c>
      <c r="I35" s="13" t="s">
        <v>911</v>
      </c>
      <c r="J35" s="13" t="s">
        <v>845</v>
      </c>
      <c r="K35" s="13" t="s">
        <v>916</v>
      </c>
      <c r="L35" s="13" t="s">
        <v>847</v>
      </c>
      <c r="M35" s="13" t="s">
        <v>924</v>
      </c>
      <c r="N35" s="13" t="s">
        <v>849</v>
      </c>
      <c r="O35" s="13" t="s">
        <v>931</v>
      </c>
      <c r="P35" s="13" t="s">
        <v>850</v>
      </c>
    </row>
    <row r="36" spans="1:16" ht="15">
      <c r="A36" s="91" t="s">
        <v>880</v>
      </c>
      <c r="B36" s="91">
        <v>24</v>
      </c>
      <c r="C36" s="91" t="s">
        <v>885</v>
      </c>
      <c r="D36" s="91">
        <v>7</v>
      </c>
      <c r="E36" s="91" t="s">
        <v>868</v>
      </c>
      <c r="F36" s="91">
        <v>12</v>
      </c>
      <c r="G36" s="91" t="s">
        <v>230</v>
      </c>
      <c r="H36" s="91">
        <v>4</v>
      </c>
      <c r="I36" s="91" t="s">
        <v>242</v>
      </c>
      <c r="J36" s="91">
        <v>16</v>
      </c>
      <c r="K36" s="91" t="s">
        <v>917</v>
      </c>
      <c r="L36" s="91">
        <v>3</v>
      </c>
      <c r="M36" s="91" t="s">
        <v>242</v>
      </c>
      <c r="N36" s="91">
        <v>2</v>
      </c>
      <c r="O36" s="91" t="s">
        <v>932</v>
      </c>
      <c r="P36" s="91">
        <v>4</v>
      </c>
    </row>
    <row r="37" spans="1:16" ht="15">
      <c r="A37" s="91" t="s">
        <v>881</v>
      </c>
      <c r="B37" s="91">
        <v>24</v>
      </c>
      <c r="C37" s="91" t="s">
        <v>242</v>
      </c>
      <c r="D37" s="91">
        <v>7</v>
      </c>
      <c r="E37" s="91" t="s">
        <v>896</v>
      </c>
      <c r="F37" s="91">
        <v>10</v>
      </c>
      <c r="G37" s="91" t="s">
        <v>905</v>
      </c>
      <c r="H37" s="91">
        <v>4</v>
      </c>
      <c r="I37" s="91" t="s">
        <v>886</v>
      </c>
      <c r="J37" s="91">
        <v>16</v>
      </c>
      <c r="K37" s="91" t="s">
        <v>918</v>
      </c>
      <c r="L37" s="91">
        <v>3</v>
      </c>
      <c r="M37" s="91" t="s">
        <v>252</v>
      </c>
      <c r="N37" s="91">
        <v>2</v>
      </c>
      <c r="O37" s="91" t="s">
        <v>217</v>
      </c>
      <c r="P37" s="91">
        <v>2</v>
      </c>
    </row>
    <row r="38" spans="1:16" ht="15">
      <c r="A38" s="91" t="s">
        <v>882</v>
      </c>
      <c r="B38" s="91">
        <v>0</v>
      </c>
      <c r="C38" s="91" t="s">
        <v>889</v>
      </c>
      <c r="D38" s="91">
        <v>6</v>
      </c>
      <c r="E38" s="91" t="s">
        <v>897</v>
      </c>
      <c r="F38" s="91">
        <v>10</v>
      </c>
      <c r="G38" s="91" t="s">
        <v>906</v>
      </c>
      <c r="H38" s="91">
        <v>4</v>
      </c>
      <c r="I38" s="91" t="s">
        <v>887</v>
      </c>
      <c r="J38" s="91">
        <v>16</v>
      </c>
      <c r="K38" s="91" t="s">
        <v>227</v>
      </c>
      <c r="L38" s="91">
        <v>2</v>
      </c>
      <c r="M38" s="91" t="s">
        <v>251</v>
      </c>
      <c r="N38" s="91">
        <v>2</v>
      </c>
      <c r="O38" s="91" t="s">
        <v>242</v>
      </c>
      <c r="P38" s="91">
        <v>2</v>
      </c>
    </row>
    <row r="39" spans="1:16" ht="15">
      <c r="A39" s="91" t="s">
        <v>883</v>
      </c>
      <c r="B39" s="91">
        <v>991</v>
      </c>
      <c r="C39" s="91" t="s">
        <v>243</v>
      </c>
      <c r="D39" s="91">
        <v>3</v>
      </c>
      <c r="E39" s="91" t="s">
        <v>898</v>
      </c>
      <c r="F39" s="91">
        <v>9</v>
      </c>
      <c r="G39" s="91" t="s">
        <v>907</v>
      </c>
      <c r="H39" s="91">
        <v>4</v>
      </c>
      <c r="I39" s="91" t="s">
        <v>885</v>
      </c>
      <c r="J39" s="91">
        <v>11</v>
      </c>
      <c r="K39" s="91" t="s">
        <v>246</v>
      </c>
      <c r="L39" s="91">
        <v>2</v>
      </c>
      <c r="M39" s="91" t="s">
        <v>925</v>
      </c>
      <c r="N39" s="91">
        <v>2</v>
      </c>
      <c r="O39" s="91" t="s">
        <v>244</v>
      </c>
      <c r="P39" s="91">
        <v>2</v>
      </c>
    </row>
    <row r="40" spans="1:16" ht="15">
      <c r="A40" s="91" t="s">
        <v>884</v>
      </c>
      <c r="B40" s="91">
        <v>1039</v>
      </c>
      <c r="C40" s="91" t="s">
        <v>890</v>
      </c>
      <c r="D40" s="91">
        <v>3</v>
      </c>
      <c r="E40" s="91" t="s">
        <v>899</v>
      </c>
      <c r="F40" s="91">
        <v>9</v>
      </c>
      <c r="G40" s="91" t="s">
        <v>908</v>
      </c>
      <c r="H40" s="91">
        <v>4</v>
      </c>
      <c r="I40" s="91" t="s">
        <v>890</v>
      </c>
      <c r="J40" s="91">
        <v>5</v>
      </c>
      <c r="K40" s="91" t="s">
        <v>242</v>
      </c>
      <c r="L40" s="91">
        <v>2</v>
      </c>
      <c r="M40" s="91" t="s">
        <v>926</v>
      </c>
      <c r="N40" s="91">
        <v>2</v>
      </c>
      <c r="O40" s="91" t="s">
        <v>933</v>
      </c>
      <c r="P40" s="91">
        <v>2</v>
      </c>
    </row>
    <row r="41" spans="1:16" ht="15">
      <c r="A41" s="91" t="s">
        <v>242</v>
      </c>
      <c r="B41" s="91">
        <v>33</v>
      </c>
      <c r="C41" s="91" t="s">
        <v>891</v>
      </c>
      <c r="D41" s="91">
        <v>2</v>
      </c>
      <c r="E41" s="91" t="s">
        <v>900</v>
      </c>
      <c r="F41" s="91">
        <v>9</v>
      </c>
      <c r="G41" s="91" t="s">
        <v>909</v>
      </c>
      <c r="H41" s="91">
        <v>4</v>
      </c>
      <c r="I41" s="91" t="s">
        <v>237</v>
      </c>
      <c r="J41" s="91">
        <v>4</v>
      </c>
      <c r="K41" s="91" t="s">
        <v>919</v>
      </c>
      <c r="L41" s="91">
        <v>2</v>
      </c>
      <c r="M41" s="91" t="s">
        <v>927</v>
      </c>
      <c r="N41" s="91">
        <v>2</v>
      </c>
      <c r="O41" s="91" t="s">
        <v>934</v>
      </c>
      <c r="P41" s="91">
        <v>2</v>
      </c>
    </row>
    <row r="42" spans="1:16" ht="15">
      <c r="A42" s="91" t="s">
        <v>885</v>
      </c>
      <c r="B42" s="91">
        <v>22</v>
      </c>
      <c r="C42" s="91" t="s">
        <v>239</v>
      </c>
      <c r="D42" s="91">
        <v>2</v>
      </c>
      <c r="E42" s="91" t="s">
        <v>901</v>
      </c>
      <c r="F42" s="91">
        <v>9</v>
      </c>
      <c r="G42" s="91" t="s">
        <v>910</v>
      </c>
      <c r="H42" s="91">
        <v>4</v>
      </c>
      <c r="I42" s="91" t="s">
        <v>912</v>
      </c>
      <c r="J42" s="91">
        <v>3</v>
      </c>
      <c r="K42" s="91" t="s">
        <v>920</v>
      </c>
      <c r="L42" s="91">
        <v>2</v>
      </c>
      <c r="M42" s="91" t="s">
        <v>928</v>
      </c>
      <c r="N42" s="91">
        <v>2</v>
      </c>
      <c r="O42" s="91" t="s">
        <v>935</v>
      </c>
      <c r="P42" s="91">
        <v>2</v>
      </c>
    </row>
    <row r="43" spans="1:16" ht="15">
      <c r="A43" s="91" t="s">
        <v>886</v>
      </c>
      <c r="B43" s="91">
        <v>16</v>
      </c>
      <c r="C43" s="91" t="s">
        <v>892</v>
      </c>
      <c r="D43" s="91">
        <v>2</v>
      </c>
      <c r="E43" s="91" t="s">
        <v>902</v>
      </c>
      <c r="F43" s="91">
        <v>9</v>
      </c>
      <c r="G43" s="91" t="s">
        <v>242</v>
      </c>
      <c r="H43" s="91">
        <v>4</v>
      </c>
      <c r="I43" s="91" t="s">
        <v>913</v>
      </c>
      <c r="J43" s="91">
        <v>3</v>
      </c>
      <c r="K43" s="91" t="s">
        <v>921</v>
      </c>
      <c r="L43" s="91">
        <v>2</v>
      </c>
      <c r="M43" s="91" t="s">
        <v>929</v>
      </c>
      <c r="N43" s="91">
        <v>2</v>
      </c>
      <c r="O43" s="91" t="s">
        <v>936</v>
      </c>
      <c r="P43" s="91">
        <v>2</v>
      </c>
    </row>
    <row r="44" spans="1:16" ht="15">
      <c r="A44" s="91" t="s">
        <v>887</v>
      </c>
      <c r="B44" s="91">
        <v>16</v>
      </c>
      <c r="C44" s="91" t="s">
        <v>893</v>
      </c>
      <c r="D44" s="91">
        <v>2</v>
      </c>
      <c r="E44" s="91" t="s">
        <v>234</v>
      </c>
      <c r="F44" s="91">
        <v>8</v>
      </c>
      <c r="G44" s="91" t="s">
        <v>250</v>
      </c>
      <c r="H44" s="91">
        <v>4</v>
      </c>
      <c r="I44" s="91" t="s">
        <v>914</v>
      </c>
      <c r="J44" s="91">
        <v>3</v>
      </c>
      <c r="K44" s="91" t="s">
        <v>922</v>
      </c>
      <c r="L44" s="91">
        <v>2</v>
      </c>
      <c r="M44" s="91" t="s">
        <v>930</v>
      </c>
      <c r="N44" s="91">
        <v>2</v>
      </c>
      <c r="O44" s="91"/>
      <c r="P44" s="91"/>
    </row>
    <row r="45" spans="1:16" ht="15">
      <c r="A45" s="91" t="s">
        <v>868</v>
      </c>
      <c r="B45" s="91">
        <v>13</v>
      </c>
      <c r="C45" s="91" t="s">
        <v>894</v>
      </c>
      <c r="D45" s="91">
        <v>2</v>
      </c>
      <c r="E45" s="91" t="s">
        <v>903</v>
      </c>
      <c r="F45" s="91">
        <v>7</v>
      </c>
      <c r="G45" s="91" t="s">
        <v>249</v>
      </c>
      <c r="H45" s="91">
        <v>4</v>
      </c>
      <c r="I45" s="91" t="s">
        <v>915</v>
      </c>
      <c r="J45" s="91">
        <v>3</v>
      </c>
      <c r="K45" s="91" t="s">
        <v>923</v>
      </c>
      <c r="L45" s="91">
        <v>2</v>
      </c>
      <c r="M45" s="91"/>
      <c r="N45" s="91"/>
      <c r="O45" s="91"/>
      <c r="P45" s="91"/>
    </row>
    <row r="48" spans="1:16" ht="15" customHeight="1">
      <c r="A48" s="13" t="s">
        <v>945</v>
      </c>
      <c r="B48" s="13" t="s">
        <v>836</v>
      </c>
      <c r="C48" s="13" t="s">
        <v>956</v>
      </c>
      <c r="D48" s="13" t="s">
        <v>839</v>
      </c>
      <c r="E48" s="13" t="s">
        <v>967</v>
      </c>
      <c r="F48" s="13" t="s">
        <v>841</v>
      </c>
      <c r="G48" s="13" t="s">
        <v>969</v>
      </c>
      <c r="H48" s="13" t="s">
        <v>843</v>
      </c>
      <c r="I48" s="13" t="s">
        <v>980</v>
      </c>
      <c r="J48" s="13" t="s">
        <v>845</v>
      </c>
      <c r="K48" s="13" t="s">
        <v>990</v>
      </c>
      <c r="L48" s="13" t="s">
        <v>847</v>
      </c>
      <c r="M48" s="13" t="s">
        <v>1001</v>
      </c>
      <c r="N48" s="13" t="s">
        <v>849</v>
      </c>
      <c r="O48" s="13" t="s">
        <v>1010</v>
      </c>
      <c r="P48" s="13" t="s">
        <v>850</v>
      </c>
    </row>
    <row r="49" spans="1:16" ht="15">
      <c r="A49" s="91" t="s">
        <v>946</v>
      </c>
      <c r="B49" s="91">
        <v>16</v>
      </c>
      <c r="C49" s="91" t="s">
        <v>957</v>
      </c>
      <c r="D49" s="91">
        <v>3</v>
      </c>
      <c r="E49" s="91" t="s">
        <v>947</v>
      </c>
      <c r="F49" s="91">
        <v>9</v>
      </c>
      <c r="G49" s="91" t="s">
        <v>970</v>
      </c>
      <c r="H49" s="91">
        <v>4</v>
      </c>
      <c r="I49" s="91" t="s">
        <v>946</v>
      </c>
      <c r="J49" s="91">
        <v>16</v>
      </c>
      <c r="K49" s="91" t="s">
        <v>991</v>
      </c>
      <c r="L49" s="91">
        <v>2</v>
      </c>
      <c r="M49" s="91" t="s">
        <v>1002</v>
      </c>
      <c r="N49" s="91">
        <v>2</v>
      </c>
      <c r="O49" s="91" t="s">
        <v>1011</v>
      </c>
      <c r="P49" s="91">
        <v>2</v>
      </c>
    </row>
    <row r="50" spans="1:16" ht="15">
      <c r="A50" s="91" t="s">
        <v>947</v>
      </c>
      <c r="B50" s="91">
        <v>9</v>
      </c>
      <c r="C50" s="91" t="s">
        <v>958</v>
      </c>
      <c r="D50" s="91">
        <v>2</v>
      </c>
      <c r="E50" s="91" t="s">
        <v>948</v>
      </c>
      <c r="F50" s="91">
        <v>9</v>
      </c>
      <c r="G50" s="91" t="s">
        <v>971</v>
      </c>
      <c r="H50" s="91">
        <v>4</v>
      </c>
      <c r="I50" s="91" t="s">
        <v>981</v>
      </c>
      <c r="J50" s="91">
        <v>3</v>
      </c>
      <c r="K50" s="91" t="s">
        <v>992</v>
      </c>
      <c r="L50" s="91">
        <v>2</v>
      </c>
      <c r="M50" s="91" t="s">
        <v>1003</v>
      </c>
      <c r="N50" s="91">
        <v>2</v>
      </c>
      <c r="O50" s="91" t="s">
        <v>1012</v>
      </c>
      <c r="P50" s="91">
        <v>2</v>
      </c>
    </row>
    <row r="51" spans="1:16" ht="15">
      <c r="A51" s="91" t="s">
        <v>948</v>
      </c>
      <c r="B51" s="91">
        <v>9</v>
      </c>
      <c r="C51" s="91" t="s">
        <v>959</v>
      </c>
      <c r="D51" s="91">
        <v>2</v>
      </c>
      <c r="E51" s="91" t="s">
        <v>949</v>
      </c>
      <c r="F51" s="91">
        <v>9</v>
      </c>
      <c r="G51" s="91" t="s">
        <v>972</v>
      </c>
      <c r="H51" s="91">
        <v>4</v>
      </c>
      <c r="I51" s="91" t="s">
        <v>982</v>
      </c>
      <c r="J51" s="91">
        <v>3</v>
      </c>
      <c r="K51" s="91" t="s">
        <v>993</v>
      </c>
      <c r="L51" s="91">
        <v>2</v>
      </c>
      <c r="M51" s="91" t="s">
        <v>1004</v>
      </c>
      <c r="N51" s="91">
        <v>2</v>
      </c>
      <c r="O51" s="91" t="s">
        <v>1013</v>
      </c>
      <c r="P51" s="91">
        <v>2</v>
      </c>
    </row>
    <row r="52" spans="1:16" ht="15">
      <c r="A52" s="91" t="s">
        <v>949</v>
      </c>
      <c r="B52" s="91">
        <v>9</v>
      </c>
      <c r="C52" s="91" t="s">
        <v>960</v>
      </c>
      <c r="D52" s="91">
        <v>2</v>
      </c>
      <c r="E52" s="91" t="s">
        <v>950</v>
      </c>
      <c r="F52" s="91">
        <v>9</v>
      </c>
      <c r="G52" s="91" t="s">
        <v>973</v>
      </c>
      <c r="H52" s="91">
        <v>4</v>
      </c>
      <c r="I52" s="91" t="s">
        <v>983</v>
      </c>
      <c r="J52" s="91">
        <v>3</v>
      </c>
      <c r="K52" s="91" t="s">
        <v>994</v>
      </c>
      <c r="L52" s="91">
        <v>2</v>
      </c>
      <c r="M52" s="91" t="s">
        <v>1005</v>
      </c>
      <c r="N52" s="91">
        <v>2</v>
      </c>
      <c r="O52" s="91" t="s">
        <v>1014</v>
      </c>
      <c r="P52" s="91">
        <v>2</v>
      </c>
    </row>
    <row r="53" spans="1:16" ht="15">
      <c r="A53" s="91" t="s">
        <v>950</v>
      </c>
      <c r="B53" s="91">
        <v>9</v>
      </c>
      <c r="C53" s="91" t="s">
        <v>961</v>
      </c>
      <c r="D53" s="91">
        <v>2</v>
      </c>
      <c r="E53" s="91" t="s">
        <v>951</v>
      </c>
      <c r="F53" s="91">
        <v>9</v>
      </c>
      <c r="G53" s="91" t="s">
        <v>974</v>
      </c>
      <c r="H53" s="91">
        <v>4</v>
      </c>
      <c r="I53" s="91" t="s">
        <v>984</v>
      </c>
      <c r="J53" s="91">
        <v>3</v>
      </c>
      <c r="K53" s="91" t="s">
        <v>995</v>
      </c>
      <c r="L53" s="91">
        <v>2</v>
      </c>
      <c r="M53" s="91" t="s">
        <v>1006</v>
      </c>
      <c r="N53" s="91">
        <v>2</v>
      </c>
      <c r="O53" s="91" t="s">
        <v>1015</v>
      </c>
      <c r="P53" s="91">
        <v>2</v>
      </c>
    </row>
    <row r="54" spans="1:16" ht="15">
      <c r="A54" s="91" t="s">
        <v>951</v>
      </c>
      <c r="B54" s="91">
        <v>9</v>
      </c>
      <c r="C54" s="91" t="s">
        <v>962</v>
      </c>
      <c r="D54" s="91">
        <v>2</v>
      </c>
      <c r="E54" s="91" t="s">
        <v>952</v>
      </c>
      <c r="F54" s="91">
        <v>7</v>
      </c>
      <c r="G54" s="91" t="s">
        <v>975</v>
      </c>
      <c r="H54" s="91">
        <v>4</v>
      </c>
      <c r="I54" s="91" t="s">
        <v>985</v>
      </c>
      <c r="J54" s="91">
        <v>3</v>
      </c>
      <c r="K54" s="91" t="s">
        <v>996</v>
      </c>
      <c r="L54" s="91">
        <v>2</v>
      </c>
      <c r="M54" s="91" t="s">
        <v>1007</v>
      </c>
      <c r="N54" s="91">
        <v>2</v>
      </c>
      <c r="O54" s="91" t="s">
        <v>1016</v>
      </c>
      <c r="P54" s="91">
        <v>2</v>
      </c>
    </row>
    <row r="55" spans="1:16" ht="15">
      <c r="A55" s="91" t="s">
        <v>952</v>
      </c>
      <c r="B55" s="91">
        <v>7</v>
      </c>
      <c r="C55" s="91" t="s">
        <v>963</v>
      </c>
      <c r="D55" s="91">
        <v>2</v>
      </c>
      <c r="E55" s="91" t="s">
        <v>953</v>
      </c>
      <c r="F55" s="91">
        <v>7</v>
      </c>
      <c r="G55" s="91" t="s">
        <v>976</v>
      </c>
      <c r="H55" s="91">
        <v>4</v>
      </c>
      <c r="I55" s="91" t="s">
        <v>986</v>
      </c>
      <c r="J55" s="91">
        <v>3</v>
      </c>
      <c r="K55" s="91" t="s">
        <v>997</v>
      </c>
      <c r="L55" s="91">
        <v>2</v>
      </c>
      <c r="M55" s="91" t="s">
        <v>1008</v>
      </c>
      <c r="N55" s="91">
        <v>2</v>
      </c>
      <c r="O55" s="91" t="s">
        <v>1017</v>
      </c>
      <c r="P55" s="91">
        <v>2</v>
      </c>
    </row>
    <row r="56" spans="1:16" ht="15">
      <c r="A56" s="91" t="s">
        <v>953</v>
      </c>
      <c r="B56" s="91">
        <v>7</v>
      </c>
      <c r="C56" s="91" t="s">
        <v>964</v>
      </c>
      <c r="D56" s="91">
        <v>2</v>
      </c>
      <c r="E56" s="91" t="s">
        <v>954</v>
      </c>
      <c r="F56" s="91">
        <v>7</v>
      </c>
      <c r="G56" s="91" t="s">
        <v>977</v>
      </c>
      <c r="H56" s="91">
        <v>4</v>
      </c>
      <c r="I56" s="91" t="s">
        <v>987</v>
      </c>
      <c r="J56" s="91">
        <v>3</v>
      </c>
      <c r="K56" s="91" t="s">
        <v>998</v>
      </c>
      <c r="L56" s="91">
        <v>2</v>
      </c>
      <c r="M56" s="91" t="s">
        <v>1009</v>
      </c>
      <c r="N56" s="91">
        <v>2</v>
      </c>
      <c r="O56" s="91" t="s">
        <v>1018</v>
      </c>
      <c r="P56" s="91">
        <v>2</v>
      </c>
    </row>
    <row r="57" spans="1:16" ht="15">
      <c r="A57" s="91" t="s">
        <v>954</v>
      </c>
      <c r="B57" s="91">
        <v>7</v>
      </c>
      <c r="C57" s="91" t="s">
        <v>965</v>
      </c>
      <c r="D57" s="91">
        <v>2</v>
      </c>
      <c r="E57" s="91" t="s">
        <v>955</v>
      </c>
      <c r="F57" s="91">
        <v>7</v>
      </c>
      <c r="G57" s="91" t="s">
        <v>978</v>
      </c>
      <c r="H57" s="91">
        <v>4</v>
      </c>
      <c r="I57" s="91" t="s">
        <v>988</v>
      </c>
      <c r="J57" s="91">
        <v>3</v>
      </c>
      <c r="K57" s="91" t="s">
        <v>999</v>
      </c>
      <c r="L57" s="91">
        <v>2</v>
      </c>
      <c r="M57" s="91"/>
      <c r="N57" s="91"/>
      <c r="O57" s="91"/>
      <c r="P57" s="91"/>
    </row>
    <row r="58" spans="1:16" ht="15">
      <c r="A58" s="91" t="s">
        <v>955</v>
      </c>
      <c r="B58" s="91">
        <v>7</v>
      </c>
      <c r="C58" s="91" t="s">
        <v>966</v>
      </c>
      <c r="D58" s="91">
        <v>2</v>
      </c>
      <c r="E58" s="91" t="s">
        <v>968</v>
      </c>
      <c r="F58" s="91">
        <v>7</v>
      </c>
      <c r="G58" s="91" t="s">
        <v>979</v>
      </c>
      <c r="H58" s="91">
        <v>3</v>
      </c>
      <c r="I58" s="91" t="s">
        <v>989</v>
      </c>
      <c r="J58" s="91">
        <v>3</v>
      </c>
      <c r="K58" s="91" t="s">
        <v>1000</v>
      </c>
      <c r="L58" s="91">
        <v>2</v>
      </c>
      <c r="M58" s="91"/>
      <c r="N58" s="91"/>
      <c r="O58" s="91"/>
      <c r="P58" s="91"/>
    </row>
    <row r="61" spans="1:16" ht="15" customHeight="1">
      <c r="A61" s="13" t="s">
        <v>1027</v>
      </c>
      <c r="B61" s="13" t="s">
        <v>836</v>
      </c>
      <c r="C61" s="13" t="s">
        <v>1029</v>
      </c>
      <c r="D61" s="13" t="s">
        <v>839</v>
      </c>
      <c r="E61" s="85" t="s">
        <v>1030</v>
      </c>
      <c r="F61" s="85" t="s">
        <v>841</v>
      </c>
      <c r="G61" s="85" t="s">
        <v>1033</v>
      </c>
      <c r="H61" s="85" t="s">
        <v>843</v>
      </c>
      <c r="I61" s="13" t="s">
        <v>1035</v>
      </c>
      <c r="J61" s="13" t="s">
        <v>845</v>
      </c>
      <c r="K61" s="13" t="s">
        <v>1037</v>
      </c>
      <c r="L61" s="13" t="s">
        <v>847</v>
      </c>
      <c r="M61" s="85" t="s">
        <v>1039</v>
      </c>
      <c r="N61" s="85" t="s">
        <v>849</v>
      </c>
      <c r="O61" s="13" t="s">
        <v>1041</v>
      </c>
      <c r="P61" s="13" t="s">
        <v>850</v>
      </c>
    </row>
    <row r="62" spans="1:16" ht="15">
      <c r="A62" s="85" t="s">
        <v>239</v>
      </c>
      <c r="B62" s="85">
        <v>1</v>
      </c>
      <c r="C62" s="85" t="s">
        <v>239</v>
      </c>
      <c r="D62" s="85">
        <v>1</v>
      </c>
      <c r="E62" s="85"/>
      <c r="F62" s="85"/>
      <c r="G62" s="85"/>
      <c r="H62" s="85"/>
      <c r="I62" s="85" t="s">
        <v>237</v>
      </c>
      <c r="J62" s="85">
        <v>1</v>
      </c>
      <c r="K62" s="85" t="s">
        <v>227</v>
      </c>
      <c r="L62" s="85">
        <v>1</v>
      </c>
      <c r="M62" s="85"/>
      <c r="N62" s="85"/>
      <c r="O62" s="85" t="s">
        <v>217</v>
      </c>
      <c r="P62" s="85">
        <v>1</v>
      </c>
    </row>
    <row r="63" spans="1:16" ht="15">
      <c r="A63" s="85" t="s">
        <v>237</v>
      </c>
      <c r="B63" s="85">
        <v>1</v>
      </c>
      <c r="C63" s="85" t="s">
        <v>243</v>
      </c>
      <c r="D63" s="85">
        <v>1</v>
      </c>
      <c r="E63" s="85"/>
      <c r="F63" s="85"/>
      <c r="G63" s="85"/>
      <c r="H63" s="85"/>
      <c r="I63" s="85"/>
      <c r="J63" s="85"/>
      <c r="K63" s="85"/>
      <c r="L63" s="85"/>
      <c r="M63" s="85"/>
      <c r="N63" s="85"/>
      <c r="O63" s="85"/>
      <c r="P63" s="85"/>
    </row>
    <row r="64" spans="1:16" ht="15">
      <c r="A64" s="85" t="s">
        <v>227</v>
      </c>
      <c r="B64" s="85">
        <v>1</v>
      </c>
      <c r="C64" s="85"/>
      <c r="D64" s="85"/>
      <c r="E64" s="85"/>
      <c r="F64" s="85"/>
      <c r="G64" s="85"/>
      <c r="H64" s="85"/>
      <c r="I64" s="85"/>
      <c r="J64" s="85"/>
      <c r="K64" s="85"/>
      <c r="L64" s="85"/>
      <c r="M64" s="85"/>
      <c r="N64" s="85"/>
      <c r="O64" s="85"/>
      <c r="P64" s="85"/>
    </row>
    <row r="65" spans="1:16" ht="15">
      <c r="A65" s="85" t="s">
        <v>217</v>
      </c>
      <c r="B65" s="85">
        <v>1</v>
      </c>
      <c r="C65" s="85"/>
      <c r="D65" s="85"/>
      <c r="E65" s="85"/>
      <c r="F65" s="85"/>
      <c r="G65" s="85"/>
      <c r="H65" s="85"/>
      <c r="I65" s="85"/>
      <c r="J65" s="85"/>
      <c r="K65" s="85"/>
      <c r="L65" s="85"/>
      <c r="M65" s="85"/>
      <c r="N65" s="85"/>
      <c r="O65" s="85"/>
      <c r="P65" s="85"/>
    </row>
    <row r="66" spans="1:16" ht="15">
      <c r="A66" s="85" t="s">
        <v>243</v>
      </c>
      <c r="B66" s="85">
        <v>1</v>
      </c>
      <c r="C66" s="85"/>
      <c r="D66" s="85"/>
      <c r="E66" s="85"/>
      <c r="F66" s="85"/>
      <c r="G66" s="85"/>
      <c r="H66" s="85"/>
      <c r="I66" s="85"/>
      <c r="J66" s="85"/>
      <c r="K66" s="85"/>
      <c r="L66" s="85"/>
      <c r="M66" s="85"/>
      <c r="N66" s="85"/>
      <c r="O66" s="85"/>
      <c r="P66" s="85"/>
    </row>
    <row r="69" spans="1:16" ht="15" customHeight="1">
      <c r="A69" s="13" t="s">
        <v>1028</v>
      </c>
      <c r="B69" s="13" t="s">
        <v>836</v>
      </c>
      <c r="C69" s="13" t="s">
        <v>1031</v>
      </c>
      <c r="D69" s="13" t="s">
        <v>839</v>
      </c>
      <c r="E69" s="13" t="s">
        <v>1032</v>
      </c>
      <c r="F69" s="13" t="s">
        <v>841</v>
      </c>
      <c r="G69" s="13" t="s">
        <v>1034</v>
      </c>
      <c r="H69" s="13" t="s">
        <v>843</v>
      </c>
      <c r="I69" s="13" t="s">
        <v>1036</v>
      </c>
      <c r="J69" s="13" t="s">
        <v>845</v>
      </c>
      <c r="K69" s="13" t="s">
        <v>1038</v>
      </c>
      <c r="L69" s="13" t="s">
        <v>847</v>
      </c>
      <c r="M69" s="13" t="s">
        <v>1040</v>
      </c>
      <c r="N69" s="13" t="s">
        <v>849</v>
      </c>
      <c r="O69" s="13" t="s">
        <v>1042</v>
      </c>
      <c r="P69" s="13" t="s">
        <v>850</v>
      </c>
    </row>
    <row r="70" spans="1:16" ht="15">
      <c r="A70" s="85" t="s">
        <v>242</v>
      </c>
      <c r="B70" s="85">
        <v>33</v>
      </c>
      <c r="C70" s="85" t="s">
        <v>242</v>
      </c>
      <c r="D70" s="85">
        <v>7</v>
      </c>
      <c r="E70" s="85" t="s">
        <v>234</v>
      </c>
      <c r="F70" s="85">
        <v>8</v>
      </c>
      <c r="G70" s="85" t="s">
        <v>230</v>
      </c>
      <c r="H70" s="85">
        <v>4</v>
      </c>
      <c r="I70" s="85" t="s">
        <v>242</v>
      </c>
      <c r="J70" s="85">
        <v>16</v>
      </c>
      <c r="K70" s="85" t="s">
        <v>246</v>
      </c>
      <c r="L70" s="85">
        <v>2</v>
      </c>
      <c r="M70" s="85" t="s">
        <v>242</v>
      </c>
      <c r="N70" s="85">
        <v>2</v>
      </c>
      <c r="O70" s="85" t="s">
        <v>242</v>
      </c>
      <c r="P70" s="85">
        <v>2</v>
      </c>
    </row>
    <row r="71" spans="1:16" ht="15">
      <c r="A71" s="85" t="s">
        <v>234</v>
      </c>
      <c r="B71" s="85">
        <v>8</v>
      </c>
      <c r="C71" s="85" t="s">
        <v>243</v>
      </c>
      <c r="D71" s="85">
        <v>2</v>
      </c>
      <c r="E71" s="85"/>
      <c r="F71" s="85"/>
      <c r="G71" s="85" t="s">
        <v>242</v>
      </c>
      <c r="H71" s="85">
        <v>4</v>
      </c>
      <c r="I71" s="85" t="s">
        <v>237</v>
      </c>
      <c r="J71" s="85">
        <v>3</v>
      </c>
      <c r="K71" s="85" t="s">
        <v>242</v>
      </c>
      <c r="L71" s="85">
        <v>2</v>
      </c>
      <c r="M71" s="85" t="s">
        <v>252</v>
      </c>
      <c r="N71" s="85">
        <v>2</v>
      </c>
      <c r="O71" s="85" t="s">
        <v>244</v>
      </c>
      <c r="P71" s="85">
        <v>2</v>
      </c>
    </row>
    <row r="72" spans="1:16" ht="15">
      <c r="A72" s="85" t="s">
        <v>230</v>
      </c>
      <c r="B72" s="85">
        <v>4</v>
      </c>
      <c r="C72" s="85" t="s">
        <v>253</v>
      </c>
      <c r="D72" s="85">
        <v>1</v>
      </c>
      <c r="E72" s="85"/>
      <c r="F72" s="85"/>
      <c r="G72" s="85" t="s">
        <v>250</v>
      </c>
      <c r="H72" s="85">
        <v>4</v>
      </c>
      <c r="I72" s="85" t="s">
        <v>236</v>
      </c>
      <c r="J72" s="85">
        <v>1</v>
      </c>
      <c r="K72" s="85" t="s">
        <v>227</v>
      </c>
      <c r="L72" s="85">
        <v>1</v>
      </c>
      <c r="M72" s="85" t="s">
        <v>251</v>
      </c>
      <c r="N72" s="85">
        <v>2</v>
      </c>
      <c r="O72" s="85" t="s">
        <v>216</v>
      </c>
      <c r="P72" s="85">
        <v>1</v>
      </c>
    </row>
    <row r="73" spans="1:16" ht="15">
      <c r="A73" s="85" t="s">
        <v>250</v>
      </c>
      <c r="B73" s="85">
        <v>4</v>
      </c>
      <c r="C73" s="85" t="s">
        <v>245</v>
      </c>
      <c r="D73" s="85">
        <v>1</v>
      </c>
      <c r="E73" s="85"/>
      <c r="F73" s="85"/>
      <c r="G73" s="85" t="s">
        <v>249</v>
      </c>
      <c r="H73" s="85">
        <v>4</v>
      </c>
      <c r="I73" s="85"/>
      <c r="J73" s="85"/>
      <c r="K73" s="85"/>
      <c r="L73" s="85"/>
      <c r="M73" s="85" t="s">
        <v>238</v>
      </c>
      <c r="N73" s="85">
        <v>1</v>
      </c>
      <c r="O73" s="85" t="s">
        <v>217</v>
      </c>
      <c r="P73" s="85">
        <v>1</v>
      </c>
    </row>
    <row r="74" spans="1:16" ht="15">
      <c r="A74" s="85" t="s">
        <v>249</v>
      </c>
      <c r="B74" s="85">
        <v>4</v>
      </c>
      <c r="C74" s="85" t="s">
        <v>239</v>
      </c>
      <c r="D74" s="85">
        <v>1</v>
      </c>
      <c r="E74" s="85"/>
      <c r="F74" s="85"/>
      <c r="G74" s="85" t="s">
        <v>248</v>
      </c>
      <c r="H74" s="85">
        <v>4</v>
      </c>
      <c r="I74" s="85"/>
      <c r="J74" s="85"/>
      <c r="K74" s="85"/>
      <c r="L74" s="85"/>
      <c r="M74" s="85"/>
      <c r="N74" s="85"/>
      <c r="O74" s="85"/>
      <c r="P74" s="85"/>
    </row>
    <row r="75" spans="1:16" ht="15">
      <c r="A75" s="85" t="s">
        <v>248</v>
      </c>
      <c r="B75" s="85">
        <v>4</v>
      </c>
      <c r="C75" s="85"/>
      <c r="D75" s="85"/>
      <c r="E75" s="85"/>
      <c r="F75" s="85"/>
      <c r="G75" s="85" t="s">
        <v>247</v>
      </c>
      <c r="H75" s="85">
        <v>1</v>
      </c>
      <c r="I75" s="85"/>
      <c r="J75" s="85"/>
      <c r="K75" s="85"/>
      <c r="L75" s="85"/>
      <c r="M75" s="85"/>
      <c r="N75" s="85"/>
      <c r="O75" s="85"/>
      <c r="P75" s="85"/>
    </row>
    <row r="76" spans="1:16" ht="15">
      <c r="A76" s="85" t="s">
        <v>237</v>
      </c>
      <c r="B76" s="85">
        <v>3</v>
      </c>
      <c r="C76" s="85"/>
      <c r="D76" s="85"/>
      <c r="E76" s="85"/>
      <c r="F76" s="85"/>
      <c r="G76" s="85" t="s">
        <v>233</v>
      </c>
      <c r="H76" s="85">
        <v>1</v>
      </c>
      <c r="I76" s="85"/>
      <c r="J76" s="85"/>
      <c r="K76" s="85"/>
      <c r="L76" s="85"/>
      <c r="M76" s="85"/>
      <c r="N76" s="85"/>
      <c r="O76" s="85"/>
      <c r="P76" s="85"/>
    </row>
    <row r="77" spans="1:16" ht="15">
      <c r="A77" s="85" t="s">
        <v>243</v>
      </c>
      <c r="B77" s="85">
        <v>2</v>
      </c>
      <c r="C77" s="85"/>
      <c r="D77" s="85"/>
      <c r="E77" s="85"/>
      <c r="F77" s="85"/>
      <c r="G77" s="85"/>
      <c r="H77" s="85"/>
      <c r="I77" s="85"/>
      <c r="J77" s="85"/>
      <c r="K77" s="85"/>
      <c r="L77" s="85"/>
      <c r="M77" s="85"/>
      <c r="N77" s="85"/>
      <c r="O77" s="85"/>
      <c r="P77" s="85"/>
    </row>
    <row r="78" spans="1:16" ht="15">
      <c r="A78" s="85" t="s">
        <v>252</v>
      </c>
      <c r="B78" s="85">
        <v>2</v>
      </c>
      <c r="C78" s="85"/>
      <c r="D78" s="85"/>
      <c r="E78" s="85"/>
      <c r="F78" s="85"/>
      <c r="G78" s="85"/>
      <c r="H78" s="85"/>
      <c r="I78" s="85"/>
      <c r="J78" s="85"/>
      <c r="K78" s="85"/>
      <c r="L78" s="85"/>
      <c r="M78" s="85"/>
      <c r="N78" s="85"/>
      <c r="O78" s="85"/>
      <c r="P78" s="85"/>
    </row>
    <row r="79" spans="1:16" ht="15">
      <c r="A79" s="85" t="s">
        <v>251</v>
      </c>
      <c r="B79" s="85">
        <v>2</v>
      </c>
      <c r="C79" s="85"/>
      <c r="D79" s="85"/>
      <c r="E79" s="85"/>
      <c r="F79" s="85"/>
      <c r="G79" s="85"/>
      <c r="H79" s="85"/>
      <c r="I79" s="85"/>
      <c r="J79" s="85"/>
      <c r="K79" s="85"/>
      <c r="L79" s="85"/>
      <c r="M79" s="85"/>
      <c r="N79" s="85"/>
      <c r="O79" s="85"/>
      <c r="P79" s="85"/>
    </row>
    <row r="82" spans="1:16" ht="15" customHeight="1">
      <c r="A82" s="13" t="s">
        <v>1052</v>
      </c>
      <c r="B82" s="13" t="s">
        <v>836</v>
      </c>
      <c r="C82" s="13" t="s">
        <v>1053</v>
      </c>
      <c r="D82" s="13" t="s">
        <v>839</v>
      </c>
      <c r="E82" s="13" t="s">
        <v>1054</v>
      </c>
      <c r="F82" s="13" t="s">
        <v>841</v>
      </c>
      <c r="G82" s="13" t="s">
        <v>1055</v>
      </c>
      <c r="H82" s="13" t="s">
        <v>843</v>
      </c>
      <c r="I82" s="13" t="s">
        <v>1056</v>
      </c>
      <c r="J82" s="13" t="s">
        <v>845</v>
      </c>
      <c r="K82" s="13" t="s">
        <v>1057</v>
      </c>
      <c r="L82" s="13" t="s">
        <v>847</v>
      </c>
      <c r="M82" s="13" t="s">
        <v>1058</v>
      </c>
      <c r="N82" s="13" t="s">
        <v>849</v>
      </c>
      <c r="O82" s="13" t="s">
        <v>1059</v>
      </c>
      <c r="P82" s="13" t="s">
        <v>850</v>
      </c>
    </row>
    <row r="83" spans="1:16" ht="15">
      <c r="A83" s="124" t="s">
        <v>220</v>
      </c>
      <c r="B83" s="85">
        <v>308366</v>
      </c>
      <c r="C83" s="124" t="s">
        <v>253</v>
      </c>
      <c r="D83" s="85">
        <v>42987</v>
      </c>
      <c r="E83" s="124" t="s">
        <v>220</v>
      </c>
      <c r="F83" s="85">
        <v>308366</v>
      </c>
      <c r="G83" s="124" t="s">
        <v>232</v>
      </c>
      <c r="H83" s="85">
        <v>134052</v>
      </c>
      <c r="I83" s="124" t="s">
        <v>212</v>
      </c>
      <c r="J83" s="85">
        <v>72934</v>
      </c>
      <c r="K83" s="124" t="s">
        <v>246</v>
      </c>
      <c r="L83" s="85">
        <v>3574</v>
      </c>
      <c r="M83" s="124" t="s">
        <v>238</v>
      </c>
      <c r="N83" s="85">
        <v>6312</v>
      </c>
      <c r="O83" s="124" t="s">
        <v>244</v>
      </c>
      <c r="P83" s="85">
        <v>1743</v>
      </c>
    </row>
    <row r="84" spans="1:16" ht="15">
      <c r="A84" s="124" t="s">
        <v>222</v>
      </c>
      <c r="B84" s="85">
        <v>158454</v>
      </c>
      <c r="C84" s="124" t="s">
        <v>224</v>
      </c>
      <c r="D84" s="85">
        <v>12494</v>
      </c>
      <c r="E84" s="124" t="s">
        <v>222</v>
      </c>
      <c r="F84" s="85">
        <v>158454</v>
      </c>
      <c r="G84" s="124" t="s">
        <v>250</v>
      </c>
      <c r="H84" s="85">
        <v>41894</v>
      </c>
      <c r="I84" s="124" t="s">
        <v>213</v>
      </c>
      <c r="J84" s="85">
        <v>33219</v>
      </c>
      <c r="K84" s="124" t="s">
        <v>227</v>
      </c>
      <c r="L84" s="85">
        <v>2714</v>
      </c>
      <c r="M84" s="124" t="s">
        <v>251</v>
      </c>
      <c r="N84" s="85">
        <v>4889</v>
      </c>
      <c r="O84" s="124" t="s">
        <v>217</v>
      </c>
      <c r="P84" s="85">
        <v>1670</v>
      </c>
    </row>
    <row r="85" spans="1:16" ht="15">
      <c r="A85" s="124" t="s">
        <v>219</v>
      </c>
      <c r="B85" s="85">
        <v>137254</v>
      </c>
      <c r="C85" s="124" t="s">
        <v>245</v>
      </c>
      <c r="D85" s="85">
        <v>10956</v>
      </c>
      <c r="E85" s="124" t="s">
        <v>219</v>
      </c>
      <c r="F85" s="85">
        <v>137254</v>
      </c>
      <c r="G85" s="124" t="s">
        <v>247</v>
      </c>
      <c r="H85" s="85">
        <v>19361</v>
      </c>
      <c r="I85" s="124" t="s">
        <v>237</v>
      </c>
      <c r="J85" s="85">
        <v>5722</v>
      </c>
      <c r="K85" s="124" t="s">
        <v>226</v>
      </c>
      <c r="L85" s="85">
        <v>2446</v>
      </c>
      <c r="M85" s="124" t="s">
        <v>252</v>
      </c>
      <c r="N85" s="85">
        <v>776</v>
      </c>
      <c r="O85" s="124" t="s">
        <v>216</v>
      </c>
      <c r="P85" s="85">
        <v>21</v>
      </c>
    </row>
    <row r="86" spans="1:16" ht="15">
      <c r="A86" s="124" t="s">
        <v>232</v>
      </c>
      <c r="B86" s="85">
        <v>134052</v>
      </c>
      <c r="C86" s="124" t="s">
        <v>215</v>
      </c>
      <c r="D86" s="85">
        <v>6277</v>
      </c>
      <c r="E86" s="124" t="s">
        <v>221</v>
      </c>
      <c r="F86" s="85">
        <v>114312</v>
      </c>
      <c r="G86" s="124" t="s">
        <v>230</v>
      </c>
      <c r="H86" s="85">
        <v>7119</v>
      </c>
      <c r="I86" s="124" t="s">
        <v>236</v>
      </c>
      <c r="J86" s="85">
        <v>33</v>
      </c>
      <c r="K86" s="124" t="s">
        <v>228</v>
      </c>
      <c r="L86" s="85">
        <v>1605</v>
      </c>
      <c r="M86" s="124"/>
      <c r="N86" s="85"/>
      <c r="O86" s="124"/>
      <c r="P86" s="85"/>
    </row>
    <row r="87" spans="1:16" ht="15">
      <c r="A87" s="124" t="s">
        <v>221</v>
      </c>
      <c r="B87" s="85">
        <v>114312</v>
      </c>
      <c r="C87" s="124" t="s">
        <v>229</v>
      </c>
      <c r="D87" s="85">
        <v>3868</v>
      </c>
      <c r="E87" s="124" t="s">
        <v>234</v>
      </c>
      <c r="F87" s="85">
        <v>24790</v>
      </c>
      <c r="G87" s="124" t="s">
        <v>248</v>
      </c>
      <c r="H87" s="85">
        <v>6318</v>
      </c>
      <c r="I87" s="124"/>
      <c r="J87" s="85"/>
      <c r="K87" s="124"/>
      <c r="L87" s="85"/>
      <c r="M87" s="124"/>
      <c r="N87" s="85"/>
      <c r="O87" s="124"/>
      <c r="P87" s="85"/>
    </row>
    <row r="88" spans="1:16" ht="15">
      <c r="A88" s="124" t="s">
        <v>212</v>
      </c>
      <c r="B88" s="85">
        <v>72934</v>
      </c>
      <c r="C88" s="124" t="s">
        <v>239</v>
      </c>
      <c r="D88" s="85">
        <v>3194</v>
      </c>
      <c r="E88" s="124" t="s">
        <v>218</v>
      </c>
      <c r="F88" s="85">
        <v>20106</v>
      </c>
      <c r="G88" s="124" t="s">
        <v>249</v>
      </c>
      <c r="H88" s="85">
        <v>1897</v>
      </c>
      <c r="I88" s="124"/>
      <c r="J88" s="85"/>
      <c r="K88" s="124"/>
      <c r="L88" s="85"/>
      <c r="M88" s="124"/>
      <c r="N88" s="85"/>
      <c r="O88" s="124"/>
      <c r="P88" s="85"/>
    </row>
    <row r="89" spans="1:16" ht="15">
      <c r="A89" s="124" t="s">
        <v>253</v>
      </c>
      <c r="B89" s="85">
        <v>42987</v>
      </c>
      <c r="C89" s="124" t="s">
        <v>240</v>
      </c>
      <c r="D89" s="85">
        <v>3043</v>
      </c>
      <c r="E89" s="124" t="s">
        <v>223</v>
      </c>
      <c r="F89" s="85">
        <v>5478</v>
      </c>
      <c r="G89" s="124" t="s">
        <v>233</v>
      </c>
      <c r="H89" s="85">
        <v>1650</v>
      </c>
      <c r="I89" s="124"/>
      <c r="J89" s="85"/>
      <c r="K89" s="124"/>
      <c r="L89" s="85"/>
      <c r="M89" s="124"/>
      <c r="N89" s="85"/>
      <c r="O89" s="124"/>
      <c r="P89" s="85"/>
    </row>
    <row r="90" spans="1:16" ht="15">
      <c r="A90" s="124" t="s">
        <v>250</v>
      </c>
      <c r="B90" s="85">
        <v>41894</v>
      </c>
      <c r="C90" s="124" t="s">
        <v>241</v>
      </c>
      <c r="D90" s="85">
        <v>802</v>
      </c>
      <c r="E90" s="124" t="s">
        <v>235</v>
      </c>
      <c r="F90" s="85">
        <v>644</v>
      </c>
      <c r="G90" s="124" t="s">
        <v>231</v>
      </c>
      <c r="H90" s="85">
        <v>772</v>
      </c>
      <c r="I90" s="124"/>
      <c r="J90" s="85"/>
      <c r="K90" s="124"/>
      <c r="L90" s="85"/>
      <c r="M90" s="124"/>
      <c r="N90" s="85"/>
      <c r="O90" s="124"/>
      <c r="P90" s="85"/>
    </row>
    <row r="91" spans="1:16" ht="15">
      <c r="A91" s="124" t="s">
        <v>213</v>
      </c>
      <c r="B91" s="85">
        <v>33219</v>
      </c>
      <c r="C91" s="124" t="s">
        <v>243</v>
      </c>
      <c r="D91" s="85">
        <v>592</v>
      </c>
      <c r="E91" s="124" t="s">
        <v>214</v>
      </c>
      <c r="F91" s="85">
        <v>527</v>
      </c>
      <c r="G91" s="124"/>
      <c r="H91" s="85"/>
      <c r="I91" s="124"/>
      <c r="J91" s="85"/>
      <c r="K91" s="124"/>
      <c r="L91" s="85"/>
      <c r="M91" s="124"/>
      <c r="N91" s="85"/>
      <c r="O91" s="124"/>
      <c r="P91" s="85"/>
    </row>
    <row r="92" spans="1:16" ht="15">
      <c r="A92" s="124" t="s">
        <v>234</v>
      </c>
      <c r="B92" s="85">
        <v>24790</v>
      </c>
      <c r="C92" s="124" t="s">
        <v>225</v>
      </c>
      <c r="D92" s="85">
        <v>261</v>
      </c>
      <c r="E92" s="124"/>
      <c r="F92" s="85"/>
      <c r="G92" s="124"/>
      <c r="H92" s="85"/>
      <c r="I92" s="124"/>
      <c r="J92" s="85"/>
      <c r="K92" s="124"/>
      <c r="L92" s="85"/>
      <c r="M92" s="124"/>
      <c r="N92" s="85"/>
      <c r="O92" s="124"/>
      <c r="P92" s="85"/>
    </row>
  </sheetData>
  <hyperlinks>
    <hyperlink ref="A2" r:id="rId1" display="https://splinternews.com/look-at-these-absolutely-ordinary-americans-who-hate-me-1833380461"/>
    <hyperlink ref="A3" r:id="rId2" display="http://kff.org/health-reform/press-release/an-estimated-52-million-adults-have-pre-existing-conditions-that-would-make-them-uninsurable-pre-obamacare/?utm_sq=fozcn8izas&amp;utm_source=Twitter&amp;utm_medium=social&amp;utm_campaign=PreexistingOrg&amp;utm_content=News+and+Stats"/>
    <hyperlink ref="A4" r:id="rId3" display="http://www.goingbelowthesurface.org/npc-news/going-below-the-surface-a-video-on-why-we-need-to-have-a-health-spending-dialogue/"/>
    <hyperlink ref="A5" r:id="rId4" display="https://www.kff.org/medicaid/issue-brief/10-things-to-know-about-medicaid-managed-care/"/>
    <hyperlink ref="A6" r:id="rId5" display="https://twitter.com/ashleykirzinger/status/1169650214082248704"/>
    <hyperlink ref="A7" r:id="rId6" display="https://twitter.com/fastcompany/status/1171021941202964480"/>
    <hyperlink ref="A8" r:id="rId7" display="https://www.managedhealthcareexecutive.com/health-management/reducing-costs-chronic-health-conditions"/>
    <hyperlink ref="A9" r:id="rId8" display="https://www.kff.org/health-reform/report/preventive-services-tracker/?utm_source=dlvr.it&amp;utm_medium=twitter"/>
    <hyperlink ref="A10" r:id="rId9" display="https://www.kff.org/health-reform/press-release/poll-most-democrats-prefer-a-presidential-candidate-who-wants-to-build-on-the-affordable-care-act/?utm_source=dlvr.it&amp;utm_medium=twitter"/>
    <hyperlink ref="A11" r:id="rId10" display="https://www.kff.org/slideshow/where-do-the-democratic-candidates-in-the-september-12th-debate-stand-on-health-reform/?utm_source=dlvr.it&amp;utm_medium=twitter"/>
    <hyperlink ref="C2" r:id="rId11" display="https://splinternews.com/look-at-these-absolutely-ordinary-americans-who-hate-me-1833380461"/>
    <hyperlink ref="C3" r:id="rId12" display="https://www.kff.org/medicaid/issue-brief/10-things-to-know-about-medicaid-managed-care/"/>
    <hyperlink ref="C4" r:id="rId13" display="https://twitter.com/fastcompany/status/1171021941202964480"/>
    <hyperlink ref="C5" r:id="rId14" display="https://www.managedhealthcareexecutive.com/health-management/reducing-costs-chronic-health-conditions"/>
    <hyperlink ref="E2" r:id="rId15" display="https://www.kff.org/report-section/medicaid-financing-cliff-implications-for-the-health-care-systems-in-puerto-rico-and-usvi-issue-brief/"/>
    <hyperlink ref="E3" r:id="rId16" display="https://t.co/tlFhODu5EM"/>
    <hyperlink ref="E4" r:id="rId17" display="https://t.co/oIzk7G9cMm"/>
    <hyperlink ref="G2" r:id="rId18" display="http://www.goingbelowthesurface.org/npc-news/going-below-the-surface-a-video-on-why-we-need-to-have-a-health-spending-dialogue/"/>
    <hyperlink ref="I2" r:id="rId19" display="https://www.kff.org/womens-health-policy/report/in-their-own-voices-low-income-women-and-their-health-providers-in-three-communities-talk-about-access-to-care-reproductive-health-and-immigration/?utm_source=dlvr.it&amp;utm_medium=twitter"/>
    <hyperlink ref="I3" r:id="rId20" display="https://www.kff.org/medicaid/issue-brief/community-health-centers-prepare-for-funding-uncertainty/?utm_source=dlvr.it&amp;utm_medium=twitter"/>
    <hyperlink ref="I4" r:id="rId21" display="https://www.kff.org/medicaid/press-release/facing-a-potential-funding-crunch-community-health-centers-in-medically-underserved-areas-around-the-country-report-they-are-considering-reductions-in-staffing-and-services-that-would-limit-patients/?utm_source=dlvr.it&amp;utm_medium=twitter"/>
    <hyperlink ref="I5" r:id="rId22" display="https://www.kff.org/other/issue-brief/data-note-swing-voters/?utm_source=dlvr.it&amp;utm_medium=twitter"/>
    <hyperlink ref="I6" r:id="rId23" display="https://www.kff.org/global-health-policy/fact-sheet/the-u-s-and-gavi-the-vaccine-alliance/?utm_source=dlvr.it&amp;utm_medium=twitter"/>
    <hyperlink ref="I7" r:id="rId24" display="https://www.kff.org/data-collection/medicaid-managed-care-market-tracker/?utm_source=dlvr.it&amp;utm_medium=twitter"/>
    <hyperlink ref="I8" r:id="rId25" display="https://www.kff.org/other/poll-finding/kff-health-apps-and-information-survey/?utm_source=dlvr.it&amp;utm_medium=twitter"/>
    <hyperlink ref="I9" r:id="rId26" display="https://www.kff.org/other/perspective/separating-hype-from-reality-in-health-tech/?utm_source=dlvr.it&amp;utm_medium=twitter"/>
    <hyperlink ref="I10" r:id="rId27" display="https://www.kff.org/private-insurance/issue-brief/data-note-2019-medical-loss-ratio-rebates/?utm_source=dlvr.it&amp;utm_medium=twitter"/>
    <hyperlink ref="I11" r:id="rId28" display="https://www.kff.org/private-insurance/press-release/private-insurers-are-expected-to-pay-a-record-of-at-least-1-3-billion-in-rebates-to-consumers-beginning-in-september-for-excessive-premiums-relative-to-health-care-expenses/?utm_source=dlvr.it&amp;utm_medium=twitter"/>
    <hyperlink ref="K2" r:id="rId29" display="https://twitter.com/ashleykirzinger/status/1169650214082248704"/>
    <hyperlink ref="M2" r:id="rId30" display="http://kff.org/health-reform/press-release/an-estimated-52-million-adults-have-pre-existing-conditions-that-would-make-them-uninsurable-pre-obamacare/?utm_sq=fozcn8izas&amp;utm_source=Twitter&amp;utm_medium=social&amp;utm_campaign=PreexistingOrg&amp;utm_content=News+and+Stats"/>
  </hyperlinks>
  <printOptions/>
  <pageMargins left="0.7" right="0.7" top="0.75" bottom="0.75" header="0.3" footer="0.3"/>
  <pageSetup orientation="portrait" paperSize="9"/>
  <tableParts>
    <tablePart r:id="rId33"/>
    <tablePart r:id="rId36"/>
    <tablePart r:id="rId32"/>
    <tablePart r:id="rId31"/>
    <tablePart r:id="rId38"/>
    <tablePart r:id="rId37"/>
    <tablePart r:id="rId34"/>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1130</v>
      </c>
      <c r="B1" s="13" t="s">
        <v>1196</v>
      </c>
      <c r="C1" s="13" t="s">
        <v>1197</v>
      </c>
      <c r="D1" s="13" t="s">
        <v>144</v>
      </c>
      <c r="E1" s="13" t="s">
        <v>1199</v>
      </c>
      <c r="F1" s="13" t="s">
        <v>1200</v>
      </c>
      <c r="G1" s="13" t="s">
        <v>1201</v>
      </c>
    </row>
    <row r="2" spans="1:7" ht="15">
      <c r="A2" s="85" t="s">
        <v>880</v>
      </c>
      <c r="B2" s="85">
        <v>24</v>
      </c>
      <c r="C2" s="129">
        <v>0.023099133782483156</v>
      </c>
      <c r="D2" s="85" t="s">
        <v>1198</v>
      </c>
      <c r="E2" s="85"/>
      <c r="F2" s="85"/>
      <c r="G2" s="85"/>
    </row>
    <row r="3" spans="1:7" ht="15">
      <c r="A3" s="85" t="s">
        <v>881</v>
      </c>
      <c r="B3" s="85">
        <v>24</v>
      </c>
      <c r="C3" s="129">
        <v>0.023099133782483156</v>
      </c>
      <c r="D3" s="85" t="s">
        <v>1198</v>
      </c>
      <c r="E3" s="85"/>
      <c r="F3" s="85"/>
      <c r="G3" s="85"/>
    </row>
    <row r="4" spans="1:7" ht="15">
      <c r="A4" s="85" t="s">
        <v>882</v>
      </c>
      <c r="B4" s="85">
        <v>0</v>
      </c>
      <c r="C4" s="129">
        <v>0</v>
      </c>
      <c r="D4" s="85" t="s">
        <v>1198</v>
      </c>
      <c r="E4" s="85"/>
      <c r="F4" s="85"/>
      <c r="G4" s="85"/>
    </row>
    <row r="5" spans="1:7" ht="15">
      <c r="A5" s="85" t="s">
        <v>883</v>
      </c>
      <c r="B5" s="85">
        <v>991</v>
      </c>
      <c r="C5" s="129">
        <v>0.9538017324350336</v>
      </c>
      <c r="D5" s="85" t="s">
        <v>1198</v>
      </c>
      <c r="E5" s="85"/>
      <c r="F5" s="85"/>
      <c r="G5" s="85"/>
    </row>
    <row r="6" spans="1:7" ht="15">
      <c r="A6" s="85" t="s">
        <v>884</v>
      </c>
      <c r="B6" s="85">
        <v>1039</v>
      </c>
      <c r="C6" s="129">
        <v>1</v>
      </c>
      <c r="D6" s="85" t="s">
        <v>1198</v>
      </c>
      <c r="E6" s="85"/>
      <c r="F6" s="85"/>
      <c r="G6" s="85"/>
    </row>
    <row r="7" spans="1:7" ht="15">
      <c r="A7" s="91" t="s">
        <v>242</v>
      </c>
      <c r="B7" s="91">
        <v>33</v>
      </c>
      <c r="C7" s="130">
        <v>0.007508547105049467</v>
      </c>
      <c r="D7" s="91" t="s">
        <v>1198</v>
      </c>
      <c r="E7" s="91" t="b">
        <v>0</v>
      </c>
      <c r="F7" s="91" t="b">
        <v>0</v>
      </c>
      <c r="G7" s="91" t="b">
        <v>0</v>
      </c>
    </row>
    <row r="8" spans="1:7" ht="15">
      <c r="A8" s="91" t="s">
        <v>885</v>
      </c>
      <c r="B8" s="91">
        <v>22</v>
      </c>
      <c r="C8" s="130">
        <v>0.01525261223134139</v>
      </c>
      <c r="D8" s="91" t="s">
        <v>1198</v>
      </c>
      <c r="E8" s="91" t="b">
        <v>0</v>
      </c>
      <c r="F8" s="91" t="b">
        <v>0</v>
      </c>
      <c r="G8" s="91" t="b">
        <v>0</v>
      </c>
    </row>
    <row r="9" spans="1:7" ht="15">
      <c r="A9" s="91" t="s">
        <v>886</v>
      </c>
      <c r="B9" s="91">
        <v>16</v>
      </c>
      <c r="C9" s="130">
        <v>0.01109280889552101</v>
      </c>
      <c r="D9" s="91" t="s">
        <v>1198</v>
      </c>
      <c r="E9" s="91" t="b">
        <v>0</v>
      </c>
      <c r="F9" s="91" t="b">
        <v>0</v>
      </c>
      <c r="G9" s="91" t="b">
        <v>0</v>
      </c>
    </row>
    <row r="10" spans="1:7" ht="15">
      <c r="A10" s="91" t="s">
        <v>887</v>
      </c>
      <c r="B10" s="91">
        <v>16</v>
      </c>
      <c r="C10" s="130">
        <v>0.01109280889552101</v>
      </c>
      <c r="D10" s="91" t="s">
        <v>1198</v>
      </c>
      <c r="E10" s="91" t="b">
        <v>0</v>
      </c>
      <c r="F10" s="91" t="b">
        <v>0</v>
      </c>
      <c r="G10" s="91" t="b">
        <v>0</v>
      </c>
    </row>
    <row r="11" spans="1:7" ht="15">
      <c r="A11" s="91" t="s">
        <v>868</v>
      </c>
      <c r="B11" s="91">
        <v>13</v>
      </c>
      <c r="C11" s="130">
        <v>0.012944106893576782</v>
      </c>
      <c r="D11" s="91" t="s">
        <v>1198</v>
      </c>
      <c r="E11" s="91" t="b">
        <v>0</v>
      </c>
      <c r="F11" s="91" t="b">
        <v>0</v>
      </c>
      <c r="G11" s="91" t="b">
        <v>0</v>
      </c>
    </row>
    <row r="12" spans="1:7" ht="15">
      <c r="A12" s="91" t="s">
        <v>890</v>
      </c>
      <c r="B12" s="91">
        <v>11</v>
      </c>
      <c r="C12" s="130">
        <v>0.010952705833026507</v>
      </c>
      <c r="D12" s="91" t="s">
        <v>1198</v>
      </c>
      <c r="E12" s="91" t="b">
        <v>0</v>
      </c>
      <c r="F12" s="91" t="b">
        <v>0</v>
      </c>
      <c r="G12" s="91" t="b">
        <v>0</v>
      </c>
    </row>
    <row r="13" spans="1:7" ht="15">
      <c r="A13" s="91" t="s">
        <v>896</v>
      </c>
      <c r="B13" s="91">
        <v>10</v>
      </c>
      <c r="C13" s="130">
        <v>0.01063489405179841</v>
      </c>
      <c r="D13" s="91" t="s">
        <v>1198</v>
      </c>
      <c r="E13" s="91" t="b">
        <v>0</v>
      </c>
      <c r="F13" s="91" t="b">
        <v>0</v>
      </c>
      <c r="G13" s="91" t="b">
        <v>0</v>
      </c>
    </row>
    <row r="14" spans="1:7" ht="15">
      <c r="A14" s="91" t="s">
        <v>897</v>
      </c>
      <c r="B14" s="91">
        <v>10</v>
      </c>
      <c r="C14" s="130">
        <v>0.01063489405179841</v>
      </c>
      <c r="D14" s="91" t="s">
        <v>1198</v>
      </c>
      <c r="E14" s="91" t="b">
        <v>0</v>
      </c>
      <c r="F14" s="91" t="b">
        <v>0</v>
      </c>
      <c r="G14" s="91" t="b">
        <v>0</v>
      </c>
    </row>
    <row r="15" spans="1:7" ht="15">
      <c r="A15" s="91" t="s">
        <v>234</v>
      </c>
      <c r="B15" s="91">
        <v>9</v>
      </c>
      <c r="C15" s="130">
        <v>0.00957140464661857</v>
      </c>
      <c r="D15" s="91" t="s">
        <v>1198</v>
      </c>
      <c r="E15" s="91" t="b">
        <v>0</v>
      </c>
      <c r="F15" s="91" t="b">
        <v>0</v>
      </c>
      <c r="G15" s="91" t="b">
        <v>0</v>
      </c>
    </row>
    <row r="16" spans="1:7" ht="15">
      <c r="A16" s="91" t="s">
        <v>898</v>
      </c>
      <c r="B16" s="91">
        <v>9</v>
      </c>
      <c r="C16" s="130">
        <v>0.00957140464661857</v>
      </c>
      <c r="D16" s="91" t="s">
        <v>1198</v>
      </c>
      <c r="E16" s="91" t="b">
        <v>0</v>
      </c>
      <c r="F16" s="91" t="b">
        <v>0</v>
      </c>
      <c r="G16" s="91" t="b">
        <v>0</v>
      </c>
    </row>
    <row r="17" spans="1:7" ht="15">
      <c r="A17" s="91" t="s">
        <v>899</v>
      </c>
      <c r="B17" s="91">
        <v>9</v>
      </c>
      <c r="C17" s="130">
        <v>0.00957140464661857</v>
      </c>
      <c r="D17" s="91" t="s">
        <v>1198</v>
      </c>
      <c r="E17" s="91" t="b">
        <v>0</v>
      </c>
      <c r="F17" s="91" t="b">
        <v>0</v>
      </c>
      <c r="G17" s="91" t="b">
        <v>0</v>
      </c>
    </row>
    <row r="18" spans="1:7" ht="15">
      <c r="A18" s="91" t="s">
        <v>900</v>
      </c>
      <c r="B18" s="91">
        <v>9</v>
      </c>
      <c r="C18" s="130">
        <v>0.00957140464661857</v>
      </c>
      <c r="D18" s="91" t="s">
        <v>1198</v>
      </c>
      <c r="E18" s="91" t="b">
        <v>0</v>
      </c>
      <c r="F18" s="91" t="b">
        <v>0</v>
      </c>
      <c r="G18" s="91" t="b">
        <v>0</v>
      </c>
    </row>
    <row r="19" spans="1:7" ht="15">
      <c r="A19" s="91" t="s">
        <v>901</v>
      </c>
      <c r="B19" s="91">
        <v>9</v>
      </c>
      <c r="C19" s="130">
        <v>0.00957140464661857</v>
      </c>
      <c r="D19" s="91" t="s">
        <v>1198</v>
      </c>
      <c r="E19" s="91" t="b">
        <v>0</v>
      </c>
      <c r="F19" s="91" t="b">
        <v>1</v>
      </c>
      <c r="G19" s="91" t="b">
        <v>0</v>
      </c>
    </row>
    <row r="20" spans="1:7" ht="15">
      <c r="A20" s="91" t="s">
        <v>902</v>
      </c>
      <c r="B20" s="91">
        <v>9</v>
      </c>
      <c r="C20" s="130">
        <v>0.00957140464661857</v>
      </c>
      <c r="D20" s="91" t="s">
        <v>1198</v>
      </c>
      <c r="E20" s="91" t="b">
        <v>0</v>
      </c>
      <c r="F20" s="91" t="b">
        <v>0</v>
      </c>
      <c r="G20" s="91" t="b">
        <v>0</v>
      </c>
    </row>
    <row r="21" spans="1:7" ht="15">
      <c r="A21" s="91" t="s">
        <v>903</v>
      </c>
      <c r="B21" s="91">
        <v>7</v>
      </c>
      <c r="C21" s="130">
        <v>0.008576294408074406</v>
      </c>
      <c r="D21" s="91" t="s">
        <v>1198</v>
      </c>
      <c r="E21" s="91" t="b">
        <v>0</v>
      </c>
      <c r="F21" s="91" t="b">
        <v>0</v>
      </c>
      <c r="G21" s="91" t="b">
        <v>0</v>
      </c>
    </row>
    <row r="22" spans="1:7" ht="15">
      <c r="A22" s="91" t="s">
        <v>1131</v>
      </c>
      <c r="B22" s="91">
        <v>7</v>
      </c>
      <c r="C22" s="130">
        <v>0.008576294408074406</v>
      </c>
      <c r="D22" s="91" t="s">
        <v>1198</v>
      </c>
      <c r="E22" s="91" t="b">
        <v>0</v>
      </c>
      <c r="F22" s="91" t="b">
        <v>0</v>
      </c>
      <c r="G22" s="91" t="b">
        <v>0</v>
      </c>
    </row>
    <row r="23" spans="1:7" ht="15">
      <c r="A23" s="91" t="s">
        <v>1132</v>
      </c>
      <c r="B23" s="91">
        <v>7</v>
      </c>
      <c r="C23" s="130">
        <v>0.008576294408074406</v>
      </c>
      <c r="D23" s="91" t="s">
        <v>1198</v>
      </c>
      <c r="E23" s="91" t="b">
        <v>0</v>
      </c>
      <c r="F23" s="91" t="b">
        <v>0</v>
      </c>
      <c r="G23" s="91" t="b">
        <v>0</v>
      </c>
    </row>
    <row r="24" spans="1:7" ht="15">
      <c r="A24" s="91" t="s">
        <v>1133</v>
      </c>
      <c r="B24" s="91">
        <v>7</v>
      </c>
      <c r="C24" s="130">
        <v>0.008576294408074406</v>
      </c>
      <c r="D24" s="91" t="s">
        <v>1198</v>
      </c>
      <c r="E24" s="91" t="b">
        <v>0</v>
      </c>
      <c r="F24" s="91" t="b">
        <v>0</v>
      </c>
      <c r="G24" s="91" t="b">
        <v>0</v>
      </c>
    </row>
    <row r="25" spans="1:7" ht="15">
      <c r="A25" s="91" t="s">
        <v>1134</v>
      </c>
      <c r="B25" s="91">
        <v>7</v>
      </c>
      <c r="C25" s="130">
        <v>0.008576294408074406</v>
      </c>
      <c r="D25" s="91" t="s">
        <v>1198</v>
      </c>
      <c r="E25" s="91" t="b">
        <v>0</v>
      </c>
      <c r="F25" s="91" t="b">
        <v>0</v>
      </c>
      <c r="G25" s="91" t="b">
        <v>0</v>
      </c>
    </row>
    <row r="26" spans="1:7" ht="15">
      <c r="A26" s="91" t="s">
        <v>1135</v>
      </c>
      <c r="B26" s="91">
        <v>7</v>
      </c>
      <c r="C26" s="130">
        <v>0.008576294408074406</v>
      </c>
      <c r="D26" s="91" t="s">
        <v>1198</v>
      </c>
      <c r="E26" s="91" t="b">
        <v>0</v>
      </c>
      <c r="F26" s="91" t="b">
        <v>0</v>
      </c>
      <c r="G26" s="91" t="b">
        <v>0</v>
      </c>
    </row>
    <row r="27" spans="1:7" ht="15">
      <c r="A27" s="91" t="s">
        <v>889</v>
      </c>
      <c r="B27" s="91">
        <v>7</v>
      </c>
      <c r="C27" s="130">
        <v>0.012392349959277606</v>
      </c>
      <c r="D27" s="91" t="s">
        <v>1198</v>
      </c>
      <c r="E27" s="91" t="b">
        <v>0</v>
      </c>
      <c r="F27" s="91" t="b">
        <v>0</v>
      </c>
      <c r="G27" s="91" t="b">
        <v>0</v>
      </c>
    </row>
    <row r="28" spans="1:7" ht="15">
      <c r="A28" s="91" t="s">
        <v>1136</v>
      </c>
      <c r="B28" s="91">
        <v>6</v>
      </c>
      <c r="C28" s="130">
        <v>0.007946192067129544</v>
      </c>
      <c r="D28" s="91" t="s">
        <v>1198</v>
      </c>
      <c r="E28" s="91" t="b">
        <v>0</v>
      </c>
      <c r="F28" s="91" t="b">
        <v>0</v>
      </c>
      <c r="G28" s="91" t="b">
        <v>0</v>
      </c>
    </row>
    <row r="29" spans="1:7" ht="15">
      <c r="A29" s="91" t="s">
        <v>1137</v>
      </c>
      <c r="B29" s="91">
        <v>5</v>
      </c>
      <c r="C29" s="130">
        <v>0.008851678542341148</v>
      </c>
      <c r="D29" s="91" t="s">
        <v>1198</v>
      </c>
      <c r="E29" s="91" t="b">
        <v>0</v>
      </c>
      <c r="F29" s="91" t="b">
        <v>0</v>
      </c>
      <c r="G29" s="91" t="b">
        <v>0</v>
      </c>
    </row>
    <row r="30" spans="1:7" ht="15">
      <c r="A30" s="91" t="s">
        <v>237</v>
      </c>
      <c r="B30" s="91">
        <v>4</v>
      </c>
      <c r="C30" s="130">
        <v>0.0063409651354533626</v>
      </c>
      <c r="D30" s="91" t="s">
        <v>1198</v>
      </c>
      <c r="E30" s="91" t="b">
        <v>0</v>
      </c>
      <c r="F30" s="91" t="b">
        <v>0</v>
      </c>
      <c r="G30" s="91" t="b">
        <v>0</v>
      </c>
    </row>
    <row r="31" spans="1:7" ht="15">
      <c r="A31" s="91" t="s">
        <v>1138</v>
      </c>
      <c r="B31" s="91">
        <v>4</v>
      </c>
      <c r="C31" s="130">
        <v>0.0063409651354533626</v>
      </c>
      <c r="D31" s="91" t="s">
        <v>1198</v>
      </c>
      <c r="E31" s="91" t="b">
        <v>0</v>
      </c>
      <c r="F31" s="91" t="b">
        <v>0</v>
      </c>
      <c r="G31" s="91" t="b">
        <v>0</v>
      </c>
    </row>
    <row r="32" spans="1:7" ht="15">
      <c r="A32" s="91" t="s">
        <v>230</v>
      </c>
      <c r="B32" s="91">
        <v>4</v>
      </c>
      <c r="C32" s="130">
        <v>0.0063409651354533626</v>
      </c>
      <c r="D32" s="91" t="s">
        <v>1198</v>
      </c>
      <c r="E32" s="91" t="b">
        <v>0</v>
      </c>
      <c r="F32" s="91" t="b">
        <v>0</v>
      </c>
      <c r="G32" s="91" t="b">
        <v>0</v>
      </c>
    </row>
    <row r="33" spans="1:7" ht="15">
      <c r="A33" s="91" t="s">
        <v>905</v>
      </c>
      <c r="B33" s="91">
        <v>4</v>
      </c>
      <c r="C33" s="130">
        <v>0.0063409651354533626</v>
      </c>
      <c r="D33" s="91" t="s">
        <v>1198</v>
      </c>
      <c r="E33" s="91" t="b">
        <v>0</v>
      </c>
      <c r="F33" s="91" t="b">
        <v>0</v>
      </c>
      <c r="G33" s="91" t="b">
        <v>0</v>
      </c>
    </row>
    <row r="34" spans="1:7" ht="15">
      <c r="A34" s="91" t="s">
        <v>906</v>
      </c>
      <c r="B34" s="91">
        <v>4</v>
      </c>
      <c r="C34" s="130">
        <v>0.0063409651354533626</v>
      </c>
      <c r="D34" s="91" t="s">
        <v>1198</v>
      </c>
      <c r="E34" s="91" t="b">
        <v>0</v>
      </c>
      <c r="F34" s="91" t="b">
        <v>0</v>
      </c>
      <c r="G34" s="91" t="b">
        <v>0</v>
      </c>
    </row>
    <row r="35" spans="1:7" ht="15">
      <c r="A35" s="91" t="s">
        <v>907</v>
      </c>
      <c r="B35" s="91">
        <v>4</v>
      </c>
      <c r="C35" s="130">
        <v>0.0063409651354533626</v>
      </c>
      <c r="D35" s="91" t="s">
        <v>1198</v>
      </c>
      <c r="E35" s="91" t="b">
        <v>0</v>
      </c>
      <c r="F35" s="91" t="b">
        <v>0</v>
      </c>
      <c r="G35" s="91" t="b">
        <v>0</v>
      </c>
    </row>
    <row r="36" spans="1:7" ht="15">
      <c r="A36" s="91" t="s">
        <v>908</v>
      </c>
      <c r="B36" s="91">
        <v>4</v>
      </c>
      <c r="C36" s="130">
        <v>0.0063409651354533626</v>
      </c>
      <c r="D36" s="91" t="s">
        <v>1198</v>
      </c>
      <c r="E36" s="91" t="b">
        <v>0</v>
      </c>
      <c r="F36" s="91" t="b">
        <v>0</v>
      </c>
      <c r="G36" s="91" t="b">
        <v>0</v>
      </c>
    </row>
    <row r="37" spans="1:7" ht="15">
      <c r="A37" s="91" t="s">
        <v>909</v>
      </c>
      <c r="B37" s="91">
        <v>4</v>
      </c>
      <c r="C37" s="130">
        <v>0.0063409651354533626</v>
      </c>
      <c r="D37" s="91" t="s">
        <v>1198</v>
      </c>
      <c r="E37" s="91" t="b">
        <v>0</v>
      </c>
      <c r="F37" s="91" t="b">
        <v>0</v>
      </c>
      <c r="G37" s="91" t="b">
        <v>0</v>
      </c>
    </row>
    <row r="38" spans="1:7" ht="15">
      <c r="A38" s="91" t="s">
        <v>910</v>
      </c>
      <c r="B38" s="91">
        <v>4</v>
      </c>
      <c r="C38" s="130">
        <v>0.0063409651354533626</v>
      </c>
      <c r="D38" s="91" t="s">
        <v>1198</v>
      </c>
      <c r="E38" s="91" t="b">
        <v>0</v>
      </c>
      <c r="F38" s="91" t="b">
        <v>0</v>
      </c>
      <c r="G38" s="91" t="b">
        <v>0</v>
      </c>
    </row>
    <row r="39" spans="1:7" ht="15">
      <c r="A39" s="91" t="s">
        <v>250</v>
      </c>
      <c r="B39" s="91">
        <v>4</v>
      </c>
      <c r="C39" s="130">
        <v>0.0063409651354533626</v>
      </c>
      <c r="D39" s="91" t="s">
        <v>1198</v>
      </c>
      <c r="E39" s="91" t="b">
        <v>0</v>
      </c>
      <c r="F39" s="91" t="b">
        <v>0</v>
      </c>
      <c r="G39" s="91" t="b">
        <v>0</v>
      </c>
    </row>
    <row r="40" spans="1:7" ht="15">
      <c r="A40" s="91" t="s">
        <v>249</v>
      </c>
      <c r="B40" s="91">
        <v>4</v>
      </c>
      <c r="C40" s="130">
        <v>0.0063409651354533626</v>
      </c>
      <c r="D40" s="91" t="s">
        <v>1198</v>
      </c>
      <c r="E40" s="91" t="b">
        <v>0</v>
      </c>
      <c r="F40" s="91" t="b">
        <v>0</v>
      </c>
      <c r="G40" s="91" t="b">
        <v>0</v>
      </c>
    </row>
    <row r="41" spans="1:7" ht="15">
      <c r="A41" s="91" t="s">
        <v>248</v>
      </c>
      <c r="B41" s="91">
        <v>4</v>
      </c>
      <c r="C41" s="130">
        <v>0.0063409651354533626</v>
      </c>
      <c r="D41" s="91" t="s">
        <v>1198</v>
      </c>
      <c r="E41" s="91" t="b">
        <v>0</v>
      </c>
      <c r="F41" s="91" t="b">
        <v>0</v>
      </c>
      <c r="G41" s="91" t="b">
        <v>0</v>
      </c>
    </row>
    <row r="42" spans="1:7" ht="15">
      <c r="A42" s="91" t="s">
        <v>917</v>
      </c>
      <c r="B42" s="91">
        <v>4</v>
      </c>
      <c r="C42" s="130">
        <v>0.0063409651354533626</v>
      </c>
      <c r="D42" s="91" t="s">
        <v>1198</v>
      </c>
      <c r="E42" s="91" t="b">
        <v>0</v>
      </c>
      <c r="F42" s="91" t="b">
        <v>0</v>
      </c>
      <c r="G42" s="91" t="b">
        <v>0</v>
      </c>
    </row>
    <row r="43" spans="1:7" ht="15">
      <c r="A43" s="91" t="s">
        <v>921</v>
      </c>
      <c r="B43" s="91">
        <v>4</v>
      </c>
      <c r="C43" s="130">
        <v>0.0063409651354533626</v>
      </c>
      <c r="D43" s="91" t="s">
        <v>1198</v>
      </c>
      <c r="E43" s="91" t="b">
        <v>0</v>
      </c>
      <c r="F43" s="91" t="b">
        <v>0</v>
      </c>
      <c r="G43" s="91" t="b">
        <v>0</v>
      </c>
    </row>
    <row r="44" spans="1:7" ht="15">
      <c r="A44" s="91" t="s">
        <v>932</v>
      </c>
      <c r="B44" s="91">
        <v>4</v>
      </c>
      <c r="C44" s="130">
        <v>0.008124846591239918</v>
      </c>
      <c r="D44" s="91" t="s">
        <v>1198</v>
      </c>
      <c r="E44" s="91" t="b">
        <v>0</v>
      </c>
      <c r="F44" s="91" t="b">
        <v>0</v>
      </c>
      <c r="G44" s="91" t="b">
        <v>0</v>
      </c>
    </row>
    <row r="45" spans="1:7" ht="15">
      <c r="A45" s="91" t="s">
        <v>1139</v>
      </c>
      <c r="B45" s="91">
        <v>4</v>
      </c>
      <c r="C45" s="130">
        <v>0.0063409651354533626</v>
      </c>
      <c r="D45" s="91" t="s">
        <v>1198</v>
      </c>
      <c r="E45" s="91" t="b">
        <v>0</v>
      </c>
      <c r="F45" s="91" t="b">
        <v>0</v>
      </c>
      <c r="G45" s="91" t="b">
        <v>0</v>
      </c>
    </row>
    <row r="46" spans="1:7" ht="15">
      <c r="A46" s="91" t="s">
        <v>243</v>
      </c>
      <c r="B46" s="91">
        <v>3</v>
      </c>
      <c r="C46" s="130">
        <v>0.005311007125404689</v>
      </c>
      <c r="D46" s="91" t="s">
        <v>1198</v>
      </c>
      <c r="E46" s="91" t="b">
        <v>0</v>
      </c>
      <c r="F46" s="91" t="b">
        <v>0</v>
      </c>
      <c r="G46" s="91" t="b">
        <v>0</v>
      </c>
    </row>
    <row r="47" spans="1:7" ht="15">
      <c r="A47" s="91" t="s">
        <v>918</v>
      </c>
      <c r="B47" s="91">
        <v>3</v>
      </c>
      <c r="C47" s="130">
        <v>0.005311007125404689</v>
      </c>
      <c r="D47" s="91" t="s">
        <v>1198</v>
      </c>
      <c r="E47" s="91" t="b">
        <v>0</v>
      </c>
      <c r="F47" s="91" t="b">
        <v>1</v>
      </c>
      <c r="G47" s="91" t="b">
        <v>0</v>
      </c>
    </row>
    <row r="48" spans="1:7" ht="15">
      <c r="A48" s="91" t="s">
        <v>920</v>
      </c>
      <c r="B48" s="91">
        <v>3</v>
      </c>
      <c r="C48" s="130">
        <v>0.005311007125404689</v>
      </c>
      <c r="D48" s="91" t="s">
        <v>1198</v>
      </c>
      <c r="E48" s="91" t="b">
        <v>0</v>
      </c>
      <c r="F48" s="91" t="b">
        <v>0</v>
      </c>
      <c r="G48" s="91" t="b">
        <v>0</v>
      </c>
    </row>
    <row r="49" spans="1:7" ht="15">
      <c r="A49" s="91" t="s">
        <v>922</v>
      </c>
      <c r="B49" s="91">
        <v>3</v>
      </c>
      <c r="C49" s="130">
        <v>0.005311007125404689</v>
      </c>
      <c r="D49" s="91" t="s">
        <v>1198</v>
      </c>
      <c r="E49" s="91" t="b">
        <v>0</v>
      </c>
      <c r="F49" s="91" t="b">
        <v>0</v>
      </c>
      <c r="G49" s="91" t="b">
        <v>0</v>
      </c>
    </row>
    <row r="50" spans="1:7" ht="15">
      <c r="A50" s="91" t="s">
        <v>923</v>
      </c>
      <c r="B50" s="91">
        <v>3</v>
      </c>
      <c r="C50" s="130">
        <v>0.005311007125404689</v>
      </c>
      <c r="D50" s="91" t="s">
        <v>1198</v>
      </c>
      <c r="E50" s="91" t="b">
        <v>0</v>
      </c>
      <c r="F50" s="91" t="b">
        <v>0</v>
      </c>
      <c r="G50" s="91" t="b">
        <v>0</v>
      </c>
    </row>
    <row r="51" spans="1:7" ht="15">
      <c r="A51" s="91" t="s">
        <v>1140</v>
      </c>
      <c r="B51" s="91">
        <v>3</v>
      </c>
      <c r="C51" s="130">
        <v>0.005311007125404689</v>
      </c>
      <c r="D51" s="91" t="s">
        <v>1198</v>
      </c>
      <c r="E51" s="91" t="b">
        <v>0</v>
      </c>
      <c r="F51" s="91" t="b">
        <v>0</v>
      </c>
      <c r="G51" s="91" t="b">
        <v>0</v>
      </c>
    </row>
    <row r="52" spans="1:7" ht="15">
      <c r="A52" s="91" t="s">
        <v>1141</v>
      </c>
      <c r="B52" s="91">
        <v>3</v>
      </c>
      <c r="C52" s="130">
        <v>0.005311007125404689</v>
      </c>
      <c r="D52" s="91" t="s">
        <v>1198</v>
      </c>
      <c r="E52" s="91" t="b">
        <v>0</v>
      </c>
      <c r="F52" s="91" t="b">
        <v>0</v>
      </c>
      <c r="G52" s="91" t="b">
        <v>0</v>
      </c>
    </row>
    <row r="53" spans="1:7" ht="15">
      <c r="A53" s="91" t="s">
        <v>1142</v>
      </c>
      <c r="B53" s="91">
        <v>3</v>
      </c>
      <c r="C53" s="130">
        <v>0.005311007125404689</v>
      </c>
      <c r="D53" s="91" t="s">
        <v>1198</v>
      </c>
      <c r="E53" s="91" t="b">
        <v>0</v>
      </c>
      <c r="F53" s="91" t="b">
        <v>0</v>
      </c>
      <c r="G53" s="91" t="b">
        <v>0</v>
      </c>
    </row>
    <row r="54" spans="1:7" ht="15">
      <c r="A54" s="91" t="s">
        <v>1143</v>
      </c>
      <c r="B54" s="91">
        <v>3</v>
      </c>
      <c r="C54" s="130">
        <v>0.005311007125404689</v>
      </c>
      <c r="D54" s="91" t="s">
        <v>1198</v>
      </c>
      <c r="E54" s="91" t="b">
        <v>0</v>
      </c>
      <c r="F54" s="91" t="b">
        <v>0</v>
      </c>
      <c r="G54" s="91" t="b">
        <v>0</v>
      </c>
    </row>
    <row r="55" spans="1:7" ht="15">
      <c r="A55" s="91" t="s">
        <v>912</v>
      </c>
      <c r="B55" s="91">
        <v>3</v>
      </c>
      <c r="C55" s="130">
        <v>0.005311007125404689</v>
      </c>
      <c r="D55" s="91" t="s">
        <v>1198</v>
      </c>
      <c r="E55" s="91" t="b">
        <v>0</v>
      </c>
      <c r="F55" s="91" t="b">
        <v>0</v>
      </c>
      <c r="G55" s="91" t="b">
        <v>0</v>
      </c>
    </row>
    <row r="56" spans="1:7" ht="15">
      <c r="A56" s="91" t="s">
        <v>913</v>
      </c>
      <c r="B56" s="91">
        <v>3</v>
      </c>
      <c r="C56" s="130">
        <v>0.005311007125404689</v>
      </c>
      <c r="D56" s="91" t="s">
        <v>1198</v>
      </c>
      <c r="E56" s="91" t="b">
        <v>0</v>
      </c>
      <c r="F56" s="91" t="b">
        <v>0</v>
      </c>
      <c r="G56" s="91" t="b">
        <v>0</v>
      </c>
    </row>
    <row r="57" spans="1:7" ht="15">
      <c r="A57" s="91" t="s">
        <v>914</v>
      </c>
      <c r="B57" s="91">
        <v>3</v>
      </c>
      <c r="C57" s="130">
        <v>0.005311007125404689</v>
      </c>
      <c r="D57" s="91" t="s">
        <v>1198</v>
      </c>
      <c r="E57" s="91" t="b">
        <v>0</v>
      </c>
      <c r="F57" s="91" t="b">
        <v>0</v>
      </c>
      <c r="G57" s="91" t="b">
        <v>0</v>
      </c>
    </row>
    <row r="58" spans="1:7" ht="15">
      <c r="A58" s="91" t="s">
        <v>915</v>
      </c>
      <c r="B58" s="91">
        <v>3</v>
      </c>
      <c r="C58" s="130">
        <v>0.005311007125404689</v>
      </c>
      <c r="D58" s="91" t="s">
        <v>1198</v>
      </c>
      <c r="E58" s="91" t="b">
        <v>0</v>
      </c>
      <c r="F58" s="91" t="b">
        <v>0</v>
      </c>
      <c r="G58" s="91" t="b">
        <v>0</v>
      </c>
    </row>
    <row r="59" spans="1:7" ht="15">
      <c r="A59" s="91" t="s">
        <v>1144</v>
      </c>
      <c r="B59" s="91">
        <v>3</v>
      </c>
      <c r="C59" s="130">
        <v>0.005311007125404689</v>
      </c>
      <c r="D59" s="91" t="s">
        <v>1198</v>
      </c>
      <c r="E59" s="91" t="b">
        <v>0</v>
      </c>
      <c r="F59" s="91" t="b">
        <v>0</v>
      </c>
      <c r="G59" s="91" t="b">
        <v>0</v>
      </c>
    </row>
    <row r="60" spans="1:7" ht="15">
      <c r="A60" s="91" t="s">
        <v>1145</v>
      </c>
      <c r="B60" s="91">
        <v>3</v>
      </c>
      <c r="C60" s="130">
        <v>0.005311007125404689</v>
      </c>
      <c r="D60" s="91" t="s">
        <v>1198</v>
      </c>
      <c r="E60" s="91" t="b">
        <v>0</v>
      </c>
      <c r="F60" s="91" t="b">
        <v>0</v>
      </c>
      <c r="G60" s="91" t="b">
        <v>0</v>
      </c>
    </row>
    <row r="61" spans="1:7" ht="15">
      <c r="A61" s="91" t="s">
        <v>1146</v>
      </c>
      <c r="B61" s="91">
        <v>3</v>
      </c>
      <c r="C61" s="130">
        <v>0.005311007125404689</v>
      </c>
      <c r="D61" s="91" t="s">
        <v>1198</v>
      </c>
      <c r="E61" s="91" t="b">
        <v>0</v>
      </c>
      <c r="F61" s="91" t="b">
        <v>0</v>
      </c>
      <c r="G61" s="91" t="b">
        <v>0</v>
      </c>
    </row>
    <row r="62" spans="1:7" ht="15">
      <c r="A62" s="91" t="s">
        <v>1147</v>
      </c>
      <c r="B62" s="91">
        <v>3</v>
      </c>
      <c r="C62" s="130">
        <v>0.005311007125404689</v>
      </c>
      <c r="D62" s="91" t="s">
        <v>1198</v>
      </c>
      <c r="E62" s="91" t="b">
        <v>0</v>
      </c>
      <c r="F62" s="91" t="b">
        <v>0</v>
      </c>
      <c r="G62" s="91" t="b">
        <v>0</v>
      </c>
    </row>
    <row r="63" spans="1:7" ht="15">
      <c r="A63" s="91" t="s">
        <v>891</v>
      </c>
      <c r="B63" s="91">
        <v>2</v>
      </c>
      <c r="C63" s="130">
        <v>0.004062423295619959</v>
      </c>
      <c r="D63" s="91" t="s">
        <v>1198</v>
      </c>
      <c r="E63" s="91" t="b">
        <v>0</v>
      </c>
      <c r="F63" s="91" t="b">
        <v>0</v>
      </c>
      <c r="G63" s="91" t="b">
        <v>0</v>
      </c>
    </row>
    <row r="64" spans="1:7" ht="15">
      <c r="A64" s="91" t="s">
        <v>239</v>
      </c>
      <c r="B64" s="91">
        <v>2</v>
      </c>
      <c r="C64" s="130">
        <v>0.004062423295619959</v>
      </c>
      <c r="D64" s="91" t="s">
        <v>1198</v>
      </c>
      <c r="E64" s="91" t="b">
        <v>0</v>
      </c>
      <c r="F64" s="91" t="b">
        <v>0</v>
      </c>
      <c r="G64" s="91" t="b">
        <v>0</v>
      </c>
    </row>
    <row r="65" spans="1:7" ht="15">
      <c r="A65" s="91" t="s">
        <v>892</v>
      </c>
      <c r="B65" s="91">
        <v>2</v>
      </c>
      <c r="C65" s="130">
        <v>0.004062423295619959</v>
      </c>
      <c r="D65" s="91" t="s">
        <v>1198</v>
      </c>
      <c r="E65" s="91" t="b">
        <v>0</v>
      </c>
      <c r="F65" s="91" t="b">
        <v>0</v>
      </c>
      <c r="G65" s="91" t="b">
        <v>0</v>
      </c>
    </row>
    <row r="66" spans="1:7" ht="15">
      <c r="A66" s="91" t="s">
        <v>893</v>
      </c>
      <c r="B66" s="91">
        <v>2</v>
      </c>
      <c r="C66" s="130">
        <v>0.004062423295619959</v>
      </c>
      <c r="D66" s="91" t="s">
        <v>1198</v>
      </c>
      <c r="E66" s="91" t="b">
        <v>0</v>
      </c>
      <c r="F66" s="91" t="b">
        <v>0</v>
      </c>
      <c r="G66" s="91" t="b">
        <v>0</v>
      </c>
    </row>
    <row r="67" spans="1:7" ht="15">
      <c r="A67" s="91" t="s">
        <v>894</v>
      </c>
      <c r="B67" s="91">
        <v>2</v>
      </c>
      <c r="C67" s="130">
        <v>0.004062423295619959</v>
      </c>
      <c r="D67" s="91" t="s">
        <v>1198</v>
      </c>
      <c r="E67" s="91" t="b">
        <v>0</v>
      </c>
      <c r="F67" s="91" t="b">
        <v>0</v>
      </c>
      <c r="G67" s="91" t="b">
        <v>0</v>
      </c>
    </row>
    <row r="68" spans="1:7" ht="15">
      <c r="A68" s="91" t="s">
        <v>252</v>
      </c>
      <c r="B68" s="91">
        <v>2</v>
      </c>
      <c r="C68" s="130">
        <v>0.004062423295619959</v>
      </c>
      <c r="D68" s="91" t="s">
        <v>1198</v>
      </c>
      <c r="E68" s="91" t="b">
        <v>0</v>
      </c>
      <c r="F68" s="91" t="b">
        <v>0</v>
      </c>
      <c r="G68" s="91" t="b">
        <v>0</v>
      </c>
    </row>
    <row r="69" spans="1:7" ht="15">
      <c r="A69" s="91" t="s">
        <v>251</v>
      </c>
      <c r="B69" s="91">
        <v>2</v>
      </c>
      <c r="C69" s="130">
        <v>0.004062423295619959</v>
      </c>
      <c r="D69" s="91" t="s">
        <v>1198</v>
      </c>
      <c r="E69" s="91" t="b">
        <v>0</v>
      </c>
      <c r="F69" s="91" t="b">
        <v>0</v>
      </c>
      <c r="G69" s="91" t="b">
        <v>0</v>
      </c>
    </row>
    <row r="70" spans="1:7" ht="15">
      <c r="A70" s="91" t="s">
        <v>925</v>
      </c>
      <c r="B70" s="91">
        <v>2</v>
      </c>
      <c r="C70" s="130">
        <v>0.004062423295619959</v>
      </c>
      <c r="D70" s="91" t="s">
        <v>1198</v>
      </c>
      <c r="E70" s="91" t="b">
        <v>0</v>
      </c>
      <c r="F70" s="91" t="b">
        <v>0</v>
      </c>
      <c r="G70" s="91" t="b">
        <v>0</v>
      </c>
    </row>
    <row r="71" spans="1:7" ht="15">
      <c r="A71" s="91" t="s">
        <v>926</v>
      </c>
      <c r="B71" s="91">
        <v>2</v>
      </c>
      <c r="C71" s="130">
        <v>0.004062423295619959</v>
      </c>
      <c r="D71" s="91" t="s">
        <v>1198</v>
      </c>
      <c r="E71" s="91" t="b">
        <v>0</v>
      </c>
      <c r="F71" s="91" t="b">
        <v>1</v>
      </c>
      <c r="G71" s="91" t="b">
        <v>0</v>
      </c>
    </row>
    <row r="72" spans="1:7" ht="15">
      <c r="A72" s="91" t="s">
        <v>927</v>
      </c>
      <c r="B72" s="91">
        <v>2</v>
      </c>
      <c r="C72" s="130">
        <v>0.004062423295619959</v>
      </c>
      <c r="D72" s="91" t="s">
        <v>1198</v>
      </c>
      <c r="E72" s="91" t="b">
        <v>0</v>
      </c>
      <c r="F72" s="91" t="b">
        <v>0</v>
      </c>
      <c r="G72" s="91" t="b">
        <v>0</v>
      </c>
    </row>
    <row r="73" spans="1:7" ht="15">
      <c r="A73" s="91" t="s">
        <v>928</v>
      </c>
      <c r="B73" s="91">
        <v>2</v>
      </c>
      <c r="C73" s="130">
        <v>0.004062423295619959</v>
      </c>
      <c r="D73" s="91" t="s">
        <v>1198</v>
      </c>
      <c r="E73" s="91" t="b">
        <v>0</v>
      </c>
      <c r="F73" s="91" t="b">
        <v>0</v>
      </c>
      <c r="G73" s="91" t="b">
        <v>0</v>
      </c>
    </row>
    <row r="74" spans="1:7" ht="15">
      <c r="A74" s="91" t="s">
        <v>929</v>
      </c>
      <c r="B74" s="91">
        <v>2</v>
      </c>
      <c r="C74" s="130">
        <v>0.004062423295619959</v>
      </c>
      <c r="D74" s="91" t="s">
        <v>1198</v>
      </c>
      <c r="E74" s="91" t="b">
        <v>0</v>
      </c>
      <c r="F74" s="91" t="b">
        <v>0</v>
      </c>
      <c r="G74" s="91" t="b">
        <v>0</v>
      </c>
    </row>
    <row r="75" spans="1:7" ht="15">
      <c r="A75" s="91" t="s">
        <v>930</v>
      </c>
      <c r="B75" s="91">
        <v>2</v>
      </c>
      <c r="C75" s="130">
        <v>0.004062423295619959</v>
      </c>
      <c r="D75" s="91" t="s">
        <v>1198</v>
      </c>
      <c r="E75" s="91" t="b">
        <v>0</v>
      </c>
      <c r="F75" s="91" t="b">
        <v>0</v>
      </c>
      <c r="G75" s="91" t="b">
        <v>0</v>
      </c>
    </row>
    <row r="76" spans="1:7" ht="15">
      <c r="A76" s="91" t="s">
        <v>1148</v>
      </c>
      <c r="B76" s="91">
        <v>2</v>
      </c>
      <c r="C76" s="130">
        <v>0.004062423295619959</v>
      </c>
      <c r="D76" s="91" t="s">
        <v>1198</v>
      </c>
      <c r="E76" s="91" t="b">
        <v>0</v>
      </c>
      <c r="F76" s="91" t="b">
        <v>0</v>
      </c>
      <c r="G76" s="91" t="b">
        <v>0</v>
      </c>
    </row>
    <row r="77" spans="1:7" ht="15">
      <c r="A77" s="91" t="s">
        <v>1149</v>
      </c>
      <c r="B77" s="91">
        <v>2</v>
      </c>
      <c r="C77" s="130">
        <v>0.004062423295619959</v>
      </c>
      <c r="D77" s="91" t="s">
        <v>1198</v>
      </c>
      <c r="E77" s="91" t="b">
        <v>0</v>
      </c>
      <c r="F77" s="91" t="b">
        <v>0</v>
      </c>
      <c r="G77" s="91" t="b">
        <v>0</v>
      </c>
    </row>
    <row r="78" spans="1:7" ht="15">
      <c r="A78" s="91" t="s">
        <v>1150</v>
      </c>
      <c r="B78" s="91">
        <v>2</v>
      </c>
      <c r="C78" s="130">
        <v>0.004062423295619959</v>
      </c>
      <c r="D78" s="91" t="s">
        <v>1198</v>
      </c>
      <c r="E78" s="91" t="b">
        <v>0</v>
      </c>
      <c r="F78" s="91" t="b">
        <v>0</v>
      </c>
      <c r="G78" s="91" t="b">
        <v>0</v>
      </c>
    </row>
    <row r="79" spans="1:7" ht="15">
      <c r="A79" s="91" t="s">
        <v>1151</v>
      </c>
      <c r="B79" s="91">
        <v>2</v>
      </c>
      <c r="C79" s="130">
        <v>0.004062423295619959</v>
      </c>
      <c r="D79" s="91" t="s">
        <v>1198</v>
      </c>
      <c r="E79" s="91" t="b">
        <v>1</v>
      </c>
      <c r="F79" s="91" t="b">
        <v>0</v>
      </c>
      <c r="G79" s="91" t="b">
        <v>0</v>
      </c>
    </row>
    <row r="80" spans="1:7" ht="15">
      <c r="A80" s="91" t="s">
        <v>1152</v>
      </c>
      <c r="B80" s="91">
        <v>2</v>
      </c>
      <c r="C80" s="130">
        <v>0.004062423295619959</v>
      </c>
      <c r="D80" s="91" t="s">
        <v>1198</v>
      </c>
      <c r="E80" s="91" t="b">
        <v>0</v>
      </c>
      <c r="F80" s="91" t="b">
        <v>0</v>
      </c>
      <c r="G80" s="91" t="b">
        <v>0</v>
      </c>
    </row>
    <row r="81" spans="1:7" ht="15">
      <c r="A81" s="91" t="s">
        <v>327</v>
      </c>
      <c r="B81" s="91">
        <v>2</v>
      </c>
      <c r="C81" s="130">
        <v>0.004062423295619959</v>
      </c>
      <c r="D81" s="91" t="s">
        <v>1198</v>
      </c>
      <c r="E81" s="91" t="b">
        <v>0</v>
      </c>
      <c r="F81" s="91" t="b">
        <v>0</v>
      </c>
      <c r="G81" s="91" t="b">
        <v>0</v>
      </c>
    </row>
    <row r="82" spans="1:7" ht="15">
      <c r="A82" s="91" t="s">
        <v>1153</v>
      </c>
      <c r="B82" s="91">
        <v>2</v>
      </c>
      <c r="C82" s="130">
        <v>0.004062423295619959</v>
      </c>
      <c r="D82" s="91" t="s">
        <v>1198</v>
      </c>
      <c r="E82" s="91" t="b">
        <v>0</v>
      </c>
      <c r="F82" s="91" t="b">
        <v>0</v>
      </c>
      <c r="G82" s="91" t="b">
        <v>0</v>
      </c>
    </row>
    <row r="83" spans="1:7" ht="15">
      <c r="A83" s="91" t="s">
        <v>1154</v>
      </c>
      <c r="B83" s="91">
        <v>2</v>
      </c>
      <c r="C83" s="130">
        <v>0.004062423295619959</v>
      </c>
      <c r="D83" s="91" t="s">
        <v>1198</v>
      </c>
      <c r="E83" s="91" t="b">
        <v>0</v>
      </c>
      <c r="F83" s="91" t="b">
        <v>0</v>
      </c>
      <c r="G83" s="91" t="b">
        <v>0</v>
      </c>
    </row>
    <row r="84" spans="1:7" ht="15">
      <c r="A84" s="91" t="s">
        <v>1155</v>
      </c>
      <c r="B84" s="91">
        <v>2</v>
      </c>
      <c r="C84" s="130">
        <v>0.004062423295619959</v>
      </c>
      <c r="D84" s="91" t="s">
        <v>1198</v>
      </c>
      <c r="E84" s="91" t="b">
        <v>0</v>
      </c>
      <c r="F84" s="91" t="b">
        <v>0</v>
      </c>
      <c r="G84" s="91" t="b">
        <v>0</v>
      </c>
    </row>
    <row r="85" spans="1:7" ht="15">
      <c r="A85" s="91" t="s">
        <v>1156</v>
      </c>
      <c r="B85" s="91">
        <v>2</v>
      </c>
      <c r="C85" s="130">
        <v>0.004062423295619959</v>
      </c>
      <c r="D85" s="91" t="s">
        <v>1198</v>
      </c>
      <c r="E85" s="91" t="b">
        <v>0</v>
      </c>
      <c r="F85" s="91" t="b">
        <v>0</v>
      </c>
      <c r="G85" s="91" t="b">
        <v>0</v>
      </c>
    </row>
    <row r="86" spans="1:7" ht="15">
      <c r="A86" s="91" t="s">
        <v>1157</v>
      </c>
      <c r="B86" s="91">
        <v>2</v>
      </c>
      <c r="C86" s="130">
        <v>0.004062423295619959</v>
      </c>
      <c r="D86" s="91" t="s">
        <v>1198</v>
      </c>
      <c r="E86" s="91" t="b">
        <v>0</v>
      </c>
      <c r="F86" s="91" t="b">
        <v>0</v>
      </c>
      <c r="G86" s="91" t="b">
        <v>0</v>
      </c>
    </row>
    <row r="87" spans="1:7" ht="15">
      <c r="A87" s="91" t="s">
        <v>1158</v>
      </c>
      <c r="B87" s="91">
        <v>2</v>
      </c>
      <c r="C87" s="130">
        <v>0.004062423295619959</v>
      </c>
      <c r="D87" s="91" t="s">
        <v>1198</v>
      </c>
      <c r="E87" s="91" t="b">
        <v>1</v>
      </c>
      <c r="F87" s="91" t="b">
        <v>0</v>
      </c>
      <c r="G87" s="91" t="b">
        <v>0</v>
      </c>
    </row>
    <row r="88" spans="1:7" ht="15">
      <c r="A88" s="91" t="s">
        <v>1159</v>
      </c>
      <c r="B88" s="91">
        <v>2</v>
      </c>
      <c r="C88" s="130">
        <v>0.004062423295619959</v>
      </c>
      <c r="D88" s="91" t="s">
        <v>1198</v>
      </c>
      <c r="E88" s="91" t="b">
        <v>0</v>
      </c>
      <c r="F88" s="91" t="b">
        <v>0</v>
      </c>
      <c r="G88" s="91" t="b">
        <v>0</v>
      </c>
    </row>
    <row r="89" spans="1:7" ht="15">
      <c r="A89" s="91" t="s">
        <v>1160</v>
      </c>
      <c r="B89" s="91">
        <v>2</v>
      </c>
      <c r="C89" s="130">
        <v>0.004062423295619959</v>
      </c>
      <c r="D89" s="91" t="s">
        <v>1198</v>
      </c>
      <c r="E89" s="91" t="b">
        <v>0</v>
      </c>
      <c r="F89" s="91" t="b">
        <v>0</v>
      </c>
      <c r="G89" s="91" t="b">
        <v>0</v>
      </c>
    </row>
    <row r="90" spans="1:7" ht="15">
      <c r="A90" s="91" t="s">
        <v>1161</v>
      </c>
      <c r="B90" s="91">
        <v>2</v>
      </c>
      <c r="C90" s="130">
        <v>0.004062423295619959</v>
      </c>
      <c r="D90" s="91" t="s">
        <v>1198</v>
      </c>
      <c r="E90" s="91" t="b">
        <v>0</v>
      </c>
      <c r="F90" s="91" t="b">
        <v>0</v>
      </c>
      <c r="G90" s="91" t="b">
        <v>0</v>
      </c>
    </row>
    <row r="91" spans="1:7" ht="15">
      <c r="A91" s="91" t="s">
        <v>1162</v>
      </c>
      <c r="B91" s="91">
        <v>2</v>
      </c>
      <c r="C91" s="130">
        <v>0.004062423295619959</v>
      </c>
      <c r="D91" s="91" t="s">
        <v>1198</v>
      </c>
      <c r="E91" s="91" t="b">
        <v>0</v>
      </c>
      <c r="F91" s="91" t="b">
        <v>0</v>
      </c>
      <c r="G91" s="91" t="b">
        <v>0</v>
      </c>
    </row>
    <row r="92" spans="1:7" ht="15">
      <c r="A92" s="91" t="s">
        <v>227</v>
      </c>
      <c r="B92" s="91">
        <v>2</v>
      </c>
      <c r="C92" s="130">
        <v>0.004062423295619959</v>
      </c>
      <c r="D92" s="91" t="s">
        <v>1198</v>
      </c>
      <c r="E92" s="91" t="b">
        <v>0</v>
      </c>
      <c r="F92" s="91" t="b">
        <v>0</v>
      </c>
      <c r="G92" s="91" t="b">
        <v>0</v>
      </c>
    </row>
    <row r="93" spans="1:7" ht="15">
      <c r="A93" s="91" t="s">
        <v>246</v>
      </c>
      <c r="B93" s="91">
        <v>2</v>
      </c>
      <c r="C93" s="130">
        <v>0.004062423295619959</v>
      </c>
      <c r="D93" s="91" t="s">
        <v>1198</v>
      </c>
      <c r="E93" s="91" t="b">
        <v>0</v>
      </c>
      <c r="F93" s="91" t="b">
        <v>0</v>
      </c>
      <c r="G93" s="91" t="b">
        <v>0</v>
      </c>
    </row>
    <row r="94" spans="1:7" ht="15">
      <c r="A94" s="91" t="s">
        <v>919</v>
      </c>
      <c r="B94" s="91">
        <v>2</v>
      </c>
      <c r="C94" s="130">
        <v>0.004062423295619959</v>
      </c>
      <c r="D94" s="91" t="s">
        <v>1198</v>
      </c>
      <c r="E94" s="91" t="b">
        <v>1</v>
      </c>
      <c r="F94" s="91" t="b">
        <v>0</v>
      </c>
      <c r="G94" s="91" t="b">
        <v>0</v>
      </c>
    </row>
    <row r="95" spans="1:7" ht="15">
      <c r="A95" s="91" t="s">
        <v>1163</v>
      </c>
      <c r="B95" s="91">
        <v>2</v>
      </c>
      <c r="C95" s="130">
        <v>0.004062423295619959</v>
      </c>
      <c r="D95" s="91" t="s">
        <v>1198</v>
      </c>
      <c r="E95" s="91" t="b">
        <v>1</v>
      </c>
      <c r="F95" s="91" t="b">
        <v>0</v>
      </c>
      <c r="G95" s="91" t="b">
        <v>0</v>
      </c>
    </row>
    <row r="96" spans="1:7" ht="15">
      <c r="A96" s="91" t="s">
        <v>1164</v>
      </c>
      <c r="B96" s="91">
        <v>2</v>
      </c>
      <c r="C96" s="130">
        <v>0.004062423295619959</v>
      </c>
      <c r="D96" s="91" t="s">
        <v>1198</v>
      </c>
      <c r="E96" s="91" t="b">
        <v>1</v>
      </c>
      <c r="F96" s="91" t="b">
        <v>0</v>
      </c>
      <c r="G96" s="91" t="b">
        <v>0</v>
      </c>
    </row>
    <row r="97" spans="1:7" ht="15">
      <c r="A97" s="91" t="s">
        <v>1165</v>
      </c>
      <c r="B97" s="91">
        <v>2</v>
      </c>
      <c r="C97" s="130">
        <v>0.004062423295619959</v>
      </c>
      <c r="D97" s="91" t="s">
        <v>1198</v>
      </c>
      <c r="E97" s="91" t="b">
        <v>0</v>
      </c>
      <c r="F97" s="91" t="b">
        <v>0</v>
      </c>
      <c r="G97" s="91" t="b">
        <v>0</v>
      </c>
    </row>
    <row r="98" spans="1:7" ht="15">
      <c r="A98" s="91" t="s">
        <v>217</v>
      </c>
      <c r="B98" s="91">
        <v>2</v>
      </c>
      <c r="C98" s="130">
        <v>0.004062423295619959</v>
      </c>
      <c r="D98" s="91" t="s">
        <v>1198</v>
      </c>
      <c r="E98" s="91" t="b">
        <v>0</v>
      </c>
      <c r="F98" s="91" t="b">
        <v>0</v>
      </c>
      <c r="G98" s="91" t="b">
        <v>0</v>
      </c>
    </row>
    <row r="99" spans="1:7" ht="15">
      <c r="A99" s="91" t="s">
        <v>244</v>
      </c>
      <c r="B99" s="91">
        <v>2</v>
      </c>
      <c r="C99" s="130">
        <v>0.004062423295619959</v>
      </c>
      <c r="D99" s="91" t="s">
        <v>1198</v>
      </c>
      <c r="E99" s="91" t="b">
        <v>0</v>
      </c>
      <c r="F99" s="91" t="b">
        <v>0</v>
      </c>
      <c r="G99" s="91" t="b">
        <v>0</v>
      </c>
    </row>
    <row r="100" spans="1:7" ht="15">
      <c r="A100" s="91" t="s">
        <v>933</v>
      </c>
      <c r="B100" s="91">
        <v>2</v>
      </c>
      <c r="C100" s="130">
        <v>0.004062423295619959</v>
      </c>
      <c r="D100" s="91" t="s">
        <v>1198</v>
      </c>
      <c r="E100" s="91" t="b">
        <v>0</v>
      </c>
      <c r="F100" s="91" t="b">
        <v>0</v>
      </c>
      <c r="G100" s="91" t="b">
        <v>0</v>
      </c>
    </row>
    <row r="101" spans="1:7" ht="15">
      <c r="A101" s="91" t="s">
        <v>934</v>
      </c>
      <c r="B101" s="91">
        <v>2</v>
      </c>
      <c r="C101" s="130">
        <v>0.004062423295619959</v>
      </c>
      <c r="D101" s="91" t="s">
        <v>1198</v>
      </c>
      <c r="E101" s="91" t="b">
        <v>0</v>
      </c>
      <c r="F101" s="91" t="b">
        <v>0</v>
      </c>
      <c r="G101" s="91" t="b">
        <v>0</v>
      </c>
    </row>
    <row r="102" spans="1:7" ht="15">
      <c r="A102" s="91" t="s">
        <v>935</v>
      </c>
      <c r="B102" s="91">
        <v>2</v>
      </c>
      <c r="C102" s="130">
        <v>0.004062423295619959</v>
      </c>
      <c r="D102" s="91" t="s">
        <v>1198</v>
      </c>
      <c r="E102" s="91" t="b">
        <v>0</v>
      </c>
      <c r="F102" s="91" t="b">
        <v>0</v>
      </c>
      <c r="G102" s="91" t="b">
        <v>0</v>
      </c>
    </row>
    <row r="103" spans="1:7" ht="15">
      <c r="A103" s="91" t="s">
        <v>936</v>
      </c>
      <c r="B103" s="91">
        <v>2</v>
      </c>
      <c r="C103" s="130">
        <v>0.004062423295619959</v>
      </c>
      <c r="D103" s="91" t="s">
        <v>1198</v>
      </c>
      <c r="E103" s="91" t="b">
        <v>0</v>
      </c>
      <c r="F103" s="91" t="b">
        <v>0</v>
      </c>
      <c r="G103" s="91" t="b">
        <v>0</v>
      </c>
    </row>
    <row r="104" spans="1:7" ht="15">
      <c r="A104" s="91" t="s">
        <v>1166</v>
      </c>
      <c r="B104" s="91">
        <v>2</v>
      </c>
      <c r="C104" s="130">
        <v>0.004062423295619959</v>
      </c>
      <c r="D104" s="91" t="s">
        <v>1198</v>
      </c>
      <c r="E104" s="91" t="b">
        <v>0</v>
      </c>
      <c r="F104" s="91" t="b">
        <v>1</v>
      </c>
      <c r="G104" s="91" t="b">
        <v>0</v>
      </c>
    </row>
    <row r="105" spans="1:7" ht="15">
      <c r="A105" s="91" t="s">
        <v>1167</v>
      </c>
      <c r="B105" s="91">
        <v>2</v>
      </c>
      <c r="C105" s="130">
        <v>0.004062423295619959</v>
      </c>
      <c r="D105" s="91" t="s">
        <v>1198</v>
      </c>
      <c r="E105" s="91" t="b">
        <v>0</v>
      </c>
      <c r="F105" s="91" t="b">
        <v>0</v>
      </c>
      <c r="G105" s="91" t="b">
        <v>0</v>
      </c>
    </row>
    <row r="106" spans="1:7" ht="15">
      <c r="A106" s="91" t="s">
        <v>1168</v>
      </c>
      <c r="B106" s="91">
        <v>2</v>
      </c>
      <c r="C106" s="130">
        <v>0.004062423295619959</v>
      </c>
      <c r="D106" s="91" t="s">
        <v>1198</v>
      </c>
      <c r="E106" s="91" t="b">
        <v>0</v>
      </c>
      <c r="F106" s="91" t="b">
        <v>0</v>
      </c>
      <c r="G106" s="91" t="b">
        <v>0</v>
      </c>
    </row>
    <row r="107" spans="1:7" ht="15">
      <c r="A107" s="91" t="s">
        <v>1169</v>
      </c>
      <c r="B107" s="91">
        <v>2</v>
      </c>
      <c r="C107" s="130">
        <v>0.004062423295619959</v>
      </c>
      <c r="D107" s="91" t="s">
        <v>1198</v>
      </c>
      <c r="E107" s="91" t="b">
        <v>0</v>
      </c>
      <c r="F107" s="91" t="b">
        <v>0</v>
      </c>
      <c r="G107" s="91" t="b">
        <v>0</v>
      </c>
    </row>
    <row r="108" spans="1:7" ht="15">
      <c r="A108" s="91" t="s">
        <v>1170</v>
      </c>
      <c r="B108" s="91">
        <v>2</v>
      </c>
      <c r="C108" s="130">
        <v>0.004062423295619959</v>
      </c>
      <c r="D108" s="91" t="s">
        <v>1198</v>
      </c>
      <c r="E108" s="91" t="b">
        <v>0</v>
      </c>
      <c r="F108" s="91" t="b">
        <v>0</v>
      </c>
      <c r="G108" s="91" t="b">
        <v>0</v>
      </c>
    </row>
    <row r="109" spans="1:7" ht="15">
      <c r="A109" s="91" t="s">
        <v>1171</v>
      </c>
      <c r="B109" s="91">
        <v>2</v>
      </c>
      <c r="C109" s="130">
        <v>0.004062423295619959</v>
      </c>
      <c r="D109" s="91" t="s">
        <v>1198</v>
      </c>
      <c r="E109" s="91" t="b">
        <v>0</v>
      </c>
      <c r="F109" s="91" t="b">
        <v>0</v>
      </c>
      <c r="G109" s="91" t="b">
        <v>0</v>
      </c>
    </row>
    <row r="110" spans="1:7" ht="15">
      <c r="A110" s="91" t="s">
        <v>1172</v>
      </c>
      <c r="B110" s="91">
        <v>2</v>
      </c>
      <c r="C110" s="130">
        <v>0.004062423295619959</v>
      </c>
      <c r="D110" s="91" t="s">
        <v>1198</v>
      </c>
      <c r="E110" s="91" t="b">
        <v>0</v>
      </c>
      <c r="F110" s="91" t="b">
        <v>0</v>
      </c>
      <c r="G110" s="91" t="b">
        <v>0</v>
      </c>
    </row>
    <row r="111" spans="1:7" ht="15">
      <c r="A111" s="91" t="s">
        <v>1173</v>
      </c>
      <c r="B111" s="91">
        <v>2</v>
      </c>
      <c r="C111" s="130">
        <v>0.004062423295619959</v>
      </c>
      <c r="D111" s="91" t="s">
        <v>1198</v>
      </c>
      <c r="E111" s="91" t="b">
        <v>1</v>
      </c>
      <c r="F111" s="91" t="b">
        <v>0</v>
      </c>
      <c r="G111" s="91" t="b">
        <v>0</v>
      </c>
    </row>
    <row r="112" spans="1:7" ht="15">
      <c r="A112" s="91" t="s">
        <v>1174</v>
      </c>
      <c r="B112" s="91">
        <v>2</v>
      </c>
      <c r="C112" s="130">
        <v>0.004062423295619959</v>
      </c>
      <c r="D112" s="91" t="s">
        <v>1198</v>
      </c>
      <c r="E112" s="91" t="b">
        <v>0</v>
      </c>
      <c r="F112" s="91" t="b">
        <v>0</v>
      </c>
      <c r="G112" s="91" t="b">
        <v>0</v>
      </c>
    </row>
    <row r="113" spans="1:7" ht="15">
      <c r="A113" s="91" t="s">
        <v>1175</v>
      </c>
      <c r="B113" s="91">
        <v>2</v>
      </c>
      <c r="C113" s="130">
        <v>0.004062423295619959</v>
      </c>
      <c r="D113" s="91" t="s">
        <v>1198</v>
      </c>
      <c r="E113" s="91" t="b">
        <v>0</v>
      </c>
      <c r="F113" s="91" t="b">
        <v>0</v>
      </c>
      <c r="G113" s="91" t="b">
        <v>0</v>
      </c>
    </row>
    <row r="114" spans="1:7" ht="15">
      <c r="A114" s="91" t="s">
        <v>1176</v>
      </c>
      <c r="B114" s="91">
        <v>2</v>
      </c>
      <c r="C114" s="130">
        <v>0.004062423295619959</v>
      </c>
      <c r="D114" s="91" t="s">
        <v>1198</v>
      </c>
      <c r="E114" s="91" t="b">
        <v>0</v>
      </c>
      <c r="F114" s="91" t="b">
        <v>0</v>
      </c>
      <c r="G114" s="91" t="b">
        <v>0</v>
      </c>
    </row>
    <row r="115" spans="1:7" ht="15">
      <c r="A115" s="91" t="s">
        <v>1177</v>
      </c>
      <c r="B115" s="91">
        <v>2</v>
      </c>
      <c r="C115" s="130">
        <v>0.004062423295619959</v>
      </c>
      <c r="D115" s="91" t="s">
        <v>1198</v>
      </c>
      <c r="E115" s="91" t="b">
        <v>0</v>
      </c>
      <c r="F115" s="91" t="b">
        <v>0</v>
      </c>
      <c r="G115" s="91" t="b">
        <v>0</v>
      </c>
    </row>
    <row r="116" spans="1:7" ht="15">
      <c r="A116" s="91" t="s">
        <v>1178</v>
      </c>
      <c r="B116" s="91">
        <v>2</v>
      </c>
      <c r="C116" s="130">
        <v>0.004062423295619959</v>
      </c>
      <c r="D116" s="91" t="s">
        <v>1198</v>
      </c>
      <c r="E116" s="91" t="b">
        <v>0</v>
      </c>
      <c r="F116" s="91" t="b">
        <v>0</v>
      </c>
      <c r="G116" s="91" t="b">
        <v>0</v>
      </c>
    </row>
    <row r="117" spans="1:7" ht="15">
      <c r="A117" s="91" t="s">
        <v>1179</v>
      </c>
      <c r="B117" s="91">
        <v>2</v>
      </c>
      <c r="C117" s="130">
        <v>0.004062423295619959</v>
      </c>
      <c r="D117" s="91" t="s">
        <v>1198</v>
      </c>
      <c r="E117" s="91" t="b">
        <v>0</v>
      </c>
      <c r="F117" s="91" t="b">
        <v>0</v>
      </c>
      <c r="G117" s="91" t="b">
        <v>0</v>
      </c>
    </row>
    <row r="118" spans="1:7" ht="15">
      <c r="A118" s="91" t="s">
        <v>1180</v>
      </c>
      <c r="B118" s="91">
        <v>2</v>
      </c>
      <c r="C118" s="130">
        <v>0.004062423295619959</v>
      </c>
      <c r="D118" s="91" t="s">
        <v>1198</v>
      </c>
      <c r="E118" s="91" t="b">
        <v>0</v>
      </c>
      <c r="F118" s="91" t="b">
        <v>0</v>
      </c>
      <c r="G118" s="91" t="b">
        <v>0</v>
      </c>
    </row>
    <row r="119" spans="1:7" ht="15">
      <c r="A119" s="91" t="s">
        <v>1181</v>
      </c>
      <c r="B119" s="91">
        <v>2</v>
      </c>
      <c r="C119" s="130">
        <v>0.004062423295619959</v>
      </c>
      <c r="D119" s="91" t="s">
        <v>1198</v>
      </c>
      <c r="E119" s="91" t="b">
        <v>0</v>
      </c>
      <c r="F119" s="91" t="b">
        <v>0</v>
      </c>
      <c r="G119" s="91" t="b">
        <v>0</v>
      </c>
    </row>
    <row r="120" spans="1:7" ht="15">
      <c r="A120" s="91" t="s">
        <v>1182</v>
      </c>
      <c r="B120" s="91">
        <v>2</v>
      </c>
      <c r="C120" s="130">
        <v>0.004062423295619959</v>
      </c>
      <c r="D120" s="91" t="s">
        <v>1198</v>
      </c>
      <c r="E120" s="91" t="b">
        <v>0</v>
      </c>
      <c r="F120" s="91" t="b">
        <v>0</v>
      </c>
      <c r="G120" s="91" t="b">
        <v>0</v>
      </c>
    </row>
    <row r="121" spans="1:7" ht="15">
      <c r="A121" s="91" t="s">
        <v>1183</v>
      </c>
      <c r="B121" s="91">
        <v>2</v>
      </c>
      <c r="C121" s="130">
        <v>0.004062423295619959</v>
      </c>
      <c r="D121" s="91" t="s">
        <v>1198</v>
      </c>
      <c r="E121" s="91" t="b">
        <v>0</v>
      </c>
      <c r="F121" s="91" t="b">
        <v>0</v>
      </c>
      <c r="G121" s="91" t="b">
        <v>0</v>
      </c>
    </row>
    <row r="122" spans="1:7" ht="15">
      <c r="A122" s="91" t="s">
        <v>1184</v>
      </c>
      <c r="B122" s="91">
        <v>2</v>
      </c>
      <c r="C122" s="130">
        <v>0.004954364023513237</v>
      </c>
      <c r="D122" s="91" t="s">
        <v>1198</v>
      </c>
      <c r="E122" s="91" t="b">
        <v>0</v>
      </c>
      <c r="F122" s="91" t="b">
        <v>0</v>
      </c>
      <c r="G122" s="91" t="b">
        <v>0</v>
      </c>
    </row>
    <row r="123" spans="1:7" ht="15">
      <c r="A123" s="91" t="s">
        <v>1185</v>
      </c>
      <c r="B123" s="91">
        <v>2</v>
      </c>
      <c r="C123" s="130">
        <v>0.004954364023513237</v>
      </c>
      <c r="D123" s="91" t="s">
        <v>1198</v>
      </c>
      <c r="E123" s="91" t="b">
        <v>0</v>
      </c>
      <c r="F123" s="91" t="b">
        <v>0</v>
      </c>
      <c r="G123" s="91" t="b">
        <v>0</v>
      </c>
    </row>
    <row r="124" spans="1:7" ht="15">
      <c r="A124" s="91" t="s">
        <v>1186</v>
      </c>
      <c r="B124" s="91">
        <v>2</v>
      </c>
      <c r="C124" s="130">
        <v>0.004954364023513237</v>
      </c>
      <c r="D124" s="91" t="s">
        <v>1198</v>
      </c>
      <c r="E124" s="91" t="b">
        <v>0</v>
      </c>
      <c r="F124" s="91" t="b">
        <v>0</v>
      </c>
      <c r="G124" s="91" t="b">
        <v>0</v>
      </c>
    </row>
    <row r="125" spans="1:7" ht="15">
      <c r="A125" s="91" t="s">
        <v>1187</v>
      </c>
      <c r="B125" s="91">
        <v>2</v>
      </c>
      <c r="C125" s="130">
        <v>0.004062423295619959</v>
      </c>
      <c r="D125" s="91" t="s">
        <v>1198</v>
      </c>
      <c r="E125" s="91" t="b">
        <v>0</v>
      </c>
      <c r="F125" s="91" t="b">
        <v>0</v>
      </c>
      <c r="G125" s="91" t="b">
        <v>0</v>
      </c>
    </row>
    <row r="126" spans="1:7" ht="15">
      <c r="A126" s="91" t="s">
        <v>1188</v>
      </c>
      <c r="B126" s="91">
        <v>2</v>
      </c>
      <c r="C126" s="130">
        <v>0.004062423295619959</v>
      </c>
      <c r="D126" s="91" t="s">
        <v>1198</v>
      </c>
      <c r="E126" s="91" t="b">
        <v>0</v>
      </c>
      <c r="F126" s="91" t="b">
        <v>0</v>
      </c>
      <c r="G126" s="91" t="b">
        <v>0</v>
      </c>
    </row>
    <row r="127" spans="1:7" ht="15">
      <c r="A127" s="91" t="s">
        <v>1189</v>
      </c>
      <c r="B127" s="91">
        <v>2</v>
      </c>
      <c r="C127" s="130">
        <v>0.004062423295619959</v>
      </c>
      <c r="D127" s="91" t="s">
        <v>1198</v>
      </c>
      <c r="E127" s="91" t="b">
        <v>0</v>
      </c>
      <c r="F127" s="91" t="b">
        <v>0</v>
      </c>
      <c r="G127" s="91" t="b">
        <v>0</v>
      </c>
    </row>
    <row r="128" spans="1:7" ht="15">
      <c r="A128" s="91" t="s">
        <v>1190</v>
      </c>
      <c r="B128" s="91">
        <v>2</v>
      </c>
      <c r="C128" s="130">
        <v>0.004062423295619959</v>
      </c>
      <c r="D128" s="91" t="s">
        <v>1198</v>
      </c>
      <c r="E128" s="91" t="b">
        <v>0</v>
      </c>
      <c r="F128" s="91" t="b">
        <v>0</v>
      </c>
      <c r="G128" s="91" t="b">
        <v>0</v>
      </c>
    </row>
    <row r="129" spans="1:7" ht="15">
      <c r="A129" s="91" t="s">
        <v>1191</v>
      </c>
      <c r="B129" s="91">
        <v>2</v>
      </c>
      <c r="C129" s="130">
        <v>0.004062423295619959</v>
      </c>
      <c r="D129" s="91" t="s">
        <v>1198</v>
      </c>
      <c r="E129" s="91" t="b">
        <v>0</v>
      </c>
      <c r="F129" s="91" t="b">
        <v>0</v>
      </c>
      <c r="G129" s="91" t="b">
        <v>0</v>
      </c>
    </row>
    <row r="130" spans="1:7" ht="15">
      <c r="A130" s="91" t="s">
        <v>1192</v>
      </c>
      <c r="B130" s="91">
        <v>2</v>
      </c>
      <c r="C130" s="130">
        <v>0.004062423295619959</v>
      </c>
      <c r="D130" s="91" t="s">
        <v>1198</v>
      </c>
      <c r="E130" s="91" t="b">
        <v>0</v>
      </c>
      <c r="F130" s="91" t="b">
        <v>0</v>
      </c>
      <c r="G130" s="91" t="b">
        <v>0</v>
      </c>
    </row>
    <row r="131" spans="1:7" ht="15">
      <c r="A131" s="91" t="s">
        <v>1193</v>
      </c>
      <c r="B131" s="91">
        <v>2</v>
      </c>
      <c r="C131" s="130">
        <v>0.004062423295619959</v>
      </c>
      <c r="D131" s="91" t="s">
        <v>1198</v>
      </c>
      <c r="E131" s="91" t="b">
        <v>0</v>
      </c>
      <c r="F131" s="91" t="b">
        <v>0</v>
      </c>
      <c r="G131" s="91" t="b">
        <v>0</v>
      </c>
    </row>
    <row r="132" spans="1:7" ht="15">
      <c r="A132" s="91" t="s">
        <v>1194</v>
      </c>
      <c r="B132" s="91">
        <v>2</v>
      </c>
      <c r="C132" s="130">
        <v>0.004062423295619959</v>
      </c>
      <c r="D132" s="91" t="s">
        <v>1198</v>
      </c>
      <c r="E132" s="91" t="b">
        <v>0</v>
      </c>
      <c r="F132" s="91" t="b">
        <v>0</v>
      </c>
      <c r="G132" s="91" t="b">
        <v>0</v>
      </c>
    </row>
    <row r="133" spans="1:7" ht="15">
      <c r="A133" s="91" t="s">
        <v>1195</v>
      </c>
      <c r="B133" s="91">
        <v>2</v>
      </c>
      <c r="C133" s="130">
        <v>0.004062423295619959</v>
      </c>
      <c r="D133" s="91" t="s">
        <v>1198</v>
      </c>
      <c r="E133" s="91" t="b">
        <v>0</v>
      </c>
      <c r="F133" s="91" t="b">
        <v>0</v>
      </c>
      <c r="G133" s="91" t="b">
        <v>0</v>
      </c>
    </row>
    <row r="134" spans="1:7" ht="15">
      <c r="A134" s="91" t="s">
        <v>885</v>
      </c>
      <c r="B134" s="91">
        <v>7</v>
      </c>
      <c r="C134" s="130">
        <v>0.021287913198860836</v>
      </c>
      <c r="D134" s="91" t="s">
        <v>818</v>
      </c>
      <c r="E134" s="91" t="b">
        <v>0</v>
      </c>
      <c r="F134" s="91" t="b">
        <v>0</v>
      </c>
      <c r="G134" s="91" t="b">
        <v>0</v>
      </c>
    </row>
    <row r="135" spans="1:7" ht="15">
      <c r="A135" s="91" t="s">
        <v>242</v>
      </c>
      <c r="B135" s="91">
        <v>7</v>
      </c>
      <c r="C135" s="130">
        <v>0</v>
      </c>
      <c r="D135" s="91" t="s">
        <v>818</v>
      </c>
      <c r="E135" s="91" t="b">
        <v>0</v>
      </c>
      <c r="F135" s="91" t="b">
        <v>0</v>
      </c>
      <c r="G135" s="91" t="b">
        <v>0</v>
      </c>
    </row>
    <row r="136" spans="1:7" ht="15">
      <c r="A136" s="91" t="s">
        <v>889</v>
      </c>
      <c r="B136" s="91">
        <v>6</v>
      </c>
      <c r="C136" s="130">
        <v>0.02697858071158392</v>
      </c>
      <c r="D136" s="91" t="s">
        <v>818</v>
      </c>
      <c r="E136" s="91" t="b">
        <v>0</v>
      </c>
      <c r="F136" s="91" t="b">
        <v>0</v>
      </c>
      <c r="G136" s="91" t="b">
        <v>0</v>
      </c>
    </row>
    <row r="137" spans="1:7" ht="15">
      <c r="A137" s="91" t="s">
        <v>243</v>
      </c>
      <c r="B137" s="91">
        <v>3</v>
      </c>
      <c r="C137" s="130">
        <v>0.009123391370940358</v>
      </c>
      <c r="D137" s="91" t="s">
        <v>818</v>
      </c>
      <c r="E137" s="91" t="b">
        <v>0</v>
      </c>
      <c r="F137" s="91" t="b">
        <v>0</v>
      </c>
      <c r="G137" s="91" t="b">
        <v>0</v>
      </c>
    </row>
    <row r="138" spans="1:7" ht="15">
      <c r="A138" s="91" t="s">
        <v>890</v>
      </c>
      <c r="B138" s="91">
        <v>3</v>
      </c>
      <c r="C138" s="130">
        <v>0.009123391370940358</v>
      </c>
      <c r="D138" s="91" t="s">
        <v>818</v>
      </c>
      <c r="E138" s="91" t="b">
        <v>0</v>
      </c>
      <c r="F138" s="91" t="b">
        <v>0</v>
      </c>
      <c r="G138" s="91" t="b">
        <v>0</v>
      </c>
    </row>
    <row r="139" spans="1:7" ht="15">
      <c r="A139" s="91" t="s">
        <v>891</v>
      </c>
      <c r="B139" s="91">
        <v>2</v>
      </c>
      <c r="C139" s="130">
        <v>0.008992860237194639</v>
      </c>
      <c r="D139" s="91" t="s">
        <v>818</v>
      </c>
      <c r="E139" s="91" t="b">
        <v>0</v>
      </c>
      <c r="F139" s="91" t="b">
        <v>0</v>
      </c>
      <c r="G139" s="91" t="b">
        <v>0</v>
      </c>
    </row>
    <row r="140" spans="1:7" ht="15">
      <c r="A140" s="91" t="s">
        <v>239</v>
      </c>
      <c r="B140" s="91">
        <v>2</v>
      </c>
      <c r="C140" s="130">
        <v>0.008992860237194639</v>
      </c>
      <c r="D140" s="91" t="s">
        <v>818</v>
      </c>
      <c r="E140" s="91" t="b">
        <v>0</v>
      </c>
      <c r="F140" s="91" t="b">
        <v>0</v>
      </c>
      <c r="G140" s="91" t="b">
        <v>0</v>
      </c>
    </row>
    <row r="141" spans="1:7" ht="15">
      <c r="A141" s="91" t="s">
        <v>892</v>
      </c>
      <c r="B141" s="91">
        <v>2</v>
      </c>
      <c r="C141" s="130">
        <v>0.008992860237194639</v>
      </c>
      <c r="D141" s="91" t="s">
        <v>818</v>
      </c>
      <c r="E141" s="91" t="b">
        <v>0</v>
      </c>
      <c r="F141" s="91" t="b">
        <v>0</v>
      </c>
      <c r="G141" s="91" t="b">
        <v>0</v>
      </c>
    </row>
    <row r="142" spans="1:7" ht="15">
      <c r="A142" s="91" t="s">
        <v>893</v>
      </c>
      <c r="B142" s="91">
        <v>2</v>
      </c>
      <c r="C142" s="130">
        <v>0.008992860237194639</v>
      </c>
      <c r="D142" s="91" t="s">
        <v>818</v>
      </c>
      <c r="E142" s="91" t="b">
        <v>0</v>
      </c>
      <c r="F142" s="91" t="b">
        <v>0</v>
      </c>
      <c r="G142" s="91" t="b">
        <v>0</v>
      </c>
    </row>
    <row r="143" spans="1:7" ht="15">
      <c r="A143" s="91" t="s">
        <v>894</v>
      </c>
      <c r="B143" s="91">
        <v>2</v>
      </c>
      <c r="C143" s="130">
        <v>0.008992860237194639</v>
      </c>
      <c r="D143" s="91" t="s">
        <v>818</v>
      </c>
      <c r="E143" s="91" t="b">
        <v>0</v>
      </c>
      <c r="F143" s="91" t="b">
        <v>0</v>
      </c>
      <c r="G143" s="91" t="b">
        <v>0</v>
      </c>
    </row>
    <row r="144" spans="1:7" ht="15">
      <c r="A144" s="91" t="s">
        <v>1166</v>
      </c>
      <c r="B144" s="91">
        <v>2</v>
      </c>
      <c r="C144" s="130">
        <v>0.008992860237194639</v>
      </c>
      <c r="D144" s="91" t="s">
        <v>818</v>
      </c>
      <c r="E144" s="91" t="b">
        <v>0</v>
      </c>
      <c r="F144" s="91" t="b">
        <v>1</v>
      </c>
      <c r="G144" s="91" t="b">
        <v>0</v>
      </c>
    </row>
    <row r="145" spans="1:7" ht="15">
      <c r="A145" s="91" t="s">
        <v>1167</v>
      </c>
      <c r="B145" s="91">
        <v>2</v>
      </c>
      <c r="C145" s="130">
        <v>0.008992860237194639</v>
      </c>
      <c r="D145" s="91" t="s">
        <v>818</v>
      </c>
      <c r="E145" s="91" t="b">
        <v>0</v>
      </c>
      <c r="F145" s="91" t="b">
        <v>0</v>
      </c>
      <c r="G145" s="91" t="b">
        <v>0</v>
      </c>
    </row>
    <row r="146" spans="1:7" ht="15">
      <c r="A146" s="91" t="s">
        <v>1168</v>
      </c>
      <c r="B146" s="91">
        <v>2</v>
      </c>
      <c r="C146" s="130">
        <v>0.008992860237194639</v>
      </c>
      <c r="D146" s="91" t="s">
        <v>818</v>
      </c>
      <c r="E146" s="91" t="b">
        <v>0</v>
      </c>
      <c r="F146" s="91" t="b">
        <v>0</v>
      </c>
      <c r="G146" s="91" t="b">
        <v>0</v>
      </c>
    </row>
    <row r="147" spans="1:7" ht="15">
      <c r="A147" s="91" t="s">
        <v>1169</v>
      </c>
      <c r="B147" s="91">
        <v>2</v>
      </c>
      <c r="C147" s="130">
        <v>0.008992860237194639</v>
      </c>
      <c r="D147" s="91" t="s">
        <v>818</v>
      </c>
      <c r="E147" s="91" t="b">
        <v>0</v>
      </c>
      <c r="F147" s="91" t="b">
        <v>0</v>
      </c>
      <c r="G147" s="91" t="b">
        <v>0</v>
      </c>
    </row>
    <row r="148" spans="1:7" ht="15">
      <c r="A148" s="91" t="s">
        <v>1170</v>
      </c>
      <c r="B148" s="91">
        <v>2</v>
      </c>
      <c r="C148" s="130">
        <v>0.008992860237194639</v>
      </c>
      <c r="D148" s="91" t="s">
        <v>818</v>
      </c>
      <c r="E148" s="91" t="b">
        <v>0</v>
      </c>
      <c r="F148" s="91" t="b">
        <v>0</v>
      </c>
      <c r="G148" s="91" t="b">
        <v>0</v>
      </c>
    </row>
    <row r="149" spans="1:7" ht="15">
      <c r="A149" s="91" t="s">
        <v>1171</v>
      </c>
      <c r="B149" s="91">
        <v>2</v>
      </c>
      <c r="C149" s="130">
        <v>0.008992860237194639</v>
      </c>
      <c r="D149" s="91" t="s">
        <v>818</v>
      </c>
      <c r="E149" s="91" t="b">
        <v>0</v>
      </c>
      <c r="F149" s="91" t="b">
        <v>0</v>
      </c>
      <c r="G149" s="91" t="b">
        <v>0</v>
      </c>
    </row>
    <row r="150" spans="1:7" ht="15">
      <c r="A150" s="91" t="s">
        <v>1142</v>
      </c>
      <c r="B150" s="91">
        <v>2</v>
      </c>
      <c r="C150" s="130">
        <v>0.008992860237194639</v>
      </c>
      <c r="D150" s="91" t="s">
        <v>818</v>
      </c>
      <c r="E150" s="91" t="b">
        <v>0</v>
      </c>
      <c r="F150" s="91" t="b">
        <v>0</v>
      </c>
      <c r="G150" s="91" t="b">
        <v>0</v>
      </c>
    </row>
    <row r="151" spans="1:7" ht="15">
      <c r="A151" s="91" t="s">
        <v>1172</v>
      </c>
      <c r="B151" s="91">
        <v>2</v>
      </c>
      <c r="C151" s="130">
        <v>0.008992860237194639</v>
      </c>
      <c r="D151" s="91" t="s">
        <v>818</v>
      </c>
      <c r="E151" s="91" t="b">
        <v>0</v>
      </c>
      <c r="F151" s="91" t="b">
        <v>0</v>
      </c>
      <c r="G151" s="91" t="b">
        <v>0</v>
      </c>
    </row>
    <row r="152" spans="1:7" ht="15">
      <c r="A152" s="91" t="s">
        <v>1159</v>
      </c>
      <c r="B152" s="91">
        <v>2</v>
      </c>
      <c r="C152" s="130">
        <v>0.008992860237194639</v>
      </c>
      <c r="D152" s="91" t="s">
        <v>818</v>
      </c>
      <c r="E152" s="91" t="b">
        <v>0</v>
      </c>
      <c r="F152" s="91" t="b">
        <v>0</v>
      </c>
      <c r="G152" s="91" t="b">
        <v>0</v>
      </c>
    </row>
    <row r="153" spans="1:7" ht="15">
      <c r="A153" s="91" t="s">
        <v>868</v>
      </c>
      <c r="B153" s="91">
        <v>12</v>
      </c>
      <c r="C153" s="130">
        <v>0.005177238161518823</v>
      </c>
      <c r="D153" s="91" t="s">
        <v>819</v>
      </c>
      <c r="E153" s="91" t="b">
        <v>0</v>
      </c>
      <c r="F153" s="91" t="b">
        <v>0</v>
      </c>
      <c r="G153" s="91" t="b">
        <v>0</v>
      </c>
    </row>
    <row r="154" spans="1:7" ht="15">
      <c r="A154" s="91" t="s">
        <v>896</v>
      </c>
      <c r="B154" s="91">
        <v>10</v>
      </c>
      <c r="C154" s="130">
        <v>0.00431436513459902</v>
      </c>
      <c r="D154" s="91" t="s">
        <v>819</v>
      </c>
      <c r="E154" s="91" t="b">
        <v>0</v>
      </c>
      <c r="F154" s="91" t="b">
        <v>0</v>
      </c>
      <c r="G154" s="91" t="b">
        <v>0</v>
      </c>
    </row>
    <row r="155" spans="1:7" ht="15">
      <c r="A155" s="91" t="s">
        <v>897</v>
      </c>
      <c r="B155" s="91">
        <v>10</v>
      </c>
      <c r="C155" s="130">
        <v>0.00431436513459902</v>
      </c>
      <c r="D155" s="91" t="s">
        <v>819</v>
      </c>
      <c r="E155" s="91" t="b">
        <v>0</v>
      </c>
      <c r="F155" s="91" t="b">
        <v>0</v>
      </c>
      <c r="G155" s="91" t="b">
        <v>0</v>
      </c>
    </row>
    <row r="156" spans="1:7" ht="15">
      <c r="A156" s="91" t="s">
        <v>898</v>
      </c>
      <c r="B156" s="91">
        <v>9</v>
      </c>
      <c r="C156" s="130">
        <v>0.0038829286211391175</v>
      </c>
      <c r="D156" s="91" t="s">
        <v>819</v>
      </c>
      <c r="E156" s="91" t="b">
        <v>0</v>
      </c>
      <c r="F156" s="91" t="b">
        <v>0</v>
      </c>
      <c r="G156" s="91" t="b">
        <v>0</v>
      </c>
    </row>
    <row r="157" spans="1:7" ht="15">
      <c r="A157" s="91" t="s">
        <v>899</v>
      </c>
      <c r="B157" s="91">
        <v>9</v>
      </c>
      <c r="C157" s="130">
        <v>0.0038829286211391175</v>
      </c>
      <c r="D157" s="91" t="s">
        <v>819</v>
      </c>
      <c r="E157" s="91" t="b">
        <v>0</v>
      </c>
      <c r="F157" s="91" t="b">
        <v>0</v>
      </c>
      <c r="G157" s="91" t="b">
        <v>0</v>
      </c>
    </row>
    <row r="158" spans="1:7" ht="15">
      <c r="A158" s="91" t="s">
        <v>900</v>
      </c>
      <c r="B158" s="91">
        <v>9</v>
      </c>
      <c r="C158" s="130">
        <v>0.0038829286211391175</v>
      </c>
      <c r="D158" s="91" t="s">
        <v>819</v>
      </c>
      <c r="E158" s="91" t="b">
        <v>0</v>
      </c>
      <c r="F158" s="91" t="b">
        <v>0</v>
      </c>
      <c r="G158" s="91" t="b">
        <v>0</v>
      </c>
    </row>
    <row r="159" spans="1:7" ht="15">
      <c r="A159" s="91" t="s">
        <v>901</v>
      </c>
      <c r="B159" s="91">
        <v>9</v>
      </c>
      <c r="C159" s="130">
        <v>0.0038829286211391175</v>
      </c>
      <c r="D159" s="91" t="s">
        <v>819</v>
      </c>
      <c r="E159" s="91" t="b">
        <v>0</v>
      </c>
      <c r="F159" s="91" t="b">
        <v>1</v>
      </c>
      <c r="G159" s="91" t="b">
        <v>0</v>
      </c>
    </row>
    <row r="160" spans="1:7" ht="15">
      <c r="A160" s="91" t="s">
        <v>902</v>
      </c>
      <c r="B160" s="91">
        <v>9</v>
      </c>
      <c r="C160" s="130">
        <v>0.0038829286211391175</v>
      </c>
      <c r="D160" s="91" t="s">
        <v>819</v>
      </c>
      <c r="E160" s="91" t="b">
        <v>0</v>
      </c>
      <c r="F160" s="91" t="b">
        <v>0</v>
      </c>
      <c r="G160" s="91" t="b">
        <v>0</v>
      </c>
    </row>
    <row r="161" spans="1:7" ht="15">
      <c r="A161" s="91" t="s">
        <v>234</v>
      </c>
      <c r="B161" s="91">
        <v>8</v>
      </c>
      <c r="C161" s="130">
        <v>0.00547733458084283</v>
      </c>
      <c r="D161" s="91" t="s">
        <v>819</v>
      </c>
      <c r="E161" s="91" t="b">
        <v>0</v>
      </c>
      <c r="F161" s="91" t="b">
        <v>0</v>
      </c>
      <c r="G161" s="91" t="b">
        <v>0</v>
      </c>
    </row>
    <row r="162" spans="1:7" ht="15">
      <c r="A162" s="91" t="s">
        <v>903</v>
      </c>
      <c r="B162" s="91">
        <v>7</v>
      </c>
      <c r="C162" s="130">
        <v>0.006802289683206819</v>
      </c>
      <c r="D162" s="91" t="s">
        <v>819</v>
      </c>
      <c r="E162" s="91" t="b">
        <v>0</v>
      </c>
      <c r="F162" s="91" t="b">
        <v>0</v>
      </c>
      <c r="G162" s="91" t="b">
        <v>0</v>
      </c>
    </row>
    <row r="163" spans="1:7" ht="15">
      <c r="A163" s="91" t="s">
        <v>1131</v>
      </c>
      <c r="B163" s="91">
        <v>7</v>
      </c>
      <c r="C163" s="130">
        <v>0.006802289683206819</v>
      </c>
      <c r="D163" s="91" t="s">
        <v>819</v>
      </c>
      <c r="E163" s="91" t="b">
        <v>0</v>
      </c>
      <c r="F163" s="91" t="b">
        <v>0</v>
      </c>
      <c r="G163" s="91" t="b">
        <v>0</v>
      </c>
    </row>
    <row r="164" spans="1:7" ht="15">
      <c r="A164" s="91" t="s">
        <v>1132</v>
      </c>
      <c r="B164" s="91">
        <v>7</v>
      </c>
      <c r="C164" s="130">
        <v>0.006802289683206819</v>
      </c>
      <c r="D164" s="91" t="s">
        <v>819</v>
      </c>
      <c r="E164" s="91" t="b">
        <v>0</v>
      </c>
      <c r="F164" s="91" t="b">
        <v>0</v>
      </c>
      <c r="G164" s="91" t="b">
        <v>0</v>
      </c>
    </row>
    <row r="165" spans="1:7" ht="15">
      <c r="A165" s="91" t="s">
        <v>1133</v>
      </c>
      <c r="B165" s="91">
        <v>7</v>
      </c>
      <c r="C165" s="130">
        <v>0.006802289683206819</v>
      </c>
      <c r="D165" s="91" t="s">
        <v>819</v>
      </c>
      <c r="E165" s="91" t="b">
        <v>0</v>
      </c>
      <c r="F165" s="91" t="b">
        <v>0</v>
      </c>
      <c r="G165" s="91" t="b">
        <v>0</v>
      </c>
    </row>
    <row r="166" spans="1:7" ht="15">
      <c r="A166" s="91" t="s">
        <v>1134</v>
      </c>
      <c r="B166" s="91">
        <v>7</v>
      </c>
      <c r="C166" s="130">
        <v>0.006802289683206819</v>
      </c>
      <c r="D166" s="91" t="s">
        <v>819</v>
      </c>
      <c r="E166" s="91" t="b">
        <v>0</v>
      </c>
      <c r="F166" s="91" t="b">
        <v>0</v>
      </c>
      <c r="G166" s="91" t="b">
        <v>0</v>
      </c>
    </row>
    <row r="167" spans="1:7" ht="15">
      <c r="A167" s="91" t="s">
        <v>1135</v>
      </c>
      <c r="B167" s="91">
        <v>6</v>
      </c>
      <c r="C167" s="130">
        <v>0.007819052518056873</v>
      </c>
      <c r="D167" s="91" t="s">
        <v>819</v>
      </c>
      <c r="E167" s="91" t="b">
        <v>0</v>
      </c>
      <c r="F167" s="91" t="b">
        <v>0</v>
      </c>
      <c r="G167" s="91" t="b">
        <v>0</v>
      </c>
    </row>
    <row r="168" spans="1:7" ht="15">
      <c r="A168" s="91" t="s">
        <v>885</v>
      </c>
      <c r="B168" s="91">
        <v>4</v>
      </c>
      <c r="C168" s="130">
        <v>0.011173691691852724</v>
      </c>
      <c r="D168" s="91" t="s">
        <v>819</v>
      </c>
      <c r="E168" s="91" t="b">
        <v>0</v>
      </c>
      <c r="F168" s="91" t="b">
        <v>0</v>
      </c>
      <c r="G168" s="91" t="b">
        <v>0</v>
      </c>
    </row>
    <row r="169" spans="1:7" ht="15">
      <c r="A169" s="91" t="s">
        <v>1137</v>
      </c>
      <c r="B169" s="91">
        <v>4</v>
      </c>
      <c r="C169" s="130">
        <v>0.014660647316717701</v>
      </c>
      <c r="D169" s="91" t="s">
        <v>819</v>
      </c>
      <c r="E169" s="91" t="b">
        <v>0</v>
      </c>
      <c r="F169" s="91" t="b">
        <v>0</v>
      </c>
      <c r="G169" s="91" t="b">
        <v>0</v>
      </c>
    </row>
    <row r="170" spans="1:7" ht="15">
      <c r="A170" s="91" t="s">
        <v>1138</v>
      </c>
      <c r="B170" s="91">
        <v>3</v>
      </c>
      <c r="C170" s="130">
        <v>0.008380268768889542</v>
      </c>
      <c r="D170" s="91" t="s">
        <v>819</v>
      </c>
      <c r="E170" s="91" t="b">
        <v>0</v>
      </c>
      <c r="F170" s="91" t="b">
        <v>0</v>
      </c>
      <c r="G170" s="91" t="b">
        <v>0</v>
      </c>
    </row>
    <row r="171" spans="1:7" ht="15">
      <c r="A171" s="91" t="s">
        <v>890</v>
      </c>
      <c r="B171" s="91">
        <v>3</v>
      </c>
      <c r="C171" s="130">
        <v>0.010995485487538275</v>
      </c>
      <c r="D171" s="91" t="s">
        <v>819</v>
      </c>
      <c r="E171" s="91" t="b">
        <v>0</v>
      </c>
      <c r="F171" s="91" t="b">
        <v>0</v>
      </c>
      <c r="G171" s="91" t="b">
        <v>0</v>
      </c>
    </row>
    <row r="172" spans="1:7" ht="15">
      <c r="A172" s="91" t="s">
        <v>1154</v>
      </c>
      <c r="B172" s="91">
        <v>2</v>
      </c>
      <c r="C172" s="130">
        <v>0.007330323658358851</v>
      </c>
      <c r="D172" s="91" t="s">
        <v>819</v>
      </c>
      <c r="E172" s="91" t="b">
        <v>0</v>
      </c>
      <c r="F172" s="91" t="b">
        <v>0</v>
      </c>
      <c r="G172" s="91" t="b">
        <v>0</v>
      </c>
    </row>
    <row r="173" spans="1:7" ht="15">
      <c r="A173" s="91" t="s">
        <v>1155</v>
      </c>
      <c r="B173" s="91">
        <v>2</v>
      </c>
      <c r="C173" s="130">
        <v>0.007330323658358851</v>
      </c>
      <c r="D173" s="91" t="s">
        <v>819</v>
      </c>
      <c r="E173" s="91" t="b">
        <v>0</v>
      </c>
      <c r="F173" s="91" t="b">
        <v>0</v>
      </c>
      <c r="G173" s="91" t="b">
        <v>0</v>
      </c>
    </row>
    <row r="174" spans="1:7" ht="15">
      <c r="A174" s="91" t="s">
        <v>1156</v>
      </c>
      <c r="B174" s="91">
        <v>2</v>
      </c>
      <c r="C174" s="130">
        <v>0.007330323658358851</v>
      </c>
      <c r="D174" s="91" t="s">
        <v>819</v>
      </c>
      <c r="E174" s="91" t="b">
        <v>0</v>
      </c>
      <c r="F174" s="91" t="b">
        <v>0</v>
      </c>
      <c r="G174" s="91" t="b">
        <v>0</v>
      </c>
    </row>
    <row r="175" spans="1:7" ht="15">
      <c r="A175" s="91" t="s">
        <v>1157</v>
      </c>
      <c r="B175" s="91">
        <v>2</v>
      </c>
      <c r="C175" s="130">
        <v>0.007330323658358851</v>
      </c>
      <c r="D175" s="91" t="s">
        <v>819</v>
      </c>
      <c r="E175" s="91" t="b">
        <v>0</v>
      </c>
      <c r="F175" s="91" t="b">
        <v>0</v>
      </c>
      <c r="G175" s="91" t="b">
        <v>0</v>
      </c>
    </row>
    <row r="176" spans="1:7" ht="15">
      <c r="A176" s="91" t="s">
        <v>1158</v>
      </c>
      <c r="B176" s="91">
        <v>2</v>
      </c>
      <c r="C176" s="130">
        <v>0.007330323658358851</v>
      </c>
      <c r="D176" s="91" t="s">
        <v>819</v>
      </c>
      <c r="E176" s="91" t="b">
        <v>1</v>
      </c>
      <c r="F176" s="91" t="b">
        <v>0</v>
      </c>
      <c r="G176" s="91" t="b">
        <v>0</v>
      </c>
    </row>
    <row r="177" spans="1:7" ht="15">
      <c r="A177" s="91" t="s">
        <v>1184</v>
      </c>
      <c r="B177" s="91">
        <v>2</v>
      </c>
      <c r="C177" s="130">
        <v>0.010310818664932922</v>
      </c>
      <c r="D177" s="91" t="s">
        <v>819</v>
      </c>
      <c r="E177" s="91" t="b">
        <v>0</v>
      </c>
      <c r="F177" s="91" t="b">
        <v>0</v>
      </c>
      <c r="G177" s="91" t="b">
        <v>0</v>
      </c>
    </row>
    <row r="178" spans="1:7" ht="15">
      <c r="A178" s="91" t="s">
        <v>1185</v>
      </c>
      <c r="B178" s="91">
        <v>2</v>
      </c>
      <c r="C178" s="130">
        <v>0.010310818664932922</v>
      </c>
      <c r="D178" s="91" t="s">
        <v>819</v>
      </c>
      <c r="E178" s="91" t="b">
        <v>0</v>
      </c>
      <c r="F178" s="91" t="b">
        <v>0</v>
      </c>
      <c r="G178" s="91" t="b">
        <v>0</v>
      </c>
    </row>
    <row r="179" spans="1:7" ht="15">
      <c r="A179" s="91" t="s">
        <v>1186</v>
      </c>
      <c r="B179" s="91">
        <v>2</v>
      </c>
      <c r="C179" s="130">
        <v>0.010310818664932922</v>
      </c>
      <c r="D179" s="91" t="s">
        <v>819</v>
      </c>
      <c r="E179" s="91" t="b">
        <v>0</v>
      </c>
      <c r="F179" s="91" t="b">
        <v>0</v>
      </c>
      <c r="G179" s="91" t="b">
        <v>0</v>
      </c>
    </row>
    <row r="180" spans="1:7" ht="15">
      <c r="A180" s="91" t="s">
        <v>1187</v>
      </c>
      <c r="B180" s="91">
        <v>2</v>
      </c>
      <c r="C180" s="130">
        <v>0.007330323658358851</v>
      </c>
      <c r="D180" s="91" t="s">
        <v>819</v>
      </c>
      <c r="E180" s="91" t="b">
        <v>0</v>
      </c>
      <c r="F180" s="91" t="b">
        <v>0</v>
      </c>
      <c r="G180" s="91" t="b">
        <v>0</v>
      </c>
    </row>
    <row r="181" spans="1:7" ht="15">
      <c r="A181" s="91" t="s">
        <v>1188</v>
      </c>
      <c r="B181" s="91">
        <v>2</v>
      </c>
      <c r="C181" s="130">
        <v>0.007330323658358851</v>
      </c>
      <c r="D181" s="91" t="s">
        <v>819</v>
      </c>
      <c r="E181" s="91" t="b">
        <v>0</v>
      </c>
      <c r="F181" s="91" t="b">
        <v>0</v>
      </c>
      <c r="G181" s="91" t="b">
        <v>0</v>
      </c>
    </row>
    <row r="182" spans="1:7" ht="15">
      <c r="A182" s="91" t="s">
        <v>1189</v>
      </c>
      <c r="B182" s="91">
        <v>2</v>
      </c>
      <c r="C182" s="130">
        <v>0.007330323658358851</v>
      </c>
      <c r="D182" s="91" t="s">
        <v>819</v>
      </c>
      <c r="E182" s="91" t="b">
        <v>0</v>
      </c>
      <c r="F182" s="91" t="b">
        <v>0</v>
      </c>
      <c r="G182" s="91" t="b">
        <v>0</v>
      </c>
    </row>
    <row r="183" spans="1:7" ht="15">
      <c r="A183" s="91" t="s">
        <v>1139</v>
      </c>
      <c r="B183" s="91">
        <v>2</v>
      </c>
      <c r="C183" s="130">
        <v>0.007330323658358851</v>
      </c>
      <c r="D183" s="91" t="s">
        <v>819</v>
      </c>
      <c r="E183" s="91" t="b">
        <v>0</v>
      </c>
      <c r="F183" s="91" t="b">
        <v>0</v>
      </c>
      <c r="G183" s="91" t="b">
        <v>0</v>
      </c>
    </row>
    <row r="184" spans="1:7" ht="15">
      <c r="A184" s="91" t="s">
        <v>1136</v>
      </c>
      <c r="B184" s="91">
        <v>2</v>
      </c>
      <c r="C184" s="130">
        <v>0.007330323658358851</v>
      </c>
      <c r="D184" s="91" t="s">
        <v>819</v>
      </c>
      <c r="E184" s="91" t="b">
        <v>0</v>
      </c>
      <c r="F184" s="91" t="b">
        <v>0</v>
      </c>
      <c r="G184" s="91" t="b">
        <v>0</v>
      </c>
    </row>
    <row r="185" spans="1:7" ht="15">
      <c r="A185" s="91" t="s">
        <v>1190</v>
      </c>
      <c r="B185" s="91">
        <v>2</v>
      </c>
      <c r="C185" s="130">
        <v>0.007330323658358851</v>
      </c>
      <c r="D185" s="91" t="s">
        <v>819</v>
      </c>
      <c r="E185" s="91" t="b">
        <v>0</v>
      </c>
      <c r="F185" s="91" t="b">
        <v>0</v>
      </c>
      <c r="G185" s="91" t="b">
        <v>0</v>
      </c>
    </row>
    <row r="186" spans="1:7" ht="15">
      <c r="A186" s="91" t="s">
        <v>1191</v>
      </c>
      <c r="B186" s="91">
        <v>2</v>
      </c>
      <c r="C186" s="130">
        <v>0.007330323658358851</v>
      </c>
      <c r="D186" s="91" t="s">
        <v>819</v>
      </c>
      <c r="E186" s="91" t="b">
        <v>0</v>
      </c>
      <c r="F186" s="91" t="b">
        <v>0</v>
      </c>
      <c r="G186" s="91" t="b">
        <v>0</v>
      </c>
    </row>
    <row r="187" spans="1:7" ht="15">
      <c r="A187" s="91" t="s">
        <v>1192</v>
      </c>
      <c r="B187" s="91">
        <v>2</v>
      </c>
      <c r="C187" s="130">
        <v>0.007330323658358851</v>
      </c>
      <c r="D187" s="91" t="s">
        <v>819</v>
      </c>
      <c r="E187" s="91" t="b">
        <v>0</v>
      </c>
      <c r="F187" s="91" t="b">
        <v>0</v>
      </c>
      <c r="G187" s="91" t="b">
        <v>0</v>
      </c>
    </row>
    <row r="188" spans="1:7" ht="15">
      <c r="A188" s="91" t="s">
        <v>1193</v>
      </c>
      <c r="B188" s="91">
        <v>2</v>
      </c>
      <c r="C188" s="130">
        <v>0.007330323658358851</v>
      </c>
      <c r="D188" s="91" t="s">
        <v>819</v>
      </c>
      <c r="E188" s="91" t="b">
        <v>0</v>
      </c>
      <c r="F188" s="91" t="b">
        <v>0</v>
      </c>
      <c r="G188" s="91" t="b">
        <v>0</v>
      </c>
    </row>
    <row r="189" spans="1:7" ht="15">
      <c r="A189" s="91" t="s">
        <v>1194</v>
      </c>
      <c r="B189" s="91">
        <v>2</v>
      </c>
      <c r="C189" s="130">
        <v>0.007330323658358851</v>
      </c>
      <c r="D189" s="91" t="s">
        <v>819</v>
      </c>
      <c r="E189" s="91" t="b">
        <v>0</v>
      </c>
      <c r="F189" s="91" t="b">
        <v>0</v>
      </c>
      <c r="G189" s="91" t="b">
        <v>0</v>
      </c>
    </row>
    <row r="190" spans="1:7" ht="15">
      <c r="A190" s="91" t="s">
        <v>230</v>
      </c>
      <c r="B190" s="91">
        <v>4</v>
      </c>
      <c r="C190" s="130">
        <v>0</v>
      </c>
      <c r="D190" s="91" t="s">
        <v>820</v>
      </c>
      <c r="E190" s="91" t="b">
        <v>0</v>
      </c>
      <c r="F190" s="91" t="b">
        <v>0</v>
      </c>
      <c r="G190" s="91" t="b">
        <v>0</v>
      </c>
    </row>
    <row r="191" spans="1:7" ht="15">
      <c r="A191" s="91" t="s">
        <v>905</v>
      </c>
      <c r="B191" s="91">
        <v>4</v>
      </c>
      <c r="C191" s="130">
        <v>0</v>
      </c>
      <c r="D191" s="91" t="s">
        <v>820</v>
      </c>
      <c r="E191" s="91" t="b">
        <v>0</v>
      </c>
      <c r="F191" s="91" t="b">
        <v>0</v>
      </c>
      <c r="G191" s="91" t="b">
        <v>0</v>
      </c>
    </row>
    <row r="192" spans="1:7" ht="15">
      <c r="A192" s="91" t="s">
        <v>906</v>
      </c>
      <c r="B192" s="91">
        <v>4</v>
      </c>
      <c r="C192" s="130">
        <v>0</v>
      </c>
      <c r="D192" s="91" t="s">
        <v>820</v>
      </c>
      <c r="E192" s="91" t="b">
        <v>0</v>
      </c>
      <c r="F192" s="91" t="b">
        <v>0</v>
      </c>
      <c r="G192" s="91" t="b">
        <v>0</v>
      </c>
    </row>
    <row r="193" spans="1:7" ht="15">
      <c r="A193" s="91" t="s">
        <v>907</v>
      </c>
      <c r="B193" s="91">
        <v>4</v>
      </c>
      <c r="C193" s="130">
        <v>0</v>
      </c>
      <c r="D193" s="91" t="s">
        <v>820</v>
      </c>
      <c r="E193" s="91" t="b">
        <v>0</v>
      </c>
      <c r="F193" s="91" t="b">
        <v>0</v>
      </c>
      <c r="G193" s="91" t="b">
        <v>0</v>
      </c>
    </row>
    <row r="194" spans="1:7" ht="15">
      <c r="A194" s="91" t="s">
        <v>908</v>
      </c>
      <c r="B194" s="91">
        <v>4</v>
      </c>
      <c r="C194" s="130">
        <v>0</v>
      </c>
      <c r="D194" s="91" t="s">
        <v>820</v>
      </c>
      <c r="E194" s="91" t="b">
        <v>0</v>
      </c>
      <c r="F194" s="91" t="b">
        <v>0</v>
      </c>
      <c r="G194" s="91" t="b">
        <v>0</v>
      </c>
    </row>
    <row r="195" spans="1:7" ht="15">
      <c r="A195" s="91" t="s">
        <v>909</v>
      </c>
      <c r="B195" s="91">
        <v>4</v>
      </c>
      <c r="C195" s="130">
        <v>0</v>
      </c>
      <c r="D195" s="91" t="s">
        <v>820</v>
      </c>
      <c r="E195" s="91" t="b">
        <v>0</v>
      </c>
      <c r="F195" s="91" t="b">
        <v>0</v>
      </c>
      <c r="G195" s="91" t="b">
        <v>0</v>
      </c>
    </row>
    <row r="196" spans="1:7" ht="15">
      <c r="A196" s="91" t="s">
        <v>910</v>
      </c>
      <c r="B196" s="91">
        <v>4</v>
      </c>
      <c r="C196" s="130">
        <v>0</v>
      </c>
      <c r="D196" s="91" t="s">
        <v>820</v>
      </c>
      <c r="E196" s="91" t="b">
        <v>0</v>
      </c>
      <c r="F196" s="91" t="b">
        <v>0</v>
      </c>
      <c r="G196" s="91" t="b">
        <v>0</v>
      </c>
    </row>
    <row r="197" spans="1:7" ht="15">
      <c r="A197" s="91" t="s">
        <v>242</v>
      </c>
      <c r="B197" s="91">
        <v>4</v>
      </c>
      <c r="C197" s="130">
        <v>0</v>
      </c>
      <c r="D197" s="91" t="s">
        <v>820</v>
      </c>
      <c r="E197" s="91" t="b">
        <v>0</v>
      </c>
      <c r="F197" s="91" t="b">
        <v>0</v>
      </c>
      <c r="G197" s="91" t="b">
        <v>0</v>
      </c>
    </row>
    <row r="198" spans="1:7" ht="15">
      <c r="A198" s="91" t="s">
        <v>250</v>
      </c>
      <c r="B198" s="91">
        <v>4</v>
      </c>
      <c r="C198" s="130">
        <v>0</v>
      </c>
      <c r="D198" s="91" t="s">
        <v>820</v>
      </c>
      <c r="E198" s="91" t="b">
        <v>0</v>
      </c>
      <c r="F198" s="91" t="b">
        <v>0</v>
      </c>
      <c r="G198" s="91" t="b">
        <v>0</v>
      </c>
    </row>
    <row r="199" spans="1:7" ht="15">
      <c r="A199" s="91" t="s">
        <v>249</v>
      </c>
      <c r="B199" s="91">
        <v>4</v>
      </c>
      <c r="C199" s="130">
        <v>0</v>
      </c>
      <c r="D199" s="91" t="s">
        <v>820</v>
      </c>
      <c r="E199" s="91" t="b">
        <v>0</v>
      </c>
      <c r="F199" s="91" t="b">
        <v>0</v>
      </c>
      <c r="G199" s="91" t="b">
        <v>0</v>
      </c>
    </row>
    <row r="200" spans="1:7" ht="15">
      <c r="A200" s="91" t="s">
        <v>248</v>
      </c>
      <c r="B200" s="91">
        <v>4</v>
      </c>
      <c r="C200" s="130">
        <v>0</v>
      </c>
      <c r="D200" s="91" t="s">
        <v>820</v>
      </c>
      <c r="E200" s="91" t="b">
        <v>0</v>
      </c>
      <c r="F200" s="91" t="b">
        <v>0</v>
      </c>
      <c r="G200" s="91" t="b">
        <v>0</v>
      </c>
    </row>
    <row r="201" spans="1:7" ht="15">
      <c r="A201" s="91" t="s">
        <v>242</v>
      </c>
      <c r="B201" s="91">
        <v>16</v>
      </c>
      <c r="C201" s="130">
        <v>0.003860567731877833</v>
      </c>
      <c r="D201" s="91" t="s">
        <v>821</v>
      </c>
      <c r="E201" s="91" t="b">
        <v>0</v>
      </c>
      <c r="F201" s="91" t="b">
        <v>0</v>
      </c>
      <c r="G201" s="91" t="b">
        <v>0</v>
      </c>
    </row>
    <row r="202" spans="1:7" ht="15">
      <c r="A202" s="91" t="s">
        <v>886</v>
      </c>
      <c r="B202" s="91">
        <v>16</v>
      </c>
      <c r="C202" s="130">
        <v>0.003860567731877833</v>
      </c>
      <c r="D202" s="91" t="s">
        <v>821</v>
      </c>
      <c r="E202" s="91" t="b">
        <v>0</v>
      </c>
      <c r="F202" s="91" t="b">
        <v>0</v>
      </c>
      <c r="G202" s="91" t="b">
        <v>0</v>
      </c>
    </row>
    <row r="203" spans="1:7" ht="15">
      <c r="A203" s="91" t="s">
        <v>887</v>
      </c>
      <c r="B203" s="91">
        <v>16</v>
      </c>
      <c r="C203" s="130">
        <v>0.003860567731877833</v>
      </c>
      <c r="D203" s="91" t="s">
        <v>821</v>
      </c>
      <c r="E203" s="91" t="b">
        <v>0</v>
      </c>
      <c r="F203" s="91" t="b">
        <v>0</v>
      </c>
      <c r="G203" s="91" t="b">
        <v>0</v>
      </c>
    </row>
    <row r="204" spans="1:7" ht="15">
      <c r="A204" s="91" t="s">
        <v>885</v>
      </c>
      <c r="B204" s="91">
        <v>11</v>
      </c>
      <c r="C204" s="130">
        <v>0.013245271491209278</v>
      </c>
      <c r="D204" s="91" t="s">
        <v>821</v>
      </c>
      <c r="E204" s="91" t="b">
        <v>0</v>
      </c>
      <c r="F204" s="91" t="b">
        <v>0</v>
      </c>
      <c r="G204" s="91" t="b">
        <v>0</v>
      </c>
    </row>
    <row r="205" spans="1:7" ht="15">
      <c r="A205" s="91" t="s">
        <v>890</v>
      </c>
      <c r="B205" s="91">
        <v>5</v>
      </c>
      <c r="C205" s="130">
        <v>0.013120341999228475</v>
      </c>
      <c r="D205" s="91" t="s">
        <v>821</v>
      </c>
      <c r="E205" s="91" t="b">
        <v>0</v>
      </c>
      <c r="F205" s="91" t="b">
        <v>0</v>
      </c>
      <c r="G205" s="91" t="b">
        <v>0</v>
      </c>
    </row>
    <row r="206" spans="1:7" ht="15">
      <c r="A206" s="91" t="s">
        <v>237</v>
      </c>
      <c r="B206" s="91">
        <v>4</v>
      </c>
      <c r="C206" s="130">
        <v>0.01232476441085554</v>
      </c>
      <c r="D206" s="91" t="s">
        <v>821</v>
      </c>
      <c r="E206" s="91" t="b">
        <v>0</v>
      </c>
      <c r="F206" s="91" t="b">
        <v>0</v>
      </c>
      <c r="G206" s="91" t="b">
        <v>0</v>
      </c>
    </row>
    <row r="207" spans="1:7" ht="15">
      <c r="A207" s="91" t="s">
        <v>912</v>
      </c>
      <c r="B207" s="91">
        <v>3</v>
      </c>
      <c r="C207" s="130">
        <v>0.01101157429788175</v>
      </c>
      <c r="D207" s="91" t="s">
        <v>821</v>
      </c>
      <c r="E207" s="91" t="b">
        <v>0</v>
      </c>
      <c r="F207" s="91" t="b">
        <v>0</v>
      </c>
      <c r="G207" s="91" t="b">
        <v>0</v>
      </c>
    </row>
    <row r="208" spans="1:7" ht="15">
      <c r="A208" s="91" t="s">
        <v>913</v>
      </c>
      <c r="B208" s="91">
        <v>3</v>
      </c>
      <c r="C208" s="130">
        <v>0.01101157429788175</v>
      </c>
      <c r="D208" s="91" t="s">
        <v>821</v>
      </c>
      <c r="E208" s="91" t="b">
        <v>0</v>
      </c>
      <c r="F208" s="91" t="b">
        <v>0</v>
      </c>
      <c r="G208" s="91" t="b">
        <v>0</v>
      </c>
    </row>
    <row r="209" spans="1:7" ht="15">
      <c r="A209" s="91" t="s">
        <v>914</v>
      </c>
      <c r="B209" s="91">
        <v>3</v>
      </c>
      <c r="C209" s="130">
        <v>0.01101157429788175</v>
      </c>
      <c r="D209" s="91" t="s">
        <v>821</v>
      </c>
      <c r="E209" s="91" t="b">
        <v>0</v>
      </c>
      <c r="F209" s="91" t="b">
        <v>0</v>
      </c>
      <c r="G209" s="91" t="b">
        <v>0</v>
      </c>
    </row>
    <row r="210" spans="1:7" ht="15">
      <c r="A210" s="91" t="s">
        <v>915</v>
      </c>
      <c r="B210" s="91">
        <v>3</v>
      </c>
      <c r="C210" s="130">
        <v>0.01101157429788175</v>
      </c>
      <c r="D210" s="91" t="s">
        <v>821</v>
      </c>
      <c r="E210" s="91" t="b">
        <v>0</v>
      </c>
      <c r="F210" s="91" t="b">
        <v>0</v>
      </c>
      <c r="G210" s="91" t="b">
        <v>0</v>
      </c>
    </row>
    <row r="211" spans="1:7" ht="15">
      <c r="A211" s="91" t="s">
        <v>1144</v>
      </c>
      <c r="B211" s="91">
        <v>3</v>
      </c>
      <c r="C211" s="130">
        <v>0.01101157429788175</v>
      </c>
      <c r="D211" s="91" t="s">
        <v>821</v>
      </c>
      <c r="E211" s="91" t="b">
        <v>0</v>
      </c>
      <c r="F211" s="91" t="b">
        <v>0</v>
      </c>
      <c r="G211" s="91" t="b">
        <v>0</v>
      </c>
    </row>
    <row r="212" spans="1:7" ht="15">
      <c r="A212" s="91" t="s">
        <v>1145</v>
      </c>
      <c r="B212" s="91">
        <v>3</v>
      </c>
      <c r="C212" s="130">
        <v>0.01101157429788175</v>
      </c>
      <c r="D212" s="91" t="s">
        <v>821</v>
      </c>
      <c r="E212" s="91" t="b">
        <v>0</v>
      </c>
      <c r="F212" s="91" t="b">
        <v>0</v>
      </c>
      <c r="G212" s="91" t="b">
        <v>0</v>
      </c>
    </row>
    <row r="213" spans="1:7" ht="15">
      <c r="A213" s="91" t="s">
        <v>1146</v>
      </c>
      <c r="B213" s="91">
        <v>3</v>
      </c>
      <c r="C213" s="130">
        <v>0.01101157429788175</v>
      </c>
      <c r="D213" s="91" t="s">
        <v>821</v>
      </c>
      <c r="E213" s="91" t="b">
        <v>0</v>
      </c>
      <c r="F213" s="91" t="b">
        <v>0</v>
      </c>
      <c r="G213" s="91" t="b">
        <v>0</v>
      </c>
    </row>
    <row r="214" spans="1:7" ht="15">
      <c r="A214" s="91" t="s">
        <v>1147</v>
      </c>
      <c r="B214" s="91">
        <v>3</v>
      </c>
      <c r="C214" s="130">
        <v>0.01101157429788175</v>
      </c>
      <c r="D214" s="91" t="s">
        <v>821</v>
      </c>
      <c r="E214" s="91" t="b">
        <v>0</v>
      </c>
      <c r="F214" s="91" t="b">
        <v>0</v>
      </c>
      <c r="G214" s="91" t="b">
        <v>0</v>
      </c>
    </row>
    <row r="215" spans="1:7" ht="15">
      <c r="A215" s="91" t="s">
        <v>1148</v>
      </c>
      <c r="B215" s="91">
        <v>2</v>
      </c>
      <c r="C215" s="130">
        <v>0.00900228782489929</v>
      </c>
      <c r="D215" s="91" t="s">
        <v>821</v>
      </c>
      <c r="E215" s="91" t="b">
        <v>0</v>
      </c>
      <c r="F215" s="91" t="b">
        <v>0</v>
      </c>
      <c r="G215" s="91" t="b">
        <v>0</v>
      </c>
    </row>
    <row r="216" spans="1:7" ht="15">
      <c r="A216" s="91" t="s">
        <v>1149</v>
      </c>
      <c r="B216" s="91">
        <v>2</v>
      </c>
      <c r="C216" s="130">
        <v>0.00900228782489929</v>
      </c>
      <c r="D216" s="91" t="s">
        <v>821</v>
      </c>
      <c r="E216" s="91" t="b">
        <v>0</v>
      </c>
      <c r="F216" s="91" t="b">
        <v>0</v>
      </c>
      <c r="G216" s="91" t="b">
        <v>0</v>
      </c>
    </row>
    <row r="217" spans="1:7" ht="15">
      <c r="A217" s="91" t="s">
        <v>1150</v>
      </c>
      <c r="B217" s="91">
        <v>2</v>
      </c>
      <c r="C217" s="130">
        <v>0.00900228782489929</v>
      </c>
      <c r="D217" s="91" t="s">
        <v>821</v>
      </c>
      <c r="E217" s="91" t="b">
        <v>0</v>
      </c>
      <c r="F217" s="91" t="b">
        <v>0</v>
      </c>
      <c r="G217" s="91" t="b">
        <v>0</v>
      </c>
    </row>
    <row r="218" spans="1:7" ht="15">
      <c r="A218" s="91" t="s">
        <v>1151</v>
      </c>
      <c r="B218" s="91">
        <v>2</v>
      </c>
      <c r="C218" s="130">
        <v>0.00900228782489929</v>
      </c>
      <c r="D218" s="91" t="s">
        <v>821</v>
      </c>
      <c r="E218" s="91" t="b">
        <v>1</v>
      </c>
      <c r="F218" s="91" t="b">
        <v>0</v>
      </c>
      <c r="G218" s="91" t="b">
        <v>0</v>
      </c>
    </row>
    <row r="219" spans="1:7" ht="15">
      <c r="A219" s="91" t="s">
        <v>1152</v>
      </c>
      <c r="B219" s="91">
        <v>2</v>
      </c>
      <c r="C219" s="130">
        <v>0.00900228782489929</v>
      </c>
      <c r="D219" s="91" t="s">
        <v>821</v>
      </c>
      <c r="E219" s="91" t="b">
        <v>0</v>
      </c>
      <c r="F219" s="91" t="b">
        <v>0</v>
      </c>
      <c r="G219" s="91" t="b">
        <v>0</v>
      </c>
    </row>
    <row r="220" spans="1:7" ht="15">
      <c r="A220" s="91" t="s">
        <v>327</v>
      </c>
      <c r="B220" s="91">
        <v>2</v>
      </c>
      <c r="C220" s="130">
        <v>0.00900228782489929</v>
      </c>
      <c r="D220" s="91" t="s">
        <v>821</v>
      </c>
      <c r="E220" s="91" t="b">
        <v>0</v>
      </c>
      <c r="F220" s="91" t="b">
        <v>0</v>
      </c>
      <c r="G220" s="91" t="b">
        <v>0</v>
      </c>
    </row>
    <row r="221" spans="1:7" ht="15">
      <c r="A221" s="91" t="s">
        <v>1153</v>
      </c>
      <c r="B221" s="91">
        <v>2</v>
      </c>
      <c r="C221" s="130">
        <v>0.00900228782489929</v>
      </c>
      <c r="D221" s="91" t="s">
        <v>821</v>
      </c>
      <c r="E221" s="91" t="b">
        <v>0</v>
      </c>
      <c r="F221" s="91" t="b">
        <v>0</v>
      </c>
      <c r="G221" s="91" t="b">
        <v>0</v>
      </c>
    </row>
    <row r="222" spans="1:7" ht="15">
      <c r="A222" s="91" t="s">
        <v>1141</v>
      </c>
      <c r="B222" s="91">
        <v>2</v>
      </c>
      <c r="C222" s="130">
        <v>0.00900228782489929</v>
      </c>
      <c r="D222" s="91" t="s">
        <v>821</v>
      </c>
      <c r="E222" s="91" t="b">
        <v>0</v>
      </c>
      <c r="F222" s="91" t="b">
        <v>0</v>
      </c>
      <c r="G222" s="91" t="b">
        <v>0</v>
      </c>
    </row>
    <row r="223" spans="1:7" ht="15">
      <c r="A223" s="91" t="s">
        <v>1182</v>
      </c>
      <c r="B223" s="91">
        <v>2</v>
      </c>
      <c r="C223" s="130">
        <v>0.00900228782489929</v>
      </c>
      <c r="D223" s="91" t="s">
        <v>821</v>
      </c>
      <c r="E223" s="91" t="b">
        <v>0</v>
      </c>
      <c r="F223" s="91" t="b">
        <v>0</v>
      </c>
      <c r="G223" s="91" t="b">
        <v>0</v>
      </c>
    </row>
    <row r="224" spans="1:7" ht="15">
      <c r="A224" s="91" t="s">
        <v>1183</v>
      </c>
      <c r="B224" s="91">
        <v>2</v>
      </c>
      <c r="C224" s="130">
        <v>0.00900228782489929</v>
      </c>
      <c r="D224" s="91" t="s">
        <v>821</v>
      </c>
      <c r="E224" s="91" t="b">
        <v>0</v>
      </c>
      <c r="F224" s="91" t="b">
        <v>0</v>
      </c>
      <c r="G224" s="91" t="b">
        <v>0</v>
      </c>
    </row>
    <row r="225" spans="1:7" ht="15">
      <c r="A225" s="91" t="s">
        <v>1181</v>
      </c>
      <c r="B225" s="91">
        <v>2</v>
      </c>
      <c r="C225" s="130">
        <v>0.00900228782489929</v>
      </c>
      <c r="D225" s="91" t="s">
        <v>821</v>
      </c>
      <c r="E225" s="91" t="b">
        <v>0</v>
      </c>
      <c r="F225" s="91" t="b">
        <v>0</v>
      </c>
      <c r="G225" s="91" t="b">
        <v>0</v>
      </c>
    </row>
    <row r="226" spans="1:7" ht="15">
      <c r="A226" s="91" t="s">
        <v>1174</v>
      </c>
      <c r="B226" s="91">
        <v>2</v>
      </c>
      <c r="C226" s="130">
        <v>0.00900228782489929</v>
      </c>
      <c r="D226" s="91" t="s">
        <v>821</v>
      </c>
      <c r="E226" s="91" t="b">
        <v>0</v>
      </c>
      <c r="F226" s="91" t="b">
        <v>0</v>
      </c>
      <c r="G226" s="91" t="b">
        <v>0</v>
      </c>
    </row>
    <row r="227" spans="1:7" ht="15">
      <c r="A227" s="91" t="s">
        <v>1178</v>
      </c>
      <c r="B227" s="91">
        <v>2</v>
      </c>
      <c r="C227" s="130">
        <v>0.00900228782489929</v>
      </c>
      <c r="D227" s="91" t="s">
        <v>821</v>
      </c>
      <c r="E227" s="91" t="b">
        <v>0</v>
      </c>
      <c r="F227" s="91" t="b">
        <v>0</v>
      </c>
      <c r="G227" s="91" t="b">
        <v>0</v>
      </c>
    </row>
    <row r="228" spans="1:7" ht="15">
      <c r="A228" s="91" t="s">
        <v>1179</v>
      </c>
      <c r="B228" s="91">
        <v>2</v>
      </c>
      <c r="C228" s="130">
        <v>0.00900228782489929</v>
      </c>
      <c r="D228" s="91" t="s">
        <v>821</v>
      </c>
      <c r="E228" s="91" t="b">
        <v>0</v>
      </c>
      <c r="F228" s="91" t="b">
        <v>0</v>
      </c>
      <c r="G228" s="91" t="b">
        <v>0</v>
      </c>
    </row>
    <row r="229" spans="1:7" ht="15">
      <c r="A229" s="91" t="s">
        <v>1139</v>
      </c>
      <c r="B229" s="91">
        <v>2</v>
      </c>
      <c r="C229" s="130">
        <v>0.00900228782489929</v>
      </c>
      <c r="D229" s="91" t="s">
        <v>821</v>
      </c>
      <c r="E229" s="91" t="b">
        <v>0</v>
      </c>
      <c r="F229" s="91" t="b">
        <v>0</v>
      </c>
      <c r="G229" s="91" t="b">
        <v>0</v>
      </c>
    </row>
    <row r="230" spans="1:7" ht="15">
      <c r="A230" s="91" t="s">
        <v>1136</v>
      </c>
      <c r="B230" s="91">
        <v>2</v>
      </c>
      <c r="C230" s="130">
        <v>0.00900228782489929</v>
      </c>
      <c r="D230" s="91" t="s">
        <v>821</v>
      </c>
      <c r="E230" s="91" t="b">
        <v>0</v>
      </c>
      <c r="F230" s="91" t="b">
        <v>0</v>
      </c>
      <c r="G230" s="91" t="b">
        <v>0</v>
      </c>
    </row>
    <row r="231" spans="1:7" ht="15">
      <c r="A231" s="91" t="s">
        <v>1175</v>
      </c>
      <c r="B231" s="91">
        <v>2</v>
      </c>
      <c r="C231" s="130">
        <v>0.00900228782489929</v>
      </c>
      <c r="D231" s="91" t="s">
        <v>821</v>
      </c>
      <c r="E231" s="91" t="b">
        <v>0</v>
      </c>
      <c r="F231" s="91" t="b">
        <v>0</v>
      </c>
      <c r="G231" s="91" t="b">
        <v>0</v>
      </c>
    </row>
    <row r="232" spans="1:7" ht="15">
      <c r="A232" s="91" t="s">
        <v>1177</v>
      </c>
      <c r="B232" s="91">
        <v>2</v>
      </c>
      <c r="C232" s="130">
        <v>0.00900228782489929</v>
      </c>
      <c r="D232" s="91" t="s">
        <v>821</v>
      </c>
      <c r="E232" s="91" t="b">
        <v>0</v>
      </c>
      <c r="F232" s="91" t="b">
        <v>0</v>
      </c>
      <c r="G232" s="91" t="b">
        <v>0</v>
      </c>
    </row>
    <row r="233" spans="1:7" ht="15">
      <c r="A233" s="91" t="s">
        <v>1176</v>
      </c>
      <c r="B233" s="91">
        <v>2</v>
      </c>
      <c r="C233" s="130">
        <v>0.00900228782489929</v>
      </c>
      <c r="D233" s="91" t="s">
        <v>821</v>
      </c>
      <c r="E233" s="91" t="b">
        <v>0</v>
      </c>
      <c r="F233" s="91" t="b">
        <v>0</v>
      </c>
      <c r="G233" s="91" t="b">
        <v>0</v>
      </c>
    </row>
    <row r="234" spans="1:7" ht="15">
      <c r="A234" s="91" t="s">
        <v>1195</v>
      </c>
      <c r="B234" s="91">
        <v>2</v>
      </c>
      <c r="C234" s="130">
        <v>0.00900228782489929</v>
      </c>
      <c r="D234" s="91" t="s">
        <v>821</v>
      </c>
      <c r="E234" s="91" t="b">
        <v>0</v>
      </c>
      <c r="F234" s="91" t="b">
        <v>0</v>
      </c>
      <c r="G234" s="91" t="b">
        <v>0</v>
      </c>
    </row>
    <row r="235" spans="1:7" ht="15">
      <c r="A235" s="91" t="s">
        <v>917</v>
      </c>
      <c r="B235" s="91">
        <v>3</v>
      </c>
      <c r="C235" s="130">
        <v>0</v>
      </c>
      <c r="D235" s="91" t="s">
        <v>822</v>
      </c>
      <c r="E235" s="91" t="b">
        <v>0</v>
      </c>
      <c r="F235" s="91" t="b">
        <v>0</v>
      </c>
      <c r="G235" s="91" t="b">
        <v>0</v>
      </c>
    </row>
    <row r="236" spans="1:7" ht="15">
      <c r="A236" s="91" t="s">
        <v>918</v>
      </c>
      <c r="B236" s="91">
        <v>3</v>
      </c>
      <c r="C236" s="130">
        <v>0</v>
      </c>
      <c r="D236" s="91" t="s">
        <v>822</v>
      </c>
      <c r="E236" s="91" t="b">
        <v>0</v>
      </c>
      <c r="F236" s="91" t="b">
        <v>1</v>
      </c>
      <c r="G236" s="91" t="b">
        <v>0</v>
      </c>
    </row>
    <row r="237" spans="1:7" ht="15">
      <c r="A237" s="91" t="s">
        <v>227</v>
      </c>
      <c r="B237" s="91">
        <v>2</v>
      </c>
      <c r="C237" s="130">
        <v>0.0071873983288033155</v>
      </c>
      <c r="D237" s="91" t="s">
        <v>822</v>
      </c>
      <c r="E237" s="91" t="b">
        <v>0</v>
      </c>
      <c r="F237" s="91" t="b">
        <v>0</v>
      </c>
      <c r="G237" s="91" t="b">
        <v>0</v>
      </c>
    </row>
    <row r="238" spans="1:7" ht="15">
      <c r="A238" s="91" t="s">
        <v>246</v>
      </c>
      <c r="B238" s="91">
        <v>2</v>
      </c>
      <c r="C238" s="130">
        <v>0.0071873983288033155</v>
      </c>
      <c r="D238" s="91" t="s">
        <v>822</v>
      </c>
      <c r="E238" s="91" t="b">
        <v>0</v>
      </c>
      <c r="F238" s="91" t="b">
        <v>0</v>
      </c>
      <c r="G238" s="91" t="b">
        <v>0</v>
      </c>
    </row>
    <row r="239" spans="1:7" ht="15">
      <c r="A239" s="91" t="s">
        <v>242</v>
      </c>
      <c r="B239" s="91">
        <v>2</v>
      </c>
      <c r="C239" s="130">
        <v>0.0071873983288033155</v>
      </c>
      <c r="D239" s="91" t="s">
        <v>822</v>
      </c>
      <c r="E239" s="91" t="b">
        <v>0</v>
      </c>
      <c r="F239" s="91" t="b">
        <v>0</v>
      </c>
      <c r="G239" s="91" t="b">
        <v>0</v>
      </c>
    </row>
    <row r="240" spans="1:7" ht="15">
      <c r="A240" s="91" t="s">
        <v>919</v>
      </c>
      <c r="B240" s="91">
        <v>2</v>
      </c>
      <c r="C240" s="130">
        <v>0.0071873983288033155</v>
      </c>
      <c r="D240" s="91" t="s">
        <v>822</v>
      </c>
      <c r="E240" s="91" t="b">
        <v>1</v>
      </c>
      <c r="F240" s="91" t="b">
        <v>0</v>
      </c>
      <c r="G240" s="91" t="b">
        <v>0</v>
      </c>
    </row>
    <row r="241" spans="1:7" ht="15">
      <c r="A241" s="91" t="s">
        <v>920</v>
      </c>
      <c r="B241" s="91">
        <v>2</v>
      </c>
      <c r="C241" s="130">
        <v>0.0071873983288033155</v>
      </c>
      <c r="D241" s="91" t="s">
        <v>822</v>
      </c>
      <c r="E241" s="91" t="b">
        <v>0</v>
      </c>
      <c r="F241" s="91" t="b">
        <v>0</v>
      </c>
      <c r="G241" s="91" t="b">
        <v>0</v>
      </c>
    </row>
    <row r="242" spans="1:7" ht="15">
      <c r="A242" s="91" t="s">
        <v>921</v>
      </c>
      <c r="B242" s="91">
        <v>2</v>
      </c>
      <c r="C242" s="130">
        <v>0.0071873983288033155</v>
      </c>
      <c r="D242" s="91" t="s">
        <v>822</v>
      </c>
      <c r="E242" s="91" t="b">
        <v>0</v>
      </c>
      <c r="F242" s="91" t="b">
        <v>0</v>
      </c>
      <c r="G242" s="91" t="b">
        <v>0</v>
      </c>
    </row>
    <row r="243" spans="1:7" ht="15">
      <c r="A243" s="91" t="s">
        <v>922</v>
      </c>
      <c r="B243" s="91">
        <v>2</v>
      </c>
      <c r="C243" s="130">
        <v>0.0071873983288033155</v>
      </c>
      <c r="D243" s="91" t="s">
        <v>822</v>
      </c>
      <c r="E243" s="91" t="b">
        <v>0</v>
      </c>
      <c r="F243" s="91" t="b">
        <v>0</v>
      </c>
      <c r="G243" s="91" t="b">
        <v>0</v>
      </c>
    </row>
    <row r="244" spans="1:7" ht="15">
      <c r="A244" s="91" t="s">
        <v>923</v>
      </c>
      <c r="B244" s="91">
        <v>2</v>
      </c>
      <c r="C244" s="130">
        <v>0.0071873983288033155</v>
      </c>
      <c r="D244" s="91" t="s">
        <v>822</v>
      </c>
      <c r="E244" s="91" t="b">
        <v>0</v>
      </c>
      <c r="F244" s="91" t="b">
        <v>0</v>
      </c>
      <c r="G244" s="91" t="b">
        <v>0</v>
      </c>
    </row>
    <row r="245" spans="1:7" ht="15">
      <c r="A245" s="91" t="s">
        <v>1163</v>
      </c>
      <c r="B245" s="91">
        <v>2</v>
      </c>
      <c r="C245" s="130">
        <v>0.0071873983288033155</v>
      </c>
      <c r="D245" s="91" t="s">
        <v>822</v>
      </c>
      <c r="E245" s="91" t="b">
        <v>1</v>
      </c>
      <c r="F245" s="91" t="b">
        <v>0</v>
      </c>
      <c r="G245" s="91" t="b">
        <v>0</v>
      </c>
    </row>
    <row r="246" spans="1:7" ht="15">
      <c r="A246" s="91" t="s">
        <v>1140</v>
      </c>
      <c r="B246" s="91">
        <v>2</v>
      </c>
      <c r="C246" s="130">
        <v>0.0071873983288033155</v>
      </c>
      <c r="D246" s="91" t="s">
        <v>822</v>
      </c>
      <c r="E246" s="91" t="b">
        <v>0</v>
      </c>
      <c r="F246" s="91" t="b">
        <v>0</v>
      </c>
      <c r="G246" s="91" t="b">
        <v>0</v>
      </c>
    </row>
    <row r="247" spans="1:7" ht="15">
      <c r="A247" s="91" t="s">
        <v>1164</v>
      </c>
      <c r="B247" s="91">
        <v>2</v>
      </c>
      <c r="C247" s="130">
        <v>0.0071873983288033155</v>
      </c>
      <c r="D247" s="91" t="s">
        <v>822</v>
      </c>
      <c r="E247" s="91" t="b">
        <v>1</v>
      </c>
      <c r="F247" s="91" t="b">
        <v>0</v>
      </c>
      <c r="G247" s="91" t="b">
        <v>0</v>
      </c>
    </row>
    <row r="248" spans="1:7" ht="15">
      <c r="A248" s="91" t="s">
        <v>1165</v>
      </c>
      <c r="B248" s="91">
        <v>2</v>
      </c>
      <c r="C248" s="130">
        <v>0.0071873983288033155</v>
      </c>
      <c r="D248" s="91" t="s">
        <v>822</v>
      </c>
      <c r="E248" s="91" t="b">
        <v>0</v>
      </c>
      <c r="F248" s="91" t="b">
        <v>0</v>
      </c>
      <c r="G248" s="91" t="b">
        <v>0</v>
      </c>
    </row>
    <row r="249" spans="1:7" ht="15">
      <c r="A249" s="91" t="s">
        <v>242</v>
      </c>
      <c r="B249" s="91">
        <v>2</v>
      </c>
      <c r="C249" s="130">
        <v>0</v>
      </c>
      <c r="D249" s="91" t="s">
        <v>823</v>
      </c>
      <c r="E249" s="91" t="b">
        <v>0</v>
      </c>
      <c r="F249" s="91" t="b">
        <v>0</v>
      </c>
      <c r="G249" s="91" t="b">
        <v>0</v>
      </c>
    </row>
    <row r="250" spans="1:7" ht="15">
      <c r="A250" s="91" t="s">
        <v>252</v>
      </c>
      <c r="B250" s="91">
        <v>2</v>
      </c>
      <c r="C250" s="130">
        <v>0</v>
      </c>
      <c r="D250" s="91" t="s">
        <v>823</v>
      </c>
      <c r="E250" s="91" t="b">
        <v>0</v>
      </c>
      <c r="F250" s="91" t="b">
        <v>0</v>
      </c>
      <c r="G250" s="91" t="b">
        <v>0</v>
      </c>
    </row>
    <row r="251" spans="1:7" ht="15">
      <c r="A251" s="91" t="s">
        <v>251</v>
      </c>
      <c r="B251" s="91">
        <v>2</v>
      </c>
      <c r="C251" s="130">
        <v>0</v>
      </c>
      <c r="D251" s="91" t="s">
        <v>823</v>
      </c>
      <c r="E251" s="91" t="b">
        <v>0</v>
      </c>
      <c r="F251" s="91" t="b">
        <v>0</v>
      </c>
      <c r="G251" s="91" t="b">
        <v>0</v>
      </c>
    </row>
    <row r="252" spans="1:7" ht="15">
      <c r="A252" s="91" t="s">
        <v>925</v>
      </c>
      <c r="B252" s="91">
        <v>2</v>
      </c>
      <c r="C252" s="130">
        <v>0</v>
      </c>
      <c r="D252" s="91" t="s">
        <v>823</v>
      </c>
      <c r="E252" s="91" t="b">
        <v>0</v>
      </c>
      <c r="F252" s="91" t="b">
        <v>0</v>
      </c>
      <c r="G252" s="91" t="b">
        <v>0</v>
      </c>
    </row>
    <row r="253" spans="1:7" ht="15">
      <c r="A253" s="91" t="s">
        <v>926</v>
      </c>
      <c r="B253" s="91">
        <v>2</v>
      </c>
      <c r="C253" s="130">
        <v>0</v>
      </c>
      <c r="D253" s="91" t="s">
        <v>823</v>
      </c>
      <c r="E253" s="91" t="b">
        <v>0</v>
      </c>
      <c r="F253" s="91" t="b">
        <v>1</v>
      </c>
      <c r="G253" s="91" t="b">
        <v>0</v>
      </c>
    </row>
    <row r="254" spans="1:7" ht="15">
      <c r="A254" s="91" t="s">
        <v>927</v>
      </c>
      <c r="B254" s="91">
        <v>2</v>
      </c>
      <c r="C254" s="130">
        <v>0</v>
      </c>
      <c r="D254" s="91" t="s">
        <v>823</v>
      </c>
      <c r="E254" s="91" t="b">
        <v>0</v>
      </c>
      <c r="F254" s="91" t="b">
        <v>0</v>
      </c>
      <c r="G254" s="91" t="b">
        <v>0</v>
      </c>
    </row>
    <row r="255" spans="1:7" ht="15">
      <c r="A255" s="91" t="s">
        <v>928</v>
      </c>
      <c r="B255" s="91">
        <v>2</v>
      </c>
      <c r="C255" s="130">
        <v>0</v>
      </c>
      <c r="D255" s="91" t="s">
        <v>823</v>
      </c>
      <c r="E255" s="91" t="b">
        <v>0</v>
      </c>
      <c r="F255" s="91" t="b">
        <v>0</v>
      </c>
      <c r="G255" s="91" t="b">
        <v>0</v>
      </c>
    </row>
    <row r="256" spans="1:7" ht="15">
      <c r="A256" s="91" t="s">
        <v>929</v>
      </c>
      <c r="B256" s="91">
        <v>2</v>
      </c>
      <c r="C256" s="130">
        <v>0</v>
      </c>
      <c r="D256" s="91" t="s">
        <v>823</v>
      </c>
      <c r="E256" s="91" t="b">
        <v>0</v>
      </c>
      <c r="F256" s="91" t="b">
        <v>0</v>
      </c>
      <c r="G256" s="91" t="b">
        <v>0</v>
      </c>
    </row>
    <row r="257" spans="1:7" ht="15">
      <c r="A257" s="91" t="s">
        <v>930</v>
      </c>
      <c r="B257" s="91">
        <v>2</v>
      </c>
      <c r="C257" s="130">
        <v>0</v>
      </c>
      <c r="D257" s="91" t="s">
        <v>823</v>
      </c>
      <c r="E257" s="91" t="b">
        <v>0</v>
      </c>
      <c r="F257" s="91" t="b">
        <v>0</v>
      </c>
      <c r="G257" s="91" t="b">
        <v>0</v>
      </c>
    </row>
    <row r="258" spans="1:7" ht="15">
      <c r="A258" s="91" t="s">
        <v>932</v>
      </c>
      <c r="B258" s="91">
        <v>4</v>
      </c>
      <c r="C258" s="130">
        <v>0</v>
      </c>
      <c r="D258" s="91" t="s">
        <v>824</v>
      </c>
      <c r="E258" s="91" t="b">
        <v>0</v>
      </c>
      <c r="F258" s="91" t="b">
        <v>0</v>
      </c>
      <c r="G258" s="91" t="b">
        <v>0</v>
      </c>
    </row>
    <row r="259" spans="1:7" ht="15">
      <c r="A259" s="91" t="s">
        <v>217</v>
      </c>
      <c r="B259" s="91">
        <v>2</v>
      </c>
      <c r="C259" s="130">
        <v>0</v>
      </c>
      <c r="D259" s="91" t="s">
        <v>824</v>
      </c>
      <c r="E259" s="91" t="b">
        <v>0</v>
      </c>
      <c r="F259" s="91" t="b">
        <v>0</v>
      </c>
      <c r="G259" s="91" t="b">
        <v>0</v>
      </c>
    </row>
    <row r="260" spans="1:7" ht="15">
      <c r="A260" s="91" t="s">
        <v>242</v>
      </c>
      <c r="B260" s="91">
        <v>2</v>
      </c>
      <c r="C260" s="130">
        <v>0</v>
      </c>
      <c r="D260" s="91" t="s">
        <v>824</v>
      </c>
      <c r="E260" s="91" t="b">
        <v>0</v>
      </c>
      <c r="F260" s="91" t="b">
        <v>0</v>
      </c>
      <c r="G260" s="91" t="b">
        <v>0</v>
      </c>
    </row>
    <row r="261" spans="1:7" ht="15">
      <c r="A261" s="91" t="s">
        <v>244</v>
      </c>
      <c r="B261" s="91">
        <v>2</v>
      </c>
      <c r="C261" s="130">
        <v>0</v>
      </c>
      <c r="D261" s="91" t="s">
        <v>824</v>
      </c>
      <c r="E261" s="91" t="b">
        <v>0</v>
      </c>
      <c r="F261" s="91" t="b">
        <v>0</v>
      </c>
      <c r="G261" s="91" t="b">
        <v>0</v>
      </c>
    </row>
    <row r="262" spans="1:7" ht="15">
      <c r="A262" s="91" t="s">
        <v>933</v>
      </c>
      <c r="B262" s="91">
        <v>2</v>
      </c>
      <c r="C262" s="130">
        <v>0</v>
      </c>
      <c r="D262" s="91" t="s">
        <v>824</v>
      </c>
      <c r="E262" s="91" t="b">
        <v>0</v>
      </c>
      <c r="F262" s="91" t="b">
        <v>0</v>
      </c>
      <c r="G262" s="91" t="b">
        <v>0</v>
      </c>
    </row>
    <row r="263" spans="1:7" ht="15">
      <c r="A263" s="91" t="s">
        <v>934</v>
      </c>
      <c r="B263" s="91">
        <v>2</v>
      </c>
      <c r="C263" s="130">
        <v>0</v>
      </c>
      <c r="D263" s="91" t="s">
        <v>824</v>
      </c>
      <c r="E263" s="91" t="b">
        <v>0</v>
      </c>
      <c r="F263" s="91" t="b">
        <v>0</v>
      </c>
      <c r="G263" s="91" t="b">
        <v>0</v>
      </c>
    </row>
    <row r="264" spans="1:7" ht="15">
      <c r="A264" s="91" t="s">
        <v>935</v>
      </c>
      <c r="B264" s="91">
        <v>2</v>
      </c>
      <c r="C264" s="130">
        <v>0</v>
      </c>
      <c r="D264" s="91" t="s">
        <v>824</v>
      </c>
      <c r="E264" s="91" t="b">
        <v>0</v>
      </c>
      <c r="F264" s="91" t="b">
        <v>0</v>
      </c>
      <c r="G264" s="91" t="b">
        <v>0</v>
      </c>
    </row>
    <row r="265" spans="1:7" ht="15">
      <c r="A265" s="91" t="s">
        <v>936</v>
      </c>
      <c r="B265" s="91">
        <v>2</v>
      </c>
      <c r="C265" s="130">
        <v>0</v>
      </c>
      <c r="D265" s="91" t="s">
        <v>824</v>
      </c>
      <c r="E265" s="91" t="b">
        <v>0</v>
      </c>
      <c r="F265" s="91" t="b">
        <v>0</v>
      </c>
      <c r="G26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2019-09-17T17:01:50Z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