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<sst xmlns="http://schemas.openxmlformats.org/spreadsheetml/2006/main" count="907" uniqueCount="457">
  <si>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</si>
  <si>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</si>
  <si>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</si>
  <si>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</si>
  <si>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</si>
  <si>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</si>
  <si>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</si>
  <si>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</si>
  <si>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</si>
  <si>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</si>
  <si>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</si>
  <si>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</si>
  <si>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</si>
  <si>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</si>
  <si>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</si>
  <si>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</si>
  <si>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</si>
  <si>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</si>
  <si>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</si>
  <si>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</si>
  <si>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</si>
  <si>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</si>
  <si>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</si>
  <si>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</si>
  <si>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</si>
  <si>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</si>
  <si>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</si>
  <si>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</si>
  <si>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</si>
  <si>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</si>
  <si>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</si>
  <si>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</si>
  <si>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</si>
  <si>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</si>
  <si>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</si>
  <si>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</si>
  <si>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</si>
  <si>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</si>
  <si>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</si>
  <si>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</si>
  <si>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</si>
  <si>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</si>
  <si>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</si>
  <si>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</si>
  <si>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</si>
  <si>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</si>
  <si>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</si>
  <si>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</si>
  <si>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</si>
  <si>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</si>
  <si>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</si>
  <si>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</si>
  <si>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</si>
  <si>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</si>
  <si>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</si>
  <si>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</si>
  <si>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</si>
  <si>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</si>
  <si>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</si>
  <si>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</si>
  <si>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</si>
  <si>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</si>
  <si>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</si>
  <si>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</si>
  <si>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</si>
  <si>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</si>
  <si>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</si>
  <si>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</si>
  <si>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</si>
  <si>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</si>
  <si>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</si>
  <si>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</si>
  <si>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</si>
  <si>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</si>
  <si>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</si>
  <si>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</si>
  <si>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</si>
  <si>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</si>
  <si>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</si>
  <si>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</si>
  <si>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</si>
  <si>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</si>
  <si>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</si>
  <si>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</si>
  <si>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</si>
  <si>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</si>
  <si>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</si>
  <si>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</si>
  <si>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</si>
  <si>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</si>
  <si>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</si>
  <si>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</si>
  <si>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</si>
  <si>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</si>
  <si>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</si>
  <si>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</si>
  <si>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</si>
  <si>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</si>
  <si>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</si>
  <si>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</si>
  <si>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</si>
  <si>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</si>
  <si>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</si>
  <si>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</si>
  <si>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</si>
  <si>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</si>
  <si>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</si>
  <si>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</si>
  <si>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</si>
  <si>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</si>
  <si>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</si>
  <si>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</si>
  <si>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</si>
  <si>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</si>
  <si>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</si>
  <si>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</si>
  <si>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</si>
  <si>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</si>
  <si>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</si>
  <si>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</si>
  <si>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</si>
  <si>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</si>
  <si>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</si>
  <si>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</si>
  <si>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</si>
  <si>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</si>
  <si>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</si>
  <si>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</si>
  <si>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</si>
  <si>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</si>
  <si>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</si>
  <si>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</si>
  <si>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</si>
  <si>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</si>
  <si>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</si>
  <si>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</si>
  <si>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</si>
  <si>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</si>
  <si>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</si>
  <si>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</si>
  <si>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</si>
  <si>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</si>
  <si>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</si>
  <si>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</si>
  <si>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</si>
  <si>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</si>
  <si>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</si>
  <si>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</si>
  <si>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</si>
  <si>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</si>
  <si>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</si>
  <si>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</si>
  <si>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</si>
  <si>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</si>
  <si>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</si>
  <si>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</si>
  <si>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</si>
  <si>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</si>
  <si>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</si>
  <si>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</si>
  <si>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</si>
  <si>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</si>
  <si>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</si>
  <si>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</si>
  <si>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</si>
  <si>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</si>
  <si>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</si>
  <si>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</si>
  <si>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</si>
  <si>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</si>
  <si>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</si>
  <si>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</si>
  <si>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</si>
  <si>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</si>
  <si>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</si>
  <si>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</si>
  <si>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</si>
  <si>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</si>
  <si>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</si>
  <si>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</si>
  <si>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</si>
  <si>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</si>
  <si>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</si>
  <si>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</si>
  <si>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</si>
  <si>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</si>
  <si>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</si>
  <si>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</si>
  <si>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</si>
  <si>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</si>
  <si>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</si>
  <si>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</si>
  <si>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</si>
  <si>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</si>
  <si>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</si>
  <si>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</si>
  <si>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</si>
  <si>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</si>
  <si>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</si>
  <si>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</si>
  <si>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</si>
  <si>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</si>
  <si>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</si>
  <si>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</si>
  <si>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</si>
  <si>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</si>
  <si>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</si>
  <si>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</si>
  <si>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</si>
  <si>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</si>
  <si>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</si>
  <si>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</si>
  <si>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shawkyatif</t>
  </si>
  <si>
    <t>naser110123</t>
  </si>
  <si>
    <t>fhad_m_305</t>
  </si>
  <si>
    <t>youtube</t>
  </si>
  <si>
    <t>Mentions</t>
  </si>
  <si>
    <t>_xD83D__xDC4D_ on @YouTube: مختلف عليه _ مع ابراهيم عيسى | انهيار  على الهواء بسبب " فتاوى جنسية " لشيوخ السلفية _ حلقة كاملة https://t.co/IT8zTTof2M</t>
  </si>
  <si>
    <t>_xD83D__xDC4D_ on @YouTube: مختلف عليه _ مع ابراهيم عيسى | الراجل هيكون " وحش جنسى " فى الجنة https://t.co/zYjo5L6vDJ</t>
  </si>
  <si>
    <t>مختلف عليه _ مع ابراهيم عيسى | يتهم بن باز " مفتى السعودية " بالرجعية عل... https://t.co/YJu1Lh2FRz عبر @YouTube</t>
  </si>
  <si>
    <t>مختلف عليه _ مع ابراهيم عيسى | هل غير الحجاج في حروف المصحف ؟ https://t.co/HXkxrrpYcG عبر @YouTube</t>
  </si>
  <si>
    <t>https://www.youtube.com/watch?v=UteuH-yN3AE&amp;feature=youtu.be</t>
  </si>
  <si>
    <t>https://www.youtube.com/watch?v=aZgFXre48o8&amp;feature=youtu.be</t>
  </si>
  <si>
    <t>https://www.youtube.com/watch?v=zfCq-rbmoV4&amp;feature=youtu.be</t>
  </si>
  <si>
    <t>https://www.youtube.com/watch?v=FkP5dfOGWmM&amp;feature=youtu.be</t>
  </si>
  <si>
    <t>youtube.com</t>
  </si>
  <si>
    <t>http://pbs.twimg.com/profile_images/673582615669178368/uGdaWiid_normal.jpg</t>
  </si>
  <si>
    <t>http://abs.twimg.com/sticky/default_profile_images/default_profile_normal.png</t>
  </si>
  <si>
    <t>http://pbs.twimg.com/profile_images/1146598057364066304/r0rcc5w0_normal.jpg</t>
  </si>
  <si>
    <t>https://twitter.com/#!/shawkyatif/status/1170873582886490117</t>
  </si>
  <si>
    <t>https://twitter.com/#!/shawkyatif/status/1170964213218664451</t>
  </si>
  <si>
    <t>https://twitter.com/#!/naser110123/status/1171221027973664768</t>
  </si>
  <si>
    <t>https://twitter.com/#!/fhad_m_305/status/1172976382512697344</t>
  </si>
  <si>
    <t>1170873582886490117</t>
  </si>
  <si>
    <t>1170964213218664451</t>
  </si>
  <si>
    <t>1171221027973664768</t>
  </si>
  <si>
    <t>1172976382512697344</t>
  </si>
  <si>
    <t/>
  </si>
  <si>
    <t>ar</t>
  </si>
  <si>
    <t>IFTTT</t>
  </si>
  <si>
    <t>Twitter for iPad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</si>
  <si>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</si>
  <si>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</si>
  <si>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</si>
  <si>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</si>
  <si>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</si>
  <si>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</si>
  <si>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</si>
  <si>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</si>
  <si>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</si>
  <si>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</si>
  <si>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</si>
  <si>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</si>
  <si>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</si>
  <si>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</si>
  <si>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</si>
  <si>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</si>
  <si>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</si>
  <si>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</si>
  <si>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</si>
  <si>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</si>
  <si>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</si>
  <si>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</si>
  <si>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atif shawky</t>
  </si>
  <si>
    <t>YouTube</t>
  </si>
  <si>
    <t>fahed</t>
  </si>
  <si>
    <t>أبو بيان .. المطيري</t>
  </si>
  <si>
    <t>Pivoting to video.</t>
  </si>
  <si>
    <t>#من_نظم_ابو_بيان #بقلم_ابو_بيان انستجرام/ https://goo.gl/8pWKLC جوجل+ https://plus.google.com/113727642200503545190</t>
  </si>
  <si>
    <t>San Bruno, CA</t>
  </si>
  <si>
    <t>العديليه, دولة الكويت</t>
  </si>
  <si>
    <t>الزلفي</t>
  </si>
  <si>
    <t>http://youtube.com</t>
  </si>
  <si>
    <t>https://goo.gl/rFe9nf</t>
  </si>
  <si>
    <t>https://pbs.twimg.com/profile_banners/10228272/1563295551</t>
  </si>
  <si>
    <t>https://pbs.twimg.com/profile_banners/430870732/1558207775</t>
  </si>
  <si>
    <t>http://abs.twimg.com/images/themes/theme1/bg.png</t>
  </si>
  <si>
    <t>http://abs.twimg.com/images/themes/theme14/bg.gif</t>
  </si>
  <si>
    <t>http://pbs.twimg.com/profile_images/1148327441527689217/1QpS06D6_normal.png</t>
  </si>
  <si>
    <t>Open Twitter Page for This Person</t>
  </si>
  <si>
    <t>https://twitter.com/shawkyatif</t>
  </si>
  <si>
    <t>https://twitter.com/youtube</t>
  </si>
  <si>
    <t>https://twitter.com/naser110123</t>
  </si>
  <si>
    <t>https://twitter.com/fhad_m_305</t>
  </si>
  <si>
    <t>shawkyatif
_xD83D__xDC4D_ on @YouTube: مختلف عليه _ مع
ابراهيم عيسى | الراجل هيكون " وحش
جنسى " فى الجنة https://t.co/zYjo5L6vDJ</t>
  </si>
  <si>
    <t xml:space="preserve">youtube
</t>
  </si>
  <si>
    <t>naser110123
مختلف عليه _ مع ابراهيم عيسى |
يتهم بن باز " مفتى السعودية " بالرجعية
عل... https://t.co/YJu1Lh2FRz عبر
@YouTube</t>
  </si>
  <si>
    <t>fhad_m_305
مختلف عليه _ مع ابراهيم عيسى |
هل غير الحجاج في حروف المصحف ؟
https://t.co/HXkxrrpYcG عبر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</si>
  <si>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</si>
  <si>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</si>
  <si>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</si>
  <si>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</si>
  <si>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</si>
  <si>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</si>
  <si>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</si>
  <si>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</si>
  <si>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</si>
  <si>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</si>
  <si>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</si>
  <si>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</si>
  <si>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</si>
  <si>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</si>
  <si>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</si>
  <si>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</si>
  <si>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</si>
  <si>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</si>
  <si>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</si>
  <si>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</si>
  <si>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</si>
  <si>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</si>
  <si>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</si>
  <si>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</si>
  <si>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</si>
  <si>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</si>
  <si>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</si>
  <si>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</si>
  <si>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</si>
  <si>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</si>
  <si>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</si>
  <si>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</si>
  <si>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</si>
  <si>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</si>
  <si>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</si>
  <si>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</si>
  <si>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</si>
  <si>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</si>
  <si>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</si>
  <si>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</si>
  <si>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</si>
  <si>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</si>
  <si>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</si>
  <si>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</si>
  <si>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</si>
  <si>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</si>
  <si>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</si>
  <si>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</si>
  <si>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</si>
  <si>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https://www.youtube.com/watch?v=FkP5dfOGWmM&amp;feature=youtu.be https://www.youtube.com/watch?v=zfCq-rbmoV4&amp;feature=youtu.be https://www.youtube.com/watch?v=aZgFXre48o8&amp;feature=youtu.be https://www.youtube.com/watch?v=UteuH-yN3AE&amp;feature=youtu.be</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</si>
  <si>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</si>
  <si>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</si>
  <si>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</si>
  <si>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</si>
  <si>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</si>
  <si>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</si>
  <si>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</si>
  <si>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</si>
  <si>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</si>
  <si>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</si>
  <si>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</si>
  <si>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</si>
  <si>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_</t>
  </si>
  <si>
    <t>مختلف</t>
  </si>
  <si>
    <t>عليه</t>
  </si>
  <si>
    <t>مع</t>
  </si>
  <si>
    <t>ابراهيم</t>
  </si>
  <si>
    <t>Top Words in Tweet in G1</t>
  </si>
  <si>
    <t>عيسى</t>
  </si>
  <si>
    <t>عبر</t>
  </si>
  <si>
    <t>Top Words in Tweet</t>
  </si>
  <si>
    <t>_ مختلف عليه مع ابراهيم عيسى youtube عبر</t>
  </si>
  <si>
    <t>Top Word Pairs in Tweet in Entire Graph</t>
  </si>
  <si>
    <t>مختلف,عليه</t>
  </si>
  <si>
    <t>عليه,_</t>
  </si>
  <si>
    <t>_,مع</t>
  </si>
  <si>
    <t>مع,ابراهيم</t>
  </si>
  <si>
    <t>ابراهيم,عيسى</t>
  </si>
  <si>
    <t>عبر,youtube</t>
  </si>
  <si>
    <t>youtube,مختلف</t>
  </si>
  <si>
    <t>Top Word Pairs in Tweet in G1</t>
  </si>
  <si>
    <t>Top Word Pairs in Tweet</t>
  </si>
  <si>
    <t>مختلف,عليه  عليه,_  _,مع  مع,ابراهيم  ابراهيم,عيسى  عبر,youtube  youtube,مختلف</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</si>
  <si>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</si>
  <si>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</si>
  <si>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</si>
  <si>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</si>
  <si>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</si>
  <si>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</si>
  <si>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</si>
  <si>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</si>
  <si>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</si>
  <si>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fhad_m_305 youtube shawkyatif naser110123</t>
  </si>
  <si>
    <t>Top URLs in Tweet by Count</t>
  </si>
  <si>
    <t>https://www.youtube.com/watch?v=aZgFXre48o8&amp;feature=youtu.be https://www.youtube.com/watch?v=UteuH-yN3AE&amp;feature=youtu.be</t>
  </si>
  <si>
    <t>Top URLs in Tweet by Salience</t>
  </si>
  <si>
    <t>Top Domains in Tweet by Count</t>
  </si>
  <si>
    <t>Top Domains in Tweet by Salience</t>
  </si>
  <si>
    <t>Top Hashtags in Tweet by Count</t>
  </si>
  <si>
    <t>Top Hashtags in Tweet by Salience</t>
  </si>
  <si>
    <t>Top Words in Tweet by Count</t>
  </si>
  <si>
    <t>_ youtube الراجل هيكون وحش جنسى فى الجنة انهيار على</t>
  </si>
  <si>
    <t>_ يتهم بن باز مفتى السعودية بالرجعية عل عبر youtube</t>
  </si>
  <si>
    <t>_ هل غير الحجاج في حروف المصحف عبر youtube</t>
  </si>
  <si>
    <t>Top Words in Tweet by Salience</t>
  </si>
  <si>
    <t>الراجل هيكون وحش جنسى فى الجنة انهيار على الهواء بسبب</t>
  </si>
  <si>
    <t>Top Word Pairs in Tweet by Count</t>
  </si>
  <si>
    <t>youtube,مختلف  مختلف,عليه  عليه,_  _,مع  مع,ابراهيم  ابراهيم,عيسى  عيسى,الراجل  الراجل,هيكون  هيكون,وحش  وحش,جنسى</t>
  </si>
  <si>
    <t>مختلف,عليه  عليه,_  _,مع  مع,ابراهيم  ابراهيم,عيسى  عيسى,يتهم  يتهم,بن  بن,باز  باز,مفتى  مفتى,السعودية</t>
  </si>
  <si>
    <t>مختلف,عليه  عليه,_  _,مع  مع,ابراهيم  ابراهيم,عيسى  عيسى,هل  هل,غير  غير,الحجاج  الحجاج,في  في,حروف</t>
  </si>
  <si>
    <t>Top Word Pairs in Tweet by Salience</t>
  </si>
  <si>
    <t>عيسى,الراجل  الراجل,هيكون  هيكون,وحش  وحش,جنسى  جنسى,فى  فى,الجنة  عيسى,انهيار  انهيار,على  على,الهواء  الهواء,بسبب</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</si>
  <si>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</si>
  <si>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</si>
  <si>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</si>
  <si>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</si>
  <si>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</si>
  <si>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</si>
  <si>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</si>
  <si>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</si>
  <si>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</si>
  <si>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</si>
  <si>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</si>
  <si>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</si>
  <si>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</si>
  <si>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</si>
  <si>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</si>
  <si>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</si>
  <si>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</si>
  <si>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</si>
  <si>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</si>
  <si>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</si>
  <si>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</si>
  <si>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</si>
  <si>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</si>
  <si>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</si>
  <si>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</si>
  <si>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</si>
  <si>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</si>
  <si>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</si>
  <si>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</si>
  <si>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</si>
  <si>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</si>
  <si>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</si>
  <si>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</si>
  <si>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</si>
  <si>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</si>
  <si>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</si>
  <si>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</si>
  <si>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</si>
  <si>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</si>
  <si>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</si>
  <si>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</si>
  <si>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</si>
  <si>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</si>
  <si>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</si>
  <si>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</si>
  <si>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</si>
  <si>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</si>
  <si>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</si>
  <si>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</si>
  <si>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</si>
  <si>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</si>
  <si>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Red</t>
  </si>
  <si>
    <t>128, 128, 128</t>
  </si>
  <si>
    <t>G1: _ مختلف عليه مع ابراهيم عيسى youtube عبر</t>
  </si>
  <si>
    <t>Autofill Workbook Results</t>
  </si>
  <si>
    <t>Edge Weight▓1▓2▓0▓True▓Gray▓Red▓▓Edge Weight▓1▓2▓0▓3▓10▓False▓Edge Weight▓1▓2▓0▓35▓12▓False▓▓0▓0▓0▓True▓Black▓Black▓▓Followers▓6▓124801▓0▓162▓1000▓False▓▓0▓0▓0▓0▓0▓False▓▓0▓0▓0▓0▓0▓False▓▓0▓0▓0▓0▓0▓False</t>
  </si>
  <si>
    <t>GraphSource░GraphServerTwitterSearch▓GraphTerm░مختلف عليه مع ابراهيم عيسى▓ImportDescription░The graph represents a network of 4 Twitter users whose tweets in the requested range contained "مختلف عليه مع ابراهيم عيسى", or who were replied to or mentioned in those tweets.  The network was obtained from the NodeXL Graph Server on Sunday, 15 September 2019 at 21:19 UTC.
The requested start date was Sunday, 15 September 2019 at 00:01 UTC and the maximum number of days (going backward) was 14.
The maximum number of tweets collected was 5,000.
The tweets in the network were tweeted over the 5-day, 19-hour, 15-minute period from Monday, 09 September 2019 at 01:36 UTC to Saturday, 14 September 2019 at 20:52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</si>
</sst>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482213"/>
        <c:axId val="56577870"/>
      </c:barChart>
      <c:catAx>
        <c:axId val="584822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77870"/>
        <c:crosses val="autoZero"/>
        <c:auto val="1"/>
        <c:lblOffset val="100"/>
        <c:noMultiLvlLbl val="0"/>
      </c:catAx>
      <c:valAx>
        <c:axId val="56577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2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مختلف عليه مع ابراهيم عيسى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9/9/2019 1:36</c:v>
                </c:pt>
                <c:pt idx="1">
                  <c:v>9/9/2019 7:36</c:v>
                </c:pt>
                <c:pt idx="2">
                  <c:v>9/10/2019 0:37</c:v>
                </c:pt>
                <c:pt idx="3">
                  <c:v>9/14/2019 20:52</c:v>
                </c:pt>
              </c:strCache>
            </c:strRef>
          </c:cat>
          <c:val>
            <c:numRef>
              <c:f>'Time Series'!$B$26:$B$30</c:f>
              <c:numCache>
                <c:formatCode>General</c:formatCode>
                <c:ptCount val="4"/>
                <c:pt idx="0">
                  <c:v>1</c:v>
                </c:pt>
                <c:pt idx="1">
                  <c:v>1</c:v>
                </c:pt>
                <c:pt idx="2">
                  <c:v>1</c:v>
                </c:pt>
                <c:pt idx="3">
                  <c:v>1</c:v>
                </c:pt>
              </c:numCache>
            </c:numRef>
          </c:val>
        </c:ser>
        <c:axId val="12628751"/>
        <c:axId val="46549896"/>
      </c:barChart>
      <c:catAx>
        <c:axId val="12628751"/>
        <c:scaling>
          <c:orientation val="minMax"/>
        </c:scaling>
        <c:axPos val="b"/>
        <c:delete val="0"/>
        <c:numFmt formatCode="General" sourceLinked="1"/>
        <c:majorTickMark val="out"/>
        <c:minorTickMark val="none"/>
        <c:tickLblPos val="nextTo"/>
        <c:crossAx val="46549896"/>
        <c:crosses val="autoZero"/>
        <c:auto val="1"/>
        <c:lblOffset val="100"/>
        <c:noMultiLvlLbl val="0"/>
      </c:catAx>
      <c:valAx>
        <c:axId val="46549896"/>
        <c:scaling>
          <c:orientation val="minMax"/>
        </c:scaling>
        <c:axPos val="l"/>
        <c:majorGridlines/>
        <c:delete val="0"/>
        <c:numFmt formatCode="General" sourceLinked="1"/>
        <c:majorTickMark val="out"/>
        <c:minorTickMark val="none"/>
        <c:tickLblPos val="nextTo"/>
        <c:crossAx val="126287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438783"/>
        <c:axId val="19404728"/>
      </c:barChart>
      <c:catAx>
        <c:axId val="39438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04728"/>
        <c:crosses val="autoZero"/>
        <c:auto val="1"/>
        <c:lblOffset val="100"/>
        <c:noMultiLvlLbl val="0"/>
      </c:catAx>
      <c:valAx>
        <c:axId val="19404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424825"/>
        <c:axId val="28279106"/>
      </c:barChart>
      <c:catAx>
        <c:axId val="404248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79106"/>
        <c:crosses val="autoZero"/>
        <c:auto val="1"/>
        <c:lblOffset val="100"/>
        <c:noMultiLvlLbl val="0"/>
      </c:catAx>
      <c:valAx>
        <c:axId val="28279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24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185363"/>
        <c:axId val="8906220"/>
      </c:barChart>
      <c:catAx>
        <c:axId val="531853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06220"/>
        <c:crosses val="autoZero"/>
        <c:auto val="1"/>
        <c:lblOffset val="100"/>
        <c:noMultiLvlLbl val="0"/>
      </c:catAx>
      <c:valAx>
        <c:axId val="8906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047117"/>
        <c:axId val="50315190"/>
      </c:barChart>
      <c:catAx>
        <c:axId val="130471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15190"/>
        <c:crosses val="autoZero"/>
        <c:auto val="1"/>
        <c:lblOffset val="100"/>
        <c:noMultiLvlLbl val="0"/>
      </c:catAx>
      <c:valAx>
        <c:axId val="50315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7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183527"/>
        <c:axId val="48998560"/>
      </c:barChart>
      <c:catAx>
        <c:axId val="501835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98560"/>
        <c:crosses val="autoZero"/>
        <c:auto val="1"/>
        <c:lblOffset val="100"/>
        <c:noMultiLvlLbl val="0"/>
      </c:catAx>
      <c:valAx>
        <c:axId val="48998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83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333857"/>
        <c:axId val="9460394"/>
      </c:barChart>
      <c:catAx>
        <c:axId val="383338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60394"/>
        <c:crosses val="autoZero"/>
        <c:auto val="1"/>
        <c:lblOffset val="100"/>
        <c:noMultiLvlLbl val="0"/>
      </c:catAx>
      <c:valAx>
        <c:axId val="9460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33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034683"/>
        <c:axId val="28094420"/>
      </c:barChart>
      <c:catAx>
        <c:axId val="180346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94420"/>
        <c:crosses val="autoZero"/>
        <c:auto val="1"/>
        <c:lblOffset val="100"/>
        <c:noMultiLvlLbl val="0"/>
      </c:catAx>
      <c:valAx>
        <c:axId val="28094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34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523189"/>
        <c:axId val="61055518"/>
      </c:barChart>
      <c:catAx>
        <c:axId val="51523189"/>
        <c:scaling>
          <c:orientation val="minMax"/>
        </c:scaling>
        <c:axPos val="b"/>
        <c:delete val="1"/>
        <c:majorTickMark val="out"/>
        <c:minorTickMark val="none"/>
        <c:tickLblPos val="none"/>
        <c:crossAx val="61055518"/>
        <c:crosses val="autoZero"/>
        <c:auto val="1"/>
        <c:lblOffset val="100"/>
        <c:noMultiLvlLbl val="0"/>
      </c:catAx>
      <c:valAx>
        <c:axId val="61055518"/>
        <c:scaling>
          <c:orientation val="minMax"/>
        </c:scaling>
        <c:axPos val="l"/>
        <c:delete val="1"/>
        <c:majorTickMark val="out"/>
        <c:minorTickMark val="none"/>
        <c:tickLblPos val="none"/>
        <c:crossAx val="515231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19-09-09T01:36:30.000"/>
        <d v="2019-09-09T07:36:38.000"/>
        <d v="2019-09-10T00:37:07.000"/>
        <d v="2019-09-14T20:52:1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hawkyatif"/>
    <s v="youtube"/>
    <m/>
    <m/>
    <m/>
    <m/>
    <m/>
    <m/>
    <m/>
    <m/>
    <s v="No"/>
    <n v="3"/>
    <m/>
    <m/>
    <x v="0"/>
    <d v="2019-09-09T01:36:30.000"/>
    <s v="👍 on @YouTube: مختلف عليه _ مع ابراهيم عيسى | انهيار  على الهواء بسبب &quot; فتاوى جنسية &quot; لشيوخ السلفية _ حلقة كاملة https://t.co/IT8zTTof2M"/>
    <s v="https://www.youtube.com/watch?v=UteuH-yN3AE&amp;feature=youtu.be"/>
    <s v="youtube.com"/>
    <x v="0"/>
    <m/>
    <s v="http://pbs.twimg.com/profile_images/673582615669178368/uGdaWiid_normal.jpg"/>
    <x v="0"/>
    <s v="https://twitter.com/#!/shawkyatif/status/1170873582886490117"/>
    <m/>
    <m/>
    <s v="1170873582886490117"/>
    <m/>
    <b v="0"/>
    <n v="0"/>
    <s v=""/>
    <b v="0"/>
    <s v="ar"/>
    <m/>
    <s v=""/>
    <b v="0"/>
    <n v="0"/>
    <s v=""/>
    <s v="IFTTT"/>
    <b v="0"/>
    <s v="1170873582886490117"/>
    <s v="Tweet"/>
    <n v="0"/>
    <n v="0"/>
    <m/>
    <m/>
    <m/>
    <m/>
    <m/>
    <m/>
    <m/>
    <m/>
    <n v="2"/>
    <s v="1"/>
    <s v="1"/>
    <n v="0"/>
    <n v="0"/>
    <n v="0"/>
    <n v="0"/>
    <n v="0"/>
    <n v="0"/>
    <n v="19"/>
    <n v="100"/>
    <n v="19"/>
  </r>
  <r>
    <s v="shawkyatif"/>
    <s v="youtube"/>
    <m/>
    <m/>
    <m/>
    <m/>
    <m/>
    <m/>
    <m/>
    <m/>
    <s v="No"/>
    <n v="4"/>
    <m/>
    <m/>
    <x v="0"/>
    <d v="2019-09-09T07:36:38.000"/>
    <s v="👍 on @YouTube: مختلف عليه _ مع ابراهيم عيسى | الراجل هيكون &quot; وحش جنسى &quot; فى الجنة https://t.co/zYjo5L6vDJ"/>
    <s v="https://www.youtube.com/watch?v=aZgFXre48o8&amp;feature=youtu.be"/>
    <s v="youtube.com"/>
    <x v="0"/>
    <m/>
    <s v="http://pbs.twimg.com/profile_images/673582615669178368/uGdaWiid_normal.jpg"/>
    <x v="1"/>
    <s v="https://twitter.com/#!/shawkyatif/status/1170964213218664451"/>
    <m/>
    <m/>
    <s v="1170964213218664451"/>
    <m/>
    <b v="0"/>
    <n v="0"/>
    <s v=""/>
    <b v="0"/>
    <s v="ar"/>
    <m/>
    <s v=""/>
    <b v="0"/>
    <n v="0"/>
    <s v=""/>
    <s v="IFTTT"/>
    <b v="0"/>
    <s v="1170964213218664451"/>
    <s v="Tweet"/>
    <n v="0"/>
    <n v="0"/>
    <m/>
    <m/>
    <m/>
    <m/>
    <m/>
    <m/>
    <m/>
    <m/>
    <n v="2"/>
    <s v="1"/>
    <s v="1"/>
    <n v="0"/>
    <n v="0"/>
    <n v="0"/>
    <n v="0"/>
    <n v="0"/>
    <n v="0"/>
    <n v="14"/>
    <n v="100"/>
    <n v="14"/>
  </r>
  <r>
    <s v="naser110123"/>
    <s v="youtube"/>
    <m/>
    <m/>
    <m/>
    <m/>
    <m/>
    <m/>
    <m/>
    <m/>
    <s v="No"/>
    <n v="5"/>
    <m/>
    <m/>
    <x v="0"/>
    <d v="2019-09-10T00:37:07.000"/>
    <s v="مختلف عليه _ مع ابراهيم عيسى | يتهم بن باز &quot; مفتى السعودية &quot; بالرجعية عل... https://t.co/YJu1Lh2FRz عبر @YouTube"/>
    <s v="https://www.youtube.com/watch?v=zfCq-rbmoV4&amp;feature=youtu.be"/>
    <s v="youtube.com"/>
    <x v="0"/>
    <m/>
    <s v="http://abs.twimg.com/sticky/default_profile_images/default_profile_normal.png"/>
    <x v="2"/>
    <s v="https://twitter.com/#!/naser110123/status/1171221027973664768"/>
    <m/>
    <m/>
    <s v="1171221027973664768"/>
    <m/>
    <b v="0"/>
    <n v="0"/>
    <s v=""/>
    <b v="0"/>
    <s v="ar"/>
    <m/>
    <s v=""/>
    <b v="0"/>
    <n v="0"/>
    <s v=""/>
    <s v="Twitter for iPad"/>
    <b v="0"/>
    <s v="1171221027973664768"/>
    <s v="Tweet"/>
    <n v="0"/>
    <n v="0"/>
    <m/>
    <m/>
    <m/>
    <m/>
    <m/>
    <m/>
    <m/>
    <m/>
    <n v="1"/>
    <s v="1"/>
    <s v="1"/>
    <n v="0"/>
    <n v="0"/>
    <n v="0"/>
    <n v="0"/>
    <n v="0"/>
    <n v="0"/>
    <n v="15"/>
    <n v="100"/>
    <n v="15"/>
  </r>
  <r>
    <s v="fhad_m_305"/>
    <s v="youtube"/>
    <m/>
    <m/>
    <m/>
    <m/>
    <m/>
    <m/>
    <m/>
    <m/>
    <s v="No"/>
    <n v="6"/>
    <m/>
    <m/>
    <x v="0"/>
    <d v="2019-09-14T20:52:17.000"/>
    <s v="مختلف عليه _ مع ابراهيم عيسى | هل غير الحجاج في حروف المصحف ؟ https://t.co/HXkxrrpYcG عبر @YouTube"/>
    <s v="https://www.youtube.com/watch?v=FkP5dfOGWmM&amp;feature=youtu.be"/>
    <s v="youtube.com"/>
    <x v="0"/>
    <m/>
    <s v="http://pbs.twimg.com/profile_images/1146598057364066304/r0rcc5w0_normal.jpg"/>
    <x v="3"/>
    <s v="https://twitter.com/#!/fhad_m_305/status/1172976382512697344"/>
    <m/>
    <m/>
    <s v="1172976382512697344"/>
    <m/>
    <b v="0"/>
    <n v="0"/>
    <s v=""/>
    <b v="0"/>
    <s v="ar"/>
    <m/>
    <s v=""/>
    <b v="0"/>
    <n v="0"/>
    <s v=""/>
    <s v="Twitter for iPhone"/>
    <b v="0"/>
    <s v="1172976382512697344"/>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 totalsRowShown="0" headerRowDxfId="352" dataDxfId="351">
  <autoFilter ref="A2:BL6"/>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5" totalsRowShown="0" headerRowDxfId="207" dataDxfId="206">
  <autoFilter ref="A1:D5"/>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D9" totalsRowShown="0" headerRowDxfId="200" dataDxfId="199">
  <autoFilter ref="A8:D9"/>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D13" totalsRowShown="0" headerRowDxfId="193" dataDxfId="192">
  <autoFilter ref="A12: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D25" totalsRowShown="0" headerRowDxfId="186" dataDxfId="185">
  <autoFilter ref="A15:D25"/>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D35" totalsRowShown="0" headerRowDxfId="179" dataDxfId="178">
  <autoFilter ref="A28:D35"/>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D39" totalsRowShown="0" headerRowDxfId="172" dataDxfId="171">
  <autoFilter ref="A38:D39"/>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D42" totalsRowShown="0" headerRowDxfId="169" dataDxfId="168">
  <autoFilter ref="A41:D42"/>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D49" totalsRowShown="0" headerRowDxfId="158" dataDxfId="157">
  <autoFilter ref="A45:D49"/>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2" totalsRowShown="0" headerRowDxfId="141" dataDxfId="140">
  <autoFilter ref="A1:G2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299" dataDxfId="298">
  <autoFilter ref="A2:BS6"/>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 totalsRowShown="0" headerRowDxfId="132" dataDxfId="131">
  <autoFilter ref="A1:L1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5" totalsRowShown="0" headerRowDxfId="70" dataDxfId="69">
  <autoFilter ref="A1:B5"/>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53" dataDxfId="252">
  <autoFilter ref="A1:C5"/>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UteuH-yN3AE&amp;feature=youtu.be" TargetMode="External" /><Relationship Id="rId2" Type="http://schemas.openxmlformats.org/officeDocument/2006/relationships/hyperlink" Target="https://www.youtube.com/watch?v=aZgFXre48o8&amp;feature=youtu.be" TargetMode="External" /><Relationship Id="rId3" Type="http://schemas.openxmlformats.org/officeDocument/2006/relationships/hyperlink" Target="https://www.youtube.com/watch?v=zfCq-rbmoV4&amp;feature=youtu.be" TargetMode="External" /><Relationship Id="rId4" Type="http://schemas.openxmlformats.org/officeDocument/2006/relationships/hyperlink" Target="https://www.youtube.com/watch?v=FkP5dfOGWmM&amp;feature=youtu.be" TargetMode="External" /><Relationship Id="rId5" Type="http://schemas.openxmlformats.org/officeDocument/2006/relationships/hyperlink" Target="http://pbs.twimg.com/profile_images/673582615669178368/uGdaWiid_normal.jpg" TargetMode="External" /><Relationship Id="rId6" Type="http://schemas.openxmlformats.org/officeDocument/2006/relationships/hyperlink" Target="http://pbs.twimg.com/profile_images/673582615669178368/uGdaWiid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46598057364066304/r0rcc5w0_normal.jpg" TargetMode="External" /><Relationship Id="rId9" Type="http://schemas.openxmlformats.org/officeDocument/2006/relationships/hyperlink" Target="https://twitter.com/#!/shawkyatif/status/1170873582886490117" TargetMode="External" /><Relationship Id="rId10" Type="http://schemas.openxmlformats.org/officeDocument/2006/relationships/hyperlink" Target="https://twitter.com/#!/shawkyatif/status/1170964213218664451" TargetMode="External" /><Relationship Id="rId11" Type="http://schemas.openxmlformats.org/officeDocument/2006/relationships/hyperlink" Target="https://twitter.com/#!/naser110123/status/1171221027973664768" TargetMode="External" /><Relationship Id="rId12" Type="http://schemas.openxmlformats.org/officeDocument/2006/relationships/hyperlink" Target="https://twitter.com/#!/fhad_m_305/status/1172976382512697344"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UteuH-yN3AE&amp;feature=youtu.be" TargetMode="External" /><Relationship Id="rId2" Type="http://schemas.openxmlformats.org/officeDocument/2006/relationships/hyperlink" Target="https://www.youtube.com/watch?v=aZgFXre48o8&amp;feature=youtu.be" TargetMode="External" /><Relationship Id="rId3" Type="http://schemas.openxmlformats.org/officeDocument/2006/relationships/hyperlink" Target="https://www.youtube.com/watch?v=zfCq-rbmoV4&amp;feature=youtu.be" TargetMode="External" /><Relationship Id="rId4" Type="http://schemas.openxmlformats.org/officeDocument/2006/relationships/hyperlink" Target="https://www.youtube.com/watch?v=FkP5dfOGWmM&amp;feature=youtu.be" TargetMode="External" /><Relationship Id="rId5" Type="http://schemas.openxmlformats.org/officeDocument/2006/relationships/hyperlink" Target="http://pbs.twimg.com/profile_images/673582615669178368/uGdaWiid_normal.jpg" TargetMode="External" /><Relationship Id="rId6" Type="http://schemas.openxmlformats.org/officeDocument/2006/relationships/hyperlink" Target="http://pbs.twimg.com/profile_images/673582615669178368/uGdaWiid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46598057364066304/r0rcc5w0_normal.jpg" TargetMode="External" /><Relationship Id="rId9" Type="http://schemas.openxmlformats.org/officeDocument/2006/relationships/hyperlink" Target="https://twitter.com/#!/shawkyatif/status/1170873582886490117" TargetMode="External" /><Relationship Id="rId10" Type="http://schemas.openxmlformats.org/officeDocument/2006/relationships/hyperlink" Target="https://twitter.com/#!/shawkyatif/status/1170964213218664451" TargetMode="External" /><Relationship Id="rId11" Type="http://schemas.openxmlformats.org/officeDocument/2006/relationships/hyperlink" Target="https://twitter.com/#!/naser110123/status/1171221027973664768" TargetMode="External" /><Relationship Id="rId12" Type="http://schemas.openxmlformats.org/officeDocument/2006/relationships/hyperlink" Target="https://twitter.com/#!/fhad_m_305/status/1172976382512697344" TargetMode="External" /><Relationship Id="rId13" Type="http://schemas.openxmlformats.org/officeDocument/2006/relationships/comments" Target="../comments13.xml" /><Relationship Id="rId14" Type="http://schemas.openxmlformats.org/officeDocument/2006/relationships/vmlDrawing" Target="../drawings/vmlDrawing6.vml" /><Relationship Id="rId15" Type="http://schemas.openxmlformats.org/officeDocument/2006/relationships/table" Target="../tables/table23.xml" /><Relationship Id="rId1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youtube.com/" TargetMode="External" /><Relationship Id="rId2" Type="http://schemas.openxmlformats.org/officeDocument/2006/relationships/hyperlink" Target="https://goo.gl/rFe9nf" TargetMode="External" /><Relationship Id="rId3" Type="http://schemas.openxmlformats.org/officeDocument/2006/relationships/hyperlink" Target="https://pbs.twimg.com/profile_banners/10228272/1563295551" TargetMode="External" /><Relationship Id="rId4" Type="http://schemas.openxmlformats.org/officeDocument/2006/relationships/hyperlink" Target="https://pbs.twimg.com/profile_banners/430870732/1558207775"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4/bg.gif"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images/673582615669178368/uGdaWiid_normal.jpg" TargetMode="External" /><Relationship Id="rId10" Type="http://schemas.openxmlformats.org/officeDocument/2006/relationships/hyperlink" Target="http://pbs.twimg.com/profile_images/1148327441527689217/1QpS06D6_normal.pn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pbs.twimg.com/profile_images/1146598057364066304/r0rcc5w0_normal.jpg" TargetMode="External" /><Relationship Id="rId13" Type="http://schemas.openxmlformats.org/officeDocument/2006/relationships/hyperlink" Target="https://twitter.com/shawkyatif" TargetMode="External" /><Relationship Id="rId14" Type="http://schemas.openxmlformats.org/officeDocument/2006/relationships/hyperlink" Target="https://twitter.com/youtube" TargetMode="External" /><Relationship Id="rId15" Type="http://schemas.openxmlformats.org/officeDocument/2006/relationships/hyperlink" Target="https://twitter.com/naser110123" TargetMode="External" /><Relationship Id="rId16" Type="http://schemas.openxmlformats.org/officeDocument/2006/relationships/hyperlink" Target="https://twitter.com/fhad_m_305"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table" Target="../tables/table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FkP5dfOGWmM&amp;feature=youtu.be" TargetMode="External" /><Relationship Id="rId2" Type="http://schemas.openxmlformats.org/officeDocument/2006/relationships/hyperlink" Target="https://www.youtube.com/watch?v=zfCq-rbmoV4&amp;feature=youtu.be" TargetMode="External" /><Relationship Id="rId3" Type="http://schemas.openxmlformats.org/officeDocument/2006/relationships/hyperlink" Target="https://www.youtube.com/watch?v=aZgFXre48o8&amp;feature=youtu.be" TargetMode="External" /><Relationship Id="rId4" Type="http://schemas.openxmlformats.org/officeDocument/2006/relationships/hyperlink" Target="https://www.youtube.com/watch?v=UteuH-yN3AE&amp;feature=youtu.be" TargetMode="External" /><Relationship Id="rId5" Type="http://schemas.openxmlformats.org/officeDocument/2006/relationships/hyperlink" Target="https://www.youtube.com/watch?v=FkP5dfOGWmM&amp;feature=youtu.be" TargetMode="External" /><Relationship Id="rId6" Type="http://schemas.openxmlformats.org/officeDocument/2006/relationships/hyperlink" Target="https://www.youtube.com/watch?v=zfCq-rbmoV4&amp;feature=youtu.be" TargetMode="External" /><Relationship Id="rId7" Type="http://schemas.openxmlformats.org/officeDocument/2006/relationships/hyperlink" Target="https://www.youtube.com/watch?v=aZgFXre48o8&amp;feature=youtu.be" TargetMode="External" /><Relationship Id="rId8" Type="http://schemas.openxmlformats.org/officeDocument/2006/relationships/hyperlink" Target="https://www.youtube.com/watch?v=UteuH-yN3AE&amp;feature=youtu.be"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326</v>
      </c>
      <c r="BB2" s="13" t="s">
        <v>330</v>
      </c>
      <c r="BC2" s="13" t="s">
        <v>331</v>
      </c>
      <c r="BD2" s="68" t="s">
        <v>416</v>
      </c>
      <c r="BE2" s="68" t="s">
        <v>417</v>
      </c>
      <c r="BF2" s="68" t="s">
        <v>418</v>
      </c>
      <c r="BG2" s="68" t="s">
        <v>419</v>
      </c>
      <c r="BH2" s="68" t="s">
        <v>420</v>
      </c>
      <c r="BI2" s="68" t="s">
        <v>421</v>
      </c>
      <c r="BJ2" s="68" t="s">
        <v>422</v>
      </c>
      <c r="BK2" s="68" t="s">
        <v>423</v>
      </c>
      <c r="BL2" s="68" t="s">
        <v>424</v>
      </c>
    </row>
    <row r="3" spans="1:64" ht="15" customHeight="1">
      <c r="A3" s="85" t="s">
        <v>212</v>
      </c>
      <c r="B3" s="85" t="s">
        <v>215</v>
      </c>
      <c r="C3" s="53" t="s">
        <v>451</v>
      </c>
      <c r="D3" s="54">
        <v>10</v>
      </c>
      <c r="E3" s="66" t="s">
        <v>136</v>
      </c>
      <c r="F3" s="55">
        <v>12</v>
      </c>
      <c r="G3" s="53"/>
      <c r="H3" s="57"/>
      <c r="I3" s="56"/>
      <c r="J3" s="56"/>
      <c r="K3" s="36" t="s">
        <v>65</v>
      </c>
      <c r="L3" s="62">
        <v>3</v>
      </c>
      <c r="M3" s="62"/>
      <c r="N3" s="63"/>
      <c r="O3" s="86" t="s">
        <v>216</v>
      </c>
      <c r="P3" s="88">
        <v>43717.06701388889</v>
      </c>
      <c r="Q3" s="86" t="s">
        <v>217</v>
      </c>
      <c r="R3" s="90" t="s">
        <v>221</v>
      </c>
      <c r="S3" s="86" t="s">
        <v>225</v>
      </c>
      <c r="T3" s="86"/>
      <c r="U3" s="86"/>
      <c r="V3" s="90" t="s">
        <v>226</v>
      </c>
      <c r="W3" s="88">
        <v>43717.06701388889</v>
      </c>
      <c r="X3" s="90" t="s">
        <v>229</v>
      </c>
      <c r="Y3" s="86"/>
      <c r="Z3" s="86"/>
      <c r="AA3" s="92" t="s">
        <v>233</v>
      </c>
      <c r="AB3" s="86"/>
      <c r="AC3" s="86" t="b">
        <v>0</v>
      </c>
      <c r="AD3" s="86">
        <v>0</v>
      </c>
      <c r="AE3" s="92" t="s">
        <v>237</v>
      </c>
      <c r="AF3" s="86" t="b">
        <v>0</v>
      </c>
      <c r="AG3" s="86" t="s">
        <v>238</v>
      </c>
      <c r="AH3" s="86"/>
      <c r="AI3" s="92" t="s">
        <v>237</v>
      </c>
      <c r="AJ3" s="86" t="b">
        <v>0</v>
      </c>
      <c r="AK3" s="86">
        <v>0</v>
      </c>
      <c r="AL3" s="92" t="s">
        <v>237</v>
      </c>
      <c r="AM3" s="86" t="s">
        <v>239</v>
      </c>
      <c r="AN3" s="86" t="b">
        <v>0</v>
      </c>
      <c r="AO3" s="92" t="s">
        <v>233</v>
      </c>
      <c r="AP3" s="86" t="s">
        <v>176</v>
      </c>
      <c r="AQ3" s="86">
        <v>0</v>
      </c>
      <c r="AR3" s="86">
        <v>0</v>
      </c>
      <c r="AS3" s="86"/>
      <c r="AT3" s="86"/>
      <c r="AU3" s="86"/>
      <c r="AV3" s="86"/>
      <c r="AW3" s="86"/>
      <c r="AX3" s="86"/>
      <c r="AY3" s="86"/>
      <c r="AZ3" s="86"/>
      <c r="BA3">
        <v>2</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19</v>
      </c>
      <c r="BK3" s="52">
        <v>100</v>
      </c>
      <c r="BL3" s="51">
        <v>19</v>
      </c>
    </row>
    <row r="4" spans="1:64" ht="15" customHeight="1">
      <c r="A4" s="85" t="s">
        <v>212</v>
      </c>
      <c r="B4" s="85" t="s">
        <v>215</v>
      </c>
      <c r="C4" s="53" t="s">
        <v>451</v>
      </c>
      <c r="D4" s="54">
        <v>10</v>
      </c>
      <c r="E4" s="66" t="s">
        <v>136</v>
      </c>
      <c r="F4" s="55">
        <v>12</v>
      </c>
      <c r="G4" s="53"/>
      <c r="H4" s="57"/>
      <c r="I4" s="56"/>
      <c r="J4" s="56"/>
      <c r="K4" s="36" t="s">
        <v>65</v>
      </c>
      <c r="L4" s="84">
        <v>4</v>
      </c>
      <c r="M4" s="84"/>
      <c r="N4" s="63"/>
      <c r="O4" s="87" t="s">
        <v>216</v>
      </c>
      <c r="P4" s="89">
        <v>43717.31710648148</v>
      </c>
      <c r="Q4" s="87" t="s">
        <v>218</v>
      </c>
      <c r="R4" s="91" t="s">
        <v>222</v>
      </c>
      <c r="S4" s="87" t="s">
        <v>225</v>
      </c>
      <c r="T4" s="87"/>
      <c r="U4" s="87"/>
      <c r="V4" s="91" t="s">
        <v>226</v>
      </c>
      <c r="W4" s="89">
        <v>43717.31710648148</v>
      </c>
      <c r="X4" s="91" t="s">
        <v>230</v>
      </c>
      <c r="Y4" s="87"/>
      <c r="Z4" s="87"/>
      <c r="AA4" s="93" t="s">
        <v>234</v>
      </c>
      <c r="AB4" s="87"/>
      <c r="AC4" s="87" t="b">
        <v>0</v>
      </c>
      <c r="AD4" s="87">
        <v>0</v>
      </c>
      <c r="AE4" s="93" t="s">
        <v>237</v>
      </c>
      <c r="AF4" s="87" t="b">
        <v>0</v>
      </c>
      <c r="AG4" s="87" t="s">
        <v>238</v>
      </c>
      <c r="AH4" s="87"/>
      <c r="AI4" s="93" t="s">
        <v>237</v>
      </c>
      <c r="AJ4" s="87" t="b">
        <v>0</v>
      </c>
      <c r="AK4" s="87">
        <v>0</v>
      </c>
      <c r="AL4" s="93" t="s">
        <v>237</v>
      </c>
      <c r="AM4" s="87" t="s">
        <v>239</v>
      </c>
      <c r="AN4" s="87" t="b">
        <v>0</v>
      </c>
      <c r="AO4" s="93" t="s">
        <v>234</v>
      </c>
      <c r="AP4" s="87" t="s">
        <v>176</v>
      </c>
      <c r="AQ4" s="87">
        <v>0</v>
      </c>
      <c r="AR4" s="87">
        <v>0</v>
      </c>
      <c r="AS4" s="87"/>
      <c r="AT4" s="87"/>
      <c r="AU4" s="87"/>
      <c r="AV4" s="87"/>
      <c r="AW4" s="87"/>
      <c r="AX4" s="87"/>
      <c r="AY4" s="87"/>
      <c r="AZ4" s="87"/>
      <c r="BA4">
        <v>2</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14</v>
      </c>
      <c r="BK4" s="52">
        <v>100</v>
      </c>
      <c r="BL4" s="51">
        <v>14</v>
      </c>
    </row>
    <row r="5" spans="1:64" ht="45">
      <c r="A5" s="85" t="s">
        <v>213</v>
      </c>
      <c r="B5" s="85" t="s">
        <v>215</v>
      </c>
      <c r="C5" s="53" t="s">
        <v>452</v>
      </c>
      <c r="D5" s="54">
        <v>3</v>
      </c>
      <c r="E5" s="66" t="s">
        <v>132</v>
      </c>
      <c r="F5" s="55">
        <v>35</v>
      </c>
      <c r="G5" s="53"/>
      <c r="H5" s="57"/>
      <c r="I5" s="56"/>
      <c r="J5" s="56"/>
      <c r="K5" s="36" t="s">
        <v>65</v>
      </c>
      <c r="L5" s="84">
        <v>5</v>
      </c>
      <c r="M5" s="84"/>
      <c r="N5" s="63"/>
      <c r="O5" s="87" t="s">
        <v>216</v>
      </c>
      <c r="P5" s="89">
        <v>43718.025775462964</v>
      </c>
      <c r="Q5" s="87" t="s">
        <v>219</v>
      </c>
      <c r="R5" s="91" t="s">
        <v>223</v>
      </c>
      <c r="S5" s="87" t="s">
        <v>225</v>
      </c>
      <c r="T5" s="87"/>
      <c r="U5" s="87"/>
      <c r="V5" s="91" t="s">
        <v>227</v>
      </c>
      <c r="W5" s="89">
        <v>43718.025775462964</v>
      </c>
      <c r="X5" s="91" t="s">
        <v>231</v>
      </c>
      <c r="Y5" s="87"/>
      <c r="Z5" s="87"/>
      <c r="AA5" s="93" t="s">
        <v>235</v>
      </c>
      <c r="AB5" s="87"/>
      <c r="AC5" s="87" t="b">
        <v>0</v>
      </c>
      <c r="AD5" s="87">
        <v>0</v>
      </c>
      <c r="AE5" s="93" t="s">
        <v>237</v>
      </c>
      <c r="AF5" s="87" t="b">
        <v>0</v>
      </c>
      <c r="AG5" s="87" t="s">
        <v>238</v>
      </c>
      <c r="AH5" s="87"/>
      <c r="AI5" s="93" t="s">
        <v>237</v>
      </c>
      <c r="AJ5" s="87" t="b">
        <v>0</v>
      </c>
      <c r="AK5" s="87">
        <v>0</v>
      </c>
      <c r="AL5" s="93" t="s">
        <v>237</v>
      </c>
      <c r="AM5" s="87" t="s">
        <v>240</v>
      </c>
      <c r="AN5" s="87" t="b">
        <v>0</v>
      </c>
      <c r="AO5" s="93" t="s">
        <v>235</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15</v>
      </c>
      <c r="BK5" s="52">
        <v>100</v>
      </c>
      <c r="BL5" s="51">
        <v>15</v>
      </c>
    </row>
    <row r="6" spans="1:64" ht="45">
      <c r="A6" s="85" t="s">
        <v>214</v>
      </c>
      <c r="B6" s="85" t="s">
        <v>215</v>
      </c>
      <c r="C6" s="53" t="s">
        <v>452</v>
      </c>
      <c r="D6" s="54">
        <v>3</v>
      </c>
      <c r="E6" s="66" t="s">
        <v>132</v>
      </c>
      <c r="F6" s="55">
        <v>35</v>
      </c>
      <c r="G6" s="53"/>
      <c r="H6" s="57"/>
      <c r="I6" s="56"/>
      <c r="J6" s="56"/>
      <c r="K6" s="36" t="s">
        <v>65</v>
      </c>
      <c r="L6" s="84">
        <v>6</v>
      </c>
      <c r="M6" s="84"/>
      <c r="N6" s="63"/>
      <c r="O6" s="87" t="s">
        <v>216</v>
      </c>
      <c r="P6" s="89">
        <v>43722.8696412037</v>
      </c>
      <c r="Q6" s="87" t="s">
        <v>220</v>
      </c>
      <c r="R6" s="91" t="s">
        <v>224</v>
      </c>
      <c r="S6" s="87" t="s">
        <v>225</v>
      </c>
      <c r="T6" s="87"/>
      <c r="U6" s="87"/>
      <c r="V6" s="91" t="s">
        <v>228</v>
      </c>
      <c r="W6" s="89">
        <v>43722.8696412037</v>
      </c>
      <c r="X6" s="91" t="s">
        <v>232</v>
      </c>
      <c r="Y6" s="87"/>
      <c r="Z6" s="87"/>
      <c r="AA6" s="93" t="s">
        <v>236</v>
      </c>
      <c r="AB6" s="87"/>
      <c r="AC6" s="87" t="b">
        <v>0</v>
      </c>
      <c r="AD6" s="87">
        <v>0</v>
      </c>
      <c r="AE6" s="93" t="s">
        <v>237</v>
      </c>
      <c r="AF6" s="87" t="b">
        <v>0</v>
      </c>
      <c r="AG6" s="87" t="s">
        <v>238</v>
      </c>
      <c r="AH6" s="87"/>
      <c r="AI6" s="93" t="s">
        <v>237</v>
      </c>
      <c r="AJ6" s="87" t="b">
        <v>0</v>
      </c>
      <c r="AK6" s="87">
        <v>0</v>
      </c>
      <c r="AL6" s="93" t="s">
        <v>237</v>
      </c>
      <c r="AM6" s="87" t="s">
        <v>241</v>
      </c>
      <c r="AN6" s="87" t="b">
        <v>0</v>
      </c>
      <c r="AO6" s="93" t="s">
        <v>236</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14</v>
      </c>
      <c r="BK6" s="52">
        <v>100</v>
      </c>
      <c r="BL6"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R3" r:id="rId1" display="https://www.youtube.com/watch?v=UteuH-yN3AE&amp;feature=youtu.be"/>
    <hyperlink ref="R4" r:id="rId2" display="https://www.youtube.com/watch?v=aZgFXre48o8&amp;feature=youtu.be"/>
    <hyperlink ref="R5" r:id="rId3" display="https://www.youtube.com/watch?v=zfCq-rbmoV4&amp;feature=youtu.be"/>
    <hyperlink ref="R6" r:id="rId4" display="https://www.youtube.com/watch?v=FkP5dfOGWmM&amp;feature=youtu.be"/>
    <hyperlink ref="V3" r:id="rId5" display="http://pbs.twimg.com/profile_images/673582615669178368/uGdaWiid_normal.jpg"/>
    <hyperlink ref="V4" r:id="rId6" display="http://pbs.twimg.com/profile_images/673582615669178368/uGdaWiid_normal.jpg"/>
    <hyperlink ref="V5" r:id="rId7" display="http://abs.twimg.com/sticky/default_profile_images/default_profile_normal.png"/>
    <hyperlink ref="V6" r:id="rId8" display="http://pbs.twimg.com/profile_images/1146598057364066304/r0rcc5w0_normal.jpg"/>
    <hyperlink ref="X3" r:id="rId9" display="https://twitter.com/#!/shawkyatif/status/1170873582886490117"/>
    <hyperlink ref="X4" r:id="rId10" display="https://twitter.com/#!/shawkyatif/status/1170964213218664451"/>
    <hyperlink ref="X5" r:id="rId11" display="https://twitter.com/#!/naser110123/status/1171221027973664768"/>
    <hyperlink ref="X6" r:id="rId12" display="https://twitter.com/#!/fhad_m_305/status/1172976382512697344"/>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407</v>
      </c>
      <c r="B1" s="13" t="s">
        <v>408</v>
      </c>
      <c r="C1" s="13" t="s">
        <v>401</v>
      </c>
      <c r="D1" s="13" t="s">
        <v>402</v>
      </c>
      <c r="E1" s="13" t="s">
        <v>409</v>
      </c>
      <c r="F1" s="13" t="s">
        <v>144</v>
      </c>
      <c r="G1" s="13" t="s">
        <v>410</v>
      </c>
      <c r="H1" s="13" t="s">
        <v>411</v>
      </c>
      <c r="I1" s="13" t="s">
        <v>412</v>
      </c>
      <c r="J1" s="13" t="s">
        <v>413</v>
      </c>
      <c r="K1" s="13" t="s">
        <v>414</v>
      </c>
      <c r="L1" s="13" t="s">
        <v>415</v>
      </c>
    </row>
    <row r="2" spans="1:12" ht="15">
      <c r="A2" s="92" t="s">
        <v>351</v>
      </c>
      <c r="B2" s="92" t="s">
        <v>352</v>
      </c>
      <c r="C2" s="92">
        <v>4</v>
      </c>
      <c r="D2" s="122">
        <v>0</v>
      </c>
      <c r="E2" s="122">
        <v>1.146128035678238</v>
      </c>
      <c r="F2" s="92" t="s">
        <v>403</v>
      </c>
      <c r="G2" s="92" t="b">
        <v>0</v>
      </c>
      <c r="H2" s="92" t="b">
        <v>0</v>
      </c>
      <c r="I2" s="92" t="b">
        <v>0</v>
      </c>
      <c r="J2" s="92" t="b">
        <v>0</v>
      </c>
      <c r="K2" s="92" t="b">
        <v>0</v>
      </c>
      <c r="L2" s="92" t="b">
        <v>0</v>
      </c>
    </row>
    <row r="3" spans="1:12" ht="15">
      <c r="A3" s="92" t="s">
        <v>352</v>
      </c>
      <c r="B3" s="92" t="s">
        <v>350</v>
      </c>
      <c r="C3" s="92">
        <v>4</v>
      </c>
      <c r="D3" s="122">
        <v>0</v>
      </c>
      <c r="E3" s="122">
        <v>1.0492180226701815</v>
      </c>
      <c r="F3" s="92" t="s">
        <v>403</v>
      </c>
      <c r="G3" s="92" t="b">
        <v>0</v>
      </c>
      <c r="H3" s="92" t="b">
        <v>0</v>
      </c>
      <c r="I3" s="92" t="b">
        <v>0</v>
      </c>
      <c r="J3" s="92" t="b">
        <v>0</v>
      </c>
      <c r="K3" s="92" t="b">
        <v>0</v>
      </c>
      <c r="L3" s="92" t="b">
        <v>0</v>
      </c>
    </row>
    <row r="4" spans="1:12" ht="15">
      <c r="A4" s="92" t="s">
        <v>350</v>
      </c>
      <c r="B4" s="92" t="s">
        <v>353</v>
      </c>
      <c r="C4" s="92">
        <v>4</v>
      </c>
      <c r="D4" s="122">
        <v>0</v>
      </c>
      <c r="E4" s="122">
        <v>1.0492180226701815</v>
      </c>
      <c r="F4" s="92" t="s">
        <v>403</v>
      </c>
      <c r="G4" s="92" t="b">
        <v>0</v>
      </c>
      <c r="H4" s="92" t="b">
        <v>0</v>
      </c>
      <c r="I4" s="92" t="b">
        <v>0</v>
      </c>
      <c r="J4" s="92" t="b">
        <v>0</v>
      </c>
      <c r="K4" s="92" t="b">
        <v>0</v>
      </c>
      <c r="L4" s="92" t="b">
        <v>0</v>
      </c>
    </row>
    <row r="5" spans="1:12" ht="15">
      <c r="A5" s="92" t="s">
        <v>353</v>
      </c>
      <c r="B5" s="92" t="s">
        <v>354</v>
      </c>
      <c r="C5" s="92">
        <v>4</v>
      </c>
      <c r="D5" s="122">
        <v>0</v>
      </c>
      <c r="E5" s="122">
        <v>1.146128035678238</v>
      </c>
      <c r="F5" s="92" t="s">
        <v>403</v>
      </c>
      <c r="G5" s="92" t="b">
        <v>0</v>
      </c>
      <c r="H5" s="92" t="b">
        <v>0</v>
      </c>
      <c r="I5" s="92" t="b">
        <v>0</v>
      </c>
      <c r="J5" s="92" t="b">
        <v>0</v>
      </c>
      <c r="K5" s="92" t="b">
        <v>0</v>
      </c>
      <c r="L5" s="92" t="b">
        <v>0</v>
      </c>
    </row>
    <row r="6" spans="1:12" ht="15">
      <c r="A6" s="92" t="s">
        <v>354</v>
      </c>
      <c r="B6" s="92" t="s">
        <v>356</v>
      </c>
      <c r="C6" s="92">
        <v>4</v>
      </c>
      <c r="D6" s="122">
        <v>0</v>
      </c>
      <c r="E6" s="122">
        <v>1.146128035678238</v>
      </c>
      <c r="F6" s="92" t="s">
        <v>403</v>
      </c>
      <c r="G6" s="92" t="b">
        <v>0</v>
      </c>
      <c r="H6" s="92" t="b">
        <v>0</v>
      </c>
      <c r="I6" s="92" t="b">
        <v>0</v>
      </c>
      <c r="J6" s="92" t="b">
        <v>0</v>
      </c>
      <c r="K6" s="92" t="b">
        <v>0</v>
      </c>
      <c r="L6" s="92" t="b">
        <v>0</v>
      </c>
    </row>
    <row r="7" spans="1:12" ht="15">
      <c r="A7" s="92" t="s">
        <v>357</v>
      </c>
      <c r="B7" s="92" t="s">
        <v>215</v>
      </c>
      <c r="C7" s="92">
        <v>2</v>
      </c>
      <c r="D7" s="122">
        <v>0.010034333188799373</v>
      </c>
      <c r="E7" s="122">
        <v>1.4471580313422192</v>
      </c>
      <c r="F7" s="92" t="s">
        <v>403</v>
      </c>
      <c r="G7" s="92" t="b">
        <v>0</v>
      </c>
      <c r="H7" s="92" t="b">
        <v>0</v>
      </c>
      <c r="I7" s="92" t="b">
        <v>0</v>
      </c>
      <c r="J7" s="92" t="b">
        <v>0</v>
      </c>
      <c r="K7" s="92" t="b">
        <v>0</v>
      </c>
      <c r="L7" s="92" t="b">
        <v>0</v>
      </c>
    </row>
    <row r="8" spans="1:12" ht="15">
      <c r="A8" s="92" t="s">
        <v>215</v>
      </c>
      <c r="B8" s="92" t="s">
        <v>351</v>
      </c>
      <c r="C8" s="92">
        <v>2</v>
      </c>
      <c r="D8" s="122">
        <v>0.010034333188799373</v>
      </c>
      <c r="E8" s="122">
        <v>1.4471580313422192</v>
      </c>
      <c r="F8" s="92" t="s">
        <v>403</v>
      </c>
      <c r="G8" s="92" t="b">
        <v>0</v>
      </c>
      <c r="H8" s="92" t="b">
        <v>0</v>
      </c>
      <c r="I8" s="92" t="b">
        <v>0</v>
      </c>
      <c r="J8" s="92" t="b">
        <v>0</v>
      </c>
      <c r="K8" s="92" t="b">
        <v>0</v>
      </c>
      <c r="L8" s="92" t="b">
        <v>0</v>
      </c>
    </row>
    <row r="9" spans="1:12" ht="15">
      <c r="A9" s="92" t="s">
        <v>351</v>
      </c>
      <c r="B9" s="92" t="s">
        <v>352</v>
      </c>
      <c r="C9" s="92">
        <v>4</v>
      </c>
      <c r="D9" s="122">
        <v>0</v>
      </c>
      <c r="E9" s="122">
        <v>1.146128035678238</v>
      </c>
      <c r="F9" s="92" t="s">
        <v>327</v>
      </c>
      <c r="G9" s="92" t="b">
        <v>0</v>
      </c>
      <c r="H9" s="92" t="b">
        <v>0</v>
      </c>
      <c r="I9" s="92" t="b">
        <v>0</v>
      </c>
      <c r="J9" s="92" t="b">
        <v>0</v>
      </c>
      <c r="K9" s="92" t="b">
        <v>0</v>
      </c>
      <c r="L9" s="92" t="b">
        <v>0</v>
      </c>
    </row>
    <row r="10" spans="1:12" ht="15">
      <c r="A10" s="92" t="s">
        <v>352</v>
      </c>
      <c r="B10" s="92" t="s">
        <v>350</v>
      </c>
      <c r="C10" s="92">
        <v>4</v>
      </c>
      <c r="D10" s="122">
        <v>0</v>
      </c>
      <c r="E10" s="122">
        <v>1.0492180226701815</v>
      </c>
      <c r="F10" s="92" t="s">
        <v>327</v>
      </c>
      <c r="G10" s="92" t="b">
        <v>0</v>
      </c>
      <c r="H10" s="92" t="b">
        <v>0</v>
      </c>
      <c r="I10" s="92" t="b">
        <v>0</v>
      </c>
      <c r="J10" s="92" t="b">
        <v>0</v>
      </c>
      <c r="K10" s="92" t="b">
        <v>0</v>
      </c>
      <c r="L10" s="92" t="b">
        <v>0</v>
      </c>
    </row>
    <row r="11" spans="1:12" ht="15">
      <c r="A11" s="92" t="s">
        <v>350</v>
      </c>
      <c r="B11" s="92" t="s">
        <v>353</v>
      </c>
      <c r="C11" s="92">
        <v>4</v>
      </c>
      <c r="D11" s="122">
        <v>0</v>
      </c>
      <c r="E11" s="122">
        <v>1.0492180226701815</v>
      </c>
      <c r="F11" s="92" t="s">
        <v>327</v>
      </c>
      <c r="G11" s="92" t="b">
        <v>0</v>
      </c>
      <c r="H11" s="92" t="b">
        <v>0</v>
      </c>
      <c r="I11" s="92" t="b">
        <v>0</v>
      </c>
      <c r="J11" s="92" t="b">
        <v>0</v>
      </c>
      <c r="K11" s="92" t="b">
        <v>0</v>
      </c>
      <c r="L11" s="92" t="b">
        <v>0</v>
      </c>
    </row>
    <row r="12" spans="1:12" ht="15">
      <c r="A12" s="92" t="s">
        <v>353</v>
      </c>
      <c r="B12" s="92" t="s">
        <v>354</v>
      </c>
      <c r="C12" s="92">
        <v>4</v>
      </c>
      <c r="D12" s="122">
        <v>0</v>
      </c>
      <c r="E12" s="122">
        <v>1.146128035678238</v>
      </c>
      <c r="F12" s="92" t="s">
        <v>327</v>
      </c>
      <c r="G12" s="92" t="b">
        <v>0</v>
      </c>
      <c r="H12" s="92" t="b">
        <v>0</v>
      </c>
      <c r="I12" s="92" t="b">
        <v>0</v>
      </c>
      <c r="J12" s="92" t="b">
        <v>0</v>
      </c>
      <c r="K12" s="92" t="b">
        <v>0</v>
      </c>
      <c r="L12" s="92" t="b">
        <v>0</v>
      </c>
    </row>
    <row r="13" spans="1:12" ht="15">
      <c r="A13" s="92" t="s">
        <v>354</v>
      </c>
      <c r="B13" s="92" t="s">
        <v>356</v>
      </c>
      <c r="C13" s="92">
        <v>4</v>
      </c>
      <c r="D13" s="122">
        <v>0</v>
      </c>
      <c r="E13" s="122">
        <v>1.146128035678238</v>
      </c>
      <c r="F13" s="92" t="s">
        <v>327</v>
      </c>
      <c r="G13" s="92" t="b">
        <v>0</v>
      </c>
      <c r="H13" s="92" t="b">
        <v>0</v>
      </c>
      <c r="I13" s="92" t="b">
        <v>0</v>
      </c>
      <c r="J13" s="92" t="b">
        <v>0</v>
      </c>
      <c r="K13" s="92" t="b">
        <v>0</v>
      </c>
      <c r="L13" s="92" t="b">
        <v>0</v>
      </c>
    </row>
    <row r="14" spans="1:12" ht="15">
      <c r="A14" s="92" t="s">
        <v>357</v>
      </c>
      <c r="B14" s="92" t="s">
        <v>215</v>
      </c>
      <c r="C14" s="92">
        <v>2</v>
      </c>
      <c r="D14" s="122">
        <v>0.010034333188799373</v>
      </c>
      <c r="E14" s="122">
        <v>1.4471580313422192</v>
      </c>
      <c r="F14" s="92" t="s">
        <v>327</v>
      </c>
      <c r="G14" s="92" t="b">
        <v>0</v>
      </c>
      <c r="H14" s="92" t="b">
        <v>0</v>
      </c>
      <c r="I14" s="92" t="b">
        <v>0</v>
      </c>
      <c r="J14" s="92" t="b">
        <v>0</v>
      </c>
      <c r="K14" s="92" t="b">
        <v>0</v>
      </c>
      <c r="L14" s="92" t="b">
        <v>0</v>
      </c>
    </row>
    <row r="15" spans="1:12" ht="15">
      <c r="A15" s="92" t="s">
        <v>215</v>
      </c>
      <c r="B15" s="92" t="s">
        <v>351</v>
      </c>
      <c r="C15" s="92">
        <v>2</v>
      </c>
      <c r="D15" s="122">
        <v>0.010034333188799373</v>
      </c>
      <c r="E15" s="122">
        <v>1.4471580313422192</v>
      </c>
      <c r="F15" s="92" t="s">
        <v>327</v>
      </c>
      <c r="G15" s="92" t="b">
        <v>0</v>
      </c>
      <c r="H15" s="92" t="b">
        <v>0</v>
      </c>
      <c r="I15" s="92" t="b">
        <v>0</v>
      </c>
      <c r="J15" s="92" t="b">
        <v>0</v>
      </c>
      <c r="K15" s="92" t="b">
        <v>0</v>
      </c>
      <c r="L15"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427</v>
      </c>
      <c r="B2" s="125" t="s">
        <v>428</v>
      </c>
      <c r="C2" s="68" t="s">
        <v>429</v>
      </c>
    </row>
    <row r="3" spans="1:3" ht="15">
      <c r="A3" s="124" t="s">
        <v>327</v>
      </c>
      <c r="B3" s="124" t="s">
        <v>327</v>
      </c>
      <c r="C3"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435</v>
      </c>
      <c r="B1" s="13" t="s">
        <v>17</v>
      </c>
    </row>
    <row r="2" spans="1:2" ht="15">
      <c r="A2" s="86" t="s">
        <v>436</v>
      </c>
      <c r="B2" s="86" t="s">
        <v>442</v>
      </c>
    </row>
    <row r="3" spans="1:2" ht="15">
      <c r="A3" s="86" t="s">
        <v>437</v>
      </c>
      <c r="B3" s="86" t="s">
        <v>443</v>
      </c>
    </row>
    <row r="4" spans="1:2" ht="15">
      <c r="A4" s="86" t="s">
        <v>438</v>
      </c>
      <c r="B4" s="86" t="s">
        <v>444</v>
      </c>
    </row>
    <row r="5" spans="1:2" ht="15">
      <c r="A5" s="86" t="s">
        <v>439</v>
      </c>
      <c r="B5" s="86" t="s">
        <v>445</v>
      </c>
    </row>
    <row r="6" spans="1:2" ht="15">
      <c r="A6" s="86" t="s">
        <v>440</v>
      </c>
      <c r="B6" s="86" t="s">
        <v>446</v>
      </c>
    </row>
    <row r="7" spans="1:2" ht="15">
      <c r="A7" s="86" t="s">
        <v>441</v>
      </c>
      <c r="B7" s="86" t="s">
        <v>443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326</v>
      </c>
      <c r="BB2" s="13" t="s">
        <v>330</v>
      </c>
      <c r="BC2" s="13" t="s">
        <v>331</v>
      </c>
      <c r="BD2" s="68" t="s">
        <v>416</v>
      </c>
      <c r="BE2" s="68" t="s">
        <v>417</v>
      </c>
      <c r="BF2" s="68" t="s">
        <v>418</v>
      </c>
      <c r="BG2" s="68" t="s">
        <v>419</v>
      </c>
      <c r="BH2" s="68" t="s">
        <v>420</v>
      </c>
      <c r="BI2" s="68" t="s">
        <v>421</v>
      </c>
      <c r="BJ2" s="68" t="s">
        <v>422</v>
      </c>
      <c r="BK2" s="68" t="s">
        <v>423</v>
      </c>
      <c r="BL2" s="68" t="s">
        <v>424</v>
      </c>
    </row>
    <row r="3" spans="1:64" ht="15" customHeight="1">
      <c r="A3" s="85" t="s">
        <v>212</v>
      </c>
      <c r="B3" s="85" t="s">
        <v>215</v>
      </c>
      <c r="C3" s="53"/>
      <c r="D3" s="54"/>
      <c r="E3" s="66"/>
      <c r="F3" s="55"/>
      <c r="G3" s="53"/>
      <c r="H3" s="57"/>
      <c r="I3" s="56"/>
      <c r="J3" s="56"/>
      <c r="K3" s="36" t="s">
        <v>65</v>
      </c>
      <c r="L3" s="62">
        <v>3</v>
      </c>
      <c r="M3" s="62"/>
      <c r="N3" s="63"/>
      <c r="O3" s="86" t="s">
        <v>216</v>
      </c>
      <c r="P3" s="88">
        <v>43717.06701388889</v>
      </c>
      <c r="Q3" s="86" t="s">
        <v>217</v>
      </c>
      <c r="R3" s="90" t="s">
        <v>221</v>
      </c>
      <c r="S3" s="86" t="s">
        <v>225</v>
      </c>
      <c r="T3" s="86"/>
      <c r="U3" s="86"/>
      <c r="V3" s="90" t="s">
        <v>226</v>
      </c>
      <c r="W3" s="88">
        <v>43717.06701388889</v>
      </c>
      <c r="X3" s="90" t="s">
        <v>229</v>
      </c>
      <c r="Y3" s="86"/>
      <c r="Z3" s="86"/>
      <c r="AA3" s="92" t="s">
        <v>233</v>
      </c>
      <c r="AB3" s="86"/>
      <c r="AC3" s="86" t="b">
        <v>0</v>
      </c>
      <c r="AD3" s="86">
        <v>0</v>
      </c>
      <c r="AE3" s="92" t="s">
        <v>237</v>
      </c>
      <c r="AF3" s="86" t="b">
        <v>0</v>
      </c>
      <c r="AG3" s="86" t="s">
        <v>238</v>
      </c>
      <c r="AH3" s="86"/>
      <c r="AI3" s="92" t="s">
        <v>237</v>
      </c>
      <c r="AJ3" s="86" t="b">
        <v>0</v>
      </c>
      <c r="AK3" s="86">
        <v>0</v>
      </c>
      <c r="AL3" s="92" t="s">
        <v>237</v>
      </c>
      <c r="AM3" s="86" t="s">
        <v>239</v>
      </c>
      <c r="AN3" s="86" t="b">
        <v>0</v>
      </c>
      <c r="AO3" s="92" t="s">
        <v>233</v>
      </c>
      <c r="AP3" s="86" t="s">
        <v>176</v>
      </c>
      <c r="AQ3" s="86">
        <v>0</v>
      </c>
      <c r="AR3" s="86">
        <v>0</v>
      </c>
      <c r="AS3" s="86"/>
      <c r="AT3" s="86"/>
      <c r="AU3" s="86"/>
      <c r="AV3" s="86"/>
      <c r="AW3" s="86"/>
      <c r="AX3" s="86"/>
      <c r="AY3" s="86"/>
      <c r="AZ3" s="86"/>
      <c r="BA3">
        <v>2</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19</v>
      </c>
      <c r="BK3" s="52">
        <v>100</v>
      </c>
      <c r="BL3" s="51">
        <v>19</v>
      </c>
    </row>
    <row r="4" spans="1:64" ht="15" customHeight="1">
      <c r="A4" s="85" t="s">
        <v>212</v>
      </c>
      <c r="B4" s="85" t="s">
        <v>215</v>
      </c>
      <c r="C4" s="53"/>
      <c r="D4" s="54"/>
      <c r="E4" s="66"/>
      <c r="F4" s="55"/>
      <c r="G4" s="53"/>
      <c r="H4" s="57"/>
      <c r="I4" s="56"/>
      <c r="J4" s="56"/>
      <c r="K4" s="36" t="s">
        <v>65</v>
      </c>
      <c r="L4" s="84">
        <v>4</v>
      </c>
      <c r="M4" s="84"/>
      <c r="N4" s="63"/>
      <c r="O4" s="87" t="s">
        <v>216</v>
      </c>
      <c r="P4" s="89">
        <v>43717.31710648148</v>
      </c>
      <c r="Q4" s="87" t="s">
        <v>218</v>
      </c>
      <c r="R4" s="91" t="s">
        <v>222</v>
      </c>
      <c r="S4" s="87" t="s">
        <v>225</v>
      </c>
      <c r="T4" s="87"/>
      <c r="U4" s="87"/>
      <c r="V4" s="91" t="s">
        <v>226</v>
      </c>
      <c r="W4" s="89">
        <v>43717.31710648148</v>
      </c>
      <c r="X4" s="91" t="s">
        <v>230</v>
      </c>
      <c r="Y4" s="87"/>
      <c r="Z4" s="87"/>
      <c r="AA4" s="93" t="s">
        <v>234</v>
      </c>
      <c r="AB4" s="87"/>
      <c r="AC4" s="87" t="b">
        <v>0</v>
      </c>
      <c r="AD4" s="87">
        <v>0</v>
      </c>
      <c r="AE4" s="93" t="s">
        <v>237</v>
      </c>
      <c r="AF4" s="87" t="b">
        <v>0</v>
      </c>
      <c r="AG4" s="87" t="s">
        <v>238</v>
      </c>
      <c r="AH4" s="87"/>
      <c r="AI4" s="93" t="s">
        <v>237</v>
      </c>
      <c r="AJ4" s="87" t="b">
        <v>0</v>
      </c>
      <c r="AK4" s="87">
        <v>0</v>
      </c>
      <c r="AL4" s="93" t="s">
        <v>237</v>
      </c>
      <c r="AM4" s="87" t="s">
        <v>239</v>
      </c>
      <c r="AN4" s="87" t="b">
        <v>0</v>
      </c>
      <c r="AO4" s="93" t="s">
        <v>234</v>
      </c>
      <c r="AP4" s="87" t="s">
        <v>176</v>
      </c>
      <c r="AQ4" s="87">
        <v>0</v>
      </c>
      <c r="AR4" s="87">
        <v>0</v>
      </c>
      <c r="AS4" s="87"/>
      <c r="AT4" s="87"/>
      <c r="AU4" s="87"/>
      <c r="AV4" s="87"/>
      <c r="AW4" s="87"/>
      <c r="AX4" s="87"/>
      <c r="AY4" s="87"/>
      <c r="AZ4" s="87"/>
      <c r="BA4">
        <v>2</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14</v>
      </c>
      <c r="BK4" s="52">
        <v>100</v>
      </c>
      <c r="BL4" s="51">
        <v>14</v>
      </c>
    </row>
    <row r="5" spans="1:64" ht="15">
      <c r="A5" s="85" t="s">
        <v>213</v>
      </c>
      <c r="B5" s="85" t="s">
        <v>215</v>
      </c>
      <c r="C5" s="53"/>
      <c r="D5" s="54"/>
      <c r="E5" s="66"/>
      <c r="F5" s="55"/>
      <c r="G5" s="53"/>
      <c r="H5" s="57"/>
      <c r="I5" s="56"/>
      <c r="J5" s="56"/>
      <c r="K5" s="36" t="s">
        <v>65</v>
      </c>
      <c r="L5" s="84">
        <v>5</v>
      </c>
      <c r="M5" s="84"/>
      <c r="N5" s="63"/>
      <c r="O5" s="87" t="s">
        <v>216</v>
      </c>
      <c r="P5" s="89">
        <v>43718.025775462964</v>
      </c>
      <c r="Q5" s="87" t="s">
        <v>219</v>
      </c>
      <c r="R5" s="91" t="s">
        <v>223</v>
      </c>
      <c r="S5" s="87" t="s">
        <v>225</v>
      </c>
      <c r="T5" s="87"/>
      <c r="U5" s="87"/>
      <c r="V5" s="91" t="s">
        <v>227</v>
      </c>
      <c r="W5" s="89">
        <v>43718.025775462964</v>
      </c>
      <c r="X5" s="91" t="s">
        <v>231</v>
      </c>
      <c r="Y5" s="87"/>
      <c r="Z5" s="87"/>
      <c r="AA5" s="93" t="s">
        <v>235</v>
      </c>
      <c r="AB5" s="87"/>
      <c r="AC5" s="87" t="b">
        <v>0</v>
      </c>
      <c r="AD5" s="87">
        <v>0</v>
      </c>
      <c r="AE5" s="93" t="s">
        <v>237</v>
      </c>
      <c r="AF5" s="87" t="b">
        <v>0</v>
      </c>
      <c r="AG5" s="87" t="s">
        <v>238</v>
      </c>
      <c r="AH5" s="87"/>
      <c r="AI5" s="93" t="s">
        <v>237</v>
      </c>
      <c r="AJ5" s="87" t="b">
        <v>0</v>
      </c>
      <c r="AK5" s="87">
        <v>0</v>
      </c>
      <c r="AL5" s="93" t="s">
        <v>237</v>
      </c>
      <c r="AM5" s="87" t="s">
        <v>240</v>
      </c>
      <c r="AN5" s="87" t="b">
        <v>0</v>
      </c>
      <c r="AO5" s="93" t="s">
        <v>235</v>
      </c>
      <c r="AP5" s="87" t="s">
        <v>176</v>
      </c>
      <c r="AQ5" s="87">
        <v>0</v>
      </c>
      <c r="AR5" s="87">
        <v>0</v>
      </c>
      <c r="AS5" s="87"/>
      <c r="AT5" s="87"/>
      <c r="AU5" s="87"/>
      <c r="AV5" s="87"/>
      <c r="AW5" s="87"/>
      <c r="AX5" s="87"/>
      <c r="AY5" s="87"/>
      <c r="AZ5" s="87"/>
      <c r="BA5">
        <v>1</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15</v>
      </c>
      <c r="BK5" s="52">
        <v>100</v>
      </c>
      <c r="BL5" s="51">
        <v>15</v>
      </c>
    </row>
    <row r="6" spans="1:64" ht="15">
      <c r="A6" s="85" t="s">
        <v>214</v>
      </c>
      <c r="B6" s="85" t="s">
        <v>215</v>
      </c>
      <c r="C6" s="53"/>
      <c r="D6" s="54"/>
      <c r="E6" s="66"/>
      <c r="F6" s="55"/>
      <c r="G6" s="53"/>
      <c r="H6" s="57"/>
      <c r="I6" s="56"/>
      <c r="J6" s="56"/>
      <c r="K6" s="36" t="s">
        <v>65</v>
      </c>
      <c r="L6" s="84">
        <v>6</v>
      </c>
      <c r="M6" s="84"/>
      <c r="N6" s="63"/>
      <c r="O6" s="87" t="s">
        <v>216</v>
      </c>
      <c r="P6" s="89">
        <v>43722.8696412037</v>
      </c>
      <c r="Q6" s="87" t="s">
        <v>220</v>
      </c>
      <c r="R6" s="91" t="s">
        <v>224</v>
      </c>
      <c r="S6" s="87" t="s">
        <v>225</v>
      </c>
      <c r="T6" s="87"/>
      <c r="U6" s="87"/>
      <c r="V6" s="91" t="s">
        <v>228</v>
      </c>
      <c r="W6" s="89">
        <v>43722.8696412037</v>
      </c>
      <c r="X6" s="91" t="s">
        <v>232</v>
      </c>
      <c r="Y6" s="87"/>
      <c r="Z6" s="87"/>
      <c r="AA6" s="93" t="s">
        <v>236</v>
      </c>
      <c r="AB6" s="87"/>
      <c r="AC6" s="87" t="b">
        <v>0</v>
      </c>
      <c r="AD6" s="87">
        <v>0</v>
      </c>
      <c r="AE6" s="93" t="s">
        <v>237</v>
      </c>
      <c r="AF6" s="87" t="b">
        <v>0</v>
      </c>
      <c r="AG6" s="87" t="s">
        <v>238</v>
      </c>
      <c r="AH6" s="87"/>
      <c r="AI6" s="93" t="s">
        <v>237</v>
      </c>
      <c r="AJ6" s="87" t="b">
        <v>0</v>
      </c>
      <c r="AK6" s="87">
        <v>0</v>
      </c>
      <c r="AL6" s="93" t="s">
        <v>237</v>
      </c>
      <c r="AM6" s="87" t="s">
        <v>241</v>
      </c>
      <c r="AN6" s="87" t="b">
        <v>0</v>
      </c>
      <c r="AO6" s="93" t="s">
        <v>236</v>
      </c>
      <c r="AP6" s="87" t="s">
        <v>176</v>
      </c>
      <c r="AQ6" s="87">
        <v>0</v>
      </c>
      <c r="AR6" s="87">
        <v>0</v>
      </c>
      <c r="AS6" s="87"/>
      <c r="AT6" s="87"/>
      <c r="AU6" s="87"/>
      <c r="AV6" s="87"/>
      <c r="AW6" s="87"/>
      <c r="AX6" s="87"/>
      <c r="AY6" s="87"/>
      <c r="AZ6" s="87"/>
      <c r="BA6">
        <v>1</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14</v>
      </c>
      <c r="BK6" s="52">
        <v>100</v>
      </c>
      <c r="BL6"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3" r:id="rId1" display="https://www.youtube.com/watch?v=UteuH-yN3AE&amp;feature=youtu.be"/>
    <hyperlink ref="R4" r:id="rId2" display="https://www.youtube.com/watch?v=aZgFXre48o8&amp;feature=youtu.be"/>
    <hyperlink ref="R5" r:id="rId3" display="https://www.youtube.com/watch?v=zfCq-rbmoV4&amp;feature=youtu.be"/>
    <hyperlink ref="R6" r:id="rId4" display="https://www.youtube.com/watch?v=FkP5dfOGWmM&amp;feature=youtu.be"/>
    <hyperlink ref="V3" r:id="rId5" display="http://pbs.twimg.com/profile_images/673582615669178368/uGdaWiid_normal.jpg"/>
    <hyperlink ref="V4" r:id="rId6" display="http://pbs.twimg.com/profile_images/673582615669178368/uGdaWiid_normal.jpg"/>
    <hyperlink ref="V5" r:id="rId7" display="http://abs.twimg.com/sticky/default_profile_images/default_profile_normal.png"/>
    <hyperlink ref="V6" r:id="rId8" display="http://pbs.twimg.com/profile_images/1146598057364066304/r0rcc5w0_normal.jpg"/>
    <hyperlink ref="X3" r:id="rId9" display="https://twitter.com/#!/shawkyatif/status/1170873582886490117"/>
    <hyperlink ref="X4" r:id="rId10" display="https://twitter.com/#!/shawkyatif/status/1170964213218664451"/>
    <hyperlink ref="X5" r:id="rId11" display="https://twitter.com/#!/naser110123/status/1171221027973664768"/>
    <hyperlink ref="X6" r:id="rId12" display="https://twitter.com/#!/fhad_m_305/status/1172976382512697344"/>
  </hyperlinks>
  <printOptions/>
  <pageMargins left="0.7" right="0.7" top="0.75" bottom="0.75" header="0.3" footer="0.3"/>
  <pageSetup horizontalDpi="600" verticalDpi="600" orientation="portrait" r:id="rId16"/>
  <legacyDrawing r:id="rId14"/>
  <tableParts>
    <tablePart r:id="rId1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447</v>
      </c>
      <c r="B1" s="13" t="s">
        <v>34</v>
      </c>
    </row>
    <row r="2" spans="1:2" ht="15">
      <c r="A2" s="117" t="s">
        <v>215</v>
      </c>
      <c r="B2" s="86">
        <v>6</v>
      </c>
    </row>
    <row r="3" spans="1:2" ht="15">
      <c r="A3" s="117" t="s">
        <v>214</v>
      </c>
      <c r="B3" s="86">
        <v>0</v>
      </c>
    </row>
    <row r="4" spans="1:2" ht="15">
      <c r="A4" s="117" t="s">
        <v>213</v>
      </c>
      <c r="B4" s="86">
        <v>0</v>
      </c>
    </row>
    <row r="5" spans="1:2" ht="15">
      <c r="A5" s="117" t="s">
        <v>212</v>
      </c>
      <c r="B5"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7" t="s">
        <v>449</v>
      </c>
      <c r="B25" t="s">
        <v>448</v>
      </c>
    </row>
    <row r="26" spans="1:2" ht="15">
      <c r="A26" s="128">
        <v>43717.06701388889</v>
      </c>
      <c r="B26" s="3">
        <v>1</v>
      </c>
    </row>
    <row r="27" spans="1:2" ht="15">
      <c r="A27" s="128">
        <v>43717.31710648148</v>
      </c>
      <c r="B27" s="3">
        <v>1</v>
      </c>
    </row>
    <row r="28" spans="1:2" ht="15">
      <c r="A28" s="128">
        <v>43718.025775462964</v>
      </c>
      <c r="B28" s="3">
        <v>1</v>
      </c>
    </row>
    <row r="29" spans="1:2" ht="15">
      <c r="A29" s="128">
        <v>43722.8696412037</v>
      </c>
      <c r="B29" s="3">
        <v>1</v>
      </c>
    </row>
    <row r="30" spans="1:2" ht="15">
      <c r="A30" s="128" t="s">
        <v>450</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192</v>
      </c>
      <c r="AT2" s="13" t="s">
        <v>257</v>
      </c>
      <c r="AU2" s="13" t="s">
        <v>258</v>
      </c>
      <c r="AV2" s="13" t="s">
        <v>259</v>
      </c>
      <c r="AW2" s="13" t="s">
        <v>260</v>
      </c>
      <c r="AX2" s="13" t="s">
        <v>261</v>
      </c>
      <c r="AY2" s="13" t="s">
        <v>262</v>
      </c>
      <c r="AZ2" s="13" t="s">
        <v>329</v>
      </c>
      <c r="BA2" s="119" t="s">
        <v>381</v>
      </c>
      <c r="BB2" s="119" t="s">
        <v>383</v>
      </c>
      <c r="BC2" s="119" t="s">
        <v>384</v>
      </c>
      <c r="BD2" s="119" t="s">
        <v>385</v>
      </c>
      <c r="BE2" s="119" t="s">
        <v>386</v>
      </c>
      <c r="BF2" s="119" t="s">
        <v>387</v>
      </c>
      <c r="BG2" s="119" t="s">
        <v>388</v>
      </c>
      <c r="BH2" s="119" t="s">
        <v>392</v>
      </c>
      <c r="BI2" s="119" t="s">
        <v>394</v>
      </c>
      <c r="BJ2" s="119" t="s">
        <v>398</v>
      </c>
      <c r="BK2" s="119" t="s">
        <v>416</v>
      </c>
      <c r="BL2" s="119" t="s">
        <v>417</v>
      </c>
      <c r="BM2" s="119" t="s">
        <v>418</v>
      </c>
      <c r="BN2" s="119" t="s">
        <v>419</v>
      </c>
      <c r="BO2" s="119" t="s">
        <v>420</v>
      </c>
      <c r="BP2" s="119" t="s">
        <v>421</v>
      </c>
      <c r="BQ2" s="119" t="s">
        <v>422</v>
      </c>
      <c r="BR2" s="119" t="s">
        <v>423</v>
      </c>
      <c r="BS2" s="119" t="s">
        <v>425</v>
      </c>
      <c r="BT2" s="3"/>
      <c r="BU2" s="3"/>
    </row>
    <row r="3" spans="1:73" ht="15" customHeight="1">
      <c r="A3" s="50" t="s">
        <v>212</v>
      </c>
      <c r="B3" s="53"/>
      <c r="C3" s="53" t="s">
        <v>64</v>
      </c>
      <c r="D3" s="54">
        <v>162</v>
      </c>
      <c r="E3" s="55"/>
      <c r="F3" s="113" t="s">
        <v>226</v>
      </c>
      <c r="G3" s="53"/>
      <c r="H3" s="57" t="s">
        <v>212</v>
      </c>
      <c r="I3" s="56"/>
      <c r="J3" s="56"/>
      <c r="K3" s="115" t="s">
        <v>284</v>
      </c>
      <c r="L3" s="59">
        <v>1</v>
      </c>
      <c r="M3" s="60">
        <v>9375.2529296875</v>
      </c>
      <c r="N3" s="60">
        <v>9451.99609375</v>
      </c>
      <c r="O3" s="58"/>
      <c r="P3" s="61"/>
      <c r="Q3" s="61"/>
      <c r="R3" s="51"/>
      <c r="S3" s="51">
        <v>0</v>
      </c>
      <c r="T3" s="51">
        <v>1</v>
      </c>
      <c r="U3" s="52">
        <v>0</v>
      </c>
      <c r="V3" s="52">
        <v>0.2</v>
      </c>
      <c r="W3" s="52">
        <v>0.25</v>
      </c>
      <c r="X3" s="52">
        <v>0.693621</v>
      </c>
      <c r="Y3" s="52">
        <v>0</v>
      </c>
      <c r="Z3" s="52">
        <v>0</v>
      </c>
      <c r="AA3" s="62">
        <v>3</v>
      </c>
      <c r="AB3" s="62"/>
      <c r="AC3" s="63"/>
      <c r="AD3" s="86" t="s">
        <v>263</v>
      </c>
      <c r="AE3" s="86">
        <v>22</v>
      </c>
      <c r="AF3" s="86">
        <v>6</v>
      </c>
      <c r="AG3" s="86">
        <v>3149</v>
      </c>
      <c r="AH3" s="86">
        <v>37</v>
      </c>
      <c r="AI3" s="86"/>
      <c r="AJ3" s="86"/>
      <c r="AK3" s="86"/>
      <c r="AL3" s="86"/>
      <c r="AM3" s="86"/>
      <c r="AN3" s="88">
        <v>42187.67105324074</v>
      </c>
      <c r="AO3" s="86"/>
      <c r="AP3" s="86" t="b">
        <v>1</v>
      </c>
      <c r="AQ3" s="86" t="b">
        <v>0</v>
      </c>
      <c r="AR3" s="86" t="b">
        <v>1</v>
      </c>
      <c r="AS3" s="86"/>
      <c r="AT3" s="86">
        <v>1</v>
      </c>
      <c r="AU3" s="90" t="s">
        <v>276</v>
      </c>
      <c r="AV3" s="86" t="b">
        <v>0</v>
      </c>
      <c r="AW3" s="86" t="s">
        <v>279</v>
      </c>
      <c r="AX3" s="90" t="s">
        <v>280</v>
      </c>
      <c r="AY3" s="86" t="s">
        <v>66</v>
      </c>
      <c r="AZ3" s="86" t="str">
        <f>REPLACE(INDEX(GroupVertices[Group],MATCH(Vertices[[#This Row],[Vertex]],GroupVertices[Vertex],0)),1,1,"")</f>
        <v>1</v>
      </c>
      <c r="BA3" s="51" t="s">
        <v>382</v>
      </c>
      <c r="BB3" s="51" t="s">
        <v>382</v>
      </c>
      <c r="BC3" s="51" t="s">
        <v>225</v>
      </c>
      <c r="BD3" s="51" t="s">
        <v>225</v>
      </c>
      <c r="BE3" s="51"/>
      <c r="BF3" s="51"/>
      <c r="BG3" s="120" t="s">
        <v>389</v>
      </c>
      <c r="BH3" s="120" t="s">
        <v>393</v>
      </c>
      <c r="BI3" s="120" t="s">
        <v>395</v>
      </c>
      <c r="BJ3" s="120" t="s">
        <v>399</v>
      </c>
      <c r="BK3" s="120">
        <v>0</v>
      </c>
      <c r="BL3" s="123">
        <v>0</v>
      </c>
      <c r="BM3" s="120">
        <v>0</v>
      </c>
      <c r="BN3" s="123">
        <v>0</v>
      </c>
      <c r="BO3" s="120">
        <v>0</v>
      </c>
      <c r="BP3" s="123">
        <v>0</v>
      </c>
      <c r="BQ3" s="120">
        <v>33</v>
      </c>
      <c r="BR3" s="123">
        <v>100</v>
      </c>
      <c r="BS3" s="120">
        <v>33</v>
      </c>
      <c r="BT3" s="3"/>
      <c r="BU3" s="3"/>
    </row>
    <row r="4" spans="1:76" ht="15">
      <c r="A4" s="14" t="s">
        <v>215</v>
      </c>
      <c r="B4" s="15"/>
      <c r="C4" s="15" t="s">
        <v>64</v>
      </c>
      <c r="D4" s="94">
        <v>1000</v>
      </c>
      <c r="E4" s="82"/>
      <c r="F4" s="113" t="s">
        <v>278</v>
      </c>
      <c r="G4" s="15"/>
      <c r="H4" s="16" t="s">
        <v>215</v>
      </c>
      <c r="I4" s="67"/>
      <c r="J4" s="67"/>
      <c r="K4" s="115" t="s">
        <v>285</v>
      </c>
      <c r="L4" s="95">
        <v>9999</v>
      </c>
      <c r="M4" s="96">
        <v>9388.2744140625</v>
      </c>
      <c r="N4" s="96">
        <v>5070.15283203125</v>
      </c>
      <c r="O4" s="78"/>
      <c r="P4" s="97"/>
      <c r="Q4" s="97"/>
      <c r="R4" s="98"/>
      <c r="S4" s="51">
        <v>3</v>
      </c>
      <c r="T4" s="51">
        <v>0</v>
      </c>
      <c r="U4" s="52">
        <v>6</v>
      </c>
      <c r="V4" s="52">
        <v>0.333333</v>
      </c>
      <c r="W4" s="52">
        <v>0.25</v>
      </c>
      <c r="X4" s="52">
        <v>1.918744</v>
      </c>
      <c r="Y4" s="52">
        <v>0</v>
      </c>
      <c r="Z4" s="52">
        <v>0</v>
      </c>
      <c r="AA4" s="83">
        <v>4</v>
      </c>
      <c r="AB4" s="83"/>
      <c r="AC4" s="99"/>
      <c r="AD4" s="86" t="s">
        <v>264</v>
      </c>
      <c r="AE4" s="86">
        <v>1040</v>
      </c>
      <c r="AF4" s="86">
        <v>71930225</v>
      </c>
      <c r="AG4" s="86">
        <v>23686</v>
      </c>
      <c r="AH4" s="86">
        <v>2542</v>
      </c>
      <c r="AI4" s="86"/>
      <c r="AJ4" s="86" t="s">
        <v>267</v>
      </c>
      <c r="AK4" s="86" t="s">
        <v>269</v>
      </c>
      <c r="AL4" s="90" t="s">
        <v>272</v>
      </c>
      <c r="AM4" s="86"/>
      <c r="AN4" s="88">
        <v>39399.90539351852</v>
      </c>
      <c r="AO4" s="90" t="s">
        <v>274</v>
      </c>
      <c r="AP4" s="86" t="b">
        <v>0</v>
      </c>
      <c r="AQ4" s="86" t="b">
        <v>0</v>
      </c>
      <c r="AR4" s="86" t="b">
        <v>0</v>
      </c>
      <c r="AS4" s="86"/>
      <c r="AT4" s="86">
        <v>81891</v>
      </c>
      <c r="AU4" s="90" t="s">
        <v>277</v>
      </c>
      <c r="AV4" s="86" t="b">
        <v>1</v>
      </c>
      <c r="AW4" s="86" t="s">
        <v>279</v>
      </c>
      <c r="AX4" s="90" t="s">
        <v>281</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4">
        <v>163.04082695620818</v>
      </c>
      <c r="E5" s="82"/>
      <c r="F5" s="113" t="s">
        <v>227</v>
      </c>
      <c r="G5" s="15"/>
      <c r="H5" s="16" t="s">
        <v>213</v>
      </c>
      <c r="I5" s="67"/>
      <c r="J5" s="67"/>
      <c r="K5" s="115" t="s">
        <v>286</v>
      </c>
      <c r="L5" s="95">
        <v>1</v>
      </c>
      <c r="M5" s="96">
        <v>302.1140441894531</v>
      </c>
      <c r="N5" s="96">
        <v>547.0040893554688</v>
      </c>
      <c r="O5" s="78"/>
      <c r="P5" s="97"/>
      <c r="Q5" s="97"/>
      <c r="R5" s="98"/>
      <c r="S5" s="51">
        <v>0</v>
      </c>
      <c r="T5" s="51">
        <v>1</v>
      </c>
      <c r="U5" s="52">
        <v>0</v>
      </c>
      <c r="V5" s="52">
        <v>0.2</v>
      </c>
      <c r="W5" s="52">
        <v>0.25</v>
      </c>
      <c r="X5" s="52">
        <v>0.693621</v>
      </c>
      <c r="Y5" s="52">
        <v>0</v>
      </c>
      <c r="Z5" s="52">
        <v>0</v>
      </c>
      <c r="AA5" s="83">
        <v>5</v>
      </c>
      <c r="AB5" s="83"/>
      <c r="AC5" s="99"/>
      <c r="AD5" s="86" t="s">
        <v>265</v>
      </c>
      <c r="AE5" s="86">
        <v>115</v>
      </c>
      <c r="AF5" s="86">
        <v>161</v>
      </c>
      <c r="AG5" s="86">
        <v>375</v>
      </c>
      <c r="AH5" s="86">
        <v>144</v>
      </c>
      <c r="AI5" s="86"/>
      <c r="AJ5" s="86"/>
      <c r="AK5" s="86" t="s">
        <v>270</v>
      </c>
      <c r="AL5" s="86"/>
      <c r="AM5" s="86"/>
      <c r="AN5" s="88">
        <v>42261.37777777778</v>
      </c>
      <c r="AO5" s="86"/>
      <c r="AP5" s="86" t="b">
        <v>1</v>
      </c>
      <c r="AQ5" s="86" t="b">
        <v>0</v>
      </c>
      <c r="AR5" s="86" t="b">
        <v>0</v>
      </c>
      <c r="AS5" s="86"/>
      <c r="AT5" s="86">
        <v>1</v>
      </c>
      <c r="AU5" s="90" t="s">
        <v>276</v>
      </c>
      <c r="AV5" s="86" t="b">
        <v>0</v>
      </c>
      <c r="AW5" s="86" t="s">
        <v>279</v>
      </c>
      <c r="AX5" s="90" t="s">
        <v>282</v>
      </c>
      <c r="AY5" s="86" t="s">
        <v>66</v>
      </c>
      <c r="AZ5" s="86" t="str">
        <f>REPLACE(INDEX(GroupVertices[Group],MATCH(Vertices[[#This Row],[Vertex]],GroupVertices[Vertex],0)),1,1,"")</f>
        <v>1</v>
      </c>
      <c r="BA5" s="51" t="s">
        <v>223</v>
      </c>
      <c r="BB5" s="51" t="s">
        <v>223</v>
      </c>
      <c r="BC5" s="51" t="s">
        <v>225</v>
      </c>
      <c r="BD5" s="51" t="s">
        <v>225</v>
      </c>
      <c r="BE5" s="51"/>
      <c r="BF5" s="51"/>
      <c r="BG5" s="120" t="s">
        <v>390</v>
      </c>
      <c r="BH5" s="120" t="s">
        <v>390</v>
      </c>
      <c r="BI5" s="120" t="s">
        <v>396</v>
      </c>
      <c r="BJ5" s="120" t="s">
        <v>396</v>
      </c>
      <c r="BK5" s="120">
        <v>0</v>
      </c>
      <c r="BL5" s="123">
        <v>0</v>
      </c>
      <c r="BM5" s="120">
        <v>0</v>
      </c>
      <c r="BN5" s="123">
        <v>0</v>
      </c>
      <c r="BO5" s="120">
        <v>0</v>
      </c>
      <c r="BP5" s="123">
        <v>0</v>
      </c>
      <c r="BQ5" s="120">
        <v>15</v>
      </c>
      <c r="BR5" s="123">
        <v>100</v>
      </c>
      <c r="BS5" s="120">
        <v>15</v>
      </c>
      <c r="BT5" s="2"/>
      <c r="BU5" s="3"/>
      <c r="BV5" s="3"/>
      <c r="BW5" s="3"/>
      <c r="BX5" s="3"/>
    </row>
    <row r="6" spans="1:76" ht="15">
      <c r="A6" s="100" t="s">
        <v>214</v>
      </c>
      <c r="B6" s="101"/>
      <c r="C6" s="101" t="s">
        <v>64</v>
      </c>
      <c r="D6" s="102">
        <v>1000</v>
      </c>
      <c r="E6" s="103"/>
      <c r="F6" s="114" t="s">
        <v>228</v>
      </c>
      <c r="G6" s="101"/>
      <c r="H6" s="104" t="s">
        <v>214</v>
      </c>
      <c r="I6" s="105"/>
      <c r="J6" s="105"/>
      <c r="K6" s="116" t="s">
        <v>287</v>
      </c>
      <c r="L6" s="106">
        <v>1</v>
      </c>
      <c r="M6" s="107">
        <v>5115.69287109375</v>
      </c>
      <c r="N6" s="107">
        <v>3242.904296875</v>
      </c>
      <c r="O6" s="108"/>
      <c r="P6" s="109"/>
      <c r="Q6" s="109"/>
      <c r="R6" s="110"/>
      <c r="S6" s="51">
        <v>0</v>
      </c>
      <c r="T6" s="51">
        <v>1</v>
      </c>
      <c r="U6" s="52">
        <v>0</v>
      </c>
      <c r="V6" s="52">
        <v>0.2</v>
      </c>
      <c r="W6" s="52">
        <v>0.25</v>
      </c>
      <c r="X6" s="52">
        <v>0.693621</v>
      </c>
      <c r="Y6" s="52">
        <v>0</v>
      </c>
      <c r="Z6" s="52">
        <v>0</v>
      </c>
      <c r="AA6" s="111">
        <v>6</v>
      </c>
      <c r="AB6" s="111"/>
      <c r="AC6" s="112"/>
      <c r="AD6" s="86" t="s">
        <v>266</v>
      </c>
      <c r="AE6" s="86">
        <v>70932</v>
      </c>
      <c r="AF6" s="86">
        <v>124801</v>
      </c>
      <c r="AG6" s="86">
        <v>89348</v>
      </c>
      <c r="AH6" s="86">
        <v>1421</v>
      </c>
      <c r="AI6" s="86"/>
      <c r="AJ6" s="86" t="s">
        <v>268</v>
      </c>
      <c r="AK6" s="86" t="s">
        <v>271</v>
      </c>
      <c r="AL6" s="90" t="s">
        <v>273</v>
      </c>
      <c r="AM6" s="86"/>
      <c r="AN6" s="88">
        <v>40884.72076388889</v>
      </c>
      <c r="AO6" s="90" t="s">
        <v>275</v>
      </c>
      <c r="AP6" s="86" t="b">
        <v>1</v>
      </c>
      <c r="AQ6" s="86" t="b">
        <v>0</v>
      </c>
      <c r="AR6" s="86" t="b">
        <v>1</v>
      </c>
      <c r="AS6" s="86"/>
      <c r="AT6" s="86">
        <v>111</v>
      </c>
      <c r="AU6" s="90" t="s">
        <v>276</v>
      </c>
      <c r="AV6" s="86" t="b">
        <v>0</v>
      </c>
      <c r="AW6" s="86" t="s">
        <v>279</v>
      </c>
      <c r="AX6" s="90" t="s">
        <v>283</v>
      </c>
      <c r="AY6" s="86" t="s">
        <v>66</v>
      </c>
      <c r="AZ6" s="86" t="str">
        <f>REPLACE(INDEX(GroupVertices[Group],MATCH(Vertices[[#This Row],[Vertex]],GroupVertices[Vertex],0)),1,1,"")</f>
        <v>1</v>
      </c>
      <c r="BA6" s="51" t="s">
        <v>224</v>
      </c>
      <c r="BB6" s="51" t="s">
        <v>224</v>
      </c>
      <c r="BC6" s="51" t="s">
        <v>225</v>
      </c>
      <c r="BD6" s="51" t="s">
        <v>225</v>
      </c>
      <c r="BE6" s="51"/>
      <c r="BF6" s="51"/>
      <c r="BG6" s="120" t="s">
        <v>391</v>
      </c>
      <c r="BH6" s="120" t="s">
        <v>391</v>
      </c>
      <c r="BI6" s="120" t="s">
        <v>397</v>
      </c>
      <c r="BJ6" s="120" t="s">
        <v>397</v>
      </c>
      <c r="BK6" s="120">
        <v>0</v>
      </c>
      <c r="BL6" s="123">
        <v>0</v>
      </c>
      <c r="BM6" s="120">
        <v>0</v>
      </c>
      <c r="BN6" s="123">
        <v>0</v>
      </c>
      <c r="BO6" s="120">
        <v>0</v>
      </c>
      <c r="BP6" s="123">
        <v>0</v>
      </c>
      <c r="BQ6" s="120">
        <v>14</v>
      </c>
      <c r="BR6" s="123">
        <v>100</v>
      </c>
      <c r="BS6" s="120">
        <v>14</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4" r:id="rId1" display="http://youtube.com/"/>
    <hyperlink ref="AL6" r:id="rId2" display="https://goo.gl/rFe9nf"/>
    <hyperlink ref="AO4" r:id="rId3" display="https://pbs.twimg.com/profile_banners/10228272/1563295551"/>
    <hyperlink ref="AO6" r:id="rId4" display="https://pbs.twimg.com/profile_banners/430870732/1558207775"/>
    <hyperlink ref="AU3" r:id="rId5" display="http://abs.twimg.com/images/themes/theme1/bg.png"/>
    <hyperlink ref="AU4" r:id="rId6" display="http://abs.twimg.com/images/themes/theme14/bg.gif"/>
    <hyperlink ref="AU5" r:id="rId7" display="http://abs.twimg.com/images/themes/theme1/bg.png"/>
    <hyperlink ref="AU6" r:id="rId8" display="http://abs.twimg.com/images/themes/theme1/bg.png"/>
    <hyperlink ref="F3" r:id="rId9" display="http://pbs.twimg.com/profile_images/673582615669178368/uGdaWiid_normal.jpg"/>
    <hyperlink ref="F4" r:id="rId10" display="http://pbs.twimg.com/profile_images/1148327441527689217/1QpS06D6_normal.png"/>
    <hyperlink ref="F5" r:id="rId11" display="http://abs.twimg.com/sticky/default_profile_images/default_profile_normal.png"/>
    <hyperlink ref="F6" r:id="rId12" display="http://pbs.twimg.com/profile_images/1146598057364066304/r0rcc5w0_normal.jpg"/>
    <hyperlink ref="AX3" r:id="rId13" display="https://twitter.com/shawkyatif"/>
    <hyperlink ref="AX4" r:id="rId14" display="https://twitter.com/youtube"/>
    <hyperlink ref="AX5" r:id="rId15" display="https://twitter.com/naser110123"/>
    <hyperlink ref="AX6" r:id="rId16" display="https://twitter.com/fhad_m_305"/>
  </hyperlinks>
  <printOptions/>
  <pageMargins left="0.7" right="0.7" top="0.75" bottom="0.75" header="0.3" footer="0.3"/>
  <pageSetup horizontalDpi="600" verticalDpi="600" orientation="portrait" r:id="rId20"/>
  <legacyDrawing r:id="rId18"/>
  <tableParts>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336</v>
      </c>
      <c r="Z2" s="13" t="s">
        <v>340</v>
      </c>
      <c r="AA2" s="13" t="s">
        <v>343</v>
      </c>
      <c r="AB2" s="13" t="s">
        <v>358</v>
      </c>
      <c r="AC2" s="13" t="s">
        <v>369</v>
      </c>
      <c r="AD2" s="13" t="s">
        <v>375</v>
      </c>
      <c r="AE2" s="13" t="s">
        <v>376</v>
      </c>
      <c r="AF2" s="13" t="s">
        <v>379</v>
      </c>
      <c r="AG2" s="68" t="s">
        <v>416</v>
      </c>
      <c r="AH2" s="68" t="s">
        <v>417</v>
      </c>
      <c r="AI2" s="68" t="s">
        <v>418</v>
      </c>
      <c r="AJ2" s="68" t="s">
        <v>419</v>
      </c>
      <c r="AK2" s="68" t="s">
        <v>420</v>
      </c>
      <c r="AL2" s="68" t="s">
        <v>421</v>
      </c>
      <c r="AM2" s="68" t="s">
        <v>422</v>
      </c>
      <c r="AN2" s="68" t="s">
        <v>423</v>
      </c>
      <c r="AO2" s="68" t="s">
        <v>426</v>
      </c>
    </row>
    <row r="3" spans="1:41" ht="15">
      <c r="A3" s="85" t="s">
        <v>327</v>
      </c>
      <c r="B3" s="118" t="s">
        <v>328</v>
      </c>
      <c r="C3" s="118" t="s">
        <v>56</v>
      </c>
      <c r="D3" s="15"/>
      <c r="E3" s="15"/>
      <c r="F3" s="16" t="s">
        <v>453</v>
      </c>
      <c r="G3" s="78"/>
      <c r="H3" s="78"/>
      <c r="I3" s="64">
        <v>3</v>
      </c>
      <c r="J3" s="64"/>
      <c r="K3" s="51">
        <v>4</v>
      </c>
      <c r="L3" s="51">
        <v>2</v>
      </c>
      <c r="M3" s="51">
        <v>2</v>
      </c>
      <c r="N3" s="51">
        <v>4</v>
      </c>
      <c r="O3" s="51">
        <v>0</v>
      </c>
      <c r="P3" s="52">
        <v>0</v>
      </c>
      <c r="Q3" s="52">
        <v>0</v>
      </c>
      <c r="R3" s="51">
        <v>1</v>
      </c>
      <c r="S3" s="51">
        <v>0</v>
      </c>
      <c r="T3" s="51">
        <v>4</v>
      </c>
      <c r="U3" s="51">
        <v>4</v>
      </c>
      <c r="V3" s="51">
        <v>2</v>
      </c>
      <c r="W3" s="52">
        <v>1.125</v>
      </c>
      <c r="X3" s="52">
        <v>0.25</v>
      </c>
      <c r="Y3" s="86" t="s">
        <v>337</v>
      </c>
      <c r="Z3" s="86" t="s">
        <v>225</v>
      </c>
      <c r="AA3" s="86"/>
      <c r="AB3" s="92" t="s">
        <v>359</v>
      </c>
      <c r="AC3" s="92" t="s">
        <v>370</v>
      </c>
      <c r="AD3" s="92"/>
      <c r="AE3" s="92" t="s">
        <v>215</v>
      </c>
      <c r="AF3" s="92" t="s">
        <v>380</v>
      </c>
      <c r="AG3" s="120">
        <v>0</v>
      </c>
      <c r="AH3" s="123">
        <v>0</v>
      </c>
      <c r="AI3" s="120">
        <v>0</v>
      </c>
      <c r="AJ3" s="123">
        <v>0</v>
      </c>
      <c r="AK3" s="120">
        <v>0</v>
      </c>
      <c r="AL3" s="123">
        <v>0</v>
      </c>
      <c r="AM3" s="120">
        <v>62</v>
      </c>
      <c r="AN3" s="123">
        <v>100</v>
      </c>
      <c r="AO3" s="120">
        <v>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327</v>
      </c>
      <c r="B2" s="92" t="s">
        <v>214</v>
      </c>
      <c r="C2" s="86">
        <f>VLOOKUP(GroupVertices[[#This Row],[Vertex]],Vertices[],MATCH("ID",Vertices[[#Headers],[Vertex]:[Vertex Content Word Count]],0),FALSE)</f>
        <v>6</v>
      </c>
    </row>
    <row r="3" spans="1:3" ht="15">
      <c r="A3" s="86" t="s">
        <v>327</v>
      </c>
      <c r="B3" s="92" t="s">
        <v>215</v>
      </c>
      <c r="C3" s="86">
        <f>VLOOKUP(GroupVertices[[#This Row],[Vertex]],Vertices[],MATCH("ID",Vertices[[#Headers],[Vertex]:[Vertex Content Word Count]],0),FALSE)</f>
        <v>4</v>
      </c>
    </row>
    <row r="4" spans="1:3" ht="15">
      <c r="A4" s="86" t="s">
        <v>327</v>
      </c>
      <c r="B4" s="92" t="s">
        <v>213</v>
      </c>
      <c r="C4" s="86">
        <f>VLOOKUP(GroupVertices[[#This Row],[Vertex]],Vertices[],MATCH("ID",Vertices[[#Headers],[Vertex]:[Vertex Content Word Count]],0),FALSE)</f>
        <v>5</v>
      </c>
    </row>
    <row r="5" spans="1:3" ht="15">
      <c r="A5" s="86" t="s">
        <v>327</v>
      </c>
      <c r="B5" s="92" t="s">
        <v>212</v>
      </c>
      <c r="C5"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430</v>
      </c>
      <c r="B2" s="36" t="s">
        <v>288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0.25</v>
      </c>
      <c r="O2" s="40">
        <f>COUNTIF(Vertices[Eigenvector Centrality],"&gt;= "&amp;N2)-COUNTIF(Vertices[Eigenvector Centrality],"&gt;="&amp;N3)</f>
        <v>0</v>
      </c>
      <c r="P2" s="39">
        <f>MIN(Vertices[PageRank])</f>
        <v>0.693621</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0.20242423636363638</v>
      </c>
      <c r="M3" s="42">
        <f>COUNTIF(Vertices[Closeness Centrality],"&gt;= "&amp;L3)-COUNTIF(Vertices[Closeness Centrality],"&gt;="&amp;L4)</f>
        <v>0</v>
      </c>
      <c r="N3" s="41">
        <f aca="true" t="shared" si="6" ref="N3:N26">N2+($N$57-$N$2)/BinDivisor</f>
        <v>0.25</v>
      </c>
      <c r="O3" s="42">
        <f>COUNTIF(Vertices[Eigenvector Centrality],"&gt;= "&amp;N3)-COUNTIF(Vertices[Eigenvector Centrality],"&gt;="&amp;N4)</f>
        <v>0</v>
      </c>
      <c r="P3" s="41">
        <f aca="true" t="shared" si="7" ref="P3:P26">P2+($P$57-$P$2)/BinDivisor</f>
        <v>0.7158959636363637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0.10909090909090909</v>
      </c>
      <c r="G4" s="40">
        <f>COUNTIF(Vertices[In-Degree],"&gt;= "&amp;F4)-COUNTIF(Vertices[In-Degree],"&gt;="&amp;F5)</f>
        <v>0</v>
      </c>
      <c r="H4" s="39">
        <f t="shared" si="3"/>
        <v>0.03636363636363636</v>
      </c>
      <c r="I4" s="40">
        <f>COUNTIF(Vertices[Out-Degree],"&gt;= "&amp;H4)-COUNTIF(Vertices[Out-Degree],"&gt;="&amp;H5)</f>
        <v>0</v>
      </c>
      <c r="J4" s="39">
        <f t="shared" si="4"/>
        <v>0.21818181818181817</v>
      </c>
      <c r="K4" s="40">
        <f>COUNTIF(Vertices[Betweenness Centrality],"&gt;= "&amp;J4)-COUNTIF(Vertices[Betweenness Centrality],"&gt;="&amp;J5)</f>
        <v>0</v>
      </c>
      <c r="L4" s="39">
        <f t="shared" si="5"/>
        <v>0.20484847272727275</v>
      </c>
      <c r="M4" s="40">
        <f>COUNTIF(Vertices[Closeness Centrality],"&gt;= "&amp;L4)-COUNTIF(Vertices[Closeness Centrality],"&gt;="&amp;L5)</f>
        <v>0</v>
      </c>
      <c r="N4" s="39">
        <f t="shared" si="6"/>
        <v>0.25</v>
      </c>
      <c r="O4" s="40">
        <f>COUNTIF(Vertices[Eigenvector Centrality],"&gt;= "&amp;N4)-COUNTIF(Vertices[Eigenvector Centrality],"&gt;="&amp;N5)</f>
        <v>0</v>
      </c>
      <c r="P4" s="39">
        <f t="shared" si="7"/>
        <v>0.7381709272727273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0.16363636363636364</v>
      </c>
      <c r="G5" s="42">
        <f>COUNTIF(Vertices[In-Degree],"&gt;= "&amp;F5)-COUNTIF(Vertices[In-Degree],"&gt;="&amp;F6)</f>
        <v>0</v>
      </c>
      <c r="H5" s="41">
        <f t="shared" si="3"/>
        <v>0.05454545454545454</v>
      </c>
      <c r="I5" s="42">
        <f>COUNTIF(Vertices[Out-Degree],"&gt;= "&amp;H5)-COUNTIF(Vertices[Out-Degree],"&gt;="&amp;H6)</f>
        <v>0</v>
      </c>
      <c r="J5" s="41">
        <f t="shared" si="4"/>
        <v>0.32727272727272727</v>
      </c>
      <c r="K5" s="42">
        <f>COUNTIF(Vertices[Betweenness Centrality],"&gt;= "&amp;J5)-COUNTIF(Vertices[Betweenness Centrality],"&gt;="&amp;J6)</f>
        <v>0</v>
      </c>
      <c r="L5" s="41">
        <f t="shared" si="5"/>
        <v>0.2072727090909091</v>
      </c>
      <c r="M5" s="42">
        <f>COUNTIF(Vertices[Closeness Centrality],"&gt;= "&amp;L5)-COUNTIF(Vertices[Closeness Centrality],"&gt;="&amp;L6)</f>
        <v>0</v>
      </c>
      <c r="N5" s="41">
        <f t="shared" si="6"/>
        <v>0.25</v>
      </c>
      <c r="O5" s="42">
        <f>COUNTIF(Vertices[Eigenvector Centrality],"&gt;= "&amp;N5)-COUNTIF(Vertices[Eigenvector Centrality],"&gt;="&amp;N6)</f>
        <v>0</v>
      </c>
      <c r="P5" s="41">
        <f t="shared" si="7"/>
        <v>0.7604458909090909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0.21818181818181817</v>
      </c>
      <c r="G6" s="40">
        <f>COUNTIF(Vertices[In-Degree],"&gt;= "&amp;F6)-COUNTIF(Vertices[In-Degree],"&gt;="&amp;F7)</f>
        <v>0</v>
      </c>
      <c r="H6" s="39">
        <f t="shared" si="3"/>
        <v>0.07272727272727272</v>
      </c>
      <c r="I6" s="40">
        <f>COUNTIF(Vertices[Out-Degree],"&gt;= "&amp;H6)-COUNTIF(Vertices[Out-Degree],"&gt;="&amp;H7)</f>
        <v>0</v>
      </c>
      <c r="J6" s="39">
        <f t="shared" si="4"/>
        <v>0.43636363636363634</v>
      </c>
      <c r="K6" s="40">
        <f>COUNTIF(Vertices[Betweenness Centrality],"&gt;= "&amp;J6)-COUNTIF(Vertices[Betweenness Centrality],"&gt;="&amp;J7)</f>
        <v>0</v>
      </c>
      <c r="L6" s="39">
        <f t="shared" si="5"/>
        <v>0.20969694545454548</v>
      </c>
      <c r="M6" s="40">
        <f>COUNTIF(Vertices[Closeness Centrality],"&gt;= "&amp;L6)-COUNTIF(Vertices[Closeness Centrality],"&gt;="&amp;L7)</f>
        <v>0</v>
      </c>
      <c r="N6" s="39">
        <f t="shared" si="6"/>
        <v>0.25</v>
      </c>
      <c r="O6" s="40">
        <f>COUNTIF(Vertices[Eigenvector Centrality],"&gt;= "&amp;N6)-COUNTIF(Vertices[Eigenvector Centrality],"&gt;="&amp;N7)</f>
        <v>0</v>
      </c>
      <c r="P6" s="39">
        <f t="shared" si="7"/>
        <v>0.7827208545454545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0.2727272727272727</v>
      </c>
      <c r="G7" s="42">
        <f>COUNTIF(Vertices[In-Degree],"&gt;= "&amp;F7)-COUNTIF(Vertices[In-Degree],"&gt;="&amp;F8)</f>
        <v>0</v>
      </c>
      <c r="H7" s="41">
        <f t="shared" si="3"/>
        <v>0.09090909090909091</v>
      </c>
      <c r="I7" s="42">
        <f>COUNTIF(Vertices[Out-Degree],"&gt;= "&amp;H7)-COUNTIF(Vertices[Out-Degree],"&gt;="&amp;H8)</f>
        <v>0</v>
      </c>
      <c r="J7" s="41">
        <f t="shared" si="4"/>
        <v>0.5454545454545454</v>
      </c>
      <c r="K7" s="42">
        <f>COUNTIF(Vertices[Betweenness Centrality],"&gt;= "&amp;J7)-COUNTIF(Vertices[Betweenness Centrality],"&gt;="&amp;J8)</f>
        <v>0</v>
      </c>
      <c r="L7" s="41">
        <f t="shared" si="5"/>
        <v>0.21212118181818185</v>
      </c>
      <c r="M7" s="42">
        <f>COUNTIF(Vertices[Closeness Centrality],"&gt;= "&amp;L7)-COUNTIF(Vertices[Closeness Centrality],"&gt;="&amp;L8)</f>
        <v>0</v>
      </c>
      <c r="N7" s="41">
        <f t="shared" si="6"/>
        <v>0.25</v>
      </c>
      <c r="O7" s="42">
        <f>COUNTIF(Vertices[Eigenvector Centrality],"&gt;= "&amp;N7)-COUNTIF(Vertices[Eigenvector Centrality],"&gt;="&amp;N8)</f>
        <v>0</v>
      </c>
      <c r="P7" s="41">
        <f t="shared" si="7"/>
        <v>0.8049958181818181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0.32727272727272727</v>
      </c>
      <c r="G8" s="40">
        <f>COUNTIF(Vertices[In-Degree],"&gt;= "&amp;F8)-COUNTIF(Vertices[In-Degree],"&gt;="&amp;F9)</f>
        <v>0</v>
      </c>
      <c r="H8" s="39">
        <f t="shared" si="3"/>
        <v>0.1090909090909091</v>
      </c>
      <c r="I8" s="40">
        <f>COUNTIF(Vertices[Out-Degree],"&gt;= "&amp;H8)-COUNTIF(Vertices[Out-Degree],"&gt;="&amp;H9)</f>
        <v>0</v>
      </c>
      <c r="J8" s="39">
        <f t="shared" si="4"/>
        <v>0.6545454545454545</v>
      </c>
      <c r="K8" s="40">
        <f>COUNTIF(Vertices[Betweenness Centrality],"&gt;= "&amp;J8)-COUNTIF(Vertices[Betweenness Centrality],"&gt;="&amp;J9)</f>
        <v>0</v>
      </c>
      <c r="L8" s="39">
        <f t="shared" si="5"/>
        <v>0.21454541818181821</v>
      </c>
      <c r="M8" s="40">
        <f>COUNTIF(Vertices[Closeness Centrality],"&gt;= "&amp;L8)-COUNTIF(Vertices[Closeness Centrality],"&gt;="&amp;L9)</f>
        <v>0</v>
      </c>
      <c r="N8" s="39">
        <f t="shared" si="6"/>
        <v>0.25</v>
      </c>
      <c r="O8" s="40">
        <f>COUNTIF(Vertices[Eigenvector Centrality],"&gt;= "&amp;N8)-COUNTIF(Vertices[Eigenvector Centrality],"&gt;="&amp;N9)</f>
        <v>0</v>
      </c>
      <c r="P8" s="39">
        <f t="shared" si="7"/>
        <v>0.8272707818181817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0.38181818181818183</v>
      </c>
      <c r="G9" s="42">
        <f>COUNTIF(Vertices[In-Degree],"&gt;= "&amp;F9)-COUNTIF(Vertices[In-Degree],"&gt;="&amp;F10)</f>
        <v>0</v>
      </c>
      <c r="H9" s="41">
        <f t="shared" si="3"/>
        <v>0.1272727272727273</v>
      </c>
      <c r="I9" s="42">
        <f>COUNTIF(Vertices[Out-Degree],"&gt;= "&amp;H9)-COUNTIF(Vertices[Out-Degree],"&gt;="&amp;H10)</f>
        <v>0</v>
      </c>
      <c r="J9" s="41">
        <f t="shared" si="4"/>
        <v>0.7636363636363637</v>
      </c>
      <c r="K9" s="42">
        <f>COUNTIF(Vertices[Betweenness Centrality],"&gt;= "&amp;J9)-COUNTIF(Vertices[Betweenness Centrality],"&gt;="&amp;J10)</f>
        <v>0</v>
      </c>
      <c r="L9" s="41">
        <f t="shared" si="5"/>
        <v>0.21696965454545458</v>
      </c>
      <c r="M9" s="42">
        <f>COUNTIF(Vertices[Closeness Centrality],"&gt;= "&amp;L9)-COUNTIF(Vertices[Closeness Centrality],"&gt;="&amp;L10)</f>
        <v>0</v>
      </c>
      <c r="N9" s="41">
        <f t="shared" si="6"/>
        <v>0.25</v>
      </c>
      <c r="O9" s="42">
        <f>COUNTIF(Vertices[Eigenvector Centrality],"&gt;= "&amp;N9)-COUNTIF(Vertices[Eigenvector Centrality],"&gt;="&amp;N10)</f>
        <v>0</v>
      </c>
      <c r="P9" s="41">
        <f t="shared" si="7"/>
        <v>0.8495457454545453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431</v>
      </c>
      <c r="B10" s="36">
        <v>1</v>
      </c>
      <c r="D10" s="34">
        <f t="shared" si="1"/>
        <v>0</v>
      </c>
      <c r="E10" s="3">
        <f>COUNTIF(Vertices[Degree],"&gt;= "&amp;D10)-COUNTIF(Vertices[Degree],"&gt;="&amp;D11)</f>
        <v>0</v>
      </c>
      <c r="F10" s="39">
        <f t="shared" si="2"/>
        <v>0.4363636363636364</v>
      </c>
      <c r="G10" s="40">
        <f>COUNTIF(Vertices[In-Degree],"&gt;= "&amp;F10)-COUNTIF(Vertices[In-Degree],"&gt;="&amp;F11)</f>
        <v>0</v>
      </c>
      <c r="H10" s="39">
        <f t="shared" si="3"/>
        <v>0.14545454545454548</v>
      </c>
      <c r="I10" s="40">
        <f>COUNTIF(Vertices[Out-Degree],"&gt;= "&amp;H10)-COUNTIF(Vertices[Out-Degree],"&gt;="&amp;H11)</f>
        <v>0</v>
      </c>
      <c r="J10" s="39">
        <f t="shared" si="4"/>
        <v>0.8727272727272728</v>
      </c>
      <c r="K10" s="40">
        <f>COUNTIF(Vertices[Betweenness Centrality],"&gt;= "&amp;J10)-COUNTIF(Vertices[Betweenness Centrality],"&gt;="&amp;J11)</f>
        <v>0</v>
      </c>
      <c r="L10" s="39">
        <f t="shared" si="5"/>
        <v>0.21939389090909095</v>
      </c>
      <c r="M10" s="40">
        <f>COUNTIF(Vertices[Closeness Centrality],"&gt;= "&amp;L10)-COUNTIF(Vertices[Closeness Centrality],"&gt;="&amp;L11)</f>
        <v>0</v>
      </c>
      <c r="N10" s="39">
        <f t="shared" si="6"/>
        <v>0.25</v>
      </c>
      <c r="O10" s="40">
        <f>COUNTIF(Vertices[Eigenvector Centrality],"&gt;= "&amp;N10)-COUNTIF(Vertices[Eigenvector Centrality],"&gt;="&amp;N11)</f>
        <v>0</v>
      </c>
      <c r="P10" s="39">
        <f t="shared" si="7"/>
        <v>0.8718207090909089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0.49090909090909096</v>
      </c>
      <c r="G11" s="42">
        <f>COUNTIF(Vertices[In-Degree],"&gt;= "&amp;F11)-COUNTIF(Vertices[In-Degree],"&gt;="&amp;F12)</f>
        <v>0</v>
      </c>
      <c r="H11" s="41">
        <f t="shared" si="3"/>
        <v>0.16363636363636366</v>
      </c>
      <c r="I11" s="42">
        <f>COUNTIF(Vertices[Out-Degree],"&gt;= "&amp;H11)-COUNTIF(Vertices[Out-Degree],"&gt;="&amp;H12)</f>
        <v>0</v>
      </c>
      <c r="J11" s="41">
        <f t="shared" si="4"/>
        <v>0.9818181818181819</v>
      </c>
      <c r="K11" s="42">
        <f>COUNTIF(Vertices[Betweenness Centrality],"&gt;= "&amp;J11)-COUNTIF(Vertices[Betweenness Centrality],"&gt;="&amp;J12)</f>
        <v>0</v>
      </c>
      <c r="L11" s="41">
        <f t="shared" si="5"/>
        <v>0.22181812727272732</v>
      </c>
      <c r="M11" s="42">
        <f>COUNTIF(Vertices[Closeness Centrality],"&gt;= "&amp;L11)-COUNTIF(Vertices[Closeness Centrality],"&gt;="&amp;L12)</f>
        <v>0</v>
      </c>
      <c r="N11" s="41">
        <f t="shared" si="6"/>
        <v>0.25</v>
      </c>
      <c r="O11" s="42">
        <f>COUNTIF(Vertices[Eigenvector Centrality],"&gt;= "&amp;N11)-COUNTIF(Vertices[Eigenvector Centrality],"&gt;="&amp;N12)</f>
        <v>0</v>
      </c>
      <c r="P11" s="41">
        <f t="shared" si="7"/>
        <v>0.8940956727272725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216</v>
      </c>
      <c r="B12" s="36">
        <v>4</v>
      </c>
      <c r="D12" s="34">
        <f t="shared" si="1"/>
        <v>0</v>
      </c>
      <c r="E12" s="3">
        <f>COUNTIF(Vertices[Degree],"&gt;= "&amp;D12)-COUNTIF(Vertices[Degree],"&gt;="&amp;D13)</f>
        <v>0</v>
      </c>
      <c r="F12" s="39">
        <f t="shared" si="2"/>
        <v>0.5454545454545455</v>
      </c>
      <c r="G12" s="40">
        <f>COUNTIF(Vertices[In-Degree],"&gt;= "&amp;F12)-COUNTIF(Vertices[In-Degree],"&gt;="&amp;F13)</f>
        <v>0</v>
      </c>
      <c r="H12" s="39">
        <f t="shared" si="3"/>
        <v>0.18181818181818185</v>
      </c>
      <c r="I12" s="40">
        <f>COUNTIF(Vertices[Out-Degree],"&gt;= "&amp;H12)-COUNTIF(Vertices[Out-Degree],"&gt;="&amp;H13)</f>
        <v>0</v>
      </c>
      <c r="J12" s="39">
        <f t="shared" si="4"/>
        <v>1.090909090909091</v>
      </c>
      <c r="K12" s="40">
        <f>COUNTIF(Vertices[Betweenness Centrality],"&gt;= "&amp;J12)-COUNTIF(Vertices[Betweenness Centrality],"&gt;="&amp;J13)</f>
        <v>0</v>
      </c>
      <c r="L12" s="39">
        <f t="shared" si="5"/>
        <v>0.22424236363636368</v>
      </c>
      <c r="M12" s="40">
        <f>COUNTIF(Vertices[Closeness Centrality],"&gt;= "&amp;L12)-COUNTIF(Vertices[Closeness Centrality],"&gt;="&amp;L13)</f>
        <v>0</v>
      </c>
      <c r="N12" s="39">
        <f t="shared" si="6"/>
        <v>0.25</v>
      </c>
      <c r="O12" s="40">
        <f>COUNTIF(Vertices[Eigenvector Centrality],"&gt;= "&amp;N12)-COUNTIF(Vertices[Eigenvector Centrality],"&gt;="&amp;N13)</f>
        <v>0</v>
      </c>
      <c r="P12" s="39">
        <f t="shared" si="7"/>
        <v>0.9163706363636361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6"/>
      <c r="B13" s="126"/>
      <c r="D13" s="34">
        <f t="shared" si="1"/>
        <v>0</v>
      </c>
      <c r="E13" s="3">
        <f>COUNTIF(Vertices[Degree],"&gt;= "&amp;D13)-COUNTIF(Vertices[Degree],"&gt;="&amp;D14)</f>
        <v>0</v>
      </c>
      <c r="F13" s="41">
        <f t="shared" si="2"/>
        <v>0.6000000000000001</v>
      </c>
      <c r="G13" s="42">
        <f>COUNTIF(Vertices[In-Degree],"&gt;= "&amp;F13)-COUNTIF(Vertices[In-Degree],"&gt;="&amp;F14)</f>
        <v>0</v>
      </c>
      <c r="H13" s="41">
        <f t="shared" si="3"/>
        <v>0.20000000000000004</v>
      </c>
      <c r="I13" s="42">
        <f>COUNTIF(Vertices[Out-Degree],"&gt;= "&amp;H13)-COUNTIF(Vertices[Out-Degree],"&gt;="&amp;H14)</f>
        <v>0</v>
      </c>
      <c r="J13" s="41">
        <f t="shared" si="4"/>
        <v>1.2000000000000002</v>
      </c>
      <c r="K13" s="42">
        <f>COUNTIF(Vertices[Betweenness Centrality],"&gt;= "&amp;J13)-COUNTIF(Vertices[Betweenness Centrality],"&gt;="&amp;J14)</f>
        <v>0</v>
      </c>
      <c r="L13" s="41">
        <f t="shared" si="5"/>
        <v>0.22666660000000005</v>
      </c>
      <c r="M13" s="42">
        <f>COUNTIF(Vertices[Closeness Centrality],"&gt;= "&amp;L13)-COUNTIF(Vertices[Closeness Centrality],"&gt;="&amp;L14)</f>
        <v>0</v>
      </c>
      <c r="N13" s="41">
        <f t="shared" si="6"/>
        <v>0.25</v>
      </c>
      <c r="O13" s="42">
        <f>COUNTIF(Vertices[Eigenvector Centrality],"&gt;= "&amp;N13)-COUNTIF(Vertices[Eigenvector Centrality],"&gt;="&amp;N14)</f>
        <v>0</v>
      </c>
      <c r="P13" s="41">
        <f t="shared" si="7"/>
        <v>0.9386455999999997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0.6545454545454547</v>
      </c>
      <c r="G14" s="40">
        <f>COUNTIF(Vertices[In-Degree],"&gt;= "&amp;F14)-COUNTIF(Vertices[In-Degree],"&gt;="&amp;F15)</f>
        <v>0</v>
      </c>
      <c r="H14" s="39">
        <f t="shared" si="3"/>
        <v>0.21818181818181823</v>
      </c>
      <c r="I14" s="40">
        <f>COUNTIF(Vertices[Out-Degree],"&gt;= "&amp;H14)-COUNTIF(Vertices[Out-Degree],"&gt;="&amp;H15)</f>
        <v>0</v>
      </c>
      <c r="J14" s="39">
        <f t="shared" si="4"/>
        <v>1.3090909090909093</v>
      </c>
      <c r="K14" s="40">
        <f>COUNTIF(Vertices[Betweenness Centrality],"&gt;= "&amp;J14)-COUNTIF(Vertices[Betweenness Centrality],"&gt;="&amp;J15)</f>
        <v>0</v>
      </c>
      <c r="L14" s="39">
        <f t="shared" si="5"/>
        <v>0.22909083636363642</v>
      </c>
      <c r="M14" s="40">
        <f>COUNTIF(Vertices[Closeness Centrality],"&gt;= "&amp;L14)-COUNTIF(Vertices[Closeness Centrality],"&gt;="&amp;L15)</f>
        <v>0</v>
      </c>
      <c r="N14" s="39">
        <f t="shared" si="6"/>
        <v>0.25</v>
      </c>
      <c r="O14" s="40">
        <f>COUNTIF(Vertices[Eigenvector Centrality],"&gt;= "&amp;N14)-COUNTIF(Vertices[Eigenvector Centrality],"&gt;="&amp;N15)</f>
        <v>0</v>
      </c>
      <c r="P14" s="39">
        <f t="shared" si="7"/>
        <v>0.9609205636363634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0.7090909090909092</v>
      </c>
      <c r="G15" s="42">
        <f>COUNTIF(Vertices[In-Degree],"&gt;= "&amp;F15)-COUNTIF(Vertices[In-Degree],"&gt;="&amp;F16)</f>
        <v>0</v>
      </c>
      <c r="H15" s="41">
        <f t="shared" si="3"/>
        <v>0.23636363636363641</v>
      </c>
      <c r="I15" s="42">
        <f>COUNTIF(Vertices[Out-Degree],"&gt;= "&amp;H15)-COUNTIF(Vertices[Out-Degree],"&gt;="&amp;H16)</f>
        <v>0</v>
      </c>
      <c r="J15" s="41">
        <f t="shared" si="4"/>
        <v>1.4181818181818184</v>
      </c>
      <c r="K15" s="42">
        <f>COUNTIF(Vertices[Betweenness Centrality],"&gt;= "&amp;J15)-COUNTIF(Vertices[Betweenness Centrality],"&gt;="&amp;J16)</f>
        <v>0</v>
      </c>
      <c r="L15" s="41">
        <f t="shared" si="5"/>
        <v>0.23151507272727279</v>
      </c>
      <c r="M15" s="42">
        <f>COUNTIF(Vertices[Closeness Centrality],"&gt;= "&amp;L15)-COUNTIF(Vertices[Closeness Centrality],"&gt;="&amp;L16)</f>
        <v>0</v>
      </c>
      <c r="N15" s="41">
        <f t="shared" si="6"/>
        <v>0.25</v>
      </c>
      <c r="O15" s="42">
        <f>COUNTIF(Vertices[Eigenvector Centrality],"&gt;= "&amp;N15)-COUNTIF(Vertices[Eigenvector Centrality],"&gt;="&amp;N16)</f>
        <v>0</v>
      </c>
      <c r="P15" s="41">
        <f t="shared" si="7"/>
        <v>0.983195527272727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0.7636363636363638</v>
      </c>
      <c r="G16" s="40">
        <f>COUNTIF(Vertices[In-Degree],"&gt;= "&amp;F16)-COUNTIF(Vertices[In-Degree],"&gt;="&amp;F17)</f>
        <v>0</v>
      </c>
      <c r="H16" s="39">
        <f t="shared" si="3"/>
        <v>0.2545454545454546</v>
      </c>
      <c r="I16" s="40">
        <f>COUNTIF(Vertices[Out-Degree],"&gt;= "&amp;H16)-COUNTIF(Vertices[Out-Degree],"&gt;="&amp;H17)</f>
        <v>0</v>
      </c>
      <c r="J16" s="39">
        <f t="shared" si="4"/>
        <v>1.5272727272727276</v>
      </c>
      <c r="K16" s="40">
        <f>COUNTIF(Vertices[Betweenness Centrality],"&gt;= "&amp;J16)-COUNTIF(Vertices[Betweenness Centrality],"&gt;="&amp;J17)</f>
        <v>0</v>
      </c>
      <c r="L16" s="39">
        <f t="shared" si="5"/>
        <v>0.23393930909090915</v>
      </c>
      <c r="M16" s="40">
        <f>COUNTIF(Vertices[Closeness Centrality],"&gt;= "&amp;L16)-COUNTIF(Vertices[Closeness Centrality],"&gt;="&amp;L17)</f>
        <v>0</v>
      </c>
      <c r="N16" s="39">
        <f t="shared" si="6"/>
        <v>0.25</v>
      </c>
      <c r="O16" s="40">
        <f>COUNTIF(Vertices[Eigenvector Centrality],"&gt;= "&amp;N16)-COUNTIF(Vertices[Eigenvector Centrality],"&gt;="&amp;N17)</f>
        <v>0</v>
      </c>
      <c r="P16" s="39">
        <f t="shared" si="7"/>
        <v>1.0054704909090906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0.27272727272727276</v>
      </c>
      <c r="I17" s="42">
        <f>COUNTIF(Vertices[Out-Degree],"&gt;= "&amp;H17)-COUNTIF(Vertices[Out-Degree],"&gt;="&amp;H18)</f>
        <v>0</v>
      </c>
      <c r="J17" s="41">
        <f t="shared" si="4"/>
        <v>1.6363636363636367</v>
      </c>
      <c r="K17" s="42">
        <f>COUNTIF(Vertices[Betweenness Centrality],"&gt;= "&amp;J17)-COUNTIF(Vertices[Betweenness Centrality],"&gt;="&amp;J18)</f>
        <v>0</v>
      </c>
      <c r="L17" s="41">
        <f t="shared" si="5"/>
        <v>0.23636354545454552</v>
      </c>
      <c r="M17" s="42">
        <f>COUNTIF(Vertices[Closeness Centrality],"&gt;= "&amp;L17)-COUNTIF(Vertices[Closeness Centrality],"&gt;="&amp;L18)</f>
        <v>0</v>
      </c>
      <c r="N17" s="41">
        <f t="shared" si="6"/>
        <v>0.25</v>
      </c>
      <c r="O17" s="42">
        <f>COUNTIF(Vertices[Eigenvector Centrality],"&gt;= "&amp;N17)-COUNTIF(Vertices[Eigenvector Centrality],"&gt;="&amp;N18)</f>
        <v>0</v>
      </c>
      <c r="P17" s="41">
        <f t="shared" si="7"/>
        <v>1.0277454545454543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0.8727272727272729</v>
      </c>
      <c r="G18" s="40">
        <f>COUNTIF(Vertices[In-Degree],"&gt;= "&amp;F18)-COUNTIF(Vertices[In-Degree],"&gt;="&amp;F19)</f>
        <v>0</v>
      </c>
      <c r="H18" s="39">
        <f t="shared" si="3"/>
        <v>0.29090909090909095</v>
      </c>
      <c r="I18" s="40">
        <f>COUNTIF(Vertices[Out-Degree],"&gt;= "&amp;H18)-COUNTIF(Vertices[Out-Degree],"&gt;="&amp;H19)</f>
        <v>0</v>
      </c>
      <c r="J18" s="39">
        <f t="shared" si="4"/>
        <v>1.7454545454545458</v>
      </c>
      <c r="K18" s="40">
        <f>COUNTIF(Vertices[Betweenness Centrality],"&gt;= "&amp;J18)-COUNTIF(Vertices[Betweenness Centrality],"&gt;="&amp;J19)</f>
        <v>0</v>
      </c>
      <c r="L18" s="39">
        <f t="shared" si="5"/>
        <v>0.2387877818181819</v>
      </c>
      <c r="M18" s="40">
        <f>COUNTIF(Vertices[Closeness Centrality],"&gt;= "&amp;L18)-COUNTIF(Vertices[Closeness Centrality],"&gt;="&amp;L19)</f>
        <v>0</v>
      </c>
      <c r="N18" s="39">
        <f t="shared" si="6"/>
        <v>0.25</v>
      </c>
      <c r="O18" s="40">
        <f>COUNTIF(Vertices[Eigenvector Centrality],"&gt;= "&amp;N18)-COUNTIF(Vertices[Eigenvector Centrality],"&gt;="&amp;N19)</f>
        <v>0</v>
      </c>
      <c r="P18" s="39">
        <f t="shared" si="7"/>
        <v>1.050020418181818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0.9272727272727275</v>
      </c>
      <c r="G19" s="42">
        <f>COUNTIF(Vertices[In-Degree],"&gt;= "&amp;F19)-COUNTIF(Vertices[In-Degree],"&gt;="&amp;F20)</f>
        <v>0</v>
      </c>
      <c r="H19" s="41">
        <f t="shared" si="3"/>
        <v>0.30909090909090914</v>
      </c>
      <c r="I19" s="42">
        <f>COUNTIF(Vertices[Out-Degree],"&gt;= "&amp;H19)-COUNTIF(Vertices[Out-Degree],"&gt;="&amp;H20)</f>
        <v>0</v>
      </c>
      <c r="J19" s="41">
        <f t="shared" si="4"/>
        <v>1.854545454545455</v>
      </c>
      <c r="K19" s="42">
        <f>COUNTIF(Vertices[Betweenness Centrality],"&gt;= "&amp;J19)-COUNTIF(Vertices[Betweenness Centrality],"&gt;="&amp;J20)</f>
        <v>0</v>
      </c>
      <c r="L19" s="41">
        <f t="shared" si="5"/>
        <v>0.24121201818181826</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1.0722953818181817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0.981818181818182</v>
      </c>
      <c r="G20" s="40">
        <f>COUNTIF(Vertices[In-Degree],"&gt;= "&amp;F20)-COUNTIF(Vertices[In-Degree],"&gt;="&amp;F21)</f>
        <v>0</v>
      </c>
      <c r="H20" s="39">
        <f t="shared" si="3"/>
        <v>0.3272727272727273</v>
      </c>
      <c r="I20" s="40">
        <f>COUNTIF(Vertices[Out-Degree],"&gt;= "&amp;H20)-COUNTIF(Vertices[Out-Degree],"&gt;="&amp;H21)</f>
        <v>0</v>
      </c>
      <c r="J20" s="39">
        <f t="shared" si="4"/>
        <v>1.963636363636364</v>
      </c>
      <c r="K20" s="40">
        <f>COUNTIF(Vertices[Betweenness Centrality],"&gt;= "&amp;J20)-COUNTIF(Vertices[Betweenness Centrality],"&gt;="&amp;J21)</f>
        <v>0</v>
      </c>
      <c r="L20" s="39">
        <f t="shared" si="5"/>
        <v>0.24363625454545462</v>
      </c>
      <c r="M20" s="40">
        <f>COUNTIF(Vertices[Closeness Centrality],"&gt;= "&amp;L20)-COUNTIF(Vertices[Closeness Centrality],"&gt;="&amp;L21)</f>
        <v>0</v>
      </c>
      <c r="N20" s="39">
        <f t="shared" si="6"/>
        <v>0.25</v>
      </c>
      <c r="O20" s="40">
        <f>COUNTIF(Vertices[Eigenvector Centrality],"&gt;= "&amp;N20)-COUNTIF(Vertices[Eigenvector Centrality],"&gt;="&amp;N21)</f>
        <v>0</v>
      </c>
      <c r="P20" s="39">
        <f t="shared" si="7"/>
        <v>1.0945703454545455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0.3454545454545455</v>
      </c>
      <c r="I21" s="42">
        <f>COUNTIF(Vertices[Out-Degree],"&gt;= "&amp;H21)-COUNTIF(Vertices[Out-Degree],"&gt;="&amp;H22)</f>
        <v>0</v>
      </c>
      <c r="J21" s="41">
        <f t="shared" si="4"/>
        <v>2.072727272727273</v>
      </c>
      <c r="K21" s="42">
        <f>COUNTIF(Vertices[Betweenness Centrality],"&gt;= "&amp;J21)-COUNTIF(Vertices[Betweenness Centrality],"&gt;="&amp;J22)</f>
        <v>0</v>
      </c>
      <c r="L21" s="41">
        <f t="shared" si="5"/>
        <v>0.246060490909091</v>
      </c>
      <c r="M21" s="42">
        <f>COUNTIF(Vertices[Closeness Centrality],"&gt;= "&amp;L21)-COUNTIF(Vertices[Closeness Centrality],"&gt;="&amp;L22)</f>
        <v>0</v>
      </c>
      <c r="N21" s="41">
        <f t="shared" si="6"/>
        <v>0.25</v>
      </c>
      <c r="O21" s="42">
        <f>COUNTIF(Vertices[Eigenvector Centrality],"&gt;= "&amp;N21)-COUNTIF(Vertices[Eigenvector Centrality],"&gt;="&amp;N22)</f>
        <v>0</v>
      </c>
      <c r="P21" s="41">
        <f t="shared" si="7"/>
        <v>1.1168453090909092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4</v>
      </c>
      <c r="D22" s="34">
        <f t="shared" si="1"/>
        <v>0</v>
      </c>
      <c r="E22" s="3">
        <f>COUNTIF(Vertices[Degree],"&gt;= "&amp;D22)-COUNTIF(Vertices[Degree],"&gt;="&amp;D23)</f>
        <v>0</v>
      </c>
      <c r="F22" s="39">
        <f t="shared" si="2"/>
        <v>1.090909090909091</v>
      </c>
      <c r="G22" s="40">
        <f>COUNTIF(Vertices[In-Degree],"&gt;= "&amp;F22)-COUNTIF(Vertices[In-Degree],"&gt;="&amp;F23)</f>
        <v>0</v>
      </c>
      <c r="H22" s="39">
        <f t="shared" si="3"/>
        <v>0.3636363636363637</v>
      </c>
      <c r="I22" s="40">
        <f>COUNTIF(Vertices[Out-Degree],"&gt;= "&amp;H22)-COUNTIF(Vertices[Out-Degree],"&gt;="&amp;H23)</f>
        <v>0</v>
      </c>
      <c r="J22" s="39">
        <f t="shared" si="4"/>
        <v>2.181818181818182</v>
      </c>
      <c r="K22" s="40">
        <f>COUNTIF(Vertices[Betweenness Centrality],"&gt;= "&amp;J22)-COUNTIF(Vertices[Betweenness Centrality],"&gt;="&amp;J23)</f>
        <v>0</v>
      </c>
      <c r="L22" s="39">
        <f t="shared" si="5"/>
        <v>0.24848472727272736</v>
      </c>
      <c r="M22" s="40">
        <f>COUNTIF(Vertices[Closeness Centrality],"&gt;= "&amp;L22)-COUNTIF(Vertices[Closeness Centrality],"&gt;="&amp;L23)</f>
        <v>0</v>
      </c>
      <c r="N22" s="39">
        <f t="shared" si="6"/>
        <v>0.25</v>
      </c>
      <c r="O22" s="40">
        <f>COUNTIF(Vertices[Eigenvector Centrality],"&gt;= "&amp;N22)-COUNTIF(Vertices[Eigenvector Centrality],"&gt;="&amp;N23)</f>
        <v>0</v>
      </c>
      <c r="P22" s="39">
        <f t="shared" si="7"/>
        <v>1.139120272727273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6"/>
      <c r="B23" s="126"/>
      <c r="D23" s="34">
        <f t="shared" si="1"/>
        <v>0</v>
      </c>
      <c r="E23" s="3">
        <f>COUNTIF(Vertices[Degree],"&gt;= "&amp;D23)-COUNTIF(Vertices[Degree],"&gt;="&amp;D24)</f>
        <v>0</v>
      </c>
      <c r="F23" s="41">
        <f t="shared" si="2"/>
        <v>1.1454545454545455</v>
      </c>
      <c r="G23" s="42">
        <f>COUNTIF(Vertices[In-Degree],"&gt;= "&amp;F23)-COUNTIF(Vertices[In-Degree],"&gt;="&amp;F24)</f>
        <v>0</v>
      </c>
      <c r="H23" s="41">
        <f t="shared" si="3"/>
        <v>0.3818181818181819</v>
      </c>
      <c r="I23" s="42">
        <f>COUNTIF(Vertices[Out-Degree],"&gt;= "&amp;H23)-COUNTIF(Vertices[Out-Degree],"&gt;="&amp;H24)</f>
        <v>0</v>
      </c>
      <c r="J23" s="41">
        <f t="shared" si="4"/>
        <v>2.290909090909091</v>
      </c>
      <c r="K23" s="42">
        <f>COUNTIF(Vertices[Betweenness Centrality],"&gt;= "&amp;J23)-COUNTIF(Vertices[Betweenness Centrality],"&gt;="&amp;J24)</f>
        <v>0</v>
      </c>
      <c r="L23" s="41">
        <f t="shared" si="5"/>
        <v>0.2509089636363637</v>
      </c>
      <c r="M23" s="42">
        <f>COUNTIF(Vertices[Closeness Centrality],"&gt;= "&amp;L23)-COUNTIF(Vertices[Closeness Centrality],"&gt;="&amp;L24)</f>
        <v>0</v>
      </c>
      <c r="N23" s="41">
        <f t="shared" si="6"/>
        <v>0.25</v>
      </c>
      <c r="O23" s="42">
        <f>COUNTIF(Vertices[Eigenvector Centrality],"&gt;= "&amp;N23)-COUNTIF(Vertices[Eigenvector Centrality],"&gt;="&amp;N24)</f>
        <v>0</v>
      </c>
      <c r="P23" s="41">
        <f t="shared" si="7"/>
        <v>1.1613952363636366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1.2</v>
      </c>
      <c r="G24" s="40">
        <f>COUNTIF(Vertices[In-Degree],"&gt;= "&amp;F24)-COUNTIF(Vertices[In-Degree],"&gt;="&amp;F25)</f>
        <v>0</v>
      </c>
      <c r="H24" s="39">
        <f t="shared" si="3"/>
        <v>0.4000000000000001</v>
      </c>
      <c r="I24" s="40">
        <f>COUNTIF(Vertices[Out-Degree],"&gt;= "&amp;H24)-COUNTIF(Vertices[Out-Degree],"&gt;="&amp;H25)</f>
        <v>0</v>
      </c>
      <c r="J24" s="39">
        <f t="shared" si="4"/>
        <v>2.4</v>
      </c>
      <c r="K24" s="40">
        <f>COUNTIF(Vertices[Betweenness Centrality],"&gt;= "&amp;J24)-COUNTIF(Vertices[Betweenness Centrality],"&gt;="&amp;J25)</f>
        <v>0</v>
      </c>
      <c r="L24" s="39">
        <f t="shared" si="5"/>
        <v>0.2533332000000001</v>
      </c>
      <c r="M24" s="40">
        <f>COUNTIF(Vertices[Closeness Centrality],"&gt;= "&amp;L24)-COUNTIF(Vertices[Closeness Centrality],"&gt;="&amp;L25)</f>
        <v>0</v>
      </c>
      <c r="N24" s="39">
        <f t="shared" si="6"/>
        <v>0.25</v>
      </c>
      <c r="O24" s="40">
        <f>COUNTIF(Vertices[Eigenvector Centrality],"&gt;= "&amp;N24)-COUNTIF(Vertices[Eigenvector Centrality],"&gt;="&amp;N25)</f>
        <v>0</v>
      </c>
      <c r="P24" s="39">
        <f t="shared" si="7"/>
        <v>1.1836702000000003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1.125</v>
      </c>
      <c r="D25" s="34">
        <f t="shared" si="1"/>
        <v>0</v>
      </c>
      <c r="E25" s="3">
        <f>COUNTIF(Vertices[Degree],"&gt;= "&amp;D25)-COUNTIF(Vertices[Degree],"&gt;="&amp;D26)</f>
        <v>0</v>
      </c>
      <c r="F25" s="41">
        <f t="shared" si="2"/>
        <v>1.2545454545454544</v>
      </c>
      <c r="G25" s="42">
        <f>COUNTIF(Vertices[In-Degree],"&gt;= "&amp;F25)-COUNTIF(Vertices[In-Degree],"&gt;="&amp;F26)</f>
        <v>0</v>
      </c>
      <c r="H25" s="41">
        <f t="shared" si="3"/>
        <v>0.41818181818181827</v>
      </c>
      <c r="I25" s="42">
        <f>COUNTIF(Vertices[Out-Degree],"&gt;= "&amp;H25)-COUNTIF(Vertices[Out-Degree],"&gt;="&amp;H26)</f>
        <v>0</v>
      </c>
      <c r="J25" s="41">
        <f t="shared" si="4"/>
        <v>2.509090909090909</v>
      </c>
      <c r="K25" s="42">
        <f>COUNTIF(Vertices[Betweenness Centrality],"&gt;= "&amp;J25)-COUNTIF(Vertices[Betweenness Centrality],"&gt;="&amp;J26)</f>
        <v>0</v>
      </c>
      <c r="L25" s="41">
        <f t="shared" si="5"/>
        <v>0.25575743636363646</v>
      </c>
      <c r="M25" s="42">
        <f>COUNTIF(Vertices[Closeness Centrality],"&gt;= "&amp;L25)-COUNTIF(Vertices[Closeness Centrality],"&gt;="&amp;L26)</f>
        <v>0</v>
      </c>
      <c r="N25" s="41">
        <f t="shared" si="6"/>
        <v>0.25</v>
      </c>
      <c r="O25" s="42">
        <f>COUNTIF(Vertices[Eigenvector Centrality],"&gt;= "&amp;N25)-COUNTIF(Vertices[Eigenvector Centrality],"&gt;="&amp;N26)</f>
        <v>0</v>
      </c>
      <c r="P25" s="41">
        <f t="shared" si="7"/>
        <v>1.205945163636364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"&amp;D26)-COUNTIF(Vertices[Degree],"&gt;="&amp;D28)</f>
        <v>0</v>
      </c>
      <c r="F26" s="39">
        <f t="shared" si="2"/>
        <v>1.3090909090909089</v>
      </c>
      <c r="G26" s="40">
        <f>COUNTIF(Vertices[In-Degree],"&gt;= "&amp;F26)-COUNTIF(Vertices[In-Degree],"&gt;="&amp;F28)</f>
        <v>0</v>
      </c>
      <c r="H26" s="39">
        <f t="shared" si="3"/>
        <v>0.43636363636363645</v>
      </c>
      <c r="I26" s="40">
        <f>COUNTIF(Vertices[Out-Degree],"&gt;= "&amp;H26)-COUNTIF(Vertices[Out-Degree],"&gt;="&amp;H28)</f>
        <v>0</v>
      </c>
      <c r="J26" s="39">
        <f t="shared" si="4"/>
        <v>2.6181818181818177</v>
      </c>
      <c r="K26" s="40">
        <f>COUNTIF(Vertices[Betweenness Centrality],"&gt;= "&amp;J26)-COUNTIF(Vertices[Betweenness Centrality],"&gt;="&amp;J28)</f>
        <v>0</v>
      </c>
      <c r="L26" s="39">
        <f t="shared" si="5"/>
        <v>0.2581816727272728</v>
      </c>
      <c r="M26" s="40">
        <f>COUNTIF(Vertices[Closeness Centrality],"&gt;= "&amp;L26)-COUNTIF(Vertices[Closeness Centrality],"&gt;="&amp;L28)</f>
        <v>0</v>
      </c>
      <c r="N26" s="39">
        <f t="shared" si="6"/>
        <v>0.25</v>
      </c>
      <c r="O26" s="40">
        <f>COUNTIF(Vertices[Eigenvector Centrality],"&gt;= "&amp;N26)-COUNTIF(Vertices[Eigenvector Centrality],"&gt;="&amp;N28)</f>
        <v>0</v>
      </c>
      <c r="P26" s="39">
        <f t="shared" si="7"/>
        <v>1.2282201272727278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0.25</v>
      </c>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-4</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432</v>
      </c>
      <c r="B28" s="36">
        <v>0.1875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0.45454545454545464</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0.2606059090909092</v>
      </c>
      <c r="M28" s="42">
        <f>COUNTIF(Vertices[Closeness Centrality],"&gt;= "&amp;L28)-COUNTIF(Vertices[Closeness Centrality],"&gt;="&amp;L40)</f>
        <v>0</v>
      </c>
      <c r="N28" s="41">
        <f>N26+($N$57-$N$2)/BinDivisor</f>
        <v>0.25</v>
      </c>
      <c r="O28" s="42">
        <f>COUNTIF(Vertices[Eigenvector Centrality],"&gt;= "&amp;N28)-COUNTIF(Vertices[Eigenvector Centrality],"&gt;="&amp;N40)</f>
        <v>0</v>
      </c>
      <c r="P28" s="41">
        <f>P26+($P$57-$P$2)/BinDivisor</f>
        <v>1.2504950909090915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6"/>
      <c r="B29" s="126"/>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433</v>
      </c>
      <c r="B30" s="36" t="s">
        <v>434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-3</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-4</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-3</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-4</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0.47272727272727283</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0.26303014545454556</v>
      </c>
      <c r="M40" s="40">
        <f>COUNTIF(Vertices[Closeness Centrality],"&gt;= "&amp;L40)-COUNTIF(Vertices[Closeness Centrality],"&gt;="&amp;L41)</f>
        <v>0</v>
      </c>
      <c r="N40" s="39">
        <f>N28+($N$57-$N$2)/BinDivisor</f>
        <v>0.25</v>
      </c>
      <c r="O40" s="40">
        <f>COUNTIF(Vertices[Eigenvector Centrality],"&gt;= "&amp;N40)-COUNTIF(Vertices[Eigenvector Centrality],"&gt;="&amp;N41)</f>
        <v>0</v>
      </c>
      <c r="P40" s="39">
        <f>P28+($P$57-$P$2)/BinDivisor</f>
        <v>1.2727700545454552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0.26545438181818193</v>
      </c>
      <c r="M41" s="42">
        <f>COUNTIF(Vertices[Closeness Centrality],"&gt;= "&amp;L41)-COUNTIF(Vertices[Closeness Centrality],"&gt;="&amp;L42)</f>
        <v>0</v>
      </c>
      <c r="N41" s="41">
        <f aca="true" t="shared" si="15" ref="N41:N56">N40+($N$57-$N$2)/BinDivisor</f>
        <v>0.25</v>
      </c>
      <c r="O41" s="42">
        <f>COUNTIF(Vertices[Eigenvector Centrality],"&gt;= "&amp;N41)-COUNTIF(Vertices[Eigenvector Centrality],"&gt;="&amp;N42)</f>
        <v>0</v>
      </c>
      <c r="P41" s="41">
        <f aca="true" t="shared" si="16" ref="P41:P56">P40+($P$57-$P$2)/BinDivisor</f>
        <v>1.295045018181819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0.5090909090909091</v>
      </c>
      <c r="I42" s="40">
        <f>COUNTIF(Vertices[Out-Degree],"&gt;= "&amp;H42)-COUNTIF(Vertices[Out-Degree],"&gt;="&amp;H43)</f>
        <v>0</v>
      </c>
      <c r="J42" s="39">
        <f t="shared" si="13"/>
        <v>3.0545454545454533</v>
      </c>
      <c r="K42" s="40">
        <f>COUNTIF(Vertices[Betweenness Centrality],"&gt;= "&amp;J42)-COUNTIF(Vertices[Betweenness Centrality],"&gt;="&amp;J43)</f>
        <v>0</v>
      </c>
      <c r="L42" s="39">
        <f t="shared" si="14"/>
        <v>0.2678786181818183</v>
      </c>
      <c r="M42" s="40">
        <f>COUNTIF(Vertices[Closeness Centrality],"&gt;= "&amp;L42)-COUNTIF(Vertices[Closeness Centrality],"&gt;="&amp;L43)</f>
        <v>0</v>
      </c>
      <c r="N42" s="39">
        <f t="shared" si="15"/>
        <v>0.25</v>
      </c>
      <c r="O42" s="40">
        <f>COUNTIF(Vertices[Eigenvector Centrality],"&gt;= "&amp;N42)-COUNTIF(Vertices[Eigenvector Centrality],"&gt;="&amp;N43)</f>
        <v>0</v>
      </c>
      <c r="P42" s="39">
        <f t="shared" si="16"/>
        <v>1.3173199818181827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0.5272727272727273</v>
      </c>
      <c r="I43" s="42">
        <f>COUNTIF(Vertices[Out-Degree],"&gt;= "&amp;H43)-COUNTIF(Vertices[Out-Degree],"&gt;="&amp;H44)</f>
        <v>0</v>
      </c>
      <c r="J43" s="41">
        <f t="shared" si="13"/>
        <v>3.1636363636363622</v>
      </c>
      <c r="K43" s="42">
        <f>COUNTIF(Vertices[Betweenness Centrality],"&gt;= "&amp;J43)-COUNTIF(Vertices[Betweenness Centrality],"&gt;="&amp;J44)</f>
        <v>0</v>
      </c>
      <c r="L43" s="41">
        <f t="shared" si="14"/>
        <v>0.27030285454545466</v>
      </c>
      <c r="M43" s="42">
        <f>COUNTIF(Vertices[Closeness Centrality],"&gt;= "&amp;L43)-COUNTIF(Vertices[Closeness Centrality],"&gt;="&amp;L44)</f>
        <v>0</v>
      </c>
      <c r="N43" s="41">
        <f t="shared" si="15"/>
        <v>0.25</v>
      </c>
      <c r="O43" s="42">
        <f>COUNTIF(Vertices[Eigenvector Centrality],"&gt;= "&amp;N43)-COUNTIF(Vertices[Eigenvector Centrality],"&gt;="&amp;N44)</f>
        <v>0</v>
      </c>
      <c r="P43" s="41">
        <f t="shared" si="16"/>
        <v>1.3395949454545464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0.5454545454545455</v>
      </c>
      <c r="I44" s="40">
        <f>COUNTIF(Vertices[Out-Degree],"&gt;= "&amp;H44)-COUNTIF(Vertices[Out-Degree],"&gt;="&amp;H45)</f>
        <v>0</v>
      </c>
      <c r="J44" s="39">
        <f t="shared" si="13"/>
        <v>3.272727272727271</v>
      </c>
      <c r="K44" s="40">
        <f>COUNTIF(Vertices[Betweenness Centrality],"&gt;= "&amp;J44)-COUNTIF(Vertices[Betweenness Centrality],"&gt;="&amp;J45)</f>
        <v>0</v>
      </c>
      <c r="L44" s="39">
        <f t="shared" si="14"/>
        <v>0.27272709090909103</v>
      </c>
      <c r="M44" s="40">
        <f>COUNTIF(Vertices[Closeness Centrality],"&gt;= "&amp;L44)-COUNTIF(Vertices[Closeness Centrality],"&gt;="&amp;L45)</f>
        <v>0</v>
      </c>
      <c r="N44" s="39">
        <f t="shared" si="15"/>
        <v>0.25</v>
      </c>
      <c r="O44" s="40">
        <f>COUNTIF(Vertices[Eigenvector Centrality],"&gt;= "&amp;N44)-COUNTIF(Vertices[Eigenvector Centrality],"&gt;="&amp;N45)</f>
        <v>0</v>
      </c>
      <c r="P44" s="39">
        <f t="shared" si="16"/>
        <v>1.36186990909091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0.5636363636363637</v>
      </c>
      <c r="I45" s="42">
        <f>COUNTIF(Vertices[Out-Degree],"&gt;= "&amp;H45)-COUNTIF(Vertices[Out-Degree],"&gt;="&amp;H46)</f>
        <v>0</v>
      </c>
      <c r="J45" s="41">
        <f t="shared" si="13"/>
        <v>3.38181818181818</v>
      </c>
      <c r="K45" s="42">
        <f>COUNTIF(Vertices[Betweenness Centrality],"&gt;= "&amp;J45)-COUNTIF(Vertices[Betweenness Centrality],"&gt;="&amp;J46)</f>
        <v>0</v>
      </c>
      <c r="L45" s="41">
        <f t="shared" si="14"/>
        <v>0.2751513272727274</v>
      </c>
      <c r="M45" s="42">
        <f>COUNTIF(Vertices[Closeness Centrality],"&gt;= "&amp;L45)-COUNTIF(Vertices[Closeness Centrality],"&gt;="&amp;L46)</f>
        <v>0</v>
      </c>
      <c r="N45" s="41">
        <f t="shared" si="15"/>
        <v>0.25</v>
      </c>
      <c r="O45" s="42">
        <f>COUNTIF(Vertices[Eigenvector Centrality],"&gt;= "&amp;N45)-COUNTIF(Vertices[Eigenvector Centrality],"&gt;="&amp;N46)</f>
        <v>0</v>
      </c>
      <c r="P45" s="41">
        <f t="shared" si="16"/>
        <v>1.3841448727272738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0.5818181818181819</v>
      </c>
      <c r="I46" s="40">
        <f>COUNTIF(Vertices[Out-Degree],"&gt;= "&amp;H46)-COUNTIF(Vertices[Out-Degree],"&gt;="&amp;H47)</f>
        <v>0</v>
      </c>
      <c r="J46" s="39">
        <f t="shared" si="13"/>
        <v>3.490909090909089</v>
      </c>
      <c r="K46" s="40">
        <f>COUNTIF(Vertices[Betweenness Centrality],"&gt;= "&amp;J46)-COUNTIF(Vertices[Betweenness Centrality],"&gt;="&amp;J47)</f>
        <v>0</v>
      </c>
      <c r="L46" s="39">
        <f t="shared" si="14"/>
        <v>0.27757556363636376</v>
      </c>
      <c r="M46" s="40">
        <f>COUNTIF(Vertices[Closeness Centrality],"&gt;= "&amp;L46)-COUNTIF(Vertices[Closeness Centrality],"&gt;="&amp;L47)</f>
        <v>0</v>
      </c>
      <c r="N46" s="39">
        <f t="shared" si="15"/>
        <v>0.25</v>
      </c>
      <c r="O46" s="40">
        <f>COUNTIF(Vertices[Eigenvector Centrality],"&gt;= "&amp;N46)-COUNTIF(Vertices[Eigenvector Centrality],"&gt;="&amp;N47)</f>
        <v>0</v>
      </c>
      <c r="P46" s="39">
        <f t="shared" si="16"/>
        <v>1.4064198363636375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0.6000000000000001</v>
      </c>
      <c r="I47" s="42">
        <f>COUNTIF(Vertices[Out-Degree],"&gt;= "&amp;H47)-COUNTIF(Vertices[Out-Degree],"&gt;="&amp;H48)</f>
        <v>0</v>
      </c>
      <c r="J47" s="41">
        <f t="shared" si="13"/>
        <v>3.599999999999998</v>
      </c>
      <c r="K47" s="42">
        <f>COUNTIF(Vertices[Betweenness Centrality],"&gt;= "&amp;J47)-COUNTIF(Vertices[Betweenness Centrality],"&gt;="&amp;J48)</f>
        <v>0</v>
      </c>
      <c r="L47" s="41">
        <f t="shared" si="14"/>
        <v>0.27999980000000013</v>
      </c>
      <c r="M47" s="42">
        <f>COUNTIF(Vertices[Closeness Centrality],"&gt;= "&amp;L47)-COUNTIF(Vertices[Closeness Centrality],"&gt;="&amp;L48)</f>
        <v>0</v>
      </c>
      <c r="N47" s="41">
        <f t="shared" si="15"/>
        <v>0.25</v>
      </c>
      <c r="O47" s="42">
        <f>COUNTIF(Vertices[Eigenvector Centrality],"&gt;= "&amp;N47)-COUNTIF(Vertices[Eigenvector Centrality],"&gt;="&amp;N48)</f>
        <v>0</v>
      </c>
      <c r="P47" s="41">
        <f t="shared" si="16"/>
        <v>1.4286948000000013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0.6181818181818183</v>
      </c>
      <c r="I48" s="40">
        <f>COUNTIF(Vertices[Out-Degree],"&gt;= "&amp;H48)-COUNTIF(Vertices[Out-Degree],"&gt;="&amp;H49)</f>
        <v>0</v>
      </c>
      <c r="J48" s="39">
        <f t="shared" si="13"/>
        <v>3.7090909090909068</v>
      </c>
      <c r="K48" s="40">
        <f>COUNTIF(Vertices[Betweenness Centrality],"&gt;= "&amp;J48)-COUNTIF(Vertices[Betweenness Centrality],"&gt;="&amp;J49)</f>
        <v>0</v>
      </c>
      <c r="L48" s="39">
        <f t="shared" si="14"/>
        <v>0.2824240363636365</v>
      </c>
      <c r="M48" s="40">
        <f>COUNTIF(Vertices[Closeness Centrality],"&gt;= "&amp;L48)-COUNTIF(Vertices[Closeness Centrality],"&gt;="&amp;L49)</f>
        <v>0</v>
      </c>
      <c r="N48" s="39">
        <f t="shared" si="15"/>
        <v>0.25</v>
      </c>
      <c r="O48" s="40">
        <f>COUNTIF(Vertices[Eigenvector Centrality],"&gt;= "&amp;N48)-COUNTIF(Vertices[Eigenvector Centrality],"&gt;="&amp;N49)</f>
        <v>0</v>
      </c>
      <c r="P48" s="39">
        <f t="shared" si="16"/>
        <v>1.450969763636365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0.6363636363636365</v>
      </c>
      <c r="I49" s="42">
        <f>COUNTIF(Vertices[Out-Degree],"&gt;= "&amp;H49)-COUNTIF(Vertices[Out-Degree],"&gt;="&amp;H50)</f>
        <v>0</v>
      </c>
      <c r="J49" s="41">
        <f t="shared" si="13"/>
        <v>3.8181818181818157</v>
      </c>
      <c r="K49" s="42">
        <f>COUNTIF(Vertices[Betweenness Centrality],"&gt;= "&amp;J49)-COUNTIF(Vertices[Betweenness Centrality],"&gt;="&amp;J50)</f>
        <v>0</v>
      </c>
      <c r="L49" s="41">
        <f t="shared" si="14"/>
        <v>0.28484827272727287</v>
      </c>
      <c r="M49" s="42">
        <f>COUNTIF(Vertices[Closeness Centrality],"&gt;= "&amp;L49)-COUNTIF(Vertices[Closeness Centrality],"&gt;="&amp;L50)</f>
        <v>0</v>
      </c>
      <c r="N49" s="41">
        <f t="shared" si="15"/>
        <v>0.25</v>
      </c>
      <c r="O49" s="42">
        <f>COUNTIF(Vertices[Eigenvector Centrality],"&gt;= "&amp;N49)-COUNTIF(Vertices[Eigenvector Centrality],"&gt;="&amp;N50)</f>
        <v>0</v>
      </c>
      <c r="P49" s="41">
        <f t="shared" si="16"/>
        <v>1.4732447272727287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0.6545454545454547</v>
      </c>
      <c r="I50" s="40">
        <f>COUNTIF(Vertices[Out-Degree],"&gt;= "&amp;H50)-COUNTIF(Vertices[Out-Degree],"&gt;="&amp;H51)</f>
        <v>0</v>
      </c>
      <c r="J50" s="39">
        <f t="shared" si="13"/>
        <v>3.9272727272727246</v>
      </c>
      <c r="K50" s="40">
        <f>COUNTIF(Vertices[Betweenness Centrality],"&gt;= "&amp;J50)-COUNTIF(Vertices[Betweenness Centrality],"&gt;="&amp;J51)</f>
        <v>0</v>
      </c>
      <c r="L50" s="39">
        <f t="shared" si="14"/>
        <v>0.28727250909090923</v>
      </c>
      <c r="M50" s="40">
        <f>COUNTIF(Vertices[Closeness Centrality],"&gt;= "&amp;L50)-COUNTIF(Vertices[Closeness Centrality],"&gt;="&amp;L51)</f>
        <v>0</v>
      </c>
      <c r="N50" s="39">
        <f t="shared" si="15"/>
        <v>0.25</v>
      </c>
      <c r="O50" s="40">
        <f>COUNTIF(Vertices[Eigenvector Centrality],"&gt;= "&amp;N50)-COUNTIF(Vertices[Eigenvector Centrality],"&gt;="&amp;N51)</f>
        <v>0</v>
      </c>
      <c r="P50" s="39">
        <f t="shared" si="16"/>
        <v>1.4955196909090924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0.6727272727272728</v>
      </c>
      <c r="I51" s="42">
        <f>COUNTIF(Vertices[Out-Degree],"&gt;= "&amp;H51)-COUNTIF(Vertices[Out-Degree],"&gt;="&amp;H52)</f>
        <v>0</v>
      </c>
      <c r="J51" s="41">
        <f t="shared" si="13"/>
        <v>4.0363636363636335</v>
      </c>
      <c r="K51" s="42">
        <f>COUNTIF(Vertices[Betweenness Centrality],"&gt;= "&amp;J51)-COUNTIF(Vertices[Betweenness Centrality],"&gt;="&amp;J52)</f>
        <v>0</v>
      </c>
      <c r="L51" s="41">
        <f t="shared" si="14"/>
        <v>0.2896967454545456</v>
      </c>
      <c r="M51" s="42">
        <f>COUNTIF(Vertices[Closeness Centrality],"&gt;= "&amp;L51)-COUNTIF(Vertices[Closeness Centrality],"&gt;="&amp;L52)</f>
        <v>0</v>
      </c>
      <c r="N51" s="41">
        <f t="shared" si="15"/>
        <v>0.25</v>
      </c>
      <c r="O51" s="42">
        <f>COUNTIF(Vertices[Eigenvector Centrality],"&gt;= "&amp;N51)-COUNTIF(Vertices[Eigenvector Centrality],"&gt;="&amp;N52)</f>
        <v>0</v>
      </c>
      <c r="P51" s="41">
        <f t="shared" si="16"/>
        <v>1.5177946545454561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0.690909090909091</v>
      </c>
      <c r="I52" s="40">
        <f>COUNTIF(Vertices[Out-Degree],"&gt;= "&amp;H52)-COUNTIF(Vertices[Out-Degree],"&gt;="&amp;H53)</f>
        <v>0</v>
      </c>
      <c r="J52" s="39">
        <f t="shared" si="13"/>
        <v>4.145454545454543</v>
      </c>
      <c r="K52" s="40">
        <f>COUNTIF(Vertices[Betweenness Centrality],"&gt;= "&amp;J52)-COUNTIF(Vertices[Betweenness Centrality],"&gt;="&amp;J53)</f>
        <v>0</v>
      </c>
      <c r="L52" s="39">
        <f t="shared" si="14"/>
        <v>0.29212098181818197</v>
      </c>
      <c r="M52" s="40">
        <f>COUNTIF(Vertices[Closeness Centrality],"&gt;= "&amp;L52)-COUNTIF(Vertices[Closeness Centrality],"&gt;="&amp;L53)</f>
        <v>0</v>
      </c>
      <c r="N52" s="39">
        <f t="shared" si="15"/>
        <v>0.25</v>
      </c>
      <c r="O52" s="40">
        <f>COUNTIF(Vertices[Eigenvector Centrality],"&gt;= "&amp;N52)-COUNTIF(Vertices[Eigenvector Centrality],"&gt;="&amp;N53)</f>
        <v>0</v>
      </c>
      <c r="P52" s="39">
        <f t="shared" si="16"/>
        <v>1.5400696181818199</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0.7090909090909092</v>
      </c>
      <c r="I53" s="42">
        <f>COUNTIF(Vertices[Out-Degree],"&gt;= "&amp;H53)-COUNTIF(Vertices[Out-Degree],"&gt;="&amp;H54)</f>
        <v>0</v>
      </c>
      <c r="J53" s="41">
        <f t="shared" si="13"/>
        <v>4.254545454545452</v>
      </c>
      <c r="K53" s="42">
        <f>COUNTIF(Vertices[Betweenness Centrality],"&gt;= "&amp;J53)-COUNTIF(Vertices[Betweenness Centrality],"&gt;="&amp;J54)</f>
        <v>0</v>
      </c>
      <c r="L53" s="41">
        <f t="shared" si="14"/>
        <v>0.29454521818181834</v>
      </c>
      <c r="M53" s="42">
        <f>COUNTIF(Vertices[Closeness Centrality],"&gt;= "&amp;L53)-COUNTIF(Vertices[Closeness Centrality],"&gt;="&amp;L54)</f>
        <v>0</v>
      </c>
      <c r="N53" s="41">
        <f t="shared" si="15"/>
        <v>0.25</v>
      </c>
      <c r="O53" s="42">
        <f>COUNTIF(Vertices[Eigenvector Centrality],"&gt;= "&amp;N53)-COUNTIF(Vertices[Eigenvector Centrality],"&gt;="&amp;N54)</f>
        <v>0</v>
      </c>
      <c r="P53" s="41">
        <f t="shared" si="16"/>
        <v>1.5623445818181836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0.7272727272727274</v>
      </c>
      <c r="I54" s="40">
        <f>COUNTIF(Vertices[Out-Degree],"&gt;= "&amp;H54)-COUNTIF(Vertices[Out-Degree],"&gt;="&amp;H55)</f>
        <v>0</v>
      </c>
      <c r="J54" s="39">
        <f t="shared" si="13"/>
        <v>4.3636363636363615</v>
      </c>
      <c r="K54" s="40">
        <f>COUNTIF(Vertices[Betweenness Centrality],"&gt;= "&amp;J54)-COUNTIF(Vertices[Betweenness Centrality],"&gt;="&amp;J55)</f>
        <v>0</v>
      </c>
      <c r="L54" s="39">
        <f t="shared" si="14"/>
        <v>0.2969694545454547</v>
      </c>
      <c r="M54" s="40">
        <f>COUNTIF(Vertices[Closeness Centrality],"&gt;= "&amp;L54)-COUNTIF(Vertices[Closeness Centrality],"&gt;="&amp;L55)</f>
        <v>0</v>
      </c>
      <c r="N54" s="39">
        <f t="shared" si="15"/>
        <v>0.25</v>
      </c>
      <c r="O54" s="40">
        <f>COUNTIF(Vertices[Eigenvector Centrality],"&gt;= "&amp;N54)-COUNTIF(Vertices[Eigenvector Centrality],"&gt;="&amp;N55)</f>
        <v>0</v>
      </c>
      <c r="P54" s="39">
        <f t="shared" si="16"/>
        <v>1.5846195454545473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0.7454545454545456</v>
      </c>
      <c r="I55" s="42">
        <f>COUNTIF(Vertices[Out-Degree],"&gt;= "&amp;H55)-COUNTIF(Vertices[Out-Degree],"&gt;="&amp;H56)</f>
        <v>0</v>
      </c>
      <c r="J55" s="41">
        <f t="shared" si="13"/>
        <v>4.472727272727271</v>
      </c>
      <c r="K55" s="42">
        <f>COUNTIF(Vertices[Betweenness Centrality],"&gt;= "&amp;J55)-COUNTIF(Vertices[Betweenness Centrality],"&gt;="&amp;J56)</f>
        <v>0</v>
      </c>
      <c r="L55" s="41">
        <f t="shared" si="14"/>
        <v>0.29939369090909107</v>
      </c>
      <c r="M55" s="42">
        <f>COUNTIF(Vertices[Closeness Centrality],"&gt;= "&amp;L55)-COUNTIF(Vertices[Closeness Centrality],"&gt;="&amp;L56)</f>
        <v>0</v>
      </c>
      <c r="N55" s="41">
        <f t="shared" si="15"/>
        <v>0.25</v>
      </c>
      <c r="O55" s="42">
        <f>COUNTIF(Vertices[Eigenvector Centrality],"&gt;= "&amp;N55)-COUNTIF(Vertices[Eigenvector Centrality],"&gt;="&amp;N56)</f>
        <v>0</v>
      </c>
      <c r="P55" s="41">
        <f t="shared" si="16"/>
        <v>1.606894509090911</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0.7636363636363638</v>
      </c>
      <c r="I56" s="40">
        <f>COUNTIF(Vertices[Out-Degree],"&gt;= "&amp;H56)-COUNTIF(Vertices[Out-Degree],"&gt;="&amp;H57)</f>
        <v>0</v>
      </c>
      <c r="J56" s="39">
        <f t="shared" si="13"/>
        <v>4.58181818181818</v>
      </c>
      <c r="K56" s="40">
        <f>COUNTIF(Vertices[Betweenness Centrality],"&gt;= "&amp;J56)-COUNTIF(Vertices[Betweenness Centrality],"&gt;="&amp;J57)</f>
        <v>0</v>
      </c>
      <c r="L56" s="39">
        <f t="shared" si="14"/>
        <v>0.30181792727272744</v>
      </c>
      <c r="M56" s="40">
        <f>COUNTIF(Vertices[Closeness Centrality],"&gt;= "&amp;L56)-COUNTIF(Vertices[Closeness Centrality],"&gt;="&amp;L57)</f>
        <v>0</v>
      </c>
      <c r="N56" s="39">
        <f t="shared" si="15"/>
        <v>0.25</v>
      </c>
      <c r="O56" s="40">
        <f>COUNTIF(Vertices[Eigenvector Centrality],"&gt;= "&amp;N56)-COUNTIF(Vertices[Eigenvector Centrality],"&gt;="&amp;N57)</f>
        <v>0</v>
      </c>
      <c r="P56" s="39">
        <f t="shared" si="16"/>
        <v>1.6291694727272747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3</v>
      </c>
      <c r="J57" s="43">
        <f>MAX(Vertices[Betweenness Centrality])</f>
        <v>6</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0.25</v>
      </c>
      <c r="O57" s="44">
        <f>COUNTIF(Vertices[Eigenvector Centrality],"&gt;= "&amp;N57)-COUNTIF(Vertices[Eigenvector Centrality],"&gt;="&amp;N58)</f>
        <v>4</v>
      </c>
      <c r="P57" s="43">
        <f>MAX(Vertices[PageRank])</f>
        <v>1.918744</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0.75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0.2</v>
      </c>
    </row>
    <row r="112" spans="1:2" ht="15">
      <c r="A112" s="35" t="s">
        <v>107</v>
      </c>
      <c r="B112" s="49">
        <f>IF(COUNT(Vertices[Closeness Centrality])&gt;0,L57,NoMetricMessage)</f>
        <v>0.333333</v>
      </c>
    </row>
    <row r="113" spans="1:2" ht="15">
      <c r="A113" s="35" t="s">
        <v>108</v>
      </c>
      <c r="B113" s="49">
        <f>_xlfn.IFERROR(AVERAGE(Vertices[Closeness Centrality]),NoMetricMessage)</f>
        <v>0.23333325</v>
      </c>
    </row>
    <row r="114" spans="1:2" ht="15">
      <c r="A114" s="35" t="s">
        <v>109</v>
      </c>
      <c r="B114" s="49">
        <f>_xlfn.IFERROR(MEDIAN(Vertices[Closeness Centrality]),NoMetricMessage)</f>
        <v>0.2</v>
      </c>
    </row>
    <row r="125" spans="1:2" ht="15">
      <c r="A125" s="35" t="s">
        <v>112</v>
      </c>
      <c r="B125" s="49">
        <f>IF(COUNT(Vertices[Eigenvector Centrality])&gt;0,N2,NoMetricMessage)</f>
        <v>0.25</v>
      </c>
    </row>
    <row r="126" spans="1:2" ht="15">
      <c r="A126" s="35" t="s">
        <v>113</v>
      </c>
      <c r="B126" s="49">
        <f>IF(COUNT(Vertices[Eigenvector Centrality])&gt;0,N57,NoMetricMessage)</f>
        <v>0.25</v>
      </c>
    </row>
    <row r="127" spans="1:2" ht="15">
      <c r="A127" s="35" t="s">
        <v>114</v>
      </c>
      <c r="B127" s="49">
        <f>_xlfn.IFERROR(AVERAGE(Vertices[Eigenvector Centrality]),NoMetricMessage)</f>
        <v>0.25</v>
      </c>
    </row>
    <row r="128" spans="1:2" ht="15">
      <c r="A128" s="35" t="s">
        <v>115</v>
      </c>
      <c r="B128" s="49">
        <f>_xlfn.IFERROR(MEDIAN(Vertices[Eigenvector Centrality]),NoMetricMessage)</f>
        <v>0.25</v>
      </c>
    </row>
    <row r="139" spans="1:2" ht="15">
      <c r="A139" s="35" t="s">
        <v>140</v>
      </c>
      <c r="B139" s="49">
        <f>IF(COUNT(Vertices[PageRank])&gt;0,P2,NoMetricMessage)</f>
        <v>0.693621</v>
      </c>
    </row>
    <row r="140" spans="1:2" ht="15">
      <c r="A140" s="35" t="s">
        <v>141</v>
      </c>
      <c r="B140" s="49">
        <f>IF(COUNT(Vertices[PageRank])&gt;0,P57,NoMetricMessage)</f>
        <v>1.918744</v>
      </c>
    </row>
    <row r="141" spans="1:2" ht="15">
      <c r="A141" s="35" t="s">
        <v>142</v>
      </c>
      <c r="B141" s="49">
        <f>_xlfn.IFERROR(AVERAGE(Vertices[PageRank]),NoMetricMessage)</f>
        <v>0.99990175</v>
      </c>
    </row>
    <row r="142" spans="1:2" ht="15">
      <c r="A142" s="35" t="s">
        <v>143</v>
      </c>
      <c r="B142" s="49">
        <f>_xlfn.IFERROR(MEDIAN(Vertices[PageRank]),NoMetricMessage)</f>
        <v>0.693621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323</v>
      </c>
    </row>
    <row r="24" spans="10:11" ht="409.5">
      <c r="J24" t="s">
        <v>324</v>
      </c>
      <c r="K24" s="13" t="s">
        <v>456</v>
      </c>
    </row>
    <row r="25" spans="10:11" ht="15">
      <c r="J25" t="s">
        <v>325</v>
      </c>
      <c r="K25" t="b">
        <v>0</v>
      </c>
    </row>
    <row r="26" spans="10:11" ht="15">
      <c r="J26" t="s">
        <v>454</v>
      </c>
      <c r="K26" t="s">
        <v>455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332</v>
      </c>
      <c r="B1" s="13" t="s">
        <v>333</v>
      </c>
      <c r="C1" s="13" t="s">
        <v>334</v>
      </c>
      <c r="D1" s="13" t="s">
        <v>335</v>
      </c>
    </row>
    <row r="2" spans="1:4" ht="15">
      <c r="A2" s="90" t="s">
        <v>224</v>
      </c>
      <c r="B2" s="86">
        <v>1</v>
      </c>
      <c r="C2" s="90" t="s">
        <v>224</v>
      </c>
      <c r="D2" s="86">
        <v>1</v>
      </c>
    </row>
    <row r="3" spans="1:4" ht="15">
      <c r="A3" s="90" t="s">
        <v>223</v>
      </c>
      <c r="B3" s="86">
        <v>1</v>
      </c>
      <c r="C3" s="90" t="s">
        <v>223</v>
      </c>
      <c r="D3" s="86">
        <v>1</v>
      </c>
    </row>
    <row r="4" spans="1:4" ht="15">
      <c r="A4" s="90" t="s">
        <v>222</v>
      </c>
      <c r="B4" s="86">
        <v>1</v>
      </c>
      <c r="C4" s="90" t="s">
        <v>222</v>
      </c>
      <c r="D4" s="86">
        <v>1</v>
      </c>
    </row>
    <row r="5" spans="1:4" ht="15">
      <c r="A5" s="90" t="s">
        <v>221</v>
      </c>
      <c r="B5" s="86">
        <v>1</v>
      </c>
      <c r="C5" s="90" t="s">
        <v>221</v>
      </c>
      <c r="D5" s="86">
        <v>1</v>
      </c>
    </row>
    <row r="8" spans="1:4" ht="15" customHeight="1">
      <c r="A8" s="13" t="s">
        <v>338</v>
      </c>
      <c r="B8" s="13" t="s">
        <v>333</v>
      </c>
      <c r="C8" s="13" t="s">
        <v>339</v>
      </c>
      <c r="D8" s="13" t="s">
        <v>335</v>
      </c>
    </row>
    <row r="9" spans="1:4" ht="15">
      <c r="A9" s="86" t="s">
        <v>225</v>
      </c>
      <c r="B9" s="86">
        <v>4</v>
      </c>
      <c r="C9" s="86" t="s">
        <v>225</v>
      </c>
      <c r="D9" s="86">
        <v>4</v>
      </c>
    </row>
    <row r="12" spans="1:4" ht="15" customHeight="1">
      <c r="A12" s="86" t="s">
        <v>341</v>
      </c>
      <c r="B12" s="86" t="s">
        <v>333</v>
      </c>
      <c r="C12" s="86" t="s">
        <v>342</v>
      </c>
      <c r="D12" s="86" t="s">
        <v>335</v>
      </c>
    </row>
    <row r="13" spans="1:4" ht="15">
      <c r="A13" s="86"/>
      <c r="B13" s="86"/>
      <c r="C13" s="86"/>
      <c r="D13" s="86"/>
    </row>
    <row r="15" spans="1:4" ht="15" customHeight="1">
      <c r="A15" s="13" t="s">
        <v>344</v>
      </c>
      <c r="B15" s="13" t="s">
        <v>333</v>
      </c>
      <c r="C15" s="13" t="s">
        <v>355</v>
      </c>
      <c r="D15" s="13" t="s">
        <v>335</v>
      </c>
    </row>
    <row r="16" spans="1:4" ht="15">
      <c r="A16" s="92" t="s">
        <v>345</v>
      </c>
      <c r="B16" s="92">
        <v>0</v>
      </c>
      <c r="C16" s="92" t="s">
        <v>350</v>
      </c>
      <c r="D16" s="92">
        <v>5</v>
      </c>
    </row>
    <row r="17" spans="1:4" ht="15">
      <c r="A17" s="92" t="s">
        <v>346</v>
      </c>
      <c r="B17" s="92">
        <v>0</v>
      </c>
      <c r="C17" s="92" t="s">
        <v>351</v>
      </c>
      <c r="D17" s="92">
        <v>4</v>
      </c>
    </row>
    <row r="18" spans="1:4" ht="15">
      <c r="A18" s="92" t="s">
        <v>347</v>
      </c>
      <c r="B18" s="92">
        <v>0</v>
      </c>
      <c r="C18" s="92" t="s">
        <v>352</v>
      </c>
      <c r="D18" s="92">
        <v>4</v>
      </c>
    </row>
    <row r="19" spans="1:4" ht="15">
      <c r="A19" s="92" t="s">
        <v>348</v>
      </c>
      <c r="B19" s="92">
        <v>62</v>
      </c>
      <c r="C19" s="92" t="s">
        <v>353</v>
      </c>
      <c r="D19" s="92">
        <v>4</v>
      </c>
    </row>
    <row r="20" spans="1:4" ht="15">
      <c r="A20" s="92" t="s">
        <v>349</v>
      </c>
      <c r="B20" s="92">
        <v>62</v>
      </c>
      <c r="C20" s="92" t="s">
        <v>354</v>
      </c>
      <c r="D20" s="92">
        <v>4</v>
      </c>
    </row>
    <row r="21" spans="1:4" ht="15">
      <c r="A21" s="92" t="s">
        <v>350</v>
      </c>
      <c r="B21" s="92">
        <v>5</v>
      </c>
      <c r="C21" s="92" t="s">
        <v>356</v>
      </c>
      <c r="D21" s="92">
        <v>4</v>
      </c>
    </row>
    <row r="22" spans="1:4" ht="15">
      <c r="A22" s="92" t="s">
        <v>351</v>
      </c>
      <c r="B22" s="92">
        <v>4</v>
      </c>
      <c r="C22" s="92" t="s">
        <v>215</v>
      </c>
      <c r="D22" s="92">
        <v>4</v>
      </c>
    </row>
    <row r="23" spans="1:4" ht="15">
      <c r="A23" s="92" t="s">
        <v>352</v>
      </c>
      <c r="B23" s="92">
        <v>4</v>
      </c>
      <c r="C23" s="92" t="s">
        <v>357</v>
      </c>
      <c r="D23" s="92">
        <v>2</v>
      </c>
    </row>
    <row r="24" spans="1:4" ht="15">
      <c r="A24" s="92" t="s">
        <v>353</v>
      </c>
      <c r="B24" s="92">
        <v>4</v>
      </c>
      <c r="C24" s="92"/>
      <c r="D24" s="92"/>
    </row>
    <row r="25" spans="1:4" ht="15">
      <c r="A25" s="92" t="s">
        <v>354</v>
      </c>
      <c r="B25" s="92">
        <v>4</v>
      </c>
      <c r="C25" s="92"/>
      <c r="D25" s="92"/>
    </row>
    <row r="28" spans="1:4" ht="15" customHeight="1">
      <c r="A28" s="13" t="s">
        <v>360</v>
      </c>
      <c r="B28" s="13" t="s">
        <v>333</v>
      </c>
      <c r="C28" s="13" t="s">
        <v>368</v>
      </c>
      <c r="D28" s="13" t="s">
        <v>335</v>
      </c>
    </row>
    <row r="29" spans="1:4" ht="15">
      <c r="A29" s="92" t="s">
        <v>361</v>
      </c>
      <c r="B29" s="92">
        <v>4</v>
      </c>
      <c r="C29" s="92" t="s">
        <v>361</v>
      </c>
      <c r="D29" s="92">
        <v>4</v>
      </c>
    </row>
    <row r="30" spans="1:4" ht="15">
      <c r="A30" s="92" t="s">
        <v>362</v>
      </c>
      <c r="B30" s="92">
        <v>4</v>
      </c>
      <c r="C30" s="92" t="s">
        <v>362</v>
      </c>
      <c r="D30" s="92">
        <v>4</v>
      </c>
    </row>
    <row r="31" spans="1:4" ht="15">
      <c r="A31" s="92" t="s">
        <v>363</v>
      </c>
      <c r="B31" s="92">
        <v>4</v>
      </c>
      <c r="C31" s="92" t="s">
        <v>363</v>
      </c>
      <c r="D31" s="92">
        <v>4</v>
      </c>
    </row>
    <row r="32" spans="1:4" ht="15">
      <c r="A32" s="92" t="s">
        <v>364</v>
      </c>
      <c r="B32" s="92">
        <v>4</v>
      </c>
      <c r="C32" s="92" t="s">
        <v>364</v>
      </c>
      <c r="D32" s="92">
        <v>4</v>
      </c>
    </row>
    <row r="33" spans="1:4" ht="15">
      <c r="A33" s="92" t="s">
        <v>365</v>
      </c>
      <c r="B33" s="92">
        <v>4</v>
      </c>
      <c r="C33" s="92" t="s">
        <v>365</v>
      </c>
      <c r="D33" s="92">
        <v>4</v>
      </c>
    </row>
    <row r="34" spans="1:4" ht="15">
      <c r="A34" s="92" t="s">
        <v>366</v>
      </c>
      <c r="B34" s="92">
        <v>2</v>
      </c>
      <c r="C34" s="92" t="s">
        <v>366</v>
      </c>
      <c r="D34" s="92">
        <v>2</v>
      </c>
    </row>
    <row r="35" spans="1:4" ht="15">
      <c r="A35" s="92" t="s">
        <v>367</v>
      </c>
      <c r="B35" s="92">
        <v>2</v>
      </c>
      <c r="C35" s="92" t="s">
        <v>367</v>
      </c>
      <c r="D35" s="92">
        <v>2</v>
      </c>
    </row>
    <row r="38" spans="1:4" ht="15" customHeight="1">
      <c r="A38" s="86" t="s">
        <v>371</v>
      </c>
      <c r="B38" s="86" t="s">
        <v>333</v>
      </c>
      <c r="C38" s="86" t="s">
        <v>373</v>
      </c>
      <c r="D38" s="86" t="s">
        <v>335</v>
      </c>
    </row>
    <row r="39" spans="1:4" ht="15">
      <c r="A39" s="86"/>
      <c r="B39" s="86"/>
      <c r="C39" s="86"/>
      <c r="D39" s="86"/>
    </row>
    <row r="41" spans="1:4" ht="15" customHeight="1">
      <c r="A41" s="13" t="s">
        <v>372</v>
      </c>
      <c r="B41" s="13" t="s">
        <v>333</v>
      </c>
      <c r="C41" s="13" t="s">
        <v>374</v>
      </c>
      <c r="D41" s="13" t="s">
        <v>335</v>
      </c>
    </row>
    <row r="42" spans="1:4" ht="15">
      <c r="A42" s="86" t="s">
        <v>215</v>
      </c>
      <c r="B42" s="86">
        <v>4</v>
      </c>
      <c r="C42" s="86" t="s">
        <v>215</v>
      </c>
      <c r="D42" s="86">
        <v>4</v>
      </c>
    </row>
    <row r="45" spans="1:4" ht="15" customHeight="1">
      <c r="A45" s="13" t="s">
        <v>377</v>
      </c>
      <c r="B45" s="13" t="s">
        <v>333</v>
      </c>
      <c r="C45" s="13" t="s">
        <v>378</v>
      </c>
      <c r="D45" s="13" t="s">
        <v>335</v>
      </c>
    </row>
    <row r="46" spans="1:4" ht="15">
      <c r="A46" s="117" t="s">
        <v>214</v>
      </c>
      <c r="B46" s="86">
        <v>89348</v>
      </c>
      <c r="C46" s="117" t="s">
        <v>214</v>
      </c>
      <c r="D46" s="86">
        <v>89348</v>
      </c>
    </row>
    <row r="47" spans="1:4" ht="15">
      <c r="A47" s="117" t="s">
        <v>215</v>
      </c>
      <c r="B47" s="86">
        <v>23686</v>
      </c>
      <c r="C47" s="117" t="s">
        <v>215</v>
      </c>
      <c r="D47" s="86">
        <v>23686</v>
      </c>
    </row>
    <row r="48" spans="1:4" ht="15">
      <c r="A48" s="117" t="s">
        <v>212</v>
      </c>
      <c r="B48" s="86">
        <v>3149</v>
      </c>
      <c r="C48" s="117" t="s">
        <v>212</v>
      </c>
      <c r="D48" s="86">
        <v>3149</v>
      </c>
    </row>
    <row r="49" spans="1:4" ht="15">
      <c r="A49" s="117" t="s">
        <v>213</v>
      </c>
      <c r="B49" s="86">
        <v>375</v>
      </c>
      <c r="C49" s="117" t="s">
        <v>213</v>
      </c>
      <c r="D49" s="86">
        <v>375</v>
      </c>
    </row>
  </sheetData>
  <hyperlinks>
    <hyperlink ref="A2" r:id="rId1" display="https://www.youtube.com/watch?v=FkP5dfOGWmM&amp;feature=youtu.be"/>
    <hyperlink ref="A3" r:id="rId2" display="https://www.youtube.com/watch?v=zfCq-rbmoV4&amp;feature=youtu.be"/>
    <hyperlink ref="A4" r:id="rId3" display="https://www.youtube.com/watch?v=aZgFXre48o8&amp;feature=youtu.be"/>
    <hyperlink ref="A5" r:id="rId4" display="https://www.youtube.com/watch?v=UteuH-yN3AE&amp;feature=youtu.be"/>
    <hyperlink ref="C2" r:id="rId5" display="https://www.youtube.com/watch?v=FkP5dfOGWmM&amp;feature=youtu.be"/>
    <hyperlink ref="C3" r:id="rId6" display="https://www.youtube.com/watch?v=zfCq-rbmoV4&amp;feature=youtu.be"/>
    <hyperlink ref="C4" r:id="rId7" display="https://www.youtube.com/watch?v=aZgFXre48o8&amp;feature=youtu.be"/>
    <hyperlink ref="C5" r:id="rId8" display="https://www.youtube.com/watch?v=UteuH-yN3AE&amp;feature=youtu.be"/>
  </hyperlinks>
  <printOptions/>
  <pageMargins left="0.7" right="0.7" top="0.75" bottom="0.75" header="0.3" footer="0.3"/>
  <pageSetup orientation="portrait" paperSize="9"/>
  <tableParts>
    <tablePart r:id="rId14"/>
    <tablePart r:id="rId9"/>
    <tablePart r:id="rId16"/>
    <tablePart r:id="rId11"/>
    <tablePart r:id="rId15"/>
    <tablePart r:id="rId10"/>
    <tablePart r:id="rId13"/>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400</v>
      </c>
      <c r="B1" s="13" t="s">
        <v>401</v>
      </c>
      <c r="C1" s="13" t="s">
        <v>402</v>
      </c>
      <c r="D1" s="13" t="s">
        <v>144</v>
      </c>
      <c r="E1" s="13" t="s">
        <v>404</v>
      </c>
      <c r="F1" s="13" t="s">
        <v>405</v>
      </c>
      <c r="G1" s="13" t="s">
        <v>406</v>
      </c>
    </row>
    <row r="2" spans="1:7" ht="15">
      <c r="A2" s="86" t="s">
        <v>345</v>
      </c>
      <c r="B2" s="86">
        <v>0</v>
      </c>
      <c r="C2" s="121">
        <v>0</v>
      </c>
      <c r="D2" s="86" t="s">
        <v>403</v>
      </c>
      <c r="E2" s="86"/>
      <c r="F2" s="86"/>
      <c r="G2" s="86"/>
    </row>
    <row r="3" spans="1:7" ht="15">
      <c r="A3" s="86" t="s">
        <v>346</v>
      </c>
      <c r="B3" s="86">
        <v>0</v>
      </c>
      <c r="C3" s="121">
        <v>0</v>
      </c>
      <c r="D3" s="86" t="s">
        <v>403</v>
      </c>
      <c r="E3" s="86"/>
      <c r="F3" s="86"/>
      <c r="G3" s="86"/>
    </row>
    <row r="4" spans="1:7" ht="15">
      <c r="A4" s="86" t="s">
        <v>347</v>
      </c>
      <c r="B4" s="86">
        <v>0</v>
      </c>
      <c r="C4" s="121">
        <v>0</v>
      </c>
      <c r="D4" s="86" t="s">
        <v>403</v>
      </c>
      <c r="E4" s="86"/>
      <c r="F4" s="86"/>
      <c r="G4" s="86"/>
    </row>
    <row r="5" spans="1:7" ht="15">
      <c r="A5" s="86" t="s">
        <v>348</v>
      </c>
      <c r="B5" s="86">
        <v>62</v>
      </c>
      <c r="C5" s="121">
        <v>1</v>
      </c>
      <c r="D5" s="86" t="s">
        <v>403</v>
      </c>
      <c r="E5" s="86"/>
      <c r="F5" s="86"/>
      <c r="G5" s="86"/>
    </row>
    <row r="6" spans="1:7" ht="15">
      <c r="A6" s="86" t="s">
        <v>349</v>
      </c>
      <c r="B6" s="86">
        <v>62</v>
      </c>
      <c r="C6" s="121">
        <v>1</v>
      </c>
      <c r="D6" s="86" t="s">
        <v>403</v>
      </c>
      <c r="E6" s="86"/>
      <c r="F6" s="86"/>
      <c r="G6" s="86"/>
    </row>
    <row r="7" spans="1:7" ht="15">
      <c r="A7" s="92" t="s">
        <v>350</v>
      </c>
      <c r="B7" s="92">
        <v>5</v>
      </c>
      <c r="C7" s="122">
        <v>0</v>
      </c>
      <c r="D7" s="92" t="s">
        <v>403</v>
      </c>
      <c r="E7" s="92" t="b">
        <v>0</v>
      </c>
      <c r="F7" s="92" t="b">
        <v>0</v>
      </c>
      <c r="G7" s="92" t="b">
        <v>0</v>
      </c>
    </row>
    <row r="8" spans="1:7" ht="15">
      <c r="A8" s="92" t="s">
        <v>351</v>
      </c>
      <c r="B8" s="92">
        <v>4</v>
      </c>
      <c r="C8" s="122">
        <v>0</v>
      </c>
      <c r="D8" s="92" t="s">
        <v>403</v>
      </c>
      <c r="E8" s="92" t="b">
        <v>0</v>
      </c>
      <c r="F8" s="92" t="b">
        <v>0</v>
      </c>
      <c r="G8" s="92" t="b">
        <v>0</v>
      </c>
    </row>
    <row r="9" spans="1:7" ht="15">
      <c r="A9" s="92" t="s">
        <v>352</v>
      </c>
      <c r="B9" s="92">
        <v>4</v>
      </c>
      <c r="C9" s="122">
        <v>0</v>
      </c>
      <c r="D9" s="92" t="s">
        <v>403</v>
      </c>
      <c r="E9" s="92" t="b">
        <v>0</v>
      </c>
      <c r="F9" s="92" t="b">
        <v>0</v>
      </c>
      <c r="G9" s="92" t="b">
        <v>0</v>
      </c>
    </row>
    <row r="10" spans="1:7" ht="15">
      <c r="A10" s="92" t="s">
        <v>353</v>
      </c>
      <c r="B10" s="92">
        <v>4</v>
      </c>
      <c r="C10" s="122">
        <v>0</v>
      </c>
      <c r="D10" s="92" t="s">
        <v>403</v>
      </c>
      <c r="E10" s="92" t="b">
        <v>0</v>
      </c>
      <c r="F10" s="92" t="b">
        <v>0</v>
      </c>
      <c r="G10" s="92" t="b">
        <v>0</v>
      </c>
    </row>
    <row r="11" spans="1:7" ht="15">
      <c r="A11" s="92" t="s">
        <v>354</v>
      </c>
      <c r="B11" s="92">
        <v>4</v>
      </c>
      <c r="C11" s="122">
        <v>0</v>
      </c>
      <c r="D11" s="92" t="s">
        <v>403</v>
      </c>
      <c r="E11" s="92" t="b">
        <v>0</v>
      </c>
      <c r="F11" s="92" t="b">
        <v>0</v>
      </c>
      <c r="G11" s="92" t="b">
        <v>0</v>
      </c>
    </row>
    <row r="12" spans="1:7" ht="15">
      <c r="A12" s="92" t="s">
        <v>356</v>
      </c>
      <c r="B12" s="92">
        <v>4</v>
      </c>
      <c r="C12" s="122">
        <v>0</v>
      </c>
      <c r="D12" s="92" t="s">
        <v>403</v>
      </c>
      <c r="E12" s="92" t="b">
        <v>0</v>
      </c>
      <c r="F12" s="92" t="b">
        <v>0</v>
      </c>
      <c r="G12" s="92" t="b">
        <v>0</v>
      </c>
    </row>
    <row r="13" spans="1:7" ht="15">
      <c r="A13" s="92" t="s">
        <v>215</v>
      </c>
      <c r="B13" s="92">
        <v>4</v>
      </c>
      <c r="C13" s="122">
        <v>0</v>
      </c>
      <c r="D13" s="92" t="s">
        <v>403</v>
      </c>
      <c r="E13" s="92" t="b">
        <v>0</v>
      </c>
      <c r="F13" s="92" t="b">
        <v>0</v>
      </c>
      <c r="G13" s="92" t="b">
        <v>0</v>
      </c>
    </row>
    <row r="14" spans="1:7" ht="15">
      <c r="A14" s="92" t="s">
        <v>357</v>
      </c>
      <c r="B14" s="92">
        <v>2</v>
      </c>
      <c r="C14" s="122">
        <v>0.010034333188799373</v>
      </c>
      <c r="D14" s="92" t="s">
        <v>403</v>
      </c>
      <c r="E14" s="92" t="b">
        <v>0</v>
      </c>
      <c r="F14" s="92" t="b">
        <v>0</v>
      </c>
      <c r="G14" s="92" t="b">
        <v>0</v>
      </c>
    </row>
    <row r="15" spans="1:7" ht="15">
      <c r="A15" s="92" t="s">
        <v>350</v>
      </c>
      <c r="B15" s="92">
        <v>5</v>
      </c>
      <c r="C15" s="122">
        <v>0</v>
      </c>
      <c r="D15" s="92" t="s">
        <v>327</v>
      </c>
      <c r="E15" s="92" t="b">
        <v>0</v>
      </c>
      <c r="F15" s="92" t="b">
        <v>0</v>
      </c>
      <c r="G15" s="92" t="b">
        <v>0</v>
      </c>
    </row>
    <row r="16" spans="1:7" ht="15">
      <c r="A16" s="92" t="s">
        <v>351</v>
      </c>
      <c r="B16" s="92">
        <v>4</v>
      </c>
      <c r="C16" s="122">
        <v>0</v>
      </c>
      <c r="D16" s="92" t="s">
        <v>327</v>
      </c>
      <c r="E16" s="92" t="b">
        <v>0</v>
      </c>
      <c r="F16" s="92" t="b">
        <v>0</v>
      </c>
      <c r="G16" s="92" t="b">
        <v>0</v>
      </c>
    </row>
    <row r="17" spans="1:7" ht="15">
      <c r="A17" s="92" t="s">
        <v>352</v>
      </c>
      <c r="B17" s="92">
        <v>4</v>
      </c>
      <c r="C17" s="122">
        <v>0</v>
      </c>
      <c r="D17" s="92" t="s">
        <v>327</v>
      </c>
      <c r="E17" s="92" t="b">
        <v>0</v>
      </c>
      <c r="F17" s="92" t="b">
        <v>0</v>
      </c>
      <c r="G17" s="92" t="b">
        <v>0</v>
      </c>
    </row>
    <row r="18" spans="1:7" ht="15">
      <c r="A18" s="92" t="s">
        <v>353</v>
      </c>
      <c r="B18" s="92">
        <v>4</v>
      </c>
      <c r="C18" s="122">
        <v>0</v>
      </c>
      <c r="D18" s="92" t="s">
        <v>327</v>
      </c>
      <c r="E18" s="92" t="b">
        <v>0</v>
      </c>
      <c r="F18" s="92" t="b">
        <v>0</v>
      </c>
      <c r="G18" s="92" t="b">
        <v>0</v>
      </c>
    </row>
    <row r="19" spans="1:7" ht="15">
      <c r="A19" s="92" t="s">
        <v>354</v>
      </c>
      <c r="B19" s="92">
        <v>4</v>
      </c>
      <c r="C19" s="122">
        <v>0</v>
      </c>
      <c r="D19" s="92" t="s">
        <v>327</v>
      </c>
      <c r="E19" s="92" t="b">
        <v>0</v>
      </c>
      <c r="F19" s="92" t="b">
        <v>0</v>
      </c>
      <c r="G19" s="92" t="b">
        <v>0</v>
      </c>
    </row>
    <row r="20" spans="1:7" ht="15">
      <c r="A20" s="92" t="s">
        <v>356</v>
      </c>
      <c r="B20" s="92">
        <v>4</v>
      </c>
      <c r="C20" s="122">
        <v>0</v>
      </c>
      <c r="D20" s="92" t="s">
        <v>327</v>
      </c>
      <c r="E20" s="92" t="b">
        <v>0</v>
      </c>
      <c r="F20" s="92" t="b">
        <v>0</v>
      </c>
      <c r="G20" s="92" t="b">
        <v>0</v>
      </c>
    </row>
    <row r="21" spans="1:7" ht="15">
      <c r="A21" s="92" t="s">
        <v>215</v>
      </c>
      <c r="B21" s="92">
        <v>4</v>
      </c>
      <c r="C21" s="122">
        <v>0</v>
      </c>
      <c r="D21" s="92" t="s">
        <v>327</v>
      </c>
      <c r="E21" s="92" t="b">
        <v>0</v>
      </c>
      <c r="F21" s="92" t="b">
        <v>0</v>
      </c>
      <c r="G21" s="92" t="b">
        <v>0</v>
      </c>
    </row>
    <row r="22" spans="1:7" ht="15">
      <c r="A22" s="92" t="s">
        <v>357</v>
      </c>
      <c r="B22" s="92">
        <v>2</v>
      </c>
      <c r="C22" s="122">
        <v>0.010034333188799373</v>
      </c>
      <c r="D22" s="92" t="s">
        <v>327</v>
      </c>
      <c r="E22" s="92" t="b">
        <v>0</v>
      </c>
      <c r="F22" s="92" t="b">
        <v>0</v>
      </c>
      <c r="G22"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2019-09-15T21:21:35Z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