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<sst xmlns="http://schemas.openxmlformats.org/spreadsheetml/2006/main" count="1521" uniqueCount="570">
  <si>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</si>
  <si>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</si>
  <si>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</si>
  <si>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</si>
  <si>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</si>
  <si>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</si>
  <si>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</si>
  <si>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</si>
  <si>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</si>
  <si>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</si>
  <si>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</si>
  <si>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</si>
  <si>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</si>
  <si>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</si>
  <si>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</si>
  <si>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</si>
  <si>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</si>
  <si>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</si>
  <si>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</si>
  <si>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</si>
  <si>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</si>
  <si>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</si>
  <si>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</si>
  <si>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</si>
  <si>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</si>
  <si>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</si>
  <si>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</si>
  <si>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</si>
  <si>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</si>
  <si>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</si>
  <si>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</si>
  <si>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</si>
  <si>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</si>
  <si>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</si>
  <si>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</si>
  <si>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</si>
  <si>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</si>
  <si>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</si>
  <si>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</si>
  <si>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</si>
  <si>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</si>
  <si>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</si>
  <si>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</si>
  <si>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</si>
  <si>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</si>
  <si>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</si>
  <si>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</si>
  <si>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</si>
  <si>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</si>
  <si>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</si>
  <si>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</si>
  <si>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</si>
  <si>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</si>
  <si>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</si>
  <si>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</si>
  <si>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</si>
  <si>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</si>
  <si>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</si>
  <si>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</si>
  <si>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</si>
  <si>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</si>
  <si>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</si>
  <si>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</si>
  <si>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</si>
  <si>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</si>
  <si>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</si>
  <si>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</si>
  <si>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</si>
  <si>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</si>
  <si>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</si>
  <si>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</si>
  <si>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</si>
  <si>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</si>
  <si>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</si>
  <si>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</si>
  <si>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</si>
  <si>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</si>
  <si>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</si>
  <si>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</si>
  <si>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</si>
  <si>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</si>
  <si>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</si>
  <si>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</si>
  <si>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</si>
  <si>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</si>
  <si>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</si>
  <si>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</si>
  <si>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</si>
  <si>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</si>
  <si>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</si>
  <si>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</si>
  <si>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</si>
  <si>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</si>
  <si>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</si>
  <si>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</si>
  <si>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</si>
  <si>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</si>
  <si>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</si>
  <si>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</si>
  <si>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</si>
  <si>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</si>
  <si>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</si>
  <si>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</si>
  <si>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</si>
  <si>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</si>
  <si>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</si>
  <si>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</si>
  <si>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</si>
  <si>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</si>
  <si>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</si>
  <si>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</si>
  <si>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</si>
  <si>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</si>
  <si>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</si>
  <si>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</si>
  <si>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</si>
  <si>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</si>
  <si>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</si>
  <si>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</si>
  <si>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</si>
  <si>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</si>
  <si>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</si>
  <si>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</si>
  <si>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</si>
  <si>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</si>
  <si>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</si>
  <si>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</si>
  <si>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</si>
  <si>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</si>
  <si>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</si>
  <si>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</si>
  <si>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</si>
  <si>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</si>
  <si>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</si>
  <si>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</si>
  <si>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</si>
  <si>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</si>
  <si>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</si>
  <si>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</si>
  <si>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</si>
  <si>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</si>
  <si>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</si>
  <si>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</si>
  <si>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</si>
  <si>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</si>
  <si>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</si>
  <si>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</si>
  <si>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</si>
  <si>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</si>
  <si>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</si>
  <si>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</si>
  <si>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</si>
  <si>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</si>
  <si>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</si>
  <si>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</si>
  <si>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</si>
  <si>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</si>
  <si>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</si>
  <si>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</si>
  <si>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</si>
  <si>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</si>
  <si>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</si>
  <si>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</si>
  <si>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</si>
  <si>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</si>
  <si>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</si>
  <si>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</si>
  <si>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</si>
  <si>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</si>
  <si>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</si>
  <si>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</si>
  <si>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</si>
  <si>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</si>
  <si>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</si>
  <si>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</si>
  <si>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</si>
  <si>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</si>
  <si>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</si>
  <si>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</si>
  <si>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</si>
  <si>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</si>
  <si>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</si>
  <si>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</si>
  <si>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</si>
  <si>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</si>
  <si>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</si>
  <si>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</si>
  <si>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</si>
  <si>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</si>
  <si>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</si>
  <si>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</si>
  <si>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</si>
  <si>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</si>
  <si>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</si>
  <si>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</si>
  <si>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</si>
  <si>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</si>
  <si>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</si>
  <si>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</si>
  <si>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</si>
  <si>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</si>
  <si>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</si>
  <si>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</si>
  <si>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</si>
  <si>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</si>
  <si>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</si>
  <si>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</si>
  <si>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</si>
  <si>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</si>
  <si>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</si>
  <si>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</si>
  <si>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</si>
  <si>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ntu47hwnv4vl1jq</t>
  </si>
  <si>
    <t>hilalmrad</t>
  </si>
  <si>
    <t>raghib98ra</t>
  </si>
  <si>
    <t>moisaudiarabia</t>
  </si>
  <si>
    <t>kamnapp</t>
  </si>
  <si>
    <t>kingsalman</t>
  </si>
  <si>
    <t>see_moone</t>
  </si>
  <si>
    <t>the_saudi_girl</t>
  </si>
  <si>
    <t>meme381988</t>
  </si>
  <si>
    <t>youssefalkhal</t>
  </si>
  <si>
    <t>haririyelalmot</t>
  </si>
  <si>
    <t>2mkhael</t>
  </si>
  <si>
    <t>alhakeem13</t>
  </si>
  <si>
    <t>abn_kleeb</t>
  </si>
  <si>
    <t>yara0888</t>
  </si>
  <si>
    <t>rna33762031</t>
  </si>
  <si>
    <t>fahdm201295103</t>
  </si>
  <si>
    <t>najlaas5</t>
  </si>
  <si>
    <t>Mentions</t>
  </si>
  <si>
    <t>Replies to</t>
  </si>
  <si>
    <t>@meme381988 @The_Saudi_girl @see_moone @KingSalman @kamnapp @MOISaudiArabia ماحزرت تهيني وال سعود حكام ولي حقوق متل… https://t.co/rZ17bjcnPh</t>
  </si>
  <si>
    <t>@alhakeem13 @2Mkhael @haririyelalmot @youssefalkhal الحكي معك ما الو فايدة لأنو فهمك وصباطي سوا
يا حمار .. يا غبي .… https://t.co/ArwTRarBHU</t>
  </si>
  <si>
    <t>@najlaAS5 @fahdm201295103 @Rna33762031 @yara0888 @Abn_kleeb الحكي خسارة خلاص مليت وانا عربي سوري قحطاني وموتي قهرريالله</t>
  </si>
  <si>
    <t>https://twitter.com/i/web/status/1170446317358895106</t>
  </si>
  <si>
    <t>https://twitter.com/i/web/status/1170698867693760512</t>
  </si>
  <si>
    <t>twitter.com</t>
  </si>
  <si>
    <t>http://pbs.twimg.com/profile_images/1165056866197659648/p2XoKMu__normal.jpg</t>
  </si>
  <si>
    <t>http://pbs.twimg.com/profile_images/1169960041430028288/yPyexABu_normal.jpg</t>
  </si>
  <si>
    <t>http://pbs.twimg.com/profile_images/1151909850131177476/i6Qgrisj_normal.jpg</t>
  </si>
  <si>
    <t>https://twitter.com/#!/ntu47hwnv4vl1jq/status/1170446317358895106</t>
  </si>
  <si>
    <t>https://twitter.com/#!/hilalmrad/status/1170698867693760512</t>
  </si>
  <si>
    <t>https://twitter.com/#!/raghib98ra/status/1171168713183285249</t>
  </si>
  <si>
    <t>1170446317358895106</t>
  </si>
  <si>
    <t>1170698867693760512</t>
  </si>
  <si>
    <t>1171168713183285249</t>
  </si>
  <si>
    <t>1170442885696774146</t>
  </si>
  <si>
    <t>1170697094883098625</t>
  </si>
  <si>
    <t>1171168349713260544</t>
  </si>
  <si>
    <t>1898172751</t>
  </si>
  <si>
    <t>1104454764610404355</t>
  </si>
  <si>
    <t>1069546336834519041</t>
  </si>
  <si>
    <t>ar</t>
  </si>
  <si>
    <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</si>
  <si>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</si>
  <si>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</si>
  <si>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</si>
  <si>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</si>
  <si>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</si>
  <si>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</si>
  <si>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</si>
  <si>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</si>
  <si>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</si>
  <si>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</si>
  <si>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</si>
  <si>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</si>
  <si>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</si>
  <si>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</si>
  <si>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</si>
  <si>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</si>
  <si>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</si>
  <si>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</si>
  <si>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</si>
  <si>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</si>
  <si>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</si>
  <si>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</si>
  <si>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</si>
  <si>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شامية _xD83C__xDDF8__xD83C__xDDFE_</t>
  </si>
  <si>
    <t>وزارة الداخلية</t>
  </si>
  <si>
    <t>كلنا أمن</t>
  </si>
  <si>
    <t>سلمان بن عبدالعزيز</t>
  </si>
  <si>
    <t>منيرة المشخص</t>
  </si>
  <si>
    <t>_xD83C__xDDF8__xD83C__xDDE6__xD83C__xDDF8__xD83C__xDDE6__xD83C__xDDF8__xD83C__xDDE6_رغــد</t>
  </si>
  <si>
    <t>Montaha</t>
  </si>
  <si>
    <t>_xD83C__xDDF1__xD83C__xDDE7_WOLF_xD83C__xDDF1__xD83C__xDDE7_</t>
  </si>
  <si>
    <t xml:space="preserve">Youssef Al Khal </t>
  </si>
  <si>
    <t>joujou</t>
  </si>
  <si>
    <t>Bou Mkhael 2</t>
  </si>
  <si>
    <t>alhakeem</t>
  </si>
  <si>
    <t>حالي يشبه حالك</t>
  </si>
  <si>
    <t>عماد بن كليب/ من سوريا يزلمه</t>
  </si>
  <si>
    <t>yara</t>
  </si>
  <si>
    <t>Rna</t>
  </si>
  <si>
    <t>٠_xD83C__xDDF8__xD83C__xDDE6_</t>
  </si>
  <si>
    <t>najlaAS نجلاء_xD83C__xDDF8__xD83C__xDDE6_</t>
  </si>
  <si>
    <t>شامية الهوى ومابركع لغير الله _xD83C__xDDF8__xD83C__xDDFE_ السعودية مملكة الانسانية الاسلام والعروبة _xD83C__xDDF8__xD83C__xDDE6_❤️_xD83C__xDDF8__xD83C__xDDFE_</t>
  </si>
  <si>
    <t>الحساب الرسمي لوزارة الداخلية السعودية</t>
  </si>
  <si>
    <t>الحساب الرسمي الخاص بتطبيق #كلنا_أمن لخدمة البلاغات الأمنية المواطن رجل الأمن الأول</t>
  </si>
  <si>
    <t>الحساب الرسمي لخادم الحرمين الشريفين الملك سلمان بن عبدالعزيز آل سعود، ملك المملكة العربية السعودية</t>
  </si>
  <si>
    <t>‏‏‏في الماضي اطلق علي الدكتورغازي القصيبي لقب(أم المعارك)وافتخربه ولكني ساظل افتقد (لابي وامي رحمهما الله)(هنا امثل نفسي فقط وبعدين تعرفون السبب_xD83D__xDE01_)</t>
  </si>
  <si>
    <t>لاتفرحوا أيها الكارهون سوف أعود في كل مره ولن أترك المكان لكم _xD83D__xDE01_✌_xD83C__xDFFB_••سبحان الله وبحمده عدد خلقه ورضى نفسه وزنة عرشه ومدادكلماته ••استغفرالله العظيم</t>
  </si>
  <si>
    <t>_xD83C__xDF38_أستغفر الله العظيم الذي لا إله إلا هو الحي القيوم وأتوب إليه لي ولوالدي وللمؤمنين والمؤمنات والمسلمين والمسلمات الأحياء منهم والأموات_xD83C__xDF38_</t>
  </si>
  <si>
    <t>‏‏‏‏‏‏‏‏‏‏‏(∆)  لا سيّد . . . إلاّ السيّد المسيح  ✞</t>
  </si>
  <si>
    <t>Actor/Composer</t>
  </si>
  <si>
    <t>‏‏‏ناشطة سياسية... يكفيني فخر بأنني ل ‎#الحريرية_السياسية أنتمي _xD83D__xDC99__xD83D__xDC99__xD83D__xDC99_</t>
  </si>
  <si>
    <t>Lebanon is Freedom.
Oppressors will never win on the long run, nor will their petty puppets.</t>
  </si>
  <si>
    <t>FrEe MaN</t>
  </si>
  <si>
    <t>in the future</t>
  </si>
  <si>
    <t>_xD83C__xDDF8__xD83C__xDDE6_وطن السيادةالعربية</t>
  </si>
  <si>
    <t xml:space="preserve">طوبى لأهل الشام </t>
  </si>
  <si>
    <t>Saudi Arabia</t>
  </si>
  <si>
    <t>Kingdom of Saudi Arabia</t>
  </si>
  <si>
    <t>المملكة العربية السعودية</t>
  </si>
  <si>
    <t>Lebanon</t>
  </si>
  <si>
    <t xml:space="preserve">محافظة عمان, المملكة الأردنية </t>
  </si>
  <si>
    <t>http://www.moi.gov.sa</t>
  </si>
  <si>
    <t>http://onelink.to/kamnapp</t>
  </si>
  <si>
    <t>http://instagram.com/hilalmrad</t>
  </si>
  <si>
    <t>http://instgram.com/eshd3wa</t>
  </si>
  <si>
    <t>London</t>
  </si>
  <si>
    <t>https://pbs.twimg.com/profile_banners/1117054658953007110/1565904727</t>
  </si>
  <si>
    <t>https://pbs.twimg.com/profile_banners/2761843375/1506429370</t>
  </si>
  <si>
    <t>https://pbs.twimg.com/profile_banners/4909141984/1544619786</t>
  </si>
  <si>
    <t>https://pbs.twimg.com/profile_banners/1072915220/1361647676</t>
  </si>
  <si>
    <t>https://pbs.twimg.com/profile_banners/3236639640/1435434192</t>
  </si>
  <si>
    <t>https://pbs.twimg.com/profile_banners/57930477/1559293704</t>
  </si>
  <si>
    <t>https://pbs.twimg.com/profile_banners/15620484/1547745984</t>
  </si>
  <si>
    <t>https://pbs.twimg.com/profile_banners/422199669/1426171613</t>
  </si>
  <si>
    <t>https://pbs.twimg.com/profile_banners/1141445953163005953/1563478014</t>
  </si>
  <si>
    <t>https://pbs.twimg.com/profile_banners/1167596312461791233/1567237029</t>
  </si>
  <si>
    <t>https://pbs.twimg.com/profile_banners/1104454764610404355/1552399054</t>
  </si>
  <si>
    <t>https://pbs.twimg.com/profile_banners/876916706991644673/1504128994</t>
  </si>
  <si>
    <t>https://pbs.twimg.com/profile_banners/2682321678/1552580592</t>
  </si>
  <si>
    <t>https://pbs.twimg.com/profile_banners/4891719034/1567204271</t>
  </si>
  <si>
    <t>https://pbs.twimg.com/profile_banners/1169224551223283713/1567600279</t>
  </si>
  <si>
    <t>https://pbs.twimg.com/profile_banners/1163167380199104514/1567386323</t>
  </si>
  <si>
    <t>https://pbs.twimg.com/profile_banners/1069546336834519041/1560228939</t>
  </si>
  <si>
    <t>en</t>
  </si>
  <si>
    <t>http://abs.twimg.com/images/themes/theme1/bg.png</t>
  </si>
  <si>
    <t>http://pbs.twimg.com/profile_background_images/798480438/b31a3adf13310117fa11858aa54ab0b2.gif</t>
  </si>
  <si>
    <t>http://pbs.twimg.com/profile_images/1073305064494780416/vfsVINCY_normal.jpg</t>
  </si>
  <si>
    <t>http://pbs.twimg.com/profile_images/876406893320732674/jFxArHiH_normal.jpg</t>
  </si>
  <si>
    <t>http://pbs.twimg.com/profile_images/3127745865/dd05f22753691b28ce2a8884ccf9e6cf_normal.jpeg</t>
  </si>
  <si>
    <t>http://pbs.twimg.com/profile_images/607096905269547010/FlDj66QY_normal.jpg</t>
  </si>
  <si>
    <t>http://pbs.twimg.com/profile_images/1139296302091517952/vwIUi2XD_normal.jpg</t>
  </si>
  <si>
    <t>http://pbs.twimg.com/profile_images/477211240125575168/jHvrj0YX_normal.jpeg</t>
  </si>
  <si>
    <t>http://pbs.twimg.com/profile_images/543724715555438592/wKXJ29Zs_normal.jpeg</t>
  </si>
  <si>
    <t>http://pbs.twimg.com/profile_images/1153460680609193985/GbQnPqa0_normal.jpg</t>
  </si>
  <si>
    <t>http://pbs.twimg.com/profile_images/1167599514963841026/nZ3-UnRa_normal.jpg</t>
  </si>
  <si>
    <t>http://pbs.twimg.com/profile_images/1105469086769790976/2mZ0mjbQ_normal.jpg</t>
  </si>
  <si>
    <t>http://pbs.twimg.com/profile_images/1023062868659449857/Wmt3Vm9O_normal.jpg</t>
  </si>
  <si>
    <t>http://pbs.twimg.com/profile_images/1151092501501108225/H6mxH87N_normal.jpg</t>
  </si>
  <si>
    <t>http://pbs.twimg.com/profile_images/1169225006993133568/HYmx14m6_normal.jpg</t>
  </si>
  <si>
    <t>http://pbs.twimg.com/profile_images/1164461820691853312/lwgxhysz_normal.jpg</t>
  </si>
  <si>
    <t>http://pbs.twimg.com/profile_images/1143556389656256514/LU9J-qtD_normal.jpg</t>
  </si>
  <si>
    <t>Open Twitter Page for This Person</t>
  </si>
  <si>
    <t>https://twitter.com/ntu47hwnv4vl1jq</t>
  </si>
  <si>
    <t>https://twitter.com/moisaudiarabia</t>
  </si>
  <si>
    <t>https://twitter.com/kamnapp</t>
  </si>
  <si>
    <t>https://twitter.com/kingsalman</t>
  </si>
  <si>
    <t>https://twitter.com/see_moone</t>
  </si>
  <si>
    <t>https://twitter.com/the_saudi_girl</t>
  </si>
  <si>
    <t>https://twitter.com/meme381988</t>
  </si>
  <si>
    <t>https://twitter.com/hilalmrad</t>
  </si>
  <si>
    <t>https://twitter.com/youssefalkhal</t>
  </si>
  <si>
    <t>https://twitter.com/haririyelalmot</t>
  </si>
  <si>
    <t>https://twitter.com/2mkhael</t>
  </si>
  <si>
    <t>https://twitter.com/alhakeem13</t>
  </si>
  <si>
    <t>https://twitter.com/raghib98ra</t>
  </si>
  <si>
    <t>https://twitter.com/abn_kleeb</t>
  </si>
  <si>
    <t>https://twitter.com/yara0888</t>
  </si>
  <si>
    <t>https://twitter.com/rna33762031</t>
  </si>
  <si>
    <t>https://twitter.com/fahdm201295103</t>
  </si>
  <si>
    <t>https://twitter.com/najlaas5</t>
  </si>
  <si>
    <t>ntu47hwnv4vl1jq
@meme381988 @The_Saudi_girl @see_moone
@KingSalman @kamnapp @MOISaudiArabia
ماحزرت تهيني وال سعود حكام ولي
حقوق متل… https://t.co/rZ17bjcnPh</t>
  </si>
  <si>
    <t xml:space="preserve">moisaudiarabia
</t>
  </si>
  <si>
    <t xml:space="preserve">kamnapp
</t>
  </si>
  <si>
    <t xml:space="preserve">kingsalman
</t>
  </si>
  <si>
    <t xml:space="preserve">see_moone
</t>
  </si>
  <si>
    <t xml:space="preserve">the_saudi_girl
</t>
  </si>
  <si>
    <t xml:space="preserve">meme381988
</t>
  </si>
  <si>
    <t>hilalmrad
@alhakeem13 @2Mkhael @haririyelalmot
@youssefalkhal الحكي معك ما الو
فايدة لأنو فهمك وصباطي سوا يا حمار
.. يا غبي .… https://t.co/ArwTRarBHU</t>
  </si>
  <si>
    <t xml:space="preserve">youssefalkhal
</t>
  </si>
  <si>
    <t xml:space="preserve">haririyelalmot
</t>
  </si>
  <si>
    <t xml:space="preserve">2mkhael
</t>
  </si>
  <si>
    <t xml:space="preserve">alhakeem13
</t>
  </si>
  <si>
    <t>raghib98ra
@najlaAS5 @fahdm201295103 @Rna33762031
@yara0888 @Abn_kleeb الحكي خسارة
خلاص مليت وانا عربي سوري قحطاني
وموتي قهرريالله</t>
  </si>
  <si>
    <t xml:space="preserve">abn_kleeb
</t>
  </si>
  <si>
    <t xml:space="preserve">yara0888
</t>
  </si>
  <si>
    <t xml:space="preserve">rna33762031
</t>
  </si>
  <si>
    <t xml:space="preserve">fahdm201295103
</t>
  </si>
  <si>
    <t xml:space="preserve">najlaas5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</si>
  <si>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</si>
  <si>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</si>
  <si>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</si>
  <si>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</si>
  <si>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</si>
  <si>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</si>
  <si>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</si>
  <si>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</si>
  <si>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</si>
  <si>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</si>
  <si>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</si>
  <si>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</si>
  <si>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</si>
  <si>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</si>
  <si>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</si>
  <si>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</si>
  <si>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</si>
  <si>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</si>
  <si>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</si>
  <si>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</si>
  <si>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</si>
  <si>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</si>
  <si>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</si>
  <si>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</si>
  <si>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</si>
  <si>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</si>
  <si>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</si>
  <si>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</si>
  <si>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</si>
  <si>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</si>
  <si>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</si>
  <si>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</si>
  <si>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</si>
  <si>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</si>
  <si>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</si>
  <si>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</si>
  <si>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</si>
  <si>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</si>
  <si>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</si>
  <si>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</si>
  <si>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</si>
  <si>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</si>
  <si>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</si>
  <si>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</si>
  <si>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</si>
  <si>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</si>
  <si>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</si>
  <si>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</si>
  <si>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</si>
  <si>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</si>
  <si>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</si>
  <si>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</si>
  <si>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</si>
  <si>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</si>
  <si>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</si>
  <si>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</si>
  <si>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</si>
  <si>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</si>
  <si>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</si>
  <si>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</si>
  <si>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</si>
  <si>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</si>
  <si>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</si>
  <si>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</si>
  <si>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</si>
  <si>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</si>
  <si>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</si>
  <si>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</si>
  <si>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</si>
  <si>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</si>
  <si>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</si>
  <si>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</si>
  <si>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</si>
  <si>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</si>
  <si>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يا</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</si>
  <si>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</si>
  <si>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</si>
  <si>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</si>
  <si>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</si>
  <si>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</si>
  <si>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</si>
  <si>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</si>
  <si>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</si>
  <si>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</si>
  <si>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</si>
  <si>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</si>
  <si>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</si>
  <si>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</si>
  <si>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</si>
  <si>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</si>
  <si>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</si>
  <si>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</si>
  <si>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</si>
  <si>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</si>
  <si>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the_saudi_girl see_moone kingsalman kamnapp moisaudiarabia</t>
  </si>
  <si>
    <t>fahdm201295103 rna33762031 yara0888 abn_kleeb</t>
  </si>
  <si>
    <t>2mkhael haririyelalmot youssefalkhal</t>
  </si>
  <si>
    <t>Top Tweeters in Entire Graph</t>
  </si>
  <si>
    <t>Top Tweeters in G1</t>
  </si>
  <si>
    <t>Top Tweeters in G2</t>
  </si>
  <si>
    <t>Top Tweeters in G3</t>
  </si>
  <si>
    <t>Top Tweeters</t>
  </si>
  <si>
    <t>see_moone the_saudi_girl kamnapp meme381988 moisaudiarabia ntu47hwnv4vl1jq kingsalman</t>
  </si>
  <si>
    <t>abn_kleeb najlaas5 fahdm201295103 raghib98ra rna33762031 yara0888</t>
  </si>
  <si>
    <t>alhakeem13 youssefalkhal hilalmrad haririyelalmot 2mkhael</t>
  </si>
  <si>
    <t>Top URLs in Tweet by Count</t>
  </si>
  <si>
    <t>Top URLs in Tweet by Salience</t>
  </si>
  <si>
    <t>Top Domains in Tweet by Count</t>
  </si>
  <si>
    <t>Top Domains in Tweet by Salience</t>
  </si>
  <si>
    <t>Top Hashtags in Tweet by Count</t>
  </si>
  <si>
    <t>Top Hashtags in Tweet by Salience</t>
  </si>
  <si>
    <t>Top Words in Tweet by Count</t>
  </si>
  <si>
    <t>meme381988 the_saudi_girl see_moone kingsalman kamnapp moisaudiarabia ماحزرت تهيني وال سعود</t>
  </si>
  <si>
    <t>يا alhakeem13 2mkhael haririyelalmot youssefalkhal معك ما الو فايدة لأنو</t>
  </si>
  <si>
    <t>najlaas5 fahdm201295103 rna33762031 yara0888 abn_kleeb خسارة خلاص مليت وانا عربي</t>
  </si>
  <si>
    <t>Top Words in Tweet by Salience</t>
  </si>
  <si>
    <t>Top Word Pairs in Tweet by Count</t>
  </si>
  <si>
    <t>meme381988,the_saudi_girl  the_saudi_girl,see_moone  see_moone,kingsalman  kingsalman,kamnapp  kamnapp,moisaudiarabia  moisaudiarabia,ماحزرت  ماحزرت,تهيني  تهيني,وال  وال,سعود  سعود,حكام</t>
  </si>
  <si>
    <t>alhakeem13,2mkhael  2mkhael,haririyelalmot  haririyelalmot,youssefalkhal  youssefalkhal,الحكي  الحكي,معك  معك,ما  ما,الو  الو,فايدة  فايدة,لأنو  لأنو,فهمك</t>
  </si>
  <si>
    <t>najlaas5,fahdm201295103  fahdm201295103,rna33762031  rna33762031,yara0888  yara0888,abn_kleeb  abn_kleeb,الحكي  الحكي,خسارة  خسارة,خلاص  خلاص,مليت  مليت,وانا  وانا,عربي</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</si>
  <si>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</si>
  <si>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</si>
  <si>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</si>
  <si>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</si>
  <si>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</si>
  <si>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</si>
  <si>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</si>
  <si>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</si>
  <si>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</si>
  <si>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</si>
  <si>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</si>
  <si>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</si>
  <si>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</si>
  <si>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</si>
  <si>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</si>
  <si>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</si>
  <si>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</si>
  <si>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</si>
  <si>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</si>
  <si>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</si>
  <si>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</si>
  <si>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</si>
  <si>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</si>
  <si>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</si>
  <si>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</si>
  <si>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</si>
  <si>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</si>
  <si>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</si>
  <si>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</si>
  <si>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</si>
  <si>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</si>
  <si>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</si>
  <si>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</si>
  <si>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</si>
  <si>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</si>
  <si>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</si>
  <si>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</si>
  <si>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</si>
  <si>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</si>
  <si>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</si>
  <si>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</si>
  <si>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</si>
  <si>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</si>
  <si>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</si>
  <si>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</si>
  <si>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</si>
  <si>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</si>
  <si>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</si>
  <si>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</si>
  <si>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</si>
  <si>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</si>
  <si>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</si>
  <si>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</si>
  <si>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G3: يا</t>
  </si>
  <si>
    <t>Autofill Workbook Results</t>
  </si>
  <si>
    <t>Edge Weight▓1▓1▓0▓True▓Gray▓Red▓▓Edge Weight▓1▓1▓0▓3▓10▓False▓Edge Weight▓1▓1▓0▓35▓12▓False▓▓0▓0▓0▓True▓Black▓Black▓▓Followers▓3▓346100▓0▓162▓1000▓False▓▓0▓0▓0▓0▓0▓False▓▓0▓0▓0▓0▓0▓False▓▓0▓0▓0▓0▓0▓False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</si>
  <si>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Sunday, 15 September 2019 at 03:46 UTC.
The requested start date was Sunday, 15 September 2019 at 00:01 UTC and the maximum number of days (going backward) was 14.
The maximum number of tweets collected was 5,000.
The tweets in the network were tweeted over the 1-day, 23-hour, 50-minute period from Saturday, 07 September 2019 at 21:18 UTC to Monday, 09 September 2019 at 21:09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</si>
</sst>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9/7/2019 21:18</c:v>
                </c:pt>
                <c:pt idx="1">
                  <c:v>9/8/2019 14:02</c:v>
                </c:pt>
                <c:pt idx="2">
                  <c:v>9/9/2019 21:09</c:v>
                </c:pt>
              </c:strCache>
            </c:strRef>
          </c:cat>
          <c:val>
            <c:numRef>
              <c:f>'Time Series'!$B$26:$B$29</c:f>
              <c:numCache>
                <c:formatCode>General</c:formatCode>
                <c:ptCount val="3"/>
                <c:pt idx="0">
                  <c:v>6</c:v>
                </c:pt>
                <c:pt idx="1">
                  <c:v>4</c:v>
                </c:pt>
                <c:pt idx="2">
                  <c:v>5</c:v>
                </c:pt>
              </c:numCache>
            </c:numRef>
          </c:val>
        </c:ser>
        <c:axId val="5668665"/>
        <c:axId val="51017986"/>
      </c:barChart>
      <c:catAx>
        <c:axId val="5668665"/>
        <c:scaling>
          <c:orientation val="minMax"/>
        </c:scaling>
        <c:axPos val="b"/>
        <c:delete val="0"/>
        <c:numFmt formatCode="General" sourceLinked="1"/>
        <c:majorTickMark val="out"/>
        <c:minorTickMark val="none"/>
        <c:tickLblPos val="nextTo"/>
        <c:crossAx val="51017986"/>
        <c:crosses val="autoZero"/>
        <c:auto val="1"/>
        <c:lblOffset val="100"/>
        <c:noMultiLvlLbl val="0"/>
      </c:catAx>
      <c:valAx>
        <c:axId val="51017986"/>
        <c:scaling>
          <c:orientation val="minMax"/>
        </c:scaling>
        <c:axPos val="l"/>
        <c:majorGridlines/>
        <c:delete val="0"/>
        <c:numFmt formatCode="General" sourceLinked="1"/>
        <c:majorTickMark val="out"/>
        <c:minorTickMark val="none"/>
        <c:tickLblPos val="nextTo"/>
        <c:crossAx val="5668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094271"/>
        <c:axId val="8086392"/>
      </c:barChart>
      <c:catAx>
        <c:axId val="53094271"/>
        <c:scaling>
          <c:orientation val="minMax"/>
        </c:scaling>
        <c:axPos val="b"/>
        <c:delete val="1"/>
        <c:majorTickMark val="out"/>
        <c:minorTickMark val="none"/>
        <c:tickLblPos val="none"/>
        <c:crossAx val="8086392"/>
        <c:crosses val="autoZero"/>
        <c:auto val="1"/>
        <c:lblOffset val="100"/>
        <c:noMultiLvlLbl val="0"/>
      </c:catAx>
      <c:valAx>
        <c:axId val="8086392"/>
        <c:scaling>
          <c:orientation val="minMax"/>
        </c:scaling>
        <c:axPos val="l"/>
        <c:delete val="1"/>
        <c:majorTickMark val="out"/>
        <c:minorTickMark val="none"/>
        <c:tickLblPos val="none"/>
        <c:crossAx val="53094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Smith" refreshedVersion="5">
  <cacheSource type="worksheet">
    <worksheetSource ref="A2:BL1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9-07T21:18:42.000"/>
        <d v="2019-09-08T14:02:15.000"/>
        <d v="2019-09-09T21:09:1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ntu47hwnv4vl1jq"/>
    <s v="moisaudiarabia"/>
    <m/>
    <m/>
    <m/>
    <m/>
    <m/>
    <m/>
    <m/>
    <m/>
    <s v="No"/>
    <n v="3"/>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kamnapp"/>
    <m/>
    <m/>
    <m/>
    <m/>
    <m/>
    <m/>
    <m/>
    <m/>
    <s v="No"/>
    <n v="4"/>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kingsalman"/>
    <m/>
    <m/>
    <m/>
    <m/>
    <m/>
    <m/>
    <m/>
    <m/>
    <s v="No"/>
    <n v="5"/>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see_moone"/>
    <m/>
    <m/>
    <m/>
    <m/>
    <m/>
    <m/>
    <m/>
    <m/>
    <s v="No"/>
    <n v="6"/>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the_saudi_girl"/>
    <m/>
    <m/>
    <m/>
    <m/>
    <m/>
    <m/>
    <m/>
    <m/>
    <s v="No"/>
    <n v="7"/>
    <m/>
    <m/>
    <x v="0"/>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m/>
    <m/>
    <m/>
    <m/>
    <m/>
    <m/>
    <m/>
    <m/>
    <m/>
  </r>
  <r>
    <s v="ntu47hwnv4vl1jq"/>
    <s v="meme381988"/>
    <m/>
    <m/>
    <m/>
    <m/>
    <m/>
    <m/>
    <m/>
    <m/>
    <s v="No"/>
    <n v="8"/>
    <m/>
    <m/>
    <x v="1"/>
    <d v="2019-09-07T21:18:42.000"/>
    <s v="@meme381988 @The_Saudi_girl @see_moone @KingSalman @kamnapp @MOISaudiArabia ماحزرت تهيني وال سعود حكام ولي حقوق متل… https://t.co/rZ17bjcnPh"/>
    <s v="https://twitter.com/i/web/status/1170446317358895106"/>
    <s v="twitter.com"/>
    <x v="0"/>
    <m/>
    <s v="http://pbs.twimg.com/profile_images/1165056866197659648/p2XoKMu__normal.jpg"/>
    <x v="0"/>
    <s v="https://twitter.com/#!/ntu47hwnv4vl1jq/status/1170446317358895106"/>
    <m/>
    <m/>
    <s v="1170446317358895106"/>
    <s v="1170442885696774146"/>
    <b v="0"/>
    <n v="0"/>
    <s v="1898172751"/>
    <b v="0"/>
    <s v="ar"/>
    <m/>
    <s v=""/>
    <b v="0"/>
    <n v="0"/>
    <s v=""/>
    <s v="Twitter for iPhone"/>
    <b v="1"/>
    <s v="1170442885696774146"/>
    <s v="Tweet"/>
    <n v="0"/>
    <n v="0"/>
    <m/>
    <m/>
    <m/>
    <m/>
    <m/>
    <m/>
    <m/>
    <m/>
    <n v="1"/>
    <s v="1"/>
    <s v="1"/>
    <n v="0"/>
    <n v="0"/>
    <n v="0"/>
    <n v="0"/>
    <n v="0"/>
    <n v="0"/>
    <n v="14"/>
    <n v="100"/>
    <n v="14"/>
  </r>
  <r>
    <s v="hilalmrad"/>
    <s v="youssefalkhal"/>
    <m/>
    <m/>
    <m/>
    <m/>
    <m/>
    <m/>
    <m/>
    <m/>
    <s v="No"/>
    <n v="9"/>
    <m/>
    <m/>
    <x v="0"/>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m/>
    <m/>
    <m/>
    <m/>
    <m/>
    <m/>
    <m/>
    <m/>
    <m/>
  </r>
  <r>
    <s v="hilalmrad"/>
    <s v="haririyelalmot"/>
    <m/>
    <m/>
    <m/>
    <m/>
    <m/>
    <m/>
    <m/>
    <m/>
    <s v="No"/>
    <n v="10"/>
    <m/>
    <m/>
    <x v="0"/>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m/>
    <m/>
    <m/>
    <m/>
    <m/>
    <m/>
    <m/>
    <m/>
    <m/>
  </r>
  <r>
    <s v="hilalmrad"/>
    <s v="2mkhael"/>
    <m/>
    <m/>
    <m/>
    <m/>
    <m/>
    <m/>
    <m/>
    <m/>
    <s v="No"/>
    <n v="11"/>
    <m/>
    <m/>
    <x v="0"/>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m/>
    <m/>
    <m/>
    <m/>
    <m/>
    <m/>
    <m/>
    <m/>
    <m/>
  </r>
  <r>
    <s v="hilalmrad"/>
    <s v="alhakeem13"/>
    <m/>
    <m/>
    <m/>
    <m/>
    <m/>
    <m/>
    <m/>
    <m/>
    <s v="No"/>
    <n v="12"/>
    <m/>
    <m/>
    <x v="1"/>
    <d v="2019-09-08T14:02:15.000"/>
    <s v="@alhakeem13 @2Mkhael @haririyelalmot @youssefalkhal الحكي معك ما الو فايدة لأنو فهمك وصباطي سوا_x000a_يا حمار .. يا غبي .… https://t.co/ArwTRarBHU"/>
    <s v="https://twitter.com/i/web/status/1170698867693760512"/>
    <s v="twitter.com"/>
    <x v="0"/>
    <m/>
    <s v="http://pbs.twimg.com/profile_images/1169960041430028288/yPyexABu_normal.jpg"/>
    <x v="1"/>
    <s v="https://twitter.com/#!/hilalmrad/status/1170698867693760512"/>
    <m/>
    <m/>
    <s v="1170698867693760512"/>
    <s v="1170697094883098625"/>
    <b v="0"/>
    <n v="0"/>
    <s v="1104454764610404355"/>
    <b v="0"/>
    <s v="ar"/>
    <m/>
    <s v=""/>
    <b v="0"/>
    <n v="0"/>
    <s v=""/>
    <s v="Twitter for Android"/>
    <b v="1"/>
    <s v="1170697094883098625"/>
    <s v="Tweet"/>
    <n v="0"/>
    <n v="0"/>
    <m/>
    <m/>
    <m/>
    <m/>
    <m/>
    <m/>
    <m/>
    <m/>
    <n v="1"/>
    <s v="3"/>
    <s v="3"/>
    <n v="0"/>
    <n v="0"/>
    <n v="0"/>
    <n v="0"/>
    <n v="0"/>
    <n v="0"/>
    <n v="17"/>
    <n v="100"/>
    <n v="17"/>
  </r>
  <r>
    <s v="raghib98ra"/>
    <s v="abn_kleeb"/>
    <m/>
    <m/>
    <m/>
    <m/>
    <m/>
    <m/>
    <m/>
    <m/>
    <s v="No"/>
    <n v="13"/>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yara0888"/>
    <m/>
    <m/>
    <m/>
    <m/>
    <m/>
    <m/>
    <m/>
    <m/>
    <s v="No"/>
    <n v="14"/>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rna33762031"/>
    <m/>
    <m/>
    <m/>
    <m/>
    <m/>
    <m/>
    <m/>
    <m/>
    <s v="No"/>
    <n v="15"/>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fahdm201295103"/>
    <m/>
    <m/>
    <m/>
    <m/>
    <m/>
    <m/>
    <m/>
    <m/>
    <s v="No"/>
    <n v="16"/>
    <m/>
    <m/>
    <x v="0"/>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m/>
    <m/>
    <m/>
    <m/>
    <m/>
    <m/>
    <m/>
    <m/>
    <m/>
  </r>
  <r>
    <s v="raghib98ra"/>
    <s v="najlaas5"/>
    <m/>
    <m/>
    <m/>
    <m/>
    <m/>
    <m/>
    <m/>
    <m/>
    <s v="No"/>
    <n v="17"/>
    <m/>
    <m/>
    <x v="1"/>
    <d v="2019-09-09T21:09:15.000"/>
    <s v="@najlaAS5 @fahdm201295103 @Rna33762031 @yara0888 @Abn_kleeb الحكي خسارة خلاص مليت وانا عربي سوري قحطاني وموتي قهرريالله"/>
    <m/>
    <m/>
    <x v="0"/>
    <m/>
    <s v="http://pbs.twimg.com/profile_images/1151909850131177476/i6Qgrisj_normal.jpg"/>
    <x v="2"/>
    <s v="https://twitter.com/#!/raghib98ra/status/1171168713183285249"/>
    <m/>
    <m/>
    <s v="1171168713183285249"/>
    <s v="1171168349713260544"/>
    <b v="0"/>
    <n v="0"/>
    <s v="1069546336834519041"/>
    <b v="0"/>
    <s v="ar"/>
    <m/>
    <s v=""/>
    <b v="0"/>
    <n v="0"/>
    <s v=""/>
    <s v="Twitter for iPhone"/>
    <b v="0"/>
    <s v="1171168349713260544"/>
    <s v="Tweet"/>
    <n v="0"/>
    <n v="0"/>
    <m/>
    <m/>
    <m/>
    <m/>
    <m/>
    <m/>
    <m/>
    <m/>
    <n v="1"/>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 totalsRowShown="0" headerRowDxfId="384" dataDxfId="383">
  <autoFilter ref="A2:BL17"/>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3" totalsRowShown="0" headerRowDxfId="239" dataDxfId="238">
  <autoFilter ref="A1:H3"/>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H7" totalsRowShown="0" headerRowDxfId="228" dataDxfId="227">
  <autoFilter ref="A6:H7"/>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H11" totalsRowShown="0" headerRowDxfId="217" dataDxfId="216">
  <autoFilter ref="A10:H11"/>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3:H20" totalsRowShown="0" headerRowDxfId="206" dataDxfId="205">
  <autoFilter ref="A13:H20"/>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3:H24" totalsRowShown="0" headerRowDxfId="195" dataDxfId="194">
  <autoFilter ref="A23:H24"/>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6:H29" totalsRowShown="0" headerRowDxfId="184" dataDxfId="183">
  <autoFilter ref="A26:H29"/>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2:H42" totalsRowShown="0" headerRowDxfId="181" dataDxfId="180">
  <autoFilter ref="A32:H42"/>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H55" totalsRowShown="0" headerRowDxfId="162" dataDxfId="161">
  <autoFilter ref="A45:H55"/>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 totalsRowShown="0" headerRowDxfId="141" dataDxfId="140">
  <autoFilter ref="A1:G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31" dataDxfId="330">
  <autoFilter ref="A2:BS20"/>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 totalsRowShown="0" headerRowDxfId="64" dataDxfId="63">
  <autoFilter ref="A2:BL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5" dataDxfId="284">
  <autoFilter ref="A1:C19"/>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70446317358895106" TargetMode="External" /><Relationship Id="rId2" Type="http://schemas.openxmlformats.org/officeDocument/2006/relationships/hyperlink" Target="https://twitter.com/i/web/status/1170446317358895106" TargetMode="External" /><Relationship Id="rId3" Type="http://schemas.openxmlformats.org/officeDocument/2006/relationships/hyperlink" Target="https://twitter.com/i/web/status/1170446317358895106" TargetMode="External" /><Relationship Id="rId4" Type="http://schemas.openxmlformats.org/officeDocument/2006/relationships/hyperlink" Target="https://twitter.com/i/web/status/1170446317358895106" TargetMode="External" /><Relationship Id="rId5" Type="http://schemas.openxmlformats.org/officeDocument/2006/relationships/hyperlink" Target="https://twitter.com/i/web/status/1170446317358895106" TargetMode="External" /><Relationship Id="rId6" Type="http://schemas.openxmlformats.org/officeDocument/2006/relationships/hyperlink" Target="https://twitter.com/i/web/status/1170446317358895106" TargetMode="External" /><Relationship Id="rId7" Type="http://schemas.openxmlformats.org/officeDocument/2006/relationships/hyperlink" Target="https://twitter.com/i/web/status/1170698867693760512" TargetMode="External" /><Relationship Id="rId8" Type="http://schemas.openxmlformats.org/officeDocument/2006/relationships/hyperlink" Target="https://twitter.com/i/web/status/1170698867693760512" TargetMode="External" /><Relationship Id="rId9" Type="http://schemas.openxmlformats.org/officeDocument/2006/relationships/hyperlink" Target="https://twitter.com/i/web/status/1170698867693760512" TargetMode="External" /><Relationship Id="rId10" Type="http://schemas.openxmlformats.org/officeDocument/2006/relationships/hyperlink" Target="https://twitter.com/i/web/status/1170698867693760512" TargetMode="External" /><Relationship Id="rId11" Type="http://schemas.openxmlformats.org/officeDocument/2006/relationships/hyperlink" Target="http://pbs.twimg.com/profile_images/1165056866197659648/p2XoKMu__normal.jpg" TargetMode="External" /><Relationship Id="rId12" Type="http://schemas.openxmlformats.org/officeDocument/2006/relationships/hyperlink" Target="http://pbs.twimg.com/profile_images/1165056866197659648/p2XoKMu__normal.jpg" TargetMode="External" /><Relationship Id="rId13" Type="http://schemas.openxmlformats.org/officeDocument/2006/relationships/hyperlink" Target="http://pbs.twimg.com/profile_images/1165056866197659648/p2XoKMu__normal.jpg" TargetMode="External" /><Relationship Id="rId14" Type="http://schemas.openxmlformats.org/officeDocument/2006/relationships/hyperlink" Target="http://pbs.twimg.com/profile_images/1165056866197659648/p2XoKMu__normal.jpg" TargetMode="External" /><Relationship Id="rId15" Type="http://schemas.openxmlformats.org/officeDocument/2006/relationships/hyperlink" Target="http://pbs.twimg.com/profile_images/1165056866197659648/p2XoKMu__normal.jpg" TargetMode="External" /><Relationship Id="rId16" Type="http://schemas.openxmlformats.org/officeDocument/2006/relationships/hyperlink" Target="http://pbs.twimg.com/profile_images/1165056866197659648/p2XoKMu__normal.jpg" TargetMode="External" /><Relationship Id="rId17" Type="http://schemas.openxmlformats.org/officeDocument/2006/relationships/hyperlink" Target="http://pbs.twimg.com/profile_images/1169960041430028288/yPyexABu_normal.jpg" TargetMode="External" /><Relationship Id="rId18" Type="http://schemas.openxmlformats.org/officeDocument/2006/relationships/hyperlink" Target="http://pbs.twimg.com/profile_images/1169960041430028288/yPyexABu_normal.jpg" TargetMode="External" /><Relationship Id="rId19" Type="http://schemas.openxmlformats.org/officeDocument/2006/relationships/hyperlink" Target="http://pbs.twimg.com/profile_images/1169960041430028288/yPyexABu_normal.jpg" TargetMode="External" /><Relationship Id="rId20" Type="http://schemas.openxmlformats.org/officeDocument/2006/relationships/hyperlink" Target="http://pbs.twimg.com/profile_images/1169960041430028288/yPyexABu_normal.jpg" TargetMode="External" /><Relationship Id="rId21" Type="http://schemas.openxmlformats.org/officeDocument/2006/relationships/hyperlink" Target="http://pbs.twimg.com/profile_images/1151909850131177476/i6Qgrisj_normal.jpg" TargetMode="External" /><Relationship Id="rId22" Type="http://schemas.openxmlformats.org/officeDocument/2006/relationships/hyperlink" Target="http://pbs.twimg.com/profile_images/1151909850131177476/i6Qgrisj_normal.jpg" TargetMode="External" /><Relationship Id="rId23" Type="http://schemas.openxmlformats.org/officeDocument/2006/relationships/hyperlink" Target="http://pbs.twimg.com/profile_images/1151909850131177476/i6Qgrisj_normal.jpg" TargetMode="External" /><Relationship Id="rId24" Type="http://schemas.openxmlformats.org/officeDocument/2006/relationships/hyperlink" Target="http://pbs.twimg.com/profile_images/1151909850131177476/i6Qgrisj_normal.jpg" TargetMode="External" /><Relationship Id="rId25" Type="http://schemas.openxmlformats.org/officeDocument/2006/relationships/hyperlink" Target="http://pbs.twimg.com/profile_images/1151909850131177476/i6Qgrisj_normal.jpg" TargetMode="External" /><Relationship Id="rId26" Type="http://schemas.openxmlformats.org/officeDocument/2006/relationships/hyperlink" Target="https://twitter.com/#!/ntu47hwnv4vl1jq/status/1170446317358895106" TargetMode="External" /><Relationship Id="rId27" Type="http://schemas.openxmlformats.org/officeDocument/2006/relationships/hyperlink" Target="https://twitter.com/#!/ntu47hwnv4vl1jq/status/1170446317358895106" TargetMode="External" /><Relationship Id="rId28" Type="http://schemas.openxmlformats.org/officeDocument/2006/relationships/hyperlink" Target="https://twitter.com/#!/ntu47hwnv4vl1jq/status/1170446317358895106" TargetMode="External" /><Relationship Id="rId29" Type="http://schemas.openxmlformats.org/officeDocument/2006/relationships/hyperlink" Target="https://twitter.com/#!/ntu47hwnv4vl1jq/status/1170446317358895106" TargetMode="External" /><Relationship Id="rId30" Type="http://schemas.openxmlformats.org/officeDocument/2006/relationships/hyperlink" Target="https://twitter.com/#!/ntu47hwnv4vl1jq/status/1170446317358895106" TargetMode="External" /><Relationship Id="rId31" Type="http://schemas.openxmlformats.org/officeDocument/2006/relationships/hyperlink" Target="https://twitter.com/#!/ntu47hwnv4vl1jq/status/1170446317358895106" TargetMode="External" /><Relationship Id="rId32" Type="http://schemas.openxmlformats.org/officeDocument/2006/relationships/hyperlink" Target="https://twitter.com/#!/hilalmrad/status/1170698867693760512" TargetMode="External" /><Relationship Id="rId33" Type="http://schemas.openxmlformats.org/officeDocument/2006/relationships/hyperlink" Target="https://twitter.com/#!/hilalmrad/status/1170698867693760512" TargetMode="External" /><Relationship Id="rId34" Type="http://schemas.openxmlformats.org/officeDocument/2006/relationships/hyperlink" Target="https://twitter.com/#!/hilalmrad/status/1170698867693760512" TargetMode="External" /><Relationship Id="rId35" Type="http://schemas.openxmlformats.org/officeDocument/2006/relationships/hyperlink" Target="https://twitter.com/#!/hilalmrad/status/1170698867693760512" TargetMode="External" /><Relationship Id="rId36" Type="http://schemas.openxmlformats.org/officeDocument/2006/relationships/hyperlink" Target="https://twitter.com/#!/raghib98ra/status/1171168713183285249" TargetMode="External" /><Relationship Id="rId37" Type="http://schemas.openxmlformats.org/officeDocument/2006/relationships/hyperlink" Target="https://twitter.com/#!/raghib98ra/status/1171168713183285249" TargetMode="External" /><Relationship Id="rId38" Type="http://schemas.openxmlformats.org/officeDocument/2006/relationships/hyperlink" Target="https://twitter.com/#!/raghib98ra/status/1171168713183285249" TargetMode="External" /><Relationship Id="rId39" Type="http://schemas.openxmlformats.org/officeDocument/2006/relationships/hyperlink" Target="https://twitter.com/#!/raghib98ra/status/1171168713183285249" TargetMode="External" /><Relationship Id="rId40" Type="http://schemas.openxmlformats.org/officeDocument/2006/relationships/hyperlink" Target="https://twitter.com/#!/raghib98ra/status/1171168713183285249"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table" Target="../tables/table1.xml" /><Relationship Id="rId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70446317358895106" TargetMode="External" /><Relationship Id="rId2" Type="http://schemas.openxmlformats.org/officeDocument/2006/relationships/hyperlink" Target="https://twitter.com/i/web/status/1170446317358895106" TargetMode="External" /><Relationship Id="rId3" Type="http://schemas.openxmlformats.org/officeDocument/2006/relationships/hyperlink" Target="https://twitter.com/i/web/status/1170446317358895106" TargetMode="External" /><Relationship Id="rId4" Type="http://schemas.openxmlformats.org/officeDocument/2006/relationships/hyperlink" Target="https://twitter.com/i/web/status/1170446317358895106" TargetMode="External" /><Relationship Id="rId5" Type="http://schemas.openxmlformats.org/officeDocument/2006/relationships/hyperlink" Target="https://twitter.com/i/web/status/1170446317358895106" TargetMode="External" /><Relationship Id="rId6" Type="http://schemas.openxmlformats.org/officeDocument/2006/relationships/hyperlink" Target="https://twitter.com/i/web/status/1170446317358895106" TargetMode="External" /><Relationship Id="rId7" Type="http://schemas.openxmlformats.org/officeDocument/2006/relationships/hyperlink" Target="https://twitter.com/i/web/status/1170698867693760512" TargetMode="External" /><Relationship Id="rId8" Type="http://schemas.openxmlformats.org/officeDocument/2006/relationships/hyperlink" Target="https://twitter.com/i/web/status/1170698867693760512" TargetMode="External" /><Relationship Id="rId9" Type="http://schemas.openxmlformats.org/officeDocument/2006/relationships/hyperlink" Target="https://twitter.com/i/web/status/1170698867693760512" TargetMode="External" /><Relationship Id="rId10" Type="http://schemas.openxmlformats.org/officeDocument/2006/relationships/hyperlink" Target="https://twitter.com/i/web/status/1170698867693760512" TargetMode="External" /><Relationship Id="rId11" Type="http://schemas.openxmlformats.org/officeDocument/2006/relationships/hyperlink" Target="http://pbs.twimg.com/profile_images/1165056866197659648/p2XoKMu__normal.jpg" TargetMode="External" /><Relationship Id="rId12" Type="http://schemas.openxmlformats.org/officeDocument/2006/relationships/hyperlink" Target="http://pbs.twimg.com/profile_images/1165056866197659648/p2XoKMu__normal.jpg" TargetMode="External" /><Relationship Id="rId13" Type="http://schemas.openxmlformats.org/officeDocument/2006/relationships/hyperlink" Target="http://pbs.twimg.com/profile_images/1165056866197659648/p2XoKMu__normal.jpg" TargetMode="External" /><Relationship Id="rId14" Type="http://schemas.openxmlformats.org/officeDocument/2006/relationships/hyperlink" Target="http://pbs.twimg.com/profile_images/1165056866197659648/p2XoKMu__normal.jpg" TargetMode="External" /><Relationship Id="rId15" Type="http://schemas.openxmlformats.org/officeDocument/2006/relationships/hyperlink" Target="http://pbs.twimg.com/profile_images/1165056866197659648/p2XoKMu__normal.jpg" TargetMode="External" /><Relationship Id="rId16" Type="http://schemas.openxmlformats.org/officeDocument/2006/relationships/hyperlink" Target="http://pbs.twimg.com/profile_images/1165056866197659648/p2XoKMu__normal.jpg" TargetMode="External" /><Relationship Id="rId17" Type="http://schemas.openxmlformats.org/officeDocument/2006/relationships/hyperlink" Target="http://pbs.twimg.com/profile_images/1169960041430028288/yPyexABu_normal.jpg" TargetMode="External" /><Relationship Id="rId18" Type="http://schemas.openxmlformats.org/officeDocument/2006/relationships/hyperlink" Target="http://pbs.twimg.com/profile_images/1169960041430028288/yPyexABu_normal.jpg" TargetMode="External" /><Relationship Id="rId19" Type="http://schemas.openxmlformats.org/officeDocument/2006/relationships/hyperlink" Target="http://pbs.twimg.com/profile_images/1169960041430028288/yPyexABu_normal.jpg" TargetMode="External" /><Relationship Id="rId20" Type="http://schemas.openxmlformats.org/officeDocument/2006/relationships/hyperlink" Target="http://pbs.twimg.com/profile_images/1169960041430028288/yPyexABu_normal.jpg" TargetMode="External" /><Relationship Id="rId21" Type="http://schemas.openxmlformats.org/officeDocument/2006/relationships/hyperlink" Target="http://pbs.twimg.com/profile_images/1151909850131177476/i6Qgrisj_normal.jpg" TargetMode="External" /><Relationship Id="rId22" Type="http://schemas.openxmlformats.org/officeDocument/2006/relationships/hyperlink" Target="http://pbs.twimg.com/profile_images/1151909850131177476/i6Qgrisj_normal.jpg" TargetMode="External" /><Relationship Id="rId23" Type="http://schemas.openxmlformats.org/officeDocument/2006/relationships/hyperlink" Target="http://pbs.twimg.com/profile_images/1151909850131177476/i6Qgrisj_normal.jpg" TargetMode="External" /><Relationship Id="rId24" Type="http://schemas.openxmlformats.org/officeDocument/2006/relationships/hyperlink" Target="http://pbs.twimg.com/profile_images/1151909850131177476/i6Qgrisj_normal.jpg" TargetMode="External" /><Relationship Id="rId25" Type="http://schemas.openxmlformats.org/officeDocument/2006/relationships/hyperlink" Target="http://pbs.twimg.com/profile_images/1151909850131177476/i6Qgrisj_normal.jpg" TargetMode="External" /><Relationship Id="rId26" Type="http://schemas.openxmlformats.org/officeDocument/2006/relationships/hyperlink" Target="https://twitter.com/#!/ntu47hwnv4vl1jq/status/1170446317358895106" TargetMode="External" /><Relationship Id="rId27" Type="http://schemas.openxmlformats.org/officeDocument/2006/relationships/hyperlink" Target="https://twitter.com/#!/ntu47hwnv4vl1jq/status/1170446317358895106" TargetMode="External" /><Relationship Id="rId28" Type="http://schemas.openxmlformats.org/officeDocument/2006/relationships/hyperlink" Target="https://twitter.com/#!/ntu47hwnv4vl1jq/status/1170446317358895106" TargetMode="External" /><Relationship Id="rId29" Type="http://schemas.openxmlformats.org/officeDocument/2006/relationships/hyperlink" Target="https://twitter.com/#!/ntu47hwnv4vl1jq/status/1170446317358895106" TargetMode="External" /><Relationship Id="rId30" Type="http://schemas.openxmlformats.org/officeDocument/2006/relationships/hyperlink" Target="https://twitter.com/#!/ntu47hwnv4vl1jq/status/1170446317358895106" TargetMode="External" /><Relationship Id="rId31" Type="http://schemas.openxmlformats.org/officeDocument/2006/relationships/hyperlink" Target="https://twitter.com/#!/ntu47hwnv4vl1jq/status/1170446317358895106" TargetMode="External" /><Relationship Id="rId32" Type="http://schemas.openxmlformats.org/officeDocument/2006/relationships/hyperlink" Target="https://twitter.com/#!/hilalmrad/status/1170698867693760512" TargetMode="External" /><Relationship Id="rId33" Type="http://schemas.openxmlformats.org/officeDocument/2006/relationships/hyperlink" Target="https://twitter.com/#!/hilalmrad/status/1170698867693760512" TargetMode="External" /><Relationship Id="rId34" Type="http://schemas.openxmlformats.org/officeDocument/2006/relationships/hyperlink" Target="https://twitter.com/#!/hilalmrad/status/1170698867693760512" TargetMode="External" /><Relationship Id="rId35" Type="http://schemas.openxmlformats.org/officeDocument/2006/relationships/hyperlink" Target="https://twitter.com/#!/hilalmrad/status/1170698867693760512" TargetMode="External" /><Relationship Id="rId36" Type="http://schemas.openxmlformats.org/officeDocument/2006/relationships/hyperlink" Target="https://twitter.com/#!/raghib98ra/status/1171168713183285249" TargetMode="External" /><Relationship Id="rId37" Type="http://schemas.openxmlformats.org/officeDocument/2006/relationships/hyperlink" Target="https://twitter.com/#!/raghib98ra/status/1171168713183285249" TargetMode="External" /><Relationship Id="rId38" Type="http://schemas.openxmlformats.org/officeDocument/2006/relationships/hyperlink" Target="https://twitter.com/#!/raghib98ra/status/1171168713183285249" TargetMode="External" /><Relationship Id="rId39" Type="http://schemas.openxmlformats.org/officeDocument/2006/relationships/hyperlink" Target="https://twitter.com/#!/raghib98ra/status/1171168713183285249" TargetMode="External" /><Relationship Id="rId40" Type="http://schemas.openxmlformats.org/officeDocument/2006/relationships/hyperlink" Target="https://twitter.com/#!/raghib98ra/status/1171168713183285249" TargetMode="External" /><Relationship Id="rId41" Type="http://schemas.openxmlformats.org/officeDocument/2006/relationships/comments" Target="../comments13.xml" /><Relationship Id="rId42" Type="http://schemas.openxmlformats.org/officeDocument/2006/relationships/vmlDrawing" Target="../drawings/vmlDrawing6.vml" /><Relationship Id="rId43" Type="http://schemas.openxmlformats.org/officeDocument/2006/relationships/table" Target="../tables/table23.xml" /><Relationship Id="rId4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oi.gov.sa/" TargetMode="External" /><Relationship Id="rId2" Type="http://schemas.openxmlformats.org/officeDocument/2006/relationships/hyperlink" Target="http://onelink.to/kamnapp" TargetMode="External" /><Relationship Id="rId3" Type="http://schemas.openxmlformats.org/officeDocument/2006/relationships/hyperlink" Target="http://instagram.com/hilalmrad" TargetMode="External" /><Relationship Id="rId4" Type="http://schemas.openxmlformats.org/officeDocument/2006/relationships/hyperlink" Target="http://instgram.com/eshd3wa" TargetMode="External" /><Relationship Id="rId5" Type="http://schemas.openxmlformats.org/officeDocument/2006/relationships/hyperlink" Target="https://pbs.twimg.com/profile_banners/1117054658953007110/1565904727" TargetMode="External" /><Relationship Id="rId6" Type="http://schemas.openxmlformats.org/officeDocument/2006/relationships/hyperlink" Target="https://pbs.twimg.com/profile_banners/2761843375/1506429370" TargetMode="External" /><Relationship Id="rId7" Type="http://schemas.openxmlformats.org/officeDocument/2006/relationships/hyperlink" Target="https://pbs.twimg.com/profile_banners/4909141984/1544619786" TargetMode="External" /><Relationship Id="rId8" Type="http://schemas.openxmlformats.org/officeDocument/2006/relationships/hyperlink" Target="https://pbs.twimg.com/profile_banners/1072915220/1361647676" TargetMode="External" /><Relationship Id="rId9" Type="http://schemas.openxmlformats.org/officeDocument/2006/relationships/hyperlink" Target="https://pbs.twimg.com/profile_banners/3236639640/1435434192" TargetMode="External" /><Relationship Id="rId10" Type="http://schemas.openxmlformats.org/officeDocument/2006/relationships/hyperlink" Target="https://pbs.twimg.com/profile_banners/57930477/1559293704" TargetMode="External" /><Relationship Id="rId11" Type="http://schemas.openxmlformats.org/officeDocument/2006/relationships/hyperlink" Target="https://pbs.twimg.com/profile_banners/15620484/1547745984" TargetMode="External" /><Relationship Id="rId12" Type="http://schemas.openxmlformats.org/officeDocument/2006/relationships/hyperlink" Target="https://pbs.twimg.com/profile_banners/422199669/1426171613" TargetMode="External" /><Relationship Id="rId13" Type="http://schemas.openxmlformats.org/officeDocument/2006/relationships/hyperlink" Target="https://pbs.twimg.com/profile_banners/1141445953163005953/1563478014" TargetMode="External" /><Relationship Id="rId14" Type="http://schemas.openxmlformats.org/officeDocument/2006/relationships/hyperlink" Target="https://pbs.twimg.com/profile_banners/1167596312461791233/1567237029" TargetMode="External" /><Relationship Id="rId15" Type="http://schemas.openxmlformats.org/officeDocument/2006/relationships/hyperlink" Target="https://pbs.twimg.com/profile_banners/1104454764610404355/1552399054" TargetMode="External" /><Relationship Id="rId16" Type="http://schemas.openxmlformats.org/officeDocument/2006/relationships/hyperlink" Target="https://pbs.twimg.com/profile_banners/876916706991644673/1504128994" TargetMode="External" /><Relationship Id="rId17" Type="http://schemas.openxmlformats.org/officeDocument/2006/relationships/hyperlink" Target="https://pbs.twimg.com/profile_banners/2682321678/1552580592" TargetMode="External" /><Relationship Id="rId18" Type="http://schemas.openxmlformats.org/officeDocument/2006/relationships/hyperlink" Target="https://pbs.twimg.com/profile_banners/4891719034/1567204271" TargetMode="External" /><Relationship Id="rId19" Type="http://schemas.openxmlformats.org/officeDocument/2006/relationships/hyperlink" Target="https://pbs.twimg.com/profile_banners/1169224551223283713/1567600279" TargetMode="External" /><Relationship Id="rId20" Type="http://schemas.openxmlformats.org/officeDocument/2006/relationships/hyperlink" Target="https://pbs.twimg.com/profile_banners/1163167380199104514/1567386323" TargetMode="External" /><Relationship Id="rId21" Type="http://schemas.openxmlformats.org/officeDocument/2006/relationships/hyperlink" Target="https://pbs.twimg.com/profile_banners/1069546336834519041/1560228939"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pbs.twimg.com/profile_background_images/798480438/b31a3adf13310117fa11858aa54ab0b2.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1165056866197659648/p2XoKMu__normal.jpg" TargetMode="External" /><Relationship Id="rId32" Type="http://schemas.openxmlformats.org/officeDocument/2006/relationships/hyperlink" Target="http://pbs.twimg.com/profile_images/1073305064494780416/vfsVINCY_normal.jpg" TargetMode="External" /><Relationship Id="rId33" Type="http://schemas.openxmlformats.org/officeDocument/2006/relationships/hyperlink" Target="http://pbs.twimg.com/profile_images/876406893320732674/jFxArHiH_normal.jpg" TargetMode="External" /><Relationship Id="rId34" Type="http://schemas.openxmlformats.org/officeDocument/2006/relationships/hyperlink" Target="http://pbs.twimg.com/profile_images/3127745865/dd05f22753691b28ce2a8884ccf9e6cf_normal.jpeg" TargetMode="External" /><Relationship Id="rId35" Type="http://schemas.openxmlformats.org/officeDocument/2006/relationships/hyperlink" Target="http://pbs.twimg.com/profile_images/607096905269547010/FlDj66QY_normal.jpg" TargetMode="External" /><Relationship Id="rId36" Type="http://schemas.openxmlformats.org/officeDocument/2006/relationships/hyperlink" Target="http://pbs.twimg.com/profile_images/1139296302091517952/vwIUi2XD_normal.jpg" TargetMode="External" /><Relationship Id="rId37" Type="http://schemas.openxmlformats.org/officeDocument/2006/relationships/hyperlink" Target="http://pbs.twimg.com/profile_images/477211240125575168/jHvrj0YX_normal.jpeg" TargetMode="External" /><Relationship Id="rId38" Type="http://schemas.openxmlformats.org/officeDocument/2006/relationships/hyperlink" Target="http://pbs.twimg.com/profile_images/1169960041430028288/yPyexABu_normal.jpg" TargetMode="External" /><Relationship Id="rId39" Type="http://schemas.openxmlformats.org/officeDocument/2006/relationships/hyperlink" Target="http://pbs.twimg.com/profile_images/543724715555438592/wKXJ29Zs_normal.jpeg" TargetMode="External" /><Relationship Id="rId40" Type="http://schemas.openxmlformats.org/officeDocument/2006/relationships/hyperlink" Target="http://pbs.twimg.com/profile_images/1153460680609193985/GbQnPqa0_normal.jpg" TargetMode="External" /><Relationship Id="rId41" Type="http://schemas.openxmlformats.org/officeDocument/2006/relationships/hyperlink" Target="http://pbs.twimg.com/profile_images/1167599514963841026/nZ3-UnRa_normal.jpg" TargetMode="External" /><Relationship Id="rId42" Type="http://schemas.openxmlformats.org/officeDocument/2006/relationships/hyperlink" Target="http://pbs.twimg.com/profile_images/1105469086769790976/2mZ0mjbQ_normal.jpg" TargetMode="External" /><Relationship Id="rId43" Type="http://schemas.openxmlformats.org/officeDocument/2006/relationships/hyperlink" Target="http://pbs.twimg.com/profile_images/1151909850131177476/i6Qgrisj_normal.jpg" TargetMode="External" /><Relationship Id="rId44" Type="http://schemas.openxmlformats.org/officeDocument/2006/relationships/hyperlink" Target="http://pbs.twimg.com/profile_images/1023062868659449857/Wmt3Vm9O_normal.jpg" TargetMode="External" /><Relationship Id="rId45" Type="http://schemas.openxmlformats.org/officeDocument/2006/relationships/hyperlink" Target="http://pbs.twimg.com/profile_images/1151092501501108225/H6mxH87N_normal.jpg" TargetMode="External" /><Relationship Id="rId46" Type="http://schemas.openxmlformats.org/officeDocument/2006/relationships/hyperlink" Target="http://pbs.twimg.com/profile_images/1169225006993133568/HYmx14m6_normal.jpg" TargetMode="External" /><Relationship Id="rId47" Type="http://schemas.openxmlformats.org/officeDocument/2006/relationships/hyperlink" Target="http://pbs.twimg.com/profile_images/1164461820691853312/lwgxhysz_normal.jpg" TargetMode="External" /><Relationship Id="rId48" Type="http://schemas.openxmlformats.org/officeDocument/2006/relationships/hyperlink" Target="http://pbs.twimg.com/profile_images/1143556389656256514/LU9J-qtD_normal.jpg" TargetMode="External" /><Relationship Id="rId49" Type="http://schemas.openxmlformats.org/officeDocument/2006/relationships/hyperlink" Target="https://twitter.com/ntu47hwnv4vl1jq" TargetMode="External" /><Relationship Id="rId50" Type="http://schemas.openxmlformats.org/officeDocument/2006/relationships/hyperlink" Target="https://twitter.com/moisaudiarabia" TargetMode="External" /><Relationship Id="rId51" Type="http://schemas.openxmlformats.org/officeDocument/2006/relationships/hyperlink" Target="https://twitter.com/kamnapp" TargetMode="External" /><Relationship Id="rId52" Type="http://schemas.openxmlformats.org/officeDocument/2006/relationships/hyperlink" Target="https://twitter.com/kingsalman" TargetMode="External" /><Relationship Id="rId53" Type="http://schemas.openxmlformats.org/officeDocument/2006/relationships/hyperlink" Target="https://twitter.com/see_moone" TargetMode="External" /><Relationship Id="rId54" Type="http://schemas.openxmlformats.org/officeDocument/2006/relationships/hyperlink" Target="https://twitter.com/the_saudi_girl" TargetMode="External" /><Relationship Id="rId55" Type="http://schemas.openxmlformats.org/officeDocument/2006/relationships/hyperlink" Target="https://twitter.com/meme381988" TargetMode="External" /><Relationship Id="rId56" Type="http://schemas.openxmlformats.org/officeDocument/2006/relationships/hyperlink" Target="https://twitter.com/hilalmrad" TargetMode="External" /><Relationship Id="rId57" Type="http://schemas.openxmlformats.org/officeDocument/2006/relationships/hyperlink" Target="https://twitter.com/youssefalkhal" TargetMode="External" /><Relationship Id="rId58" Type="http://schemas.openxmlformats.org/officeDocument/2006/relationships/hyperlink" Target="https://twitter.com/haririyelalmot" TargetMode="External" /><Relationship Id="rId59" Type="http://schemas.openxmlformats.org/officeDocument/2006/relationships/hyperlink" Target="https://twitter.com/2mkhael" TargetMode="External" /><Relationship Id="rId60" Type="http://schemas.openxmlformats.org/officeDocument/2006/relationships/hyperlink" Target="https://twitter.com/alhakeem13" TargetMode="External" /><Relationship Id="rId61" Type="http://schemas.openxmlformats.org/officeDocument/2006/relationships/hyperlink" Target="https://twitter.com/raghib98ra" TargetMode="External" /><Relationship Id="rId62" Type="http://schemas.openxmlformats.org/officeDocument/2006/relationships/hyperlink" Target="https://twitter.com/abn_kleeb" TargetMode="External" /><Relationship Id="rId63" Type="http://schemas.openxmlformats.org/officeDocument/2006/relationships/hyperlink" Target="https://twitter.com/yara0888" TargetMode="External" /><Relationship Id="rId64" Type="http://schemas.openxmlformats.org/officeDocument/2006/relationships/hyperlink" Target="https://twitter.com/rna33762031" TargetMode="External" /><Relationship Id="rId65" Type="http://schemas.openxmlformats.org/officeDocument/2006/relationships/hyperlink" Target="https://twitter.com/fahdm201295103" TargetMode="External" /><Relationship Id="rId66" Type="http://schemas.openxmlformats.org/officeDocument/2006/relationships/hyperlink" Target="https://twitter.com/najlaas5"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70698867693760512" TargetMode="External" /><Relationship Id="rId2" Type="http://schemas.openxmlformats.org/officeDocument/2006/relationships/hyperlink" Target="https://twitter.com/i/web/status/1170446317358895106" TargetMode="External" /><Relationship Id="rId3" Type="http://schemas.openxmlformats.org/officeDocument/2006/relationships/hyperlink" Target="https://twitter.com/i/web/status/1170446317358895106" TargetMode="External" /><Relationship Id="rId4" Type="http://schemas.openxmlformats.org/officeDocument/2006/relationships/hyperlink" Target="https://twitter.com/i/web/status/1170698867693760512"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439</v>
      </c>
      <c r="BC2" s="13" t="s">
        <v>440</v>
      </c>
      <c r="BD2" s="67" t="s">
        <v>530</v>
      </c>
      <c r="BE2" s="67" t="s">
        <v>531</v>
      </c>
      <c r="BF2" s="67" t="s">
        <v>532</v>
      </c>
      <c r="BG2" s="67" t="s">
        <v>533</v>
      </c>
      <c r="BH2" s="67" t="s">
        <v>534</v>
      </c>
      <c r="BI2" s="67" t="s">
        <v>535</v>
      </c>
      <c r="BJ2" s="67" t="s">
        <v>536</v>
      </c>
      <c r="BK2" s="67" t="s">
        <v>537</v>
      </c>
      <c r="BL2" s="67" t="s">
        <v>538</v>
      </c>
    </row>
    <row r="3" spans="1:64" ht="15" customHeight="1">
      <c r="A3" s="84" t="s">
        <v>212</v>
      </c>
      <c r="B3" s="84" t="s">
        <v>215</v>
      </c>
      <c r="C3" s="53" t="s">
        <v>565</v>
      </c>
      <c r="D3" s="54">
        <v>3</v>
      </c>
      <c r="E3" s="65" t="s">
        <v>132</v>
      </c>
      <c r="F3" s="55">
        <v>35</v>
      </c>
      <c r="G3" s="53"/>
      <c r="H3" s="57"/>
      <c r="I3" s="56"/>
      <c r="J3" s="56"/>
      <c r="K3" s="36" t="s">
        <v>65</v>
      </c>
      <c r="L3" s="62">
        <v>3</v>
      </c>
      <c r="M3" s="62"/>
      <c r="N3" s="63"/>
      <c r="O3" s="85" t="s">
        <v>230</v>
      </c>
      <c r="P3" s="87">
        <v>43715.88798611111</v>
      </c>
      <c r="Q3" s="85" t="s">
        <v>232</v>
      </c>
      <c r="R3" s="89" t="s">
        <v>235</v>
      </c>
      <c r="S3" s="85" t="s">
        <v>237</v>
      </c>
      <c r="T3" s="85"/>
      <c r="U3" s="85"/>
      <c r="V3" s="89" t="s">
        <v>238</v>
      </c>
      <c r="W3" s="87">
        <v>43715.88798611111</v>
      </c>
      <c r="X3" s="89" t="s">
        <v>241</v>
      </c>
      <c r="Y3" s="85"/>
      <c r="Z3" s="85"/>
      <c r="AA3" s="91" t="s">
        <v>244</v>
      </c>
      <c r="AB3" s="91" t="s">
        <v>247</v>
      </c>
      <c r="AC3" s="85" t="b">
        <v>0</v>
      </c>
      <c r="AD3" s="85">
        <v>0</v>
      </c>
      <c r="AE3" s="91" t="s">
        <v>250</v>
      </c>
      <c r="AF3" s="85" t="b">
        <v>0</v>
      </c>
      <c r="AG3" s="85" t="s">
        <v>253</v>
      </c>
      <c r="AH3" s="85"/>
      <c r="AI3" s="91" t="s">
        <v>254</v>
      </c>
      <c r="AJ3" s="85" t="b">
        <v>0</v>
      </c>
      <c r="AK3" s="85">
        <v>0</v>
      </c>
      <c r="AL3" s="91" t="s">
        <v>254</v>
      </c>
      <c r="AM3" s="85" t="s">
        <v>255</v>
      </c>
      <c r="AN3" s="85" t="b">
        <v>1</v>
      </c>
      <c r="AO3" s="91" t="s">
        <v>247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216</v>
      </c>
      <c r="C4" s="53" t="s">
        <v>565</v>
      </c>
      <c r="D4" s="54">
        <v>3</v>
      </c>
      <c r="E4" s="65" t="s">
        <v>132</v>
      </c>
      <c r="F4" s="55">
        <v>35</v>
      </c>
      <c r="G4" s="53"/>
      <c r="H4" s="57"/>
      <c r="I4" s="56"/>
      <c r="J4" s="56"/>
      <c r="K4" s="36" t="s">
        <v>65</v>
      </c>
      <c r="L4" s="83">
        <v>4</v>
      </c>
      <c r="M4" s="83"/>
      <c r="N4" s="63"/>
      <c r="O4" s="86" t="s">
        <v>230</v>
      </c>
      <c r="P4" s="88">
        <v>43715.88798611111</v>
      </c>
      <c r="Q4" s="86" t="s">
        <v>232</v>
      </c>
      <c r="R4" s="90" t="s">
        <v>235</v>
      </c>
      <c r="S4" s="86" t="s">
        <v>237</v>
      </c>
      <c r="T4" s="86"/>
      <c r="U4" s="86"/>
      <c r="V4" s="90" t="s">
        <v>238</v>
      </c>
      <c r="W4" s="88">
        <v>43715.88798611111</v>
      </c>
      <c r="X4" s="90" t="s">
        <v>241</v>
      </c>
      <c r="Y4" s="86"/>
      <c r="Z4" s="86"/>
      <c r="AA4" s="92" t="s">
        <v>244</v>
      </c>
      <c r="AB4" s="92" t="s">
        <v>247</v>
      </c>
      <c r="AC4" s="86" t="b">
        <v>0</v>
      </c>
      <c r="AD4" s="86">
        <v>0</v>
      </c>
      <c r="AE4" s="92" t="s">
        <v>250</v>
      </c>
      <c r="AF4" s="86" t="b">
        <v>0</v>
      </c>
      <c r="AG4" s="86" t="s">
        <v>253</v>
      </c>
      <c r="AH4" s="86"/>
      <c r="AI4" s="92" t="s">
        <v>254</v>
      </c>
      <c r="AJ4" s="86" t="b">
        <v>0</v>
      </c>
      <c r="AK4" s="86">
        <v>0</v>
      </c>
      <c r="AL4" s="92" t="s">
        <v>254</v>
      </c>
      <c r="AM4" s="86" t="s">
        <v>255</v>
      </c>
      <c r="AN4" s="86" t="b">
        <v>1</v>
      </c>
      <c r="AO4" s="92" t="s">
        <v>247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217</v>
      </c>
      <c r="C5" s="53" t="s">
        <v>565</v>
      </c>
      <c r="D5" s="54">
        <v>3</v>
      </c>
      <c r="E5" s="65" t="s">
        <v>132</v>
      </c>
      <c r="F5" s="55">
        <v>35</v>
      </c>
      <c r="G5" s="53"/>
      <c r="H5" s="57"/>
      <c r="I5" s="56"/>
      <c r="J5" s="56"/>
      <c r="K5" s="36" t="s">
        <v>65</v>
      </c>
      <c r="L5" s="83">
        <v>5</v>
      </c>
      <c r="M5" s="83"/>
      <c r="N5" s="63"/>
      <c r="O5" s="86" t="s">
        <v>230</v>
      </c>
      <c r="P5" s="88">
        <v>43715.88798611111</v>
      </c>
      <c r="Q5" s="86" t="s">
        <v>232</v>
      </c>
      <c r="R5" s="90" t="s">
        <v>235</v>
      </c>
      <c r="S5" s="86" t="s">
        <v>237</v>
      </c>
      <c r="T5" s="86"/>
      <c r="U5" s="86"/>
      <c r="V5" s="90" t="s">
        <v>238</v>
      </c>
      <c r="W5" s="88">
        <v>43715.88798611111</v>
      </c>
      <c r="X5" s="90" t="s">
        <v>241</v>
      </c>
      <c r="Y5" s="86"/>
      <c r="Z5" s="86"/>
      <c r="AA5" s="92" t="s">
        <v>244</v>
      </c>
      <c r="AB5" s="92" t="s">
        <v>247</v>
      </c>
      <c r="AC5" s="86" t="b">
        <v>0</v>
      </c>
      <c r="AD5" s="86">
        <v>0</v>
      </c>
      <c r="AE5" s="92" t="s">
        <v>250</v>
      </c>
      <c r="AF5" s="86" t="b">
        <v>0</v>
      </c>
      <c r="AG5" s="86" t="s">
        <v>253</v>
      </c>
      <c r="AH5" s="86"/>
      <c r="AI5" s="92" t="s">
        <v>254</v>
      </c>
      <c r="AJ5" s="86" t="b">
        <v>0</v>
      </c>
      <c r="AK5" s="86">
        <v>0</v>
      </c>
      <c r="AL5" s="92" t="s">
        <v>254</v>
      </c>
      <c r="AM5" s="86" t="s">
        <v>255</v>
      </c>
      <c r="AN5" s="86" t="b">
        <v>1</v>
      </c>
      <c r="AO5" s="92" t="s">
        <v>247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218</v>
      </c>
      <c r="C6" s="53" t="s">
        <v>565</v>
      </c>
      <c r="D6" s="54">
        <v>3</v>
      </c>
      <c r="E6" s="65" t="s">
        <v>132</v>
      </c>
      <c r="F6" s="55">
        <v>35</v>
      </c>
      <c r="G6" s="53"/>
      <c r="H6" s="57"/>
      <c r="I6" s="56"/>
      <c r="J6" s="56"/>
      <c r="K6" s="36" t="s">
        <v>65</v>
      </c>
      <c r="L6" s="83">
        <v>6</v>
      </c>
      <c r="M6" s="83"/>
      <c r="N6" s="63"/>
      <c r="O6" s="86" t="s">
        <v>230</v>
      </c>
      <c r="P6" s="88">
        <v>43715.88798611111</v>
      </c>
      <c r="Q6" s="86" t="s">
        <v>232</v>
      </c>
      <c r="R6" s="90" t="s">
        <v>235</v>
      </c>
      <c r="S6" s="86" t="s">
        <v>237</v>
      </c>
      <c r="T6" s="86"/>
      <c r="U6" s="86"/>
      <c r="V6" s="90" t="s">
        <v>238</v>
      </c>
      <c r="W6" s="88">
        <v>43715.88798611111</v>
      </c>
      <c r="X6" s="90" t="s">
        <v>241</v>
      </c>
      <c r="Y6" s="86"/>
      <c r="Z6" s="86"/>
      <c r="AA6" s="92" t="s">
        <v>244</v>
      </c>
      <c r="AB6" s="92" t="s">
        <v>247</v>
      </c>
      <c r="AC6" s="86" t="b">
        <v>0</v>
      </c>
      <c r="AD6" s="86">
        <v>0</v>
      </c>
      <c r="AE6" s="92" t="s">
        <v>250</v>
      </c>
      <c r="AF6" s="86" t="b">
        <v>0</v>
      </c>
      <c r="AG6" s="86" t="s">
        <v>253</v>
      </c>
      <c r="AH6" s="86"/>
      <c r="AI6" s="92" t="s">
        <v>254</v>
      </c>
      <c r="AJ6" s="86" t="b">
        <v>0</v>
      </c>
      <c r="AK6" s="86">
        <v>0</v>
      </c>
      <c r="AL6" s="92" t="s">
        <v>254</v>
      </c>
      <c r="AM6" s="86" t="s">
        <v>255</v>
      </c>
      <c r="AN6" s="86" t="b">
        <v>1</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212</v>
      </c>
      <c r="B7" s="84" t="s">
        <v>219</v>
      </c>
      <c r="C7" s="53" t="s">
        <v>565</v>
      </c>
      <c r="D7" s="54">
        <v>3</v>
      </c>
      <c r="E7" s="65" t="s">
        <v>132</v>
      </c>
      <c r="F7" s="55">
        <v>35</v>
      </c>
      <c r="G7" s="53"/>
      <c r="H7" s="57"/>
      <c r="I7" s="56"/>
      <c r="J7" s="56"/>
      <c r="K7" s="36" t="s">
        <v>65</v>
      </c>
      <c r="L7" s="83">
        <v>7</v>
      </c>
      <c r="M7" s="83"/>
      <c r="N7" s="63"/>
      <c r="O7" s="86" t="s">
        <v>230</v>
      </c>
      <c r="P7" s="88">
        <v>43715.88798611111</v>
      </c>
      <c r="Q7" s="86" t="s">
        <v>232</v>
      </c>
      <c r="R7" s="90" t="s">
        <v>235</v>
      </c>
      <c r="S7" s="86" t="s">
        <v>237</v>
      </c>
      <c r="T7" s="86"/>
      <c r="U7" s="86"/>
      <c r="V7" s="90" t="s">
        <v>238</v>
      </c>
      <c r="W7" s="88">
        <v>43715.88798611111</v>
      </c>
      <c r="X7" s="90" t="s">
        <v>241</v>
      </c>
      <c r="Y7" s="86"/>
      <c r="Z7" s="86"/>
      <c r="AA7" s="92" t="s">
        <v>244</v>
      </c>
      <c r="AB7" s="92" t="s">
        <v>247</v>
      </c>
      <c r="AC7" s="86" t="b">
        <v>0</v>
      </c>
      <c r="AD7" s="86">
        <v>0</v>
      </c>
      <c r="AE7" s="92" t="s">
        <v>250</v>
      </c>
      <c r="AF7" s="86" t="b">
        <v>0</v>
      </c>
      <c r="AG7" s="86" t="s">
        <v>253</v>
      </c>
      <c r="AH7" s="86"/>
      <c r="AI7" s="92" t="s">
        <v>254</v>
      </c>
      <c r="AJ7" s="86" t="b">
        <v>0</v>
      </c>
      <c r="AK7" s="86">
        <v>0</v>
      </c>
      <c r="AL7" s="92" t="s">
        <v>254</v>
      </c>
      <c r="AM7" s="86" t="s">
        <v>255</v>
      </c>
      <c r="AN7" s="86" t="b">
        <v>1</v>
      </c>
      <c r="AO7" s="92" t="s">
        <v>247</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212</v>
      </c>
      <c r="B8" s="84" t="s">
        <v>220</v>
      </c>
      <c r="C8" s="53" t="s">
        <v>565</v>
      </c>
      <c r="D8" s="54">
        <v>3</v>
      </c>
      <c r="E8" s="65" t="s">
        <v>132</v>
      </c>
      <c r="F8" s="55">
        <v>35</v>
      </c>
      <c r="G8" s="53"/>
      <c r="H8" s="57"/>
      <c r="I8" s="56"/>
      <c r="J8" s="56"/>
      <c r="K8" s="36" t="s">
        <v>65</v>
      </c>
      <c r="L8" s="83">
        <v>8</v>
      </c>
      <c r="M8" s="83"/>
      <c r="N8" s="63"/>
      <c r="O8" s="86" t="s">
        <v>231</v>
      </c>
      <c r="P8" s="88">
        <v>43715.88798611111</v>
      </c>
      <c r="Q8" s="86" t="s">
        <v>232</v>
      </c>
      <c r="R8" s="90" t="s">
        <v>235</v>
      </c>
      <c r="S8" s="86" t="s">
        <v>237</v>
      </c>
      <c r="T8" s="86"/>
      <c r="U8" s="86"/>
      <c r="V8" s="90" t="s">
        <v>238</v>
      </c>
      <c r="W8" s="88">
        <v>43715.88798611111</v>
      </c>
      <c r="X8" s="90" t="s">
        <v>241</v>
      </c>
      <c r="Y8" s="86"/>
      <c r="Z8" s="86"/>
      <c r="AA8" s="92" t="s">
        <v>244</v>
      </c>
      <c r="AB8" s="92" t="s">
        <v>247</v>
      </c>
      <c r="AC8" s="86" t="b">
        <v>0</v>
      </c>
      <c r="AD8" s="86">
        <v>0</v>
      </c>
      <c r="AE8" s="92" t="s">
        <v>250</v>
      </c>
      <c r="AF8" s="86" t="b">
        <v>0</v>
      </c>
      <c r="AG8" s="86" t="s">
        <v>253</v>
      </c>
      <c r="AH8" s="86"/>
      <c r="AI8" s="92" t="s">
        <v>254</v>
      </c>
      <c r="AJ8" s="86" t="b">
        <v>0</v>
      </c>
      <c r="AK8" s="86">
        <v>0</v>
      </c>
      <c r="AL8" s="92" t="s">
        <v>254</v>
      </c>
      <c r="AM8" s="86" t="s">
        <v>255</v>
      </c>
      <c r="AN8" s="86" t="b">
        <v>1</v>
      </c>
      <c r="AO8" s="92" t="s">
        <v>247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45">
      <c r="A9" s="84" t="s">
        <v>213</v>
      </c>
      <c r="B9" s="84" t="s">
        <v>221</v>
      </c>
      <c r="C9" s="53" t="s">
        <v>565</v>
      </c>
      <c r="D9" s="54">
        <v>3</v>
      </c>
      <c r="E9" s="65" t="s">
        <v>132</v>
      </c>
      <c r="F9" s="55">
        <v>35</v>
      </c>
      <c r="G9" s="53"/>
      <c r="H9" s="57"/>
      <c r="I9" s="56"/>
      <c r="J9" s="56"/>
      <c r="K9" s="36" t="s">
        <v>65</v>
      </c>
      <c r="L9" s="83">
        <v>9</v>
      </c>
      <c r="M9" s="83"/>
      <c r="N9" s="63"/>
      <c r="O9" s="86" t="s">
        <v>230</v>
      </c>
      <c r="P9" s="88">
        <v>43716.58489583333</v>
      </c>
      <c r="Q9" s="86" t="s">
        <v>233</v>
      </c>
      <c r="R9" s="90" t="s">
        <v>236</v>
      </c>
      <c r="S9" s="86" t="s">
        <v>237</v>
      </c>
      <c r="T9" s="86"/>
      <c r="U9" s="86"/>
      <c r="V9" s="90" t="s">
        <v>239</v>
      </c>
      <c r="W9" s="88">
        <v>43716.58489583333</v>
      </c>
      <c r="X9" s="90" t="s">
        <v>242</v>
      </c>
      <c r="Y9" s="86"/>
      <c r="Z9" s="86"/>
      <c r="AA9" s="92" t="s">
        <v>245</v>
      </c>
      <c r="AB9" s="92" t="s">
        <v>248</v>
      </c>
      <c r="AC9" s="86" t="b">
        <v>0</v>
      </c>
      <c r="AD9" s="86">
        <v>0</v>
      </c>
      <c r="AE9" s="92" t="s">
        <v>251</v>
      </c>
      <c r="AF9" s="86" t="b">
        <v>0</v>
      </c>
      <c r="AG9" s="86" t="s">
        <v>253</v>
      </c>
      <c r="AH9" s="86"/>
      <c r="AI9" s="92" t="s">
        <v>254</v>
      </c>
      <c r="AJ9" s="86" t="b">
        <v>0</v>
      </c>
      <c r="AK9" s="86">
        <v>0</v>
      </c>
      <c r="AL9" s="92" t="s">
        <v>254</v>
      </c>
      <c r="AM9" s="86" t="s">
        <v>256</v>
      </c>
      <c r="AN9" s="86" t="b">
        <v>1</v>
      </c>
      <c r="AO9" s="92" t="s">
        <v>248</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c r="BE9" s="52"/>
      <c r="BF9" s="51"/>
      <c r="BG9" s="52"/>
      <c r="BH9" s="51"/>
      <c r="BI9" s="52"/>
      <c r="BJ9" s="51"/>
      <c r="BK9" s="52"/>
      <c r="BL9" s="51"/>
    </row>
    <row r="10" spans="1:64" ht="45">
      <c r="A10" s="84" t="s">
        <v>213</v>
      </c>
      <c r="B10" s="84" t="s">
        <v>222</v>
      </c>
      <c r="C10" s="53" t="s">
        <v>565</v>
      </c>
      <c r="D10" s="54">
        <v>3</v>
      </c>
      <c r="E10" s="65" t="s">
        <v>132</v>
      </c>
      <c r="F10" s="55">
        <v>35</v>
      </c>
      <c r="G10" s="53"/>
      <c r="H10" s="57"/>
      <c r="I10" s="56"/>
      <c r="J10" s="56"/>
      <c r="K10" s="36" t="s">
        <v>65</v>
      </c>
      <c r="L10" s="83">
        <v>10</v>
      </c>
      <c r="M10" s="83"/>
      <c r="N10" s="63"/>
      <c r="O10" s="86" t="s">
        <v>230</v>
      </c>
      <c r="P10" s="88">
        <v>43716.58489583333</v>
      </c>
      <c r="Q10" s="86" t="s">
        <v>233</v>
      </c>
      <c r="R10" s="90" t="s">
        <v>236</v>
      </c>
      <c r="S10" s="86" t="s">
        <v>237</v>
      </c>
      <c r="T10" s="86"/>
      <c r="U10" s="86"/>
      <c r="V10" s="90" t="s">
        <v>239</v>
      </c>
      <c r="W10" s="88">
        <v>43716.58489583333</v>
      </c>
      <c r="X10" s="90" t="s">
        <v>242</v>
      </c>
      <c r="Y10" s="86"/>
      <c r="Z10" s="86"/>
      <c r="AA10" s="92" t="s">
        <v>245</v>
      </c>
      <c r="AB10" s="92" t="s">
        <v>248</v>
      </c>
      <c r="AC10" s="86" t="b">
        <v>0</v>
      </c>
      <c r="AD10" s="86">
        <v>0</v>
      </c>
      <c r="AE10" s="92" t="s">
        <v>251</v>
      </c>
      <c r="AF10" s="86" t="b">
        <v>0</v>
      </c>
      <c r="AG10" s="86" t="s">
        <v>253</v>
      </c>
      <c r="AH10" s="86"/>
      <c r="AI10" s="92" t="s">
        <v>254</v>
      </c>
      <c r="AJ10" s="86" t="b">
        <v>0</v>
      </c>
      <c r="AK10" s="86">
        <v>0</v>
      </c>
      <c r="AL10" s="92" t="s">
        <v>254</v>
      </c>
      <c r="AM10" s="86" t="s">
        <v>256</v>
      </c>
      <c r="AN10" s="86" t="b">
        <v>1</v>
      </c>
      <c r="AO10" s="92" t="s">
        <v>248</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c r="BE10" s="52"/>
      <c r="BF10" s="51"/>
      <c r="BG10" s="52"/>
      <c r="BH10" s="51"/>
      <c r="BI10" s="52"/>
      <c r="BJ10" s="51"/>
      <c r="BK10" s="52"/>
      <c r="BL10" s="51"/>
    </row>
    <row r="11" spans="1:64" ht="45">
      <c r="A11" s="84" t="s">
        <v>213</v>
      </c>
      <c r="B11" s="84" t="s">
        <v>223</v>
      </c>
      <c r="C11" s="53" t="s">
        <v>565</v>
      </c>
      <c r="D11" s="54">
        <v>3</v>
      </c>
      <c r="E11" s="65" t="s">
        <v>132</v>
      </c>
      <c r="F11" s="55">
        <v>35</v>
      </c>
      <c r="G11" s="53"/>
      <c r="H11" s="57"/>
      <c r="I11" s="56"/>
      <c r="J11" s="56"/>
      <c r="K11" s="36" t="s">
        <v>65</v>
      </c>
      <c r="L11" s="83">
        <v>11</v>
      </c>
      <c r="M11" s="83"/>
      <c r="N11" s="63"/>
      <c r="O11" s="86" t="s">
        <v>230</v>
      </c>
      <c r="P11" s="88">
        <v>43716.58489583333</v>
      </c>
      <c r="Q11" s="86" t="s">
        <v>233</v>
      </c>
      <c r="R11" s="90" t="s">
        <v>236</v>
      </c>
      <c r="S11" s="86" t="s">
        <v>237</v>
      </c>
      <c r="T11" s="86"/>
      <c r="U11" s="86"/>
      <c r="V11" s="90" t="s">
        <v>239</v>
      </c>
      <c r="W11" s="88">
        <v>43716.58489583333</v>
      </c>
      <c r="X11" s="90" t="s">
        <v>242</v>
      </c>
      <c r="Y11" s="86"/>
      <c r="Z11" s="86"/>
      <c r="AA11" s="92" t="s">
        <v>245</v>
      </c>
      <c r="AB11" s="92" t="s">
        <v>248</v>
      </c>
      <c r="AC11" s="86" t="b">
        <v>0</v>
      </c>
      <c r="AD11" s="86">
        <v>0</v>
      </c>
      <c r="AE11" s="92" t="s">
        <v>251</v>
      </c>
      <c r="AF11" s="86" t="b">
        <v>0</v>
      </c>
      <c r="AG11" s="86" t="s">
        <v>253</v>
      </c>
      <c r="AH11" s="86"/>
      <c r="AI11" s="92" t="s">
        <v>254</v>
      </c>
      <c r="AJ11" s="86" t="b">
        <v>0</v>
      </c>
      <c r="AK11" s="86">
        <v>0</v>
      </c>
      <c r="AL11" s="92" t="s">
        <v>254</v>
      </c>
      <c r="AM11" s="86" t="s">
        <v>256</v>
      </c>
      <c r="AN11" s="86" t="b">
        <v>1</v>
      </c>
      <c r="AO11" s="92" t="s">
        <v>248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213</v>
      </c>
      <c r="B12" s="84" t="s">
        <v>224</v>
      </c>
      <c r="C12" s="53" t="s">
        <v>565</v>
      </c>
      <c r="D12" s="54">
        <v>3</v>
      </c>
      <c r="E12" s="65" t="s">
        <v>132</v>
      </c>
      <c r="F12" s="55">
        <v>35</v>
      </c>
      <c r="G12" s="53"/>
      <c r="H12" s="57"/>
      <c r="I12" s="56"/>
      <c r="J12" s="56"/>
      <c r="K12" s="36" t="s">
        <v>65</v>
      </c>
      <c r="L12" s="83">
        <v>12</v>
      </c>
      <c r="M12" s="83"/>
      <c r="N12" s="63"/>
      <c r="O12" s="86" t="s">
        <v>231</v>
      </c>
      <c r="P12" s="88">
        <v>43716.58489583333</v>
      </c>
      <c r="Q12" s="86" t="s">
        <v>233</v>
      </c>
      <c r="R12" s="90" t="s">
        <v>236</v>
      </c>
      <c r="S12" s="86" t="s">
        <v>237</v>
      </c>
      <c r="T12" s="86"/>
      <c r="U12" s="86"/>
      <c r="V12" s="90" t="s">
        <v>239</v>
      </c>
      <c r="W12" s="88">
        <v>43716.58489583333</v>
      </c>
      <c r="X12" s="90" t="s">
        <v>242</v>
      </c>
      <c r="Y12" s="86"/>
      <c r="Z12" s="86"/>
      <c r="AA12" s="92" t="s">
        <v>245</v>
      </c>
      <c r="AB12" s="92" t="s">
        <v>248</v>
      </c>
      <c r="AC12" s="86" t="b">
        <v>0</v>
      </c>
      <c r="AD12" s="86">
        <v>0</v>
      </c>
      <c r="AE12" s="92" t="s">
        <v>251</v>
      </c>
      <c r="AF12" s="86" t="b">
        <v>0</v>
      </c>
      <c r="AG12" s="86" t="s">
        <v>253</v>
      </c>
      <c r="AH12" s="86"/>
      <c r="AI12" s="92" t="s">
        <v>254</v>
      </c>
      <c r="AJ12" s="86" t="b">
        <v>0</v>
      </c>
      <c r="AK12" s="86">
        <v>0</v>
      </c>
      <c r="AL12" s="92" t="s">
        <v>254</v>
      </c>
      <c r="AM12" s="86" t="s">
        <v>256</v>
      </c>
      <c r="AN12" s="86" t="b">
        <v>1</v>
      </c>
      <c r="AO12" s="92" t="s">
        <v>248</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17</v>
      </c>
      <c r="BK12" s="52">
        <v>100</v>
      </c>
      <c r="BL12" s="51">
        <v>17</v>
      </c>
    </row>
    <row r="13" spans="1:64" ht="45">
      <c r="A13" s="84" t="s">
        <v>214</v>
      </c>
      <c r="B13" s="84" t="s">
        <v>225</v>
      </c>
      <c r="C13" s="53" t="s">
        <v>565</v>
      </c>
      <c r="D13" s="54">
        <v>3</v>
      </c>
      <c r="E13" s="65" t="s">
        <v>132</v>
      </c>
      <c r="F13" s="55">
        <v>35</v>
      </c>
      <c r="G13" s="53"/>
      <c r="H13" s="57"/>
      <c r="I13" s="56"/>
      <c r="J13" s="56"/>
      <c r="K13" s="36" t="s">
        <v>65</v>
      </c>
      <c r="L13" s="83">
        <v>13</v>
      </c>
      <c r="M13" s="83"/>
      <c r="N13" s="63"/>
      <c r="O13" s="86" t="s">
        <v>230</v>
      </c>
      <c r="P13" s="88">
        <v>43717.881423611114</v>
      </c>
      <c r="Q13" s="86" t="s">
        <v>234</v>
      </c>
      <c r="R13" s="86"/>
      <c r="S13" s="86"/>
      <c r="T13" s="86"/>
      <c r="U13" s="86"/>
      <c r="V13" s="90" t="s">
        <v>240</v>
      </c>
      <c r="W13" s="88">
        <v>43717.881423611114</v>
      </c>
      <c r="X13" s="90" t="s">
        <v>243</v>
      </c>
      <c r="Y13" s="86"/>
      <c r="Z13" s="86"/>
      <c r="AA13" s="92" t="s">
        <v>246</v>
      </c>
      <c r="AB13" s="92" t="s">
        <v>249</v>
      </c>
      <c r="AC13" s="86" t="b">
        <v>0</v>
      </c>
      <c r="AD13" s="86">
        <v>0</v>
      </c>
      <c r="AE13" s="92" t="s">
        <v>252</v>
      </c>
      <c r="AF13" s="86" t="b">
        <v>0</v>
      </c>
      <c r="AG13" s="86" t="s">
        <v>253</v>
      </c>
      <c r="AH13" s="86"/>
      <c r="AI13" s="92" t="s">
        <v>254</v>
      </c>
      <c r="AJ13" s="86" t="b">
        <v>0</v>
      </c>
      <c r="AK13" s="86">
        <v>0</v>
      </c>
      <c r="AL13" s="92" t="s">
        <v>254</v>
      </c>
      <c r="AM13" s="86" t="s">
        <v>255</v>
      </c>
      <c r="AN13" s="86" t="b">
        <v>0</v>
      </c>
      <c r="AO13" s="92" t="s">
        <v>249</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214</v>
      </c>
      <c r="B14" s="84" t="s">
        <v>226</v>
      </c>
      <c r="C14" s="53" t="s">
        <v>565</v>
      </c>
      <c r="D14" s="54">
        <v>3</v>
      </c>
      <c r="E14" s="65" t="s">
        <v>132</v>
      </c>
      <c r="F14" s="55">
        <v>35</v>
      </c>
      <c r="G14" s="53"/>
      <c r="H14" s="57"/>
      <c r="I14" s="56"/>
      <c r="J14" s="56"/>
      <c r="K14" s="36" t="s">
        <v>65</v>
      </c>
      <c r="L14" s="83">
        <v>14</v>
      </c>
      <c r="M14" s="83"/>
      <c r="N14" s="63"/>
      <c r="O14" s="86" t="s">
        <v>230</v>
      </c>
      <c r="P14" s="88">
        <v>43717.881423611114</v>
      </c>
      <c r="Q14" s="86" t="s">
        <v>234</v>
      </c>
      <c r="R14" s="86"/>
      <c r="S14" s="86"/>
      <c r="T14" s="86"/>
      <c r="U14" s="86"/>
      <c r="V14" s="90" t="s">
        <v>240</v>
      </c>
      <c r="W14" s="88">
        <v>43717.881423611114</v>
      </c>
      <c r="X14" s="90" t="s">
        <v>243</v>
      </c>
      <c r="Y14" s="86"/>
      <c r="Z14" s="86"/>
      <c r="AA14" s="92" t="s">
        <v>246</v>
      </c>
      <c r="AB14" s="92" t="s">
        <v>249</v>
      </c>
      <c r="AC14" s="86" t="b">
        <v>0</v>
      </c>
      <c r="AD14" s="86">
        <v>0</v>
      </c>
      <c r="AE14" s="92" t="s">
        <v>252</v>
      </c>
      <c r="AF14" s="86" t="b">
        <v>0</v>
      </c>
      <c r="AG14" s="86" t="s">
        <v>253</v>
      </c>
      <c r="AH14" s="86"/>
      <c r="AI14" s="92" t="s">
        <v>254</v>
      </c>
      <c r="AJ14" s="86" t="b">
        <v>0</v>
      </c>
      <c r="AK14" s="86">
        <v>0</v>
      </c>
      <c r="AL14" s="92" t="s">
        <v>254</v>
      </c>
      <c r="AM14" s="86" t="s">
        <v>255</v>
      </c>
      <c r="AN14" s="86" t="b">
        <v>0</v>
      </c>
      <c r="AO14" s="92" t="s">
        <v>249</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214</v>
      </c>
      <c r="B15" s="84" t="s">
        <v>227</v>
      </c>
      <c r="C15" s="53" t="s">
        <v>565</v>
      </c>
      <c r="D15" s="54">
        <v>3</v>
      </c>
      <c r="E15" s="65" t="s">
        <v>132</v>
      </c>
      <c r="F15" s="55">
        <v>35</v>
      </c>
      <c r="G15" s="53"/>
      <c r="H15" s="57"/>
      <c r="I15" s="56"/>
      <c r="J15" s="56"/>
      <c r="K15" s="36" t="s">
        <v>65</v>
      </c>
      <c r="L15" s="83">
        <v>15</v>
      </c>
      <c r="M15" s="83"/>
      <c r="N15" s="63"/>
      <c r="O15" s="86" t="s">
        <v>230</v>
      </c>
      <c r="P15" s="88">
        <v>43717.881423611114</v>
      </c>
      <c r="Q15" s="86" t="s">
        <v>234</v>
      </c>
      <c r="R15" s="86"/>
      <c r="S15" s="86"/>
      <c r="T15" s="86"/>
      <c r="U15" s="86"/>
      <c r="V15" s="90" t="s">
        <v>240</v>
      </c>
      <c r="W15" s="88">
        <v>43717.881423611114</v>
      </c>
      <c r="X15" s="90" t="s">
        <v>243</v>
      </c>
      <c r="Y15" s="86"/>
      <c r="Z15" s="86"/>
      <c r="AA15" s="92" t="s">
        <v>246</v>
      </c>
      <c r="AB15" s="92" t="s">
        <v>249</v>
      </c>
      <c r="AC15" s="86" t="b">
        <v>0</v>
      </c>
      <c r="AD15" s="86">
        <v>0</v>
      </c>
      <c r="AE15" s="92" t="s">
        <v>252</v>
      </c>
      <c r="AF15" s="86" t="b">
        <v>0</v>
      </c>
      <c r="AG15" s="86" t="s">
        <v>253</v>
      </c>
      <c r="AH15" s="86"/>
      <c r="AI15" s="92" t="s">
        <v>254</v>
      </c>
      <c r="AJ15" s="86" t="b">
        <v>0</v>
      </c>
      <c r="AK15" s="86">
        <v>0</v>
      </c>
      <c r="AL15" s="92" t="s">
        <v>254</v>
      </c>
      <c r="AM15" s="86" t="s">
        <v>255</v>
      </c>
      <c r="AN15" s="86" t="b">
        <v>0</v>
      </c>
      <c r="AO15" s="92" t="s">
        <v>249</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214</v>
      </c>
      <c r="B16" s="84" t="s">
        <v>228</v>
      </c>
      <c r="C16" s="53" t="s">
        <v>565</v>
      </c>
      <c r="D16" s="54">
        <v>3</v>
      </c>
      <c r="E16" s="65" t="s">
        <v>132</v>
      </c>
      <c r="F16" s="55">
        <v>35</v>
      </c>
      <c r="G16" s="53"/>
      <c r="H16" s="57"/>
      <c r="I16" s="56"/>
      <c r="J16" s="56"/>
      <c r="K16" s="36" t="s">
        <v>65</v>
      </c>
      <c r="L16" s="83">
        <v>16</v>
      </c>
      <c r="M16" s="83"/>
      <c r="N16" s="63"/>
      <c r="O16" s="86" t="s">
        <v>230</v>
      </c>
      <c r="P16" s="88">
        <v>43717.881423611114</v>
      </c>
      <c r="Q16" s="86" t="s">
        <v>234</v>
      </c>
      <c r="R16" s="86"/>
      <c r="S16" s="86"/>
      <c r="T16" s="86"/>
      <c r="U16" s="86"/>
      <c r="V16" s="90" t="s">
        <v>240</v>
      </c>
      <c r="W16" s="88">
        <v>43717.881423611114</v>
      </c>
      <c r="X16" s="90" t="s">
        <v>243</v>
      </c>
      <c r="Y16" s="86"/>
      <c r="Z16" s="86"/>
      <c r="AA16" s="92" t="s">
        <v>246</v>
      </c>
      <c r="AB16" s="92" t="s">
        <v>249</v>
      </c>
      <c r="AC16" s="86" t="b">
        <v>0</v>
      </c>
      <c r="AD16" s="86">
        <v>0</v>
      </c>
      <c r="AE16" s="92" t="s">
        <v>252</v>
      </c>
      <c r="AF16" s="86" t="b">
        <v>0</v>
      </c>
      <c r="AG16" s="86" t="s">
        <v>253</v>
      </c>
      <c r="AH16" s="86"/>
      <c r="AI16" s="92" t="s">
        <v>254</v>
      </c>
      <c r="AJ16" s="86" t="b">
        <v>0</v>
      </c>
      <c r="AK16" s="86">
        <v>0</v>
      </c>
      <c r="AL16" s="92" t="s">
        <v>254</v>
      </c>
      <c r="AM16" s="86" t="s">
        <v>255</v>
      </c>
      <c r="AN16" s="86" t="b">
        <v>0</v>
      </c>
      <c r="AO16" s="92" t="s">
        <v>249</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214</v>
      </c>
      <c r="B17" s="84" t="s">
        <v>229</v>
      </c>
      <c r="C17" s="53" t="s">
        <v>565</v>
      </c>
      <c r="D17" s="54">
        <v>3</v>
      </c>
      <c r="E17" s="65" t="s">
        <v>132</v>
      </c>
      <c r="F17" s="55">
        <v>35</v>
      </c>
      <c r="G17" s="53"/>
      <c r="H17" s="57"/>
      <c r="I17" s="56"/>
      <c r="J17" s="56"/>
      <c r="K17" s="36" t="s">
        <v>65</v>
      </c>
      <c r="L17" s="83">
        <v>17</v>
      </c>
      <c r="M17" s="83"/>
      <c r="N17" s="63"/>
      <c r="O17" s="86" t="s">
        <v>231</v>
      </c>
      <c r="P17" s="88">
        <v>43717.881423611114</v>
      </c>
      <c r="Q17" s="86" t="s">
        <v>234</v>
      </c>
      <c r="R17" s="86"/>
      <c r="S17" s="86"/>
      <c r="T17" s="86"/>
      <c r="U17" s="86"/>
      <c r="V17" s="90" t="s">
        <v>240</v>
      </c>
      <c r="W17" s="88">
        <v>43717.881423611114</v>
      </c>
      <c r="X17" s="90" t="s">
        <v>243</v>
      </c>
      <c r="Y17" s="86"/>
      <c r="Z17" s="86"/>
      <c r="AA17" s="92" t="s">
        <v>246</v>
      </c>
      <c r="AB17" s="92" t="s">
        <v>249</v>
      </c>
      <c r="AC17" s="86" t="b">
        <v>0</v>
      </c>
      <c r="AD17" s="86">
        <v>0</v>
      </c>
      <c r="AE17" s="92" t="s">
        <v>252</v>
      </c>
      <c r="AF17" s="86" t="b">
        <v>0</v>
      </c>
      <c r="AG17" s="86" t="s">
        <v>253</v>
      </c>
      <c r="AH17" s="86"/>
      <c r="AI17" s="92" t="s">
        <v>254</v>
      </c>
      <c r="AJ17" s="86" t="b">
        <v>0</v>
      </c>
      <c r="AK17" s="86">
        <v>0</v>
      </c>
      <c r="AL17" s="92" t="s">
        <v>254</v>
      </c>
      <c r="AM17" s="86" t="s">
        <v>255</v>
      </c>
      <c r="AN17" s="86" t="b">
        <v>0</v>
      </c>
      <c r="AO17" s="92" t="s">
        <v>249</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15</v>
      </c>
      <c r="BK17" s="52">
        <v>100</v>
      </c>
      <c r="BL17"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3" r:id="rId1" display="https://twitter.com/i/web/status/1170446317358895106"/>
    <hyperlink ref="R4" r:id="rId2" display="https://twitter.com/i/web/status/1170446317358895106"/>
    <hyperlink ref="R5" r:id="rId3" display="https://twitter.com/i/web/status/1170446317358895106"/>
    <hyperlink ref="R6" r:id="rId4" display="https://twitter.com/i/web/status/1170446317358895106"/>
    <hyperlink ref="R7" r:id="rId5" display="https://twitter.com/i/web/status/1170446317358895106"/>
    <hyperlink ref="R8" r:id="rId6" display="https://twitter.com/i/web/status/1170446317358895106"/>
    <hyperlink ref="R9" r:id="rId7" display="https://twitter.com/i/web/status/1170698867693760512"/>
    <hyperlink ref="R10" r:id="rId8" display="https://twitter.com/i/web/status/1170698867693760512"/>
    <hyperlink ref="R11" r:id="rId9" display="https://twitter.com/i/web/status/1170698867693760512"/>
    <hyperlink ref="R12" r:id="rId10" display="https://twitter.com/i/web/status/1170698867693760512"/>
    <hyperlink ref="V3" r:id="rId11" display="http://pbs.twimg.com/profile_images/1165056866197659648/p2XoKMu__normal.jpg"/>
    <hyperlink ref="V4" r:id="rId12" display="http://pbs.twimg.com/profile_images/1165056866197659648/p2XoKMu__normal.jpg"/>
    <hyperlink ref="V5" r:id="rId13" display="http://pbs.twimg.com/profile_images/1165056866197659648/p2XoKMu__normal.jpg"/>
    <hyperlink ref="V6" r:id="rId14" display="http://pbs.twimg.com/profile_images/1165056866197659648/p2XoKMu__normal.jpg"/>
    <hyperlink ref="V7" r:id="rId15" display="http://pbs.twimg.com/profile_images/1165056866197659648/p2XoKMu__normal.jpg"/>
    <hyperlink ref="V8" r:id="rId16" display="http://pbs.twimg.com/profile_images/1165056866197659648/p2XoKMu__normal.jpg"/>
    <hyperlink ref="V9" r:id="rId17" display="http://pbs.twimg.com/profile_images/1169960041430028288/yPyexABu_normal.jpg"/>
    <hyperlink ref="V10" r:id="rId18" display="http://pbs.twimg.com/profile_images/1169960041430028288/yPyexABu_normal.jpg"/>
    <hyperlink ref="V11" r:id="rId19" display="http://pbs.twimg.com/profile_images/1169960041430028288/yPyexABu_normal.jpg"/>
    <hyperlink ref="V12" r:id="rId20" display="http://pbs.twimg.com/profile_images/1169960041430028288/yPyexABu_normal.jpg"/>
    <hyperlink ref="V13" r:id="rId21" display="http://pbs.twimg.com/profile_images/1151909850131177476/i6Qgrisj_normal.jpg"/>
    <hyperlink ref="V14" r:id="rId22" display="http://pbs.twimg.com/profile_images/1151909850131177476/i6Qgrisj_normal.jpg"/>
    <hyperlink ref="V15" r:id="rId23" display="http://pbs.twimg.com/profile_images/1151909850131177476/i6Qgrisj_normal.jpg"/>
    <hyperlink ref="V16" r:id="rId24" display="http://pbs.twimg.com/profile_images/1151909850131177476/i6Qgrisj_normal.jpg"/>
    <hyperlink ref="V17" r:id="rId25" display="http://pbs.twimg.com/profile_images/1151909850131177476/i6Qgrisj_normal.jpg"/>
    <hyperlink ref="X3" r:id="rId26" display="https://twitter.com/#!/ntu47hwnv4vl1jq/status/1170446317358895106"/>
    <hyperlink ref="X4" r:id="rId27" display="https://twitter.com/#!/ntu47hwnv4vl1jq/status/1170446317358895106"/>
    <hyperlink ref="X5" r:id="rId28" display="https://twitter.com/#!/ntu47hwnv4vl1jq/status/1170446317358895106"/>
    <hyperlink ref="X6" r:id="rId29" display="https://twitter.com/#!/ntu47hwnv4vl1jq/status/1170446317358895106"/>
    <hyperlink ref="X7" r:id="rId30" display="https://twitter.com/#!/ntu47hwnv4vl1jq/status/1170446317358895106"/>
    <hyperlink ref="X8" r:id="rId31" display="https://twitter.com/#!/ntu47hwnv4vl1jq/status/1170446317358895106"/>
    <hyperlink ref="X9" r:id="rId32" display="https://twitter.com/#!/hilalmrad/status/1170698867693760512"/>
    <hyperlink ref="X10" r:id="rId33" display="https://twitter.com/#!/hilalmrad/status/1170698867693760512"/>
    <hyperlink ref="X11" r:id="rId34" display="https://twitter.com/#!/hilalmrad/status/1170698867693760512"/>
    <hyperlink ref="X12" r:id="rId35" display="https://twitter.com/#!/hilalmrad/status/1170698867693760512"/>
    <hyperlink ref="X13" r:id="rId36" display="https://twitter.com/#!/raghib98ra/status/1171168713183285249"/>
    <hyperlink ref="X14" r:id="rId37" display="https://twitter.com/#!/raghib98ra/status/1171168713183285249"/>
    <hyperlink ref="X15" r:id="rId38" display="https://twitter.com/#!/raghib98ra/status/1171168713183285249"/>
    <hyperlink ref="X16" r:id="rId39" display="https://twitter.com/#!/raghib98ra/status/1171168713183285249"/>
    <hyperlink ref="X17" r:id="rId40" display="https://twitter.com/#!/raghib98ra/status/1171168713183285249"/>
  </hyperlinks>
  <printOptions/>
  <pageMargins left="0.7" right="0.7" top="0.75" bottom="0.75" header="0.3" footer="0.3"/>
  <pageSetup horizontalDpi="600" verticalDpi="600" orientation="portrait" r:id="rId44"/>
  <legacyDrawing r:id="rId42"/>
  <tableParts>
    <tablePart r:id="rId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521</v>
      </c>
      <c r="B1" s="85" t="s">
        <v>522</v>
      </c>
      <c r="C1" s="85" t="s">
        <v>515</v>
      </c>
      <c r="D1" s="85" t="s">
        <v>516</v>
      </c>
      <c r="E1" s="85" t="s">
        <v>523</v>
      </c>
      <c r="F1" s="85" t="s">
        <v>144</v>
      </c>
      <c r="G1" s="85" t="s">
        <v>524</v>
      </c>
      <c r="H1" s="85" t="s">
        <v>525</v>
      </c>
      <c r="I1" s="85" t="s">
        <v>526</v>
      </c>
      <c r="J1" s="85" t="s">
        <v>527</v>
      </c>
      <c r="K1" s="85" t="s">
        <v>528</v>
      </c>
      <c r="L1" s="85" t="s">
        <v>529</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541</v>
      </c>
      <c r="B2" s="133" t="s">
        <v>542</v>
      </c>
      <c r="C2" s="67" t="s">
        <v>543</v>
      </c>
    </row>
    <row r="3" spans="1:3" ht="15">
      <c r="A3" s="132" t="s">
        <v>432</v>
      </c>
      <c r="B3" s="132" t="s">
        <v>432</v>
      </c>
      <c r="C3" s="36">
        <v>6</v>
      </c>
    </row>
    <row r="4" spans="1:3" ht="15">
      <c r="A4" s="132" t="s">
        <v>433</v>
      </c>
      <c r="B4" s="132" t="s">
        <v>433</v>
      </c>
      <c r="C4" s="36">
        <v>5</v>
      </c>
    </row>
    <row r="5" spans="1:3" ht="15">
      <c r="A5" s="132" t="s">
        <v>434</v>
      </c>
      <c r="B5" s="132" t="s">
        <v>434</v>
      </c>
      <c r="C5"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549</v>
      </c>
      <c r="B1" s="13" t="s">
        <v>17</v>
      </c>
    </row>
    <row r="2" spans="1:2" ht="15">
      <c r="A2" s="85" t="s">
        <v>550</v>
      </c>
      <c r="B2" s="85" t="s">
        <v>556</v>
      </c>
    </row>
    <row r="3" spans="1:2" ht="15">
      <c r="A3" s="85" t="s">
        <v>551</v>
      </c>
      <c r="B3" s="85" t="s">
        <v>557</v>
      </c>
    </row>
    <row r="4" spans="1:2" ht="15">
      <c r="A4" s="85" t="s">
        <v>552</v>
      </c>
      <c r="B4" s="85" t="s">
        <v>558</v>
      </c>
    </row>
    <row r="5" spans="1:2" ht="15">
      <c r="A5" s="85" t="s">
        <v>553</v>
      </c>
      <c r="B5" s="85" t="s">
        <v>559</v>
      </c>
    </row>
    <row r="6" spans="1:2" ht="15">
      <c r="A6" s="85" t="s">
        <v>554</v>
      </c>
      <c r="B6" s="85" t="s">
        <v>560</v>
      </c>
    </row>
    <row r="7" spans="1:2" ht="15">
      <c r="A7" s="85" t="s">
        <v>555</v>
      </c>
      <c r="B7" s="85" t="s">
        <v>557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439</v>
      </c>
      <c r="BC2" s="13" t="s">
        <v>440</v>
      </c>
      <c r="BD2" s="67" t="s">
        <v>530</v>
      </c>
      <c r="BE2" s="67" t="s">
        <v>531</v>
      </c>
      <c r="BF2" s="67" t="s">
        <v>532</v>
      </c>
      <c r="BG2" s="67" t="s">
        <v>533</v>
      </c>
      <c r="BH2" s="67" t="s">
        <v>534</v>
      </c>
      <c r="BI2" s="67" t="s">
        <v>535</v>
      </c>
      <c r="BJ2" s="67" t="s">
        <v>536</v>
      </c>
      <c r="BK2" s="67" t="s">
        <v>537</v>
      </c>
      <c r="BL2" s="67" t="s">
        <v>538</v>
      </c>
    </row>
    <row r="3" spans="1:64" ht="15" customHeight="1">
      <c r="A3" s="84" t="s">
        <v>212</v>
      </c>
      <c r="B3" s="84" t="s">
        <v>215</v>
      </c>
      <c r="C3" s="53"/>
      <c r="D3" s="54"/>
      <c r="E3" s="65"/>
      <c r="F3" s="55"/>
      <c r="G3" s="53"/>
      <c r="H3" s="57"/>
      <c r="I3" s="56"/>
      <c r="J3" s="56"/>
      <c r="K3" s="36" t="s">
        <v>65</v>
      </c>
      <c r="L3" s="62">
        <v>3</v>
      </c>
      <c r="M3" s="62"/>
      <c r="N3" s="63"/>
      <c r="O3" s="85" t="s">
        <v>230</v>
      </c>
      <c r="P3" s="87">
        <v>43715.88798611111</v>
      </c>
      <c r="Q3" s="85" t="s">
        <v>232</v>
      </c>
      <c r="R3" s="89" t="s">
        <v>235</v>
      </c>
      <c r="S3" s="85" t="s">
        <v>237</v>
      </c>
      <c r="T3" s="85"/>
      <c r="U3" s="85"/>
      <c r="V3" s="89" t="s">
        <v>238</v>
      </c>
      <c r="W3" s="87">
        <v>43715.88798611111</v>
      </c>
      <c r="X3" s="89" t="s">
        <v>241</v>
      </c>
      <c r="Y3" s="85"/>
      <c r="Z3" s="85"/>
      <c r="AA3" s="91" t="s">
        <v>244</v>
      </c>
      <c r="AB3" s="91" t="s">
        <v>247</v>
      </c>
      <c r="AC3" s="85" t="b">
        <v>0</v>
      </c>
      <c r="AD3" s="85">
        <v>0</v>
      </c>
      <c r="AE3" s="91" t="s">
        <v>250</v>
      </c>
      <c r="AF3" s="85" t="b">
        <v>0</v>
      </c>
      <c r="AG3" s="85" t="s">
        <v>253</v>
      </c>
      <c r="AH3" s="85"/>
      <c r="AI3" s="91" t="s">
        <v>254</v>
      </c>
      <c r="AJ3" s="85" t="b">
        <v>0</v>
      </c>
      <c r="AK3" s="85">
        <v>0</v>
      </c>
      <c r="AL3" s="91" t="s">
        <v>254</v>
      </c>
      <c r="AM3" s="85" t="s">
        <v>255</v>
      </c>
      <c r="AN3" s="85" t="b">
        <v>1</v>
      </c>
      <c r="AO3" s="91" t="s">
        <v>247</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212</v>
      </c>
      <c r="B4" s="84" t="s">
        <v>216</v>
      </c>
      <c r="C4" s="53"/>
      <c r="D4" s="54"/>
      <c r="E4" s="65"/>
      <c r="F4" s="55"/>
      <c r="G4" s="53"/>
      <c r="H4" s="57"/>
      <c r="I4" s="56"/>
      <c r="J4" s="56"/>
      <c r="K4" s="36" t="s">
        <v>65</v>
      </c>
      <c r="L4" s="83">
        <v>4</v>
      </c>
      <c r="M4" s="83"/>
      <c r="N4" s="63"/>
      <c r="O4" s="86" t="s">
        <v>230</v>
      </c>
      <c r="P4" s="88">
        <v>43715.88798611111</v>
      </c>
      <c r="Q4" s="86" t="s">
        <v>232</v>
      </c>
      <c r="R4" s="90" t="s">
        <v>235</v>
      </c>
      <c r="S4" s="86" t="s">
        <v>237</v>
      </c>
      <c r="T4" s="86"/>
      <c r="U4" s="86"/>
      <c r="V4" s="90" t="s">
        <v>238</v>
      </c>
      <c r="W4" s="88">
        <v>43715.88798611111</v>
      </c>
      <c r="X4" s="90" t="s">
        <v>241</v>
      </c>
      <c r="Y4" s="86"/>
      <c r="Z4" s="86"/>
      <c r="AA4" s="92" t="s">
        <v>244</v>
      </c>
      <c r="AB4" s="92" t="s">
        <v>247</v>
      </c>
      <c r="AC4" s="86" t="b">
        <v>0</v>
      </c>
      <c r="AD4" s="86">
        <v>0</v>
      </c>
      <c r="AE4" s="92" t="s">
        <v>250</v>
      </c>
      <c r="AF4" s="86" t="b">
        <v>0</v>
      </c>
      <c r="AG4" s="86" t="s">
        <v>253</v>
      </c>
      <c r="AH4" s="86"/>
      <c r="AI4" s="92" t="s">
        <v>254</v>
      </c>
      <c r="AJ4" s="86" t="b">
        <v>0</v>
      </c>
      <c r="AK4" s="86">
        <v>0</v>
      </c>
      <c r="AL4" s="92" t="s">
        <v>254</v>
      </c>
      <c r="AM4" s="86" t="s">
        <v>255</v>
      </c>
      <c r="AN4" s="86" t="b">
        <v>1</v>
      </c>
      <c r="AO4" s="92" t="s">
        <v>247</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c r="BE4" s="52"/>
      <c r="BF4" s="51"/>
      <c r="BG4" s="52"/>
      <c r="BH4" s="51"/>
      <c r="BI4" s="52"/>
      <c r="BJ4" s="51"/>
      <c r="BK4" s="52"/>
      <c r="BL4" s="51"/>
    </row>
    <row r="5" spans="1:64" ht="15">
      <c r="A5" s="84" t="s">
        <v>212</v>
      </c>
      <c r="B5" s="84" t="s">
        <v>217</v>
      </c>
      <c r="C5" s="53"/>
      <c r="D5" s="54"/>
      <c r="E5" s="65"/>
      <c r="F5" s="55"/>
      <c r="G5" s="53"/>
      <c r="H5" s="57"/>
      <c r="I5" s="56"/>
      <c r="J5" s="56"/>
      <c r="K5" s="36" t="s">
        <v>65</v>
      </c>
      <c r="L5" s="83">
        <v>5</v>
      </c>
      <c r="M5" s="83"/>
      <c r="N5" s="63"/>
      <c r="O5" s="86" t="s">
        <v>230</v>
      </c>
      <c r="P5" s="88">
        <v>43715.88798611111</v>
      </c>
      <c r="Q5" s="86" t="s">
        <v>232</v>
      </c>
      <c r="R5" s="90" t="s">
        <v>235</v>
      </c>
      <c r="S5" s="86" t="s">
        <v>237</v>
      </c>
      <c r="T5" s="86"/>
      <c r="U5" s="86"/>
      <c r="V5" s="90" t="s">
        <v>238</v>
      </c>
      <c r="W5" s="88">
        <v>43715.88798611111</v>
      </c>
      <c r="X5" s="90" t="s">
        <v>241</v>
      </c>
      <c r="Y5" s="86"/>
      <c r="Z5" s="86"/>
      <c r="AA5" s="92" t="s">
        <v>244</v>
      </c>
      <c r="AB5" s="92" t="s">
        <v>247</v>
      </c>
      <c r="AC5" s="86" t="b">
        <v>0</v>
      </c>
      <c r="AD5" s="86">
        <v>0</v>
      </c>
      <c r="AE5" s="92" t="s">
        <v>250</v>
      </c>
      <c r="AF5" s="86" t="b">
        <v>0</v>
      </c>
      <c r="AG5" s="86" t="s">
        <v>253</v>
      </c>
      <c r="AH5" s="86"/>
      <c r="AI5" s="92" t="s">
        <v>254</v>
      </c>
      <c r="AJ5" s="86" t="b">
        <v>0</v>
      </c>
      <c r="AK5" s="86">
        <v>0</v>
      </c>
      <c r="AL5" s="92" t="s">
        <v>254</v>
      </c>
      <c r="AM5" s="86" t="s">
        <v>255</v>
      </c>
      <c r="AN5" s="86" t="b">
        <v>1</v>
      </c>
      <c r="AO5" s="92" t="s">
        <v>247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212</v>
      </c>
      <c r="B6" s="84" t="s">
        <v>218</v>
      </c>
      <c r="C6" s="53"/>
      <c r="D6" s="54"/>
      <c r="E6" s="65"/>
      <c r="F6" s="55"/>
      <c r="G6" s="53"/>
      <c r="H6" s="57"/>
      <c r="I6" s="56"/>
      <c r="J6" s="56"/>
      <c r="K6" s="36" t="s">
        <v>65</v>
      </c>
      <c r="L6" s="83">
        <v>6</v>
      </c>
      <c r="M6" s="83"/>
      <c r="N6" s="63"/>
      <c r="O6" s="86" t="s">
        <v>230</v>
      </c>
      <c r="P6" s="88">
        <v>43715.88798611111</v>
      </c>
      <c r="Q6" s="86" t="s">
        <v>232</v>
      </c>
      <c r="R6" s="90" t="s">
        <v>235</v>
      </c>
      <c r="S6" s="86" t="s">
        <v>237</v>
      </c>
      <c r="T6" s="86"/>
      <c r="U6" s="86"/>
      <c r="V6" s="90" t="s">
        <v>238</v>
      </c>
      <c r="W6" s="88">
        <v>43715.88798611111</v>
      </c>
      <c r="X6" s="90" t="s">
        <v>241</v>
      </c>
      <c r="Y6" s="86"/>
      <c r="Z6" s="86"/>
      <c r="AA6" s="92" t="s">
        <v>244</v>
      </c>
      <c r="AB6" s="92" t="s">
        <v>247</v>
      </c>
      <c r="AC6" s="86" t="b">
        <v>0</v>
      </c>
      <c r="AD6" s="86">
        <v>0</v>
      </c>
      <c r="AE6" s="92" t="s">
        <v>250</v>
      </c>
      <c r="AF6" s="86" t="b">
        <v>0</v>
      </c>
      <c r="AG6" s="86" t="s">
        <v>253</v>
      </c>
      <c r="AH6" s="86"/>
      <c r="AI6" s="92" t="s">
        <v>254</v>
      </c>
      <c r="AJ6" s="86" t="b">
        <v>0</v>
      </c>
      <c r="AK6" s="86">
        <v>0</v>
      </c>
      <c r="AL6" s="92" t="s">
        <v>254</v>
      </c>
      <c r="AM6" s="86" t="s">
        <v>255</v>
      </c>
      <c r="AN6" s="86" t="b">
        <v>1</v>
      </c>
      <c r="AO6" s="92" t="s">
        <v>247</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212</v>
      </c>
      <c r="B7" s="84" t="s">
        <v>219</v>
      </c>
      <c r="C7" s="53"/>
      <c r="D7" s="54"/>
      <c r="E7" s="65"/>
      <c r="F7" s="55"/>
      <c r="G7" s="53"/>
      <c r="H7" s="57"/>
      <c r="I7" s="56"/>
      <c r="J7" s="56"/>
      <c r="K7" s="36" t="s">
        <v>65</v>
      </c>
      <c r="L7" s="83">
        <v>7</v>
      </c>
      <c r="M7" s="83"/>
      <c r="N7" s="63"/>
      <c r="O7" s="86" t="s">
        <v>230</v>
      </c>
      <c r="P7" s="88">
        <v>43715.88798611111</v>
      </c>
      <c r="Q7" s="86" t="s">
        <v>232</v>
      </c>
      <c r="R7" s="90" t="s">
        <v>235</v>
      </c>
      <c r="S7" s="86" t="s">
        <v>237</v>
      </c>
      <c r="T7" s="86"/>
      <c r="U7" s="86"/>
      <c r="V7" s="90" t="s">
        <v>238</v>
      </c>
      <c r="W7" s="88">
        <v>43715.88798611111</v>
      </c>
      <c r="X7" s="90" t="s">
        <v>241</v>
      </c>
      <c r="Y7" s="86"/>
      <c r="Z7" s="86"/>
      <c r="AA7" s="92" t="s">
        <v>244</v>
      </c>
      <c r="AB7" s="92" t="s">
        <v>247</v>
      </c>
      <c r="AC7" s="86" t="b">
        <v>0</v>
      </c>
      <c r="AD7" s="86">
        <v>0</v>
      </c>
      <c r="AE7" s="92" t="s">
        <v>250</v>
      </c>
      <c r="AF7" s="86" t="b">
        <v>0</v>
      </c>
      <c r="AG7" s="86" t="s">
        <v>253</v>
      </c>
      <c r="AH7" s="86"/>
      <c r="AI7" s="92" t="s">
        <v>254</v>
      </c>
      <c r="AJ7" s="86" t="b">
        <v>0</v>
      </c>
      <c r="AK7" s="86">
        <v>0</v>
      </c>
      <c r="AL7" s="92" t="s">
        <v>254</v>
      </c>
      <c r="AM7" s="86" t="s">
        <v>255</v>
      </c>
      <c r="AN7" s="86" t="b">
        <v>1</v>
      </c>
      <c r="AO7" s="92" t="s">
        <v>247</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212</v>
      </c>
      <c r="B8" s="84" t="s">
        <v>220</v>
      </c>
      <c r="C8" s="53"/>
      <c r="D8" s="54"/>
      <c r="E8" s="65"/>
      <c r="F8" s="55"/>
      <c r="G8" s="53"/>
      <c r="H8" s="57"/>
      <c r="I8" s="56"/>
      <c r="J8" s="56"/>
      <c r="K8" s="36" t="s">
        <v>65</v>
      </c>
      <c r="L8" s="83">
        <v>8</v>
      </c>
      <c r="M8" s="83"/>
      <c r="N8" s="63"/>
      <c r="O8" s="86" t="s">
        <v>231</v>
      </c>
      <c r="P8" s="88">
        <v>43715.88798611111</v>
      </c>
      <c r="Q8" s="86" t="s">
        <v>232</v>
      </c>
      <c r="R8" s="90" t="s">
        <v>235</v>
      </c>
      <c r="S8" s="86" t="s">
        <v>237</v>
      </c>
      <c r="T8" s="86"/>
      <c r="U8" s="86"/>
      <c r="V8" s="90" t="s">
        <v>238</v>
      </c>
      <c r="W8" s="88">
        <v>43715.88798611111</v>
      </c>
      <c r="X8" s="90" t="s">
        <v>241</v>
      </c>
      <c r="Y8" s="86"/>
      <c r="Z8" s="86"/>
      <c r="AA8" s="92" t="s">
        <v>244</v>
      </c>
      <c r="AB8" s="92" t="s">
        <v>247</v>
      </c>
      <c r="AC8" s="86" t="b">
        <v>0</v>
      </c>
      <c r="AD8" s="86">
        <v>0</v>
      </c>
      <c r="AE8" s="92" t="s">
        <v>250</v>
      </c>
      <c r="AF8" s="86" t="b">
        <v>0</v>
      </c>
      <c r="AG8" s="86" t="s">
        <v>253</v>
      </c>
      <c r="AH8" s="86"/>
      <c r="AI8" s="92" t="s">
        <v>254</v>
      </c>
      <c r="AJ8" s="86" t="b">
        <v>0</v>
      </c>
      <c r="AK8" s="86">
        <v>0</v>
      </c>
      <c r="AL8" s="92" t="s">
        <v>254</v>
      </c>
      <c r="AM8" s="86" t="s">
        <v>255</v>
      </c>
      <c r="AN8" s="86" t="b">
        <v>1</v>
      </c>
      <c r="AO8" s="92" t="s">
        <v>247</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14</v>
      </c>
      <c r="BK8" s="52">
        <v>100</v>
      </c>
      <c r="BL8" s="51">
        <v>14</v>
      </c>
    </row>
    <row r="9" spans="1:64" ht="15">
      <c r="A9" s="84" t="s">
        <v>213</v>
      </c>
      <c r="B9" s="84" t="s">
        <v>221</v>
      </c>
      <c r="C9" s="53"/>
      <c r="D9" s="54"/>
      <c r="E9" s="65"/>
      <c r="F9" s="55"/>
      <c r="G9" s="53"/>
      <c r="H9" s="57"/>
      <c r="I9" s="56"/>
      <c r="J9" s="56"/>
      <c r="K9" s="36" t="s">
        <v>65</v>
      </c>
      <c r="L9" s="83">
        <v>9</v>
      </c>
      <c r="M9" s="83"/>
      <c r="N9" s="63"/>
      <c r="O9" s="86" t="s">
        <v>230</v>
      </c>
      <c r="P9" s="88">
        <v>43716.58489583333</v>
      </c>
      <c r="Q9" s="86" t="s">
        <v>233</v>
      </c>
      <c r="R9" s="90" t="s">
        <v>236</v>
      </c>
      <c r="S9" s="86" t="s">
        <v>237</v>
      </c>
      <c r="T9" s="86"/>
      <c r="U9" s="86"/>
      <c r="V9" s="90" t="s">
        <v>239</v>
      </c>
      <c r="W9" s="88">
        <v>43716.58489583333</v>
      </c>
      <c r="X9" s="90" t="s">
        <v>242</v>
      </c>
      <c r="Y9" s="86"/>
      <c r="Z9" s="86"/>
      <c r="AA9" s="92" t="s">
        <v>245</v>
      </c>
      <c r="AB9" s="92" t="s">
        <v>248</v>
      </c>
      <c r="AC9" s="86" t="b">
        <v>0</v>
      </c>
      <c r="AD9" s="86">
        <v>0</v>
      </c>
      <c r="AE9" s="92" t="s">
        <v>251</v>
      </c>
      <c r="AF9" s="86" t="b">
        <v>0</v>
      </c>
      <c r="AG9" s="86" t="s">
        <v>253</v>
      </c>
      <c r="AH9" s="86"/>
      <c r="AI9" s="92" t="s">
        <v>254</v>
      </c>
      <c r="AJ9" s="86" t="b">
        <v>0</v>
      </c>
      <c r="AK9" s="86">
        <v>0</v>
      </c>
      <c r="AL9" s="92" t="s">
        <v>254</v>
      </c>
      <c r="AM9" s="86" t="s">
        <v>256</v>
      </c>
      <c r="AN9" s="86" t="b">
        <v>1</v>
      </c>
      <c r="AO9" s="92" t="s">
        <v>248</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c r="BE9" s="52"/>
      <c r="BF9" s="51"/>
      <c r="BG9" s="52"/>
      <c r="BH9" s="51"/>
      <c r="BI9" s="52"/>
      <c r="BJ9" s="51"/>
      <c r="BK9" s="52"/>
      <c r="BL9" s="51"/>
    </row>
    <row r="10" spans="1:64" ht="15">
      <c r="A10" s="84" t="s">
        <v>213</v>
      </c>
      <c r="B10" s="84" t="s">
        <v>222</v>
      </c>
      <c r="C10" s="53"/>
      <c r="D10" s="54"/>
      <c r="E10" s="65"/>
      <c r="F10" s="55"/>
      <c r="G10" s="53"/>
      <c r="H10" s="57"/>
      <c r="I10" s="56"/>
      <c r="J10" s="56"/>
      <c r="K10" s="36" t="s">
        <v>65</v>
      </c>
      <c r="L10" s="83">
        <v>10</v>
      </c>
      <c r="M10" s="83"/>
      <c r="N10" s="63"/>
      <c r="O10" s="86" t="s">
        <v>230</v>
      </c>
      <c r="P10" s="88">
        <v>43716.58489583333</v>
      </c>
      <c r="Q10" s="86" t="s">
        <v>233</v>
      </c>
      <c r="R10" s="90" t="s">
        <v>236</v>
      </c>
      <c r="S10" s="86" t="s">
        <v>237</v>
      </c>
      <c r="T10" s="86"/>
      <c r="U10" s="86"/>
      <c r="V10" s="90" t="s">
        <v>239</v>
      </c>
      <c r="W10" s="88">
        <v>43716.58489583333</v>
      </c>
      <c r="X10" s="90" t="s">
        <v>242</v>
      </c>
      <c r="Y10" s="86"/>
      <c r="Z10" s="86"/>
      <c r="AA10" s="92" t="s">
        <v>245</v>
      </c>
      <c r="AB10" s="92" t="s">
        <v>248</v>
      </c>
      <c r="AC10" s="86" t="b">
        <v>0</v>
      </c>
      <c r="AD10" s="86">
        <v>0</v>
      </c>
      <c r="AE10" s="92" t="s">
        <v>251</v>
      </c>
      <c r="AF10" s="86" t="b">
        <v>0</v>
      </c>
      <c r="AG10" s="86" t="s">
        <v>253</v>
      </c>
      <c r="AH10" s="86"/>
      <c r="AI10" s="92" t="s">
        <v>254</v>
      </c>
      <c r="AJ10" s="86" t="b">
        <v>0</v>
      </c>
      <c r="AK10" s="86">
        <v>0</v>
      </c>
      <c r="AL10" s="92" t="s">
        <v>254</v>
      </c>
      <c r="AM10" s="86" t="s">
        <v>256</v>
      </c>
      <c r="AN10" s="86" t="b">
        <v>1</v>
      </c>
      <c r="AO10" s="92" t="s">
        <v>248</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c r="BE10" s="52"/>
      <c r="BF10" s="51"/>
      <c r="BG10" s="52"/>
      <c r="BH10" s="51"/>
      <c r="BI10" s="52"/>
      <c r="BJ10" s="51"/>
      <c r="BK10" s="52"/>
      <c r="BL10" s="51"/>
    </row>
    <row r="11" spans="1:64" ht="15">
      <c r="A11" s="84" t="s">
        <v>213</v>
      </c>
      <c r="B11" s="84" t="s">
        <v>223</v>
      </c>
      <c r="C11" s="53"/>
      <c r="D11" s="54"/>
      <c r="E11" s="65"/>
      <c r="F11" s="55"/>
      <c r="G11" s="53"/>
      <c r="H11" s="57"/>
      <c r="I11" s="56"/>
      <c r="J11" s="56"/>
      <c r="K11" s="36" t="s">
        <v>65</v>
      </c>
      <c r="L11" s="83">
        <v>11</v>
      </c>
      <c r="M11" s="83"/>
      <c r="N11" s="63"/>
      <c r="O11" s="86" t="s">
        <v>230</v>
      </c>
      <c r="P11" s="88">
        <v>43716.58489583333</v>
      </c>
      <c r="Q11" s="86" t="s">
        <v>233</v>
      </c>
      <c r="R11" s="90" t="s">
        <v>236</v>
      </c>
      <c r="S11" s="86" t="s">
        <v>237</v>
      </c>
      <c r="T11" s="86"/>
      <c r="U11" s="86"/>
      <c r="V11" s="90" t="s">
        <v>239</v>
      </c>
      <c r="W11" s="88">
        <v>43716.58489583333</v>
      </c>
      <c r="X11" s="90" t="s">
        <v>242</v>
      </c>
      <c r="Y11" s="86"/>
      <c r="Z11" s="86"/>
      <c r="AA11" s="92" t="s">
        <v>245</v>
      </c>
      <c r="AB11" s="92" t="s">
        <v>248</v>
      </c>
      <c r="AC11" s="86" t="b">
        <v>0</v>
      </c>
      <c r="AD11" s="86">
        <v>0</v>
      </c>
      <c r="AE11" s="92" t="s">
        <v>251</v>
      </c>
      <c r="AF11" s="86" t="b">
        <v>0</v>
      </c>
      <c r="AG11" s="86" t="s">
        <v>253</v>
      </c>
      <c r="AH11" s="86"/>
      <c r="AI11" s="92" t="s">
        <v>254</v>
      </c>
      <c r="AJ11" s="86" t="b">
        <v>0</v>
      </c>
      <c r="AK11" s="86">
        <v>0</v>
      </c>
      <c r="AL11" s="92" t="s">
        <v>254</v>
      </c>
      <c r="AM11" s="86" t="s">
        <v>256</v>
      </c>
      <c r="AN11" s="86" t="b">
        <v>1</v>
      </c>
      <c r="AO11" s="92" t="s">
        <v>248</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c r="BE11" s="52"/>
      <c r="BF11" s="51"/>
      <c r="BG11" s="52"/>
      <c r="BH11" s="51"/>
      <c r="BI11" s="52"/>
      <c r="BJ11" s="51"/>
      <c r="BK11" s="52"/>
      <c r="BL11" s="51"/>
    </row>
    <row r="12" spans="1:64" ht="15">
      <c r="A12" s="84" t="s">
        <v>213</v>
      </c>
      <c r="B12" s="84" t="s">
        <v>224</v>
      </c>
      <c r="C12" s="53"/>
      <c r="D12" s="54"/>
      <c r="E12" s="65"/>
      <c r="F12" s="55"/>
      <c r="G12" s="53"/>
      <c r="H12" s="57"/>
      <c r="I12" s="56"/>
      <c r="J12" s="56"/>
      <c r="K12" s="36" t="s">
        <v>65</v>
      </c>
      <c r="L12" s="83">
        <v>12</v>
      </c>
      <c r="M12" s="83"/>
      <c r="N12" s="63"/>
      <c r="O12" s="86" t="s">
        <v>231</v>
      </c>
      <c r="P12" s="88">
        <v>43716.58489583333</v>
      </c>
      <c r="Q12" s="86" t="s">
        <v>233</v>
      </c>
      <c r="R12" s="90" t="s">
        <v>236</v>
      </c>
      <c r="S12" s="86" t="s">
        <v>237</v>
      </c>
      <c r="T12" s="86"/>
      <c r="U12" s="86"/>
      <c r="V12" s="90" t="s">
        <v>239</v>
      </c>
      <c r="W12" s="88">
        <v>43716.58489583333</v>
      </c>
      <c r="X12" s="90" t="s">
        <v>242</v>
      </c>
      <c r="Y12" s="86"/>
      <c r="Z12" s="86"/>
      <c r="AA12" s="92" t="s">
        <v>245</v>
      </c>
      <c r="AB12" s="92" t="s">
        <v>248</v>
      </c>
      <c r="AC12" s="86" t="b">
        <v>0</v>
      </c>
      <c r="AD12" s="86">
        <v>0</v>
      </c>
      <c r="AE12" s="92" t="s">
        <v>251</v>
      </c>
      <c r="AF12" s="86" t="b">
        <v>0</v>
      </c>
      <c r="AG12" s="86" t="s">
        <v>253</v>
      </c>
      <c r="AH12" s="86"/>
      <c r="AI12" s="92" t="s">
        <v>254</v>
      </c>
      <c r="AJ12" s="86" t="b">
        <v>0</v>
      </c>
      <c r="AK12" s="86">
        <v>0</v>
      </c>
      <c r="AL12" s="92" t="s">
        <v>254</v>
      </c>
      <c r="AM12" s="86" t="s">
        <v>256</v>
      </c>
      <c r="AN12" s="86" t="b">
        <v>1</v>
      </c>
      <c r="AO12" s="92" t="s">
        <v>248</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17</v>
      </c>
      <c r="BK12" s="52">
        <v>100</v>
      </c>
      <c r="BL12" s="51">
        <v>17</v>
      </c>
    </row>
    <row r="13" spans="1:64" ht="15">
      <c r="A13" s="84" t="s">
        <v>214</v>
      </c>
      <c r="B13" s="84" t="s">
        <v>225</v>
      </c>
      <c r="C13" s="53"/>
      <c r="D13" s="54"/>
      <c r="E13" s="65"/>
      <c r="F13" s="55"/>
      <c r="G13" s="53"/>
      <c r="H13" s="57"/>
      <c r="I13" s="56"/>
      <c r="J13" s="56"/>
      <c r="K13" s="36" t="s">
        <v>65</v>
      </c>
      <c r="L13" s="83">
        <v>13</v>
      </c>
      <c r="M13" s="83"/>
      <c r="N13" s="63"/>
      <c r="O13" s="86" t="s">
        <v>230</v>
      </c>
      <c r="P13" s="88">
        <v>43717.881423611114</v>
      </c>
      <c r="Q13" s="86" t="s">
        <v>234</v>
      </c>
      <c r="R13" s="86"/>
      <c r="S13" s="86"/>
      <c r="T13" s="86"/>
      <c r="U13" s="86"/>
      <c r="V13" s="90" t="s">
        <v>240</v>
      </c>
      <c r="W13" s="88">
        <v>43717.881423611114</v>
      </c>
      <c r="X13" s="90" t="s">
        <v>243</v>
      </c>
      <c r="Y13" s="86"/>
      <c r="Z13" s="86"/>
      <c r="AA13" s="92" t="s">
        <v>246</v>
      </c>
      <c r="AB13" s="92" t="s">
        <v>249</v>
      </c>
      <c r="AC13" s="86" t="b">
        <v>0</v>
      </c>
      <c r="AD13" s="86">
        <v>0</v>
      </c>
      <c r="AE13" s="92" t="s">
        <v>252</v>
      </c>
      <c r="AF13" s="86" t="b">
        <v>0</v>
      </c>
      <c r="AG13" s="86" t="s">
        <v>253</v>
      </c>
      <c r="AH13" s="86"/>
      <c r="AI13" s="92" t="s">
        <v>254</v>
      </c>
      <c r="AJ13" s="86" t="b">
        <v>0</v>
      </c>
      <c r="AK13" s="86">
        <v>0</v>
      </c>
      <c r="AL13" s="92" t="s">
        <v>254</v>
      </c>
      <c r="AM13" s="86" t="s">
        <v>255</v>
      </c>
      <c r="AN13" s="86" t="b">
        <v>0</v>
      </c>
      <c r="AO13" s="92" t="s">
        <v>249</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c r="BE13" s="52"/>
      <c r="BF13" s="51"/>
      <c r="BG13" s="52"/>
      <c r="BH13" s="51"/>
      <c r="BI13" s="52"/>
      <c r="BJ13" s="51"/>
      <c r="BK13" s="52"/>
      <c r="BL13" s="51"/>
    </row>
    <row r="14" spans="1:64" ht="15">
      <c r="A14" s="84" t="s">
        <v>214</v>
      </c>
      <c r="B14" s="84" t="s">
        <v>226</v>
      </c>
      <c r="C14" s="53"/>
      <c r="D14" s="54"/>
      <c r="E14" s="65"/>
      <c r="F14" s="55"/>
      <c r="G14" s="53"/>
      <c r="H14" s="57"/>
      <c r="I14" s="56"/>
      <c r="J14" s="56"/>
      <c r="K14" s="36" t="s">
        <v>65</v>
      </c>
      <c r="L14" s="83">
        <v>14</v>
      </c>
      <c r="M14" s="83"/>
      <c r="N14" s="63"/>
      <c r="O14" s="86" t="s">
        <v>230</v>
      </c>
      <c r="P14" s="88">
        <v>43717.881423611114</v>
      </c>
      <c r="Q14" s="86" t="s">
        <v>234</v>
      </c>
      <c r="R14" s="86"/>
      <c r="S14" s="86"/>
      <c r="T14" s="86"/>
      <c r="U14" s="86"/>
      <c r="V14" s="90" t="s">
        <v>240</v>
      </c>
      <c r="W14" s="88">
        <v>43717.881423611114</v>
      </c>
      <c r="X14" s="90" t="s">
        <v>243</v>
      </c>
      <c r="Y14" s="86"/>
      <c r="Z14" s="86"/>
      <c r="AA14" s="92" t="s">
        <v>246</v>
      </c>
      <c r="AB14" s="92" t="s">
        <v>249</v>
      </c>
      <c r="AC14" s="86" t="b">
        <v>0</v>
      </c>
      <c r="AD14" s="86">
        <v>0</v>
      </c>
      <c r="AE14" s="92" t="s">
        <v>252</v>
      </c>
      <c r="AF14" s="86" t="b">
        <v>0</v>
      </c>
      <c r="AG14" s="86" t="s">
        <v>253</v>
      </c>
      <c r="AH14" s="86"/>
      <c r="AI14" s="92" t="s">
        <v>254</v>
      </c>
      <c r="AJ14" s="86" t="b">
        <v>0</v>
      </c>
      <c r="AK14" s="86">
        <v>0</v>
      </c>
      <c r="AL14" s="92" t="s">
        <v>254</v>
      </c>
      <c r="AM14" s="86" t="s">
        <v>255</v>
      </c>
      <c r="AN14" s="86" t="b">
        <v>0</v>
      </c>
      <c r="AO14" s="92" t="s">
        <v>249</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c r="BE14" s="52"/>
      <c r="BF14" s="51"/>
      <c r="BG14" s="52"/>
      <c r="BH14" s="51"/>
      <c r="BI14" s="52"/>
      <c r="BJ14" s="51"/>
      <c r="BK14" s="52"/>
      <c r="BL14" s="51"/>
    </row>
    <row r="15" spans="1:64" ht="15">
      <c r="A15" s="84" t="s">
        <v>214</v>
      </c>
      <c r="B15" s="84" t="s">
        <v>227</v>
      </c>
      <c r="C15" s="53"/>
      <c r="D15" s="54"/>
      <c r="E15" s="65"/>
      <c r="F15" s="55"/>
      <c r="G15" s="53"/>
      <c r="H15" s="57"/>
      <c r="I15" s="56"/>
      <c r="J15" s="56"/>
      <c r="K15" s="36" t="s">
        <v>65</v>
      </c>
      <c r="L15" s="83">
        <v>15</v>
      </c>
      <c r="M15" s="83"/>
      <c r="N15" s="63"/>
      <c r="O15" s="86" t="s">
        <v>230</v>
      </c>
      <c r="P15" s="88">
        <v>43717.881423611114</v>
      </c>
      <c r="Q15" s="86" t="s">
        <v>234</v>
      </c>
      <c r="R15" s="86"/>
      <c r="S15" s="86"/>
      <c r="T15" s="86"/>
      <c r="U15" s="86"/>
      <c r="V15" s="90" t="s">
        <v>240</v>
      </c>
      <c r="W15" s="88">
        <v>43717.881423611114</v>
      </c>
      <c r="X15" s="90" t="s">
        <v>243</v>
      </c>
      <c r="Y15" s="86"/>
      <c r="Z15" s="86"/>
      <c r="AA15" s="92" t="s">
        <v>246</v>
      </c>
      <c r="AB15" s="92" t="s">
        <v>249</v>
      </c>
      <c r="AC15" s="86" t="b">
        <v>0</v>
      </c>
      <c r="AD15" s="86">
        <v>0</v>
      </c>
      <c r="AE15" s="92" t="s">
        <v>252</v>
      </c>
      <c r="AF15" s="86" t="b">
        <v>0</v>
      </c>
      <c r="AG15" s="86" t="s">
        <v>253</v>
      </c>
      <c r="AH15" s="86"/>
      <c r="AI15" s="92" t="s">
        <v>254</v>
      </c>
      <c r="AJ15" s="86" t="b">
        <v>0</v>
      </c>
      <c r="AK15" s="86">
        <v>0</v>
      </c>
      <c r="AL15" s="92" t="s">
        <v>254</v>
      </c>
      <c r="AM15" s="86" t="s">
        <v>255</v>
      </c>
      <c r="AN15" s="86" t="b">
        <v>0</v>
      </c>
      <c r="AO15" s="92" t="s">
        <v>249</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c r="BE15" s="52"/>
      <c r="BF15" s="51"/>
      <c r="BG15" s="52"/>
      <c r="BH15" s="51"/>
      <c r="BI15" s="52"/>
      <c r="BJ15" s="51"/>
      <c r="BK15" s="52"/>
      <c r="BL15" s="51"/>
    </row>
    <row r="16" spans="1:64" ht="15">
      <c r="A16" s="84" t="s">
        <v>214</v>
      </c>
      <c r="B16" s="84" t="s">
        <v>228</v>
      </c>
      <c r="C16" s="53"/>
      <c r="D16" s="54"/>
      <c r="E16" s="65"/>
      <c r="F16" s="55"/>
      <c r="G16" s="53"/>
      <c r="H16" s="57"/>
      <c r="I16" s="56"/>
      <c r="J16" s="56"/>
      <c r="K16" s="36" t="s">
        <v>65</v>
      </c>
      <c r="L16" s="83">
        <v>16</v>
      </c>
      <c r="M16" s="83"/>
      <c r="N16" s="63"/>
      <c r="O16" s="86" t="s">
        <v>230</v>
      </c>
      <c r="P16" s="88">
        <v>43717.881423611114</v>
      </c>
      <c r="Q16" s="86" t="s">
        <v>234</v>
      </c>
      <c r="R16" s="86"/>
      <c r="S16" s="86"/>
      <c r="T16" s="86"/>
      <c r="U16" s="86"/>
      <c r="V16" s="90" t="s">
        <v>240</v>
      </c>
      <c r="W16" s="88">
        <v>43717.881423611114</v>
      </c>
      <c r="X16" s="90" t="s">
        <v>243</v>
      </c>
      <c r="Y16" s="86"/>
      <c r="Z16" s="86"/>
      <c r="AA16" s="92" t="s">
        <v>246</v>
      </c>
      <c r="AB16" s="92" t="s">
        <v>249</v>
      </c>
      <c r="AC16" s="86" t="b">
        <v>0</v>
      </c>
      <c r="AD16" s="86">
        <v>0</v>
      </c>
      <c r="AE16" s="92" t="s">
        <v>252</v>
      </c>
      <c r="AF16" s="86" t="b">
        <v>0</v>
      </c>
      <c r="AG16" s="86" t="s">
        <v>253</v>
      </c>
      <c r="AH16" s="86"/>
      <c r="AI16" s="92" t="s">
        <v>254</v>
      </c>
      <c r="AJ16" s="86" t="b">
        <v>0</v>
      </c>
      <c r="AK16" s="86">
        <v>0</v>
      </c>
      <c r="AL16" s="92" t="s">
        <v>254</v>
      </c>
      <c r="AM16" s="86" t="s">
        <v>255</v>
      </c>
      <c r="AN16" s="86" t="b">
        <v>0</v>
      </c>
      <c r="AO16" s="92" t="s">
        <v>249</v>
      </c>
      <c r="AP16" s="86" t="s">
        <v>176</v>
      </c>
      <c r="AQ16" s="86">
        <v>0</v>
      </c>
      <c r="AR16" s="86">
        <v>0</v>
      </c>
      <c r="AS16" s="86"/>
      <c r="AT16" s="86"/>
      <c r="AU16" s="86"/>
      <c r="AV16" s="86"/>
      <c r="AW16" s="86"/>
      <c r="AX16" s="86"/>
      <c r="AY16" s="86"/>
      <c r="AZ16" s="86"/>
      <c r="BA16">
        <v>1</v>
      </c>
      <c r="BB16" s="85" t="str">
        <f>REPLACE(INDEX(GroupVertices[Group],MATCH(Edges25[[#This Row],[Vertex 1]],GroupVertices[Vertex],0)),1,1,"")</f>
        <v>2</v>
      </c>
      <c r="BC16" s="85" t="str">
        <f>REPLACE(INDEX(GroupVertices[Group],MATCH(Edges25[[#This Row],[Vertex 2]],GroupVertices[Vertex],0)),1,1,"")</f>
        <v>2</v>
      </c>
      <c r="BD16" s="51"/>
      <c r="BE16" s="52"/>
      <c r="BF16" s="51"/>
      <c r="BG16" s="52"/>
      <c r="BH16" s="51"/>
      <c r="BI16" s="52"/>
      <c r="BJ16" s="51"/>
      <c r="BK16" s="52"/>
      <c r="BL16" s="51"/>
    </row>
    <row r="17" spans="1:64" ht="15">
      <c r="A17" s="84" t="s">
        <v>214</v>
      </c>
      <c r="B17" s="84" t="s">
        <v>229</v>
      </c>
      <c r="C17" s="53"/>
      <c r="D17" s="54"/>
      <c r="E17" s="65"/>
      <c r="F17" s="55"/>
      <c r="G17" s="53"/>
      <c r="H17" s="57"/>
      <c r="I17" s="56"/>
      <c r="J17" s="56"/>
      <c r="K17" s="36" t="s">
        <v>65</v>
      </c>
      <c r="L17" s="83">
        <v>17</v>
      </c>
      <c r="M17" s="83"/>
      <c r="N17" s="63"/>
      <c r="O17" s="86" t="s">
        <v>231</v>
      </c>
      <c r="P17" s="88">
        <v>43717.881423611114</v>
      </c>
      <c r="Q17" s="86" t="s">
        <v>234</v>
      </c>
      <c r="R17" s="86"/>
      <c r="S17" s="86"/>
      <c r="T17" s="86"/>
      <c r="U17" s="86"/>
      <c r="V17" s="90" t="s">
        <v>240</v>
      </c>
      <c r="W17" s="88">
        <v>43717.881423611114</v>
      </c>
      <c r="X17" s="90" t="s">
        <v>243</v>
      </c>
      <c r="Y17" s="86"/>
      <c r="Z17" s="86"/>
      <c r="AA17" s="92" t="s">
        <v>246</v>
      </c>
      <c r="AB17" s="92" t="s">
        <v>249</v>
      </c>
      <c r="AC17" s="86" t="b">
        <v>0</v>
      </c>
      <c r="AD17" s="86">
        <v>0</v>
      </c>
      <c r="AE17" s="92" t="s">
        <v>252</v>
      </c>
      <c r="AF17" s="86" t="b">
        <v>0</v>
      </c>
      <c r="AG17" s="86" t="s">
        <v>253</v>
      </c>
      <c r="AH17" s="86"/>
      <c r="AI17" s="92" t="s">
        <v>254</v>
      </c>
      <c r="AJ17" s="86" t="b">
        <v>0</v>
      </c>
      <c r="AK17" s="86">
        <v>0</v>
      </c>
      <c r="AL17" s="92" t="s">
        <v>254</v>
      </c>
      <c r="AM17" s="86" t="s">
        <v>255</v>
      </c>
      <c r="AN17" s="86" t="b">
        <v>0</v>
      </c>
      <c r="AO17" s="92" t="s">
        <v>249</v>
      </c>
      <c r="AP17" s="86" t="s">
        <v>176</v>
      </c>
      <c r="AQ17" s="86">
        <v>0</v>
      </c>
      <c r="AR17" s="86">
        <v>0</v>
      </c>
      <c r="AS17" s="86"/>
      <c r="AT17" s="86"/>
      <c r="AU17" s="86"/>
      <c r="AV17" s="86"/>
      <c r="AW17" s="86"/>
      <c r="AX17" s="86"/>
      <c r="AY17" s="86"/>
      <c r="AZ17" s="86"/>
      <c r="BA17">
        <v>1</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15</v>
      </c>
      <c r="BK17" s="52">
        <v>100</v>
      </c>
      <c r="BL17"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3" r:id="rId1" display="https://twitter.com/i/web/status/1170446317358895106"/>
    <hyperlink ref="R4" r:id="rId2" display="https://twitter.com/i/web/status/1170446317358895106"/>
    <hyperlink ref="R5" r:id="rId3" display="https://twitter.com/i/web/status/1170446317358895106"/>
    <hyperlink ref="R6" r:id="rId4" display="https://twitter.com/i/web/status/1170446317358895106"/>
    <hyperlink ref="R7" r:id="rId5" display="https://twitter.com/i/web/status/1170446317358895106"/>
    <hyperlink ref="R8" r:id="rId6" display="https://twitter.com/i/web/status/1170446317358895106"/>
    <hyperlink ref="R9" r:id="rId7" display="https://twitter.com/i/web/status/1170698867693760512"/>
    <hyperlink ref="R10" r:id="rId8" display="https://twitter.com/i/web/status/1170698867693760512"/>
    <hyperlink ref="R11" r:id="rId9" display="https://twitter.com/i/web/status/1170698867693760512"/>
    <hyperlink ref="R12" r:id="rId10" display="https://twitter.com/i/web/status/1170698867693760512"/>
    <hyperlink ref="V3" r:id="rId11" display="http://pbs.twimg.com/profile_images/1165056866197659648/p2XoKMu__normal.jpg"/>
    <hyperlink ref="V4" r:id="rId12" display="http://pbs.twimg.com/profile_images/1165056866197659648/p2XoKMu__normal.jpg"/>
    <hyperlink ref="V5" r:id="rId13" display="http://pbs.twimg.com/profile_images/1165056866197659648/p2XoKMu__normal.jpg"/>
    <hyperlink ref="V6" r:id="rId14" display="http://pbs.twimg.com/profile_images/1165056866197659648/p2XoKMu__normal.jpg"/>
    <hyperlink ref="V7" r:id="rId15" display="http://pbs.twimg.com/profile_images/1165056866197659648/p2XoKMu__normal.jpg"/>
    <hyperlink ref="V8" r:id="rId16" display="http://pbs.twimg.com/profile_images/1165056866197659648/p2XoKMu__normal.jpg"/>
    <hyperlink ref="V9" r:id="rId17" display="http://pbs.twimg.com/profile_images/1169960041430028288/yPyexABu_normal.jpg"/>
    <hyperlink ref="V10" r:id="rId18" display="http://pbs.twimg.com/profile_images/1169960041430028288/yPyexABu_normal.jpg"/>
    <hyperlink ref="V11" r:id="rId19" display="http://pbs.twimg.com/profile_images/1169960041430028288/yPyexABu_normal.jpg"/>
    <hyperlink ref="V12" r:id="rId20" display="http://pbs.twimg.com/profile_images/1169960041430028288/yPyexABu_normal.jpg"/>
    <hyperlink ref="V13" r:id="rId21" display="http://pbs.twimg.com/profile_images/1151909850131177476/i6Qgrisj_normal.jpg"/>
    <hyperlink ref="V14" r:id="rId22" display="http://pbs.twimg.com/profile_images/1151909850131177476/i6Qgrisj_normal.jpg"/>
    <hyperlink ref="V15" r:id="rId23" display="http://pbs.twimg.com/profile_images/1151909850131177476/i6Qgrisj_normal.jpg"/>
    <hyperlink ref="V16" r:id="rId24" display="http://pbs.twimg.com/profile_images/1151909850131177476/i6Qgrisj_normal.jpg"/>
    <hyperlink ref="V17" r:id="rId25" display="http://pbs.twimg.com/profile_images/1151909850131177476/i6Qgrisj_normal.jpg"/>
    <hyperlink ref="X3" r:id="rId26" display="https://twitter.com/#!/ntu47hwnv4vl1jq/status/1170446317358895106"/>
    <hyperlink ref="X4" r:id="rId27" display="https://twitter.com/#!/ntu47hwnv4vl1jq/status/1170446317358895106"/>
    <hyperlink ref="X5" r:id="rId28" display="https://twitter.com/#!/ntu47hwnv4vl1jq/status/1170446317358895106"/>
    <hyperlink ref="X6" r:id="rId29" display="https://twitter.com/#!/ntu47hwnv4vl1jq/status/1170446317358895106"/>
    <hyperlink ref="X7" r:id="rId30" display="https://twitter.com/#!/ntu47hwnv4vl1jq/status/1170446317358895106"/>
    <hyperlink ref="X8" r:id="rId31" display="https://twitter.com/#!/ntu47hwnv4vl1jq/status/1170446317358895106"/>
    <hyperlink ref="X9" r:id="rId32" display="https://twitter.com/#!/hilalmrad/status/1170698867693760512"/>
    <hyperlink ref="X10" r:id="rId33" display="https://twitter.com/#!/hilalmrad/status/1170698867693760512"/>
    <hyperlink ref="X11" r:id="rId34" display="https://twitter.com/#!/hilalmrad/status/1170698867693760512"/>
    <hyperlink ref="X12" r:id="rId35" display="https://twitter.com/#!/hilalmrad/status/1170698867693760512"/>
    <hyperlink ref="X13" r:id="rId36" display="https://twitter.com/#!/raghib98ra/status/1171168713183285249"/>
    <hyperlink ref="X14" r:id="rId37" display="https://twitter.com/#!/raghib98ra/status/1171168713183285249"/>
    <hyperlink ref="X15" r:id="rId38" display="https://twitter.com/#!/raghib98ra/status/1171168713183285249"/>
    <hyperlink ref="X16" r:id="rId39" display="https://twitter.com/#!/raghib98ra/status/1171168713183285249"/>
    <hyperlink ref="X17" r:id="rId40" display="https://twitter.com/#!/raghib98ra/status/1171168713183285249"/>
  </hyperlinks>
  <printOptions/>
  <pageMargins left="0.7" right="0.7" top="0.75" bottom="0.75" header="0.3" footer="0.3"/>
  <pageSetup horizontalDpi="600" verticalDpi="600" orientation="portrait" r:id="rId44"/>
  <legacyDrawing r:id="rId42"/>
  <tableParts>
    <tablePart r:id="rId4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561</v>
      </c>
      <c r="B1" s="13" t="s">
        <v>34</v>
      </c>
    </row>
    <row r="2" spans="1:2" ht="15">
      <c r="A2" s="124" t="s">
        <v>212</v>
      </c>
      <c r="B2" s="85">
        <v>30</v>
      </c>
    </row>
    <row r="3" spans="1:2" ht="15">
      <c r="A3" s="124" t="s">
        <v>214</v>
      </c>
      <c r="B3" s="85">
        <v>20</v>
      </c>
    </row>
    <row r="4" spans="1:2" ht="15">
      <c r="A4" s="124" t="s">
        <v>213</v>
      </c>
      <c r="B4" s="85">
        <v>12</v>
      </c>
    </row>
    <row r="5" spans="1:2" ht="15">
      <c r="A5" s="124" t="s">
        <v>224</v>
      </c>
      <c r="B5" s="85">
        <v>0</v>
      </c>
    </row>
    <row r="6" spans="1:2" ht="15">
      <c r="A6" s="124" t="s">
        <v>223</v>
      </c>
      <c r="B6" s="85">
        <v>0</v>
      </c>
    </row>
    <row r="7" spans="1:2" ht="15">
      <c r="A7" s="124" t="s">
        <v>225</v>
      </c>
      <c r="B7" s="85">
        <v>0</v>
      </c>
    </row>
    <row r="8" spans="1:2" ht="15">
      <c r="A8" s="124" t="s">
        <v>228</v>
      </c>
      <c r="B8" s="85">
        <v>0</v>
      </c>
    </row>
    <row r="9" spans="1:2" ht="15">
      <c r="A9" s="124" t="s">
        <v>229</v>
      </c>
      <c r="B9" s="85">
        <v>0</v>
      </c>
    </row>
    <row r="10" spans="1:2" ht="15">
      <c r="A10" s="124" t="s">
        <v>226</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563</v>
      </c>
      <c r="B25" t="s">
        <v>562</v>
      </c>
    </row>
    <row r="26" spans="1:2" ht="15">
      <c r="A26" s="136">
        <v>43715.88798611111</v>
      </c>
      <c r="B26" s="3">
        <v>6</v>
      </c>
    </row>
    <row r="27" spans="1:2" ht="15">
      <c r="A27" s="136">
        <v>43716.58489583333</v>
      </c>
      <c r="B27" s="3">
        <v>4</v>
      </c>
    </row>
    <row r="28" spans="1:2" ht="15">
      <c r="A28" s="136">
        <v>43717.881423611114</v>
      </c>
      <c r="B28" s="3">
        <v>5</v>
      </c>
    </row>
    <row r="29" spans="1:2" ht="15">
      <c r="A29" s="136" t="s">
        <v>564</v>
      </c>
      <c r="B29"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192</v>
      </c>
      <c r="AT2" s="13" t="s">
        <v>272</v>
      </c>
      <c r="AU2" s="13" t="s">
        <v>273</v>
      </c>
      <c r="AV2" s="13" t="s">
        <v>274</v>
      </c>
      <c r="AW2" s="13" t="s">
        <v>275</v>
      </c>
      <c r="AX2" s="13" t="s">
        <v>276</v>
      </c>
      <c r="AY2" s="13" t="s">
        <v>277</v>
      </c>
      <c r="AZ2" s="13" t="s">
        <v>438</v>
      </c>
      <c r="BA2" s="127" t="s">
        <v>498</v>
      </c>
      <c r="BB2" s="127" t="s">
        <v>499</v>
      </c>
      <c r="BC2" s="127" t="s">
        <v>500</v>
      </c>
      <c r="BD2" s="127" t="s">
        <v>501</v>
      </c>
      <c r="BE2" s="127" t="s">
        <v>502</v>
      </c>
      <c r="BF2" s="127" t="s">
        <v>503</v>
      </c>
      <c r="BG2" s="127" t="s">
        <v>504</v>
      </c>
      <c r="BH2" s="127" t="s">
        <v>508</v>
      </c>
      <c r="BI2" s="127" t="s">
        <v>509</v>
      </c>
      <c r="BJ2" s="127" t="s">
        <v>513</v>
      </c>
      <c r="BK2" s="127" t="s">
        <v>530</v>
      </c>
      <c r="BL2" s="127" t="s">
        <v>531</v>
      </c>
      <c r="BM2" s="127" t="s">
        <v>532</v>
      </c>
      <c r="BN2" s="127" t="s">
        <v>533</v>
      </c>
      <c r="BO2" s="127" t="s">
        <v>534</v>
      </c>
      <c r="BP2" s="127" t="s">
        <v>535</v>
      </c>
      <c r="BQ2" s="127" t="s">
        <v>536</v>
      </c>
      <c r="BR2" s="127" t="s">
        <v>537</v>
      </c>
      <c r="BS2" s="127" t="s">
        <v>539</v>
      </c>
      <c r="BT2" s="3"/>
      <c r="BU2" s="3"/>
    </row>
    <row r="3" spans="1:73" ht="15" customHeight="1">
      <c r="A3" s="50" t="s">
        <v>212</v>
      </c>
      <c r="B3" s="53"/>
      <c r="C3" s="53" t="s">
        <v>64</v>
      </c>
      <c r="D3" s="54">
        <v>162.36077169117328</v>
      </c>
      <c r="E3" s="55"/>
      <c r="F3" s="112" t="s">
        <v>238</v>
      </c>
      <c r="G3" s="53"/>
      <c r="H3" s="57" t="s">
        <v>212</v>
      </c>
      <c r="I3" s="56"/>
      <c r="J3" s="56"/>
      <c r="K3" s="114" t="s">
        <v>375</v>
      </c>
      <c r="L3" s="59">
        <v>9999</v>
      </c>
      <c r="M3" s="60">
        <v>2004.3653564453125</v>
      </c>
      <c r="N3" s="60">
        <v>4999.4970703125</v>
      </c>
      <c r="O3" s="58"/>
      <c r="P3" s="61"/>
      <c r="Q3" s="61"/>
      <c r="R3" s="51"/>
      <c r="S3" s="51">
        <v>0</v>
      </c>
      <c r="T3" s="51">
        <v>6</v>
      </c>
      <c r="U3" s="52">
        <v>30</v>
      </c>
      <c r="V3" s="52">
        <v>0.166667</v>
      </c>
      <c r="W3" s="52">
        <v>0.142844</v>
      </c>
      <c r="X3" s="52">
        <v>3.297199</v>
      </c>
      <c r="Y3" s="52">
        <v>0</v>
      </c>
      <c r="Z3" s="52">
        <v>0</v>
      </c>
      <c r="AA3" s="62">
        <v>3</v>
      </c>
      <c r="AB3" s="62"/>
      <c r="AC3" s="63"/>
      <c r="AD3" s="85" t="s">
        <v>278</v>
      </c>
      <c r="AE3" s="85">
        <v>189</v>
      </c>
      <c r="AF3" s="85">
        <v>152</v>
      </c>
      <c r="AG3" s="85">
        <v>2170</v>
      </c>
      <c r="AH3" s="85">
        <v>3166</v>
      </c>
      <c r="AI3" s="85"/>
      <c r="AJ3" s="85" t="s">
        <v>296</v>
      </c>
      <c r="AK3" s="85" t="s">
        <v>310</v>
      </c>
      <c r="AL3" s="85"/>
      <c r="AM3" s="85"/>
      <c r="AN3" s="87">
        <v>43568.555081018516</v>
      </c>
      <c r="AO3" s="89" t="s">
        <v>321</v>
      </c>
      <c r="AP3" s="85" t="b">
        <v>1</v>
      </c>
      <c r="AQ3" s="85" t="b">
        <v>0</v>
      </c>
      <c r="AR3" s="85" t="b">
        <v>0</v>
      </c>
      <c r="AS3" s="85"/>
      <c r="AT3" s="85">
        <v>0</v>
      </c>
      <c r="AU3" s="85"/>
      <c r="AV3" s="85" t="b">
        <v>0</v>
      </c>
      <c r="AW3" s="85" t="s">
        <v>356</v>
      </c>
      <c r="AX3" s="89" t="s">
        <v>357</v>
      </c>
      <c r="AY3" s="85" t="s">
        <v>66</v>
      </c>
      <c r="AZ3" s="85" t="str">
        <f>REPLACE(INDEX(GroupVertices[Group],MATCH(Vertices[[#This Row],[Vertex]],GroupVertices[Vertex],0)),1,1,"")</f>
        <v>1</v>
      </c>
      <c r="BA3" s="51" t="s">
        <v>235</v>
      </c>
      <c r="BB3" s="51" t="s">
        <v>235</v>
      </c>
      <c r="BC3" s="51" t="s">
        <v>237</v>
      </c>
      <c r="BD3" s="51" t="s">
        <v>237</v>
      </c>
      <c r="BE3" s="51"/>
      <c r="BF3" s="51"/>
      <c r="BG3" s="128" t="s">
        <v>505</v>
      </c>
      <c r="BH3" s="128" t="s">
        <v>505</v>
      </c>
      <c r="BI3" s="128" t="s">
        <v>510</v>
      </c>
      <c r="BJ3" s="128" t="s">
        <v>510</v>
      </c>
      <c r="BK3" s="128">
        <v>0</v>
      </c>
      <c r="BL3" s="131">
        <v>0</v>
      </c>
      <c r="BM3" s="128">
        <v>0</v>
      </c>
      <c r="BN3" s="131">
        <v>0</v>
      </c>
      <c r="BO3" s="128">
        <v>0</v>
      </c>
      <c r="BP3" s="131">
        <v>0</v>
      </c>
      <c r="BQ3" s="128">
        <v>14</v>
      </c>
      <c r="BR3" s="131">
        <v>100</v>
      </c>
      <c r="BS3" s="128">
        <v>14</v>
      </c>
      <c r="BT3" s="3"/>
      <c r="BU3" s="3"/>
    </row>
    <row r="4" spans="1:76" ht="15">
      <c r="A4" s="14" t="s">
        <v>215</v>
      </c>
      <c r="B4" s="15"/>
      <c r="C4" s="15" t="s">
        <v>64</v>
      </c>
      <c r="D4" s="93">
        <v>1000</v>
      </c>
      <c r="E4" s="81"/>
      <c r="F4" s="112" t="s">
        <v>341</v>
      </c>
      <c r="G4" s="15"/>
      <c r="H4" s="16" t="s">
        <v>215</v>
      </c>
      <c r="I4" s="66"/>
      <c r="J4" s="66"/>
      <c r="K4" s="114" t="s">
        <v>376</v>
      </c>
      <c r="L4" s="94">
        <v>1</v>
      </c>
      <c r="M4" s="95">
        <v>451.6117248535156</v>
      </c>
      <c r="N4" s="95">
        <v>6139.736328125</v>
      </c>
      <c r="O4" s="77"/>
      <c r="P4" s="96"/>
      <c r="Q4" s="96"/>
      <c r="R4" s="97"/>
      <c r="S4" s="51">
        <v>1</v>
      </c>
      <c r="T4" s="51">
        <v>0</v>
      </c>
      <c r="U4" s="52">
        <v>0</v>
      </c>
      <c r="V4" s="52">
        <v>0.090909</v>
      </c>
      <c r="W4" s="52">
        <v>0.142844</v>
      </c>
      <c r="X4" s="52">
        <v>0.6171</v>
      </c>
      <c r="Y4" s="52">
        <v>0</v>
      </c>
      <c r="Z4" s="52">
        <v>0</v>
      </c>
      <c r="AA4" s="82">
        <v>4</v>
      </c>
      <c r="AB4" s="82"/>
      <c r="AC4" s="98"/>
      <c r="AD4" s="85" t="s">
        <v>279</v>
      </c>
      <c r="AE4" s="85">
        <v>1</v>
      </c>
      <c r="AF4" s="85">
        <v>2951041</v>
      </c>
      <c r="AG4" s="85">
        <v>3159</v>
      </c>
      <c r="AH4" s="85">
        <v>0</v>
      </c>
      <c r="AI4" s="85"/>
      <c r="AJ4" s="85" t="s">
        <v>297</v>
      </c>
      <c r="AK4" s="85" t="s">
        <v>311</v>
      </c>
      <c r="AL4" s="89" t="s">
        <v>316</v>
      </c>
      <c r="AM4" s="85"/>
      <c r="AN4" s="87">
        <v>41875.36096064815</v>
      </c>
      <c r="AO4" s="89" t="s">
        <v>322</v>
      </c>
      <c r="AP4" s="85" t="b">
        <v>0</v>
      </c>
      <c r="AQ4" s="85" t="b">
        <v>0</v>
      </c>
      <c r="AR4" s="85" t="b">
        <v>0</v>
      </c>
      <c r="AS4" s="85"/>
      <c r="AT4" s="85">
        <v>2378</v>
      </c>
      <c r="AU4" s="89" t="s">
        <v>339</v>
      </c>
      <c r="AV4" s="85" t="b">
        <v>1</v>
      </c>
      <c r="AW4" s="85" t="s">
        <v>356</v>
      </c>
      <c r="AX4" s="89" t="s">
        <v>358</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216</v>
      </c>
      <c r="B5" s="15"/>
      <c r="C5" s="15" t="s">
        <v>64</v>
      </c>
      <c r="D5" s="93">
        <v>1000</v>
      </c>
      <c r="E5" s="81"/>
      <c r="F5" s="112" t="s">
        <v>342</v>
      </c>
      <c r="G5" s="15"/>
      <c r="H5" s="16" t="s">
        <v>216</v>
      </c>
      <c r="I5" s="66"/>
      <c r="J5" s="66"/>
      <c r="K5" s="114" t="s">
        <v>377</v>
      </c>
      <c r="L5" s="94">
        <v>1</v>
      </c>
      <c r="M5" s="95">
        <v>1479.2908935546875</v>
      </c>
      <c r="N5" s="95">
        <v>9181.3173828125</v>
      </c>
      <c r="O5" s="77"/>
      <c r="P5" s="96"/>
      <c r="Q5" s="96"/>
      <c r="R5" s="97"/>
      <c r="S5" s="51">
        <v>1</v>
      </c>
      <c r="T5" s="51">
        <v>0</v>
      </c>
      <c r="U5" s="52">
        <v>0</v>
      </c>
      <c r="V5" s="52">
        <v>0.090909</v>
      </c>
      <c r="W5" s="52">
        <v>0.142844</v>
      </c>
      <c r="X5" s="52">
        <v>0.6171</v>
      </c>
      <c r="Y5" s="52">
        <v>0</v>
      </c>
      <c r="Z5" s="52">
        <v>0</v>
      </c>
      <c r="AA5" s="82">
        <v>5</v>
      </c>
      <c r="AB5" s="82"/>
      <c r="AC5" s="98"/>
      <c r="AD5" s="85" t="s">
        <v>280</v>
      </c>
      <c r="AE5" s="85">
        <v>3</v>
      </c>
      <c r="AF5" s="85">
        <v>346100</v>
      </c>
      <c r="AG5" s="85">
        <v>28188</v>
      </c>
      <c r="AH5" s="85">
        <v>0</v>
      </c>
      <c r="AI5" s="85"/>
      <c r="AJ5" s="85" t="s">
        <v>298</v>
      </c>
      <c r="AK5" s="85" t="s">
        <v>312</v>
      </c>
      <c r="AL5" s="89" t="s">
        <v>317</v>
      </c>
      <c r="AM5" s="85"/>
      <c r="AN5" s="87">
        <v>42414.57528935185</v>
      </c>
      <c r="AO5" s="89" t="s">
        <v>323</v>
      </c>
      <c r="AP5" s="85" t="b">
        <v>0</v>
      </c>
      <c r="AQ5" s="85" t="b">
        <v>0</v>
      </c>
      <c r="AR5" s="85" t="b">
        <v>0</v>
      </c>
      <c r="AS5" s="85"/>
      <c r="AT5" s="85">
        <v>382</v>
      </c>
      <c r="AU5" s="89" t="s">
        <v>339</v>
      </c>
      <c r="AV5" s="85" t="b">
        <v>1</v>
      </c>
      <c r="AW5" s="85" t="s">
        <v>356</v>
      </c>
      <c r="AX5" s="89" t="s">
        <v>359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217</v>
      </c>
      <c r="B6" s="15"/>
      <c r="C6" s="15" t="s">
        <v>64</v>
      </c>
      <c r="D6" s="93">
        <v>1000</v>
      </c>
      <c r="E6" s="81"/>
      <c r="F6" s="112" t="s">
        <v>343</v>
      </c>
      <c r="G6" s="15"/>
      <c r="H6" s="16" t="s">
        <v>217</v>
      </c>
      <c r="I6" s="66"/>
      <c r="J6" s="66"/>
      <c r="K6" s="114" t="s">
        <v>378</v>
      </c>
      <c r="L6" s="94">
        <v>1</v>
      </c>
      <c r="M6" s="95">
        <v>3813.78369140625</v>
      </c>
      <c r="N6" s="95">
        <v>3858.97314453125</v>
      </c>
      <c r="O6" s="77"/>
      <c r="P6" s="96"/>
      <c r="Q6" s="96"/>
      <c r="R6" s="97"/>
      <c r="S6" s="51">
        <v>1</v>
      </c>
      <c r="T6" s="51">
        <v>0</v>
      </c>
      <c r="U6" s="52">
        <v>0</v>
      </c>
      <c r="V6" s="52">
        <v>0.090909</v>
      </c>
      <c r="W6" s="52">
        <v>0.142844</v>
      </c>
      <c r="X6" s="52">
        <v>0.6171</v>
      </c>
      <c r="Y6" s="52">
        <v>0</v>
      </c>
      <c r="Z6" s="52">
        <v>0</v>
      </c>
      <c r="AA6" s="82">
        <v>6</v>
      </c>
      <c r="AB6" s="82"/>
      <c r="AC6" s="98"/>
      <c r="AD6" s="85" t="s">
        <v>281</v>
      </c>
      <c r="AE6" s="85">
        <v>0</v>
      </c>
      <c r="AF6" s="85">
        <v>1267438</v>
      </c>
      <c r="AG6" s="85">
        <v>284</v>
      </c>
      <c r="AH6" s="85">
        <v>0</v>
      </c>
      <c r="AI6" s="85">
        <v>0</v>
      </c>
      <c r="AJ6" s="85" t="s">
        <v>299</v>
      </c>
      <c r="AK6" s="85" t="s">
        <v>313</v>
      </c>
      <c r="AL6" s="85"/>
      <c r="AM6" s="85" t="s">
        <v>320</v>
      </c>
      <c r="AN6" s="87">
        <v>41283.23719907407</v>
      </c>
      <c r="AO6" s="89" t="s">
        <v>324</v>
      </c>
      <c r="AP6" s="85" t="b">
        <v>0</v>
      </c>
      <c r="AQ6" s="85" t="b">
        <v>0</v>
      </c>
      <c r="AR6" s="85" t="b">
        <v>0</v>
      </c>
      <c r="AS6" s="85" t="s">
        <v>338</v>
      </c>
      <c r="AT6" s="85">
        <v>1887</v>
      </c>
      <c r="AU6" s="89" t="s">
        <v>340</v>
      </c>
      <c r="AV6" s="85" t="b">
        <v>1</v>
      </c>
      <c r="AW6" s="85" t="s">
        <v>356</v>
      </c>
      <c r="AX6" s="89" t="s">
        <v>360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218</v>
      </c>
      <c r="B7" s="15"/>
      <c r="C7" s="15" t="s">
        <v>64</v>
      </c>
      <c r="D7" s="93">
        <v>490.3337156924215</v>
      </c>
      <c r="E7" s="81"/>
      <c r="F7" s="112" t="s">
        <v>344</v>
      </c>
      <c r="G7" s="15"/>
      <c r="H7" s="16" t="s">
        <v>218</v>
      </c>
      <c r="I7" s="66"/>
      <c r="J7" s="66"/>
      <c r="K7" s="114" t="s">
        <v>379</v>
      </c>
      <c r="L7" s="94">
        <v>1</v>
      </c>
      <c r="M7" s="95">
        <v>2529.403564453125</v>
      </c>
      <c r="N7" s="95">
        <v>622.8790283203125</v>
      </c>
      <c r="O7" s="77"/>
      <c r="P7" s="96"/>
      <c r="Q7" s="96"/>
      <c r="R7" s="97"/>
      <c r="S7" s="51">
        <v>1</v>
      </c>
      <c r="T7" s="51">
        <v>0</v>
      </c>
      <c r="U7" s="52">
        <v>0</v>
      </c>
      <c r="V7" s="52">
        <v>0.090909</v>
      </c>
      <c r="W7" s="52">
        <v>0.142844</v>
      </c>
      <c r="X7" s="52">
        <v>0.6171</v>
      </c>
      <c r="Y7" s="52">
        <v>0</v>
      </c>
      <c r="Z7" s="52">
        <v>0</v>
      </c>
      <c r="AA7" s="82">
        <v>7</v>
      </c>
      <c r="AB7" s="82"/>
      <c r="AC7" s="98"/>
      <c r="AD7" s="85" t="s">
        <v>282</v>
      </c>
      <c r="AE7" s="85">
        <v>3050</v>
      </c>
      <c r="AF7" s="85">
        <v>135606</v>
      </c>
      <c r="AG7" s="85">
        <v>173818</v>
      </c>
      <c r="AH7" s="85">
        <v>17885</v>
      </c>
      <c r="AI7" s="85"/>
      <c r="AJ7" s="85" t="s">
        <v>300</v>
      </c>
      <c r="AK7" s="85"/>
      <c r="AL7" s="85"/>
      <c r="AM7" s="85"/>
      <c r="AN7" s="87">
        <v>42160.26075231482</v>
      </c>
      <c r="AO7" s="89" t="s">
        <v>325</v>
      </c>
      <c r="AP7" s="85" t="b">
        <v>1</v>
      </c>
      <c r="AQ7" s="85" t="b">
        <v>0</v>
      </c>
      <c r="AR7" s="85" t="b">
        <v>0</v>
      </c>
      <c r="AS7" s="85"/>
      <c r="AT7" s="85">
        <v>179</v>
      </c>
      <c r="AU7" s="89" t="s">
        <v>339</v>
      </c>
      <c r="AV7" s="85" t="b">
        <v>0</v>
      </c>
      <c r="AW7" s="85" t="s">
        <v>356</v>
      </c>
      <c r="AX7" s="89" t="s">
        <v>361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219</v>
      </c>
      <c r="B8" s="15"/>
      <c r="C8" s="15" t="s">
        <v>64</v>
      </c>
      <c r="D8" s="93">
        <v>170.47934538583115</v>
      </c>
      <c r="E8" s="81"/>
      <c r="F8" s="112" t="s">
        <v>345</v>
      </c>
      <c r="G8" s="15"/>
      <c r="H8" s="16" t="s">
        <v>219</v>
      </c>
      <c r="I8" s="66"/>
      <c r="J8" s="66"/>
      <c r="K8" s="114" t="s">
        <v>380</v>
      </c>
      <c r="L8" s="94">
        <v>1</v>
      </c>
      <c r="M8" s="95">
        <v>719.9616088867188</v>
      </c>
      <c r="N8" s="95">
        <v>1493.5697021484375</v>
      </c>
      <c r="O8" s="77"/>
      <c r="P8" s="96"/>
      <c r="Q8" s="96"/>
      <c r="R8" s="97"/>
      <c r="S8" s="51">
        <v>1</v>
      </c>
      <c r="T8" s="51">
        <v>0</v>
      </c>
      <c r="U8" s="52">
        <v>0</v>
      </c>
      <c r="V8" s="52">
        <v>0.090909</v>
      </c>
      <c r="W8" s="52">
        <v>0.142844</v>
      </c>
      <c r="X8" s="52">
        <v>0.6171</v>
      </c>
      <c r="Y8" s="52">
        <v>0</v>
      </c>
      <c r="Z8" s="52">
        <v>0</v>
      </c>
      <c r="AA8" s="82">
        <v>8</v>
      </c>
      <c r="AB8" s="82"/>
      <c r="AC8" s="98"/>
      <c r="AD8" s="85" t="s">
        <v>283</v>
      </c>
      <c r="AE8" s="85">
        <v>343</v>
      </c>
      <c r="AF8" s="85">
        <v>3505</v>
      </c>
      <c r="AG8" s="85">
        <v>43987</v>
      </c>
      <c r="AH8" s="85">
        <v>597</v>
      </c>
      <c r="AI8" s="85"/>
      <c r="AJ8" s="85" t="s">
        <v>301</v>
      </c>
      <c r="AK8" s="85"/>
      <c r="AL8" s="85"/>
      <c r="AM8" s="85"/>
      <c r="AN8" s="87">
        <v>40012.55567129629</v>
      </c>
      <c r="AO8" s="89" t="s">
        <v>326</v>
      </c>
      <c r="AP8" s="85" t="b">
        <v>1</v>
      </c>
      <c r="AQ8" s="85" t="b">
        <v>0</v>
      </c>
      <c r="AR8" s="85" t="b">
        <v>0</v>
      </c>
      <c r="AS8" s="85"/>
      <c r="AT8" s="85">
        <v>4</v>
      </c>
      <c r="AU8" s="89" t="s">
        <v>339</v>
      </c>
      <c r="AV8" s="85" t="b">
        <v>0</v>
      </c>
      <c r="AW8" s="85" t="s">
        <v>356</v>
      </c>
      <c r="AX8" s="89" t="s">
        <v>362</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220</v>
      </c>
      <c r="B9" s="15"/>
      <c r="C9" s="15" t="s">
        <v>64</v>
      </c>
      <c r="D9" s="93">
        <v>162.1694900562559</v>
      </c>
      <c r="E9" s="81"/>
      <c r="F9" s="112" t="s">
        <v>346</v>
      </c>
      <c r="G9" s="15"/>
      <c r="H9" s="16" t="s">
        <v>220</v>
      </c>
      <c r="I9" s="66"/>
      <c r="J9" s="66"/>
      <c r="K9" s="114" t="s">
        <v>381</v>
      </c>
      <c r="L9" s="94">
        <v>1</v>
      </c>
      <c r="M9" s="95">
        <v>3288.868408203125</v>
      </c>
      <c r="N9" s="95">
        <v>8505.564453125</v>
      </c>
      <c r="O9" s="77"/>
      <c r="P9" s="96"/>
      <c r="Q9" s="96"/>
      <c r="R9" s="97"/>
      <c r="S9" s="51">
        <v>1</v>
      </c>
      <c r="T9" s="51">
        <v>0</v>
      </c>
      <c r="U9" s="52">
        <v>0</v>
      </c>
      <c r="V9" s="52">
        <v>0.090909</v>
      </c>
      <c r="W9" s="52">
        <v>0.142844</v>
      </c>
      <c r="X9" s="52">
        <v>0.6171</v>
      </c>
      <c r="Y9" s="52">
        <v>0</v>
      </c>
      <c r="Z9" s="52">
        <v>0</v>
      </c>
      <c r="AA9" s="82">
        <v>9</v>
      </c>
      <c r="AB9" s="82"/>
      <c r="AC9" s="98"/>
      <c r="AD9" s="85" t="s">
        <v>284</v>
      </c>
      <c r="AE9" s="85">
        <v>74</v>
      </c>
      <c r="AF9" s="85">
        <v>73</v>
      </c>
      <c r="AG9" s="85">
        <v>4892</v>
      </c>
      <c r="AH9" s="85">
        <v>5402</v>
      </c>
      <c r="AI9" s="85"/>
      <c r="AJ9" s="85" t="s">
        <v>302</v>
      </c>
      <c r="AK9" s="85"/>
      <c r="AL9" s="85"/>
      <c r="AM9" s="85"/>
      <c r="AN9" s="87">
        <v>41540.79393518518</v>
      </c>
      <c r="AO9" s="85"/>
      <c r="AP9" s="85" t="b">
        <v>1</v>
      </c>
      <c r="AQ9" s="85" t="b">
        <v>0</v>
      </c>
      <c r="AR9" s="85" t="b">
        <v>1</v>
      </c>
      <c r="AS9" s="85"/>
      <c r="AT9" s="85">
        <v>0</v>
      </c>
      <c r="AU9" s="89" t="s">
        <v>339</v>
      </c>
      <c r="AV9" s="85" t="b">
        <v>0</v>
      </c>
      <c r="AW9" s="85" t="s">
        <v>356</v>
      </c>
      <c r="AX9" s="89" t="s">
        <v>363</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213</v>
      </c>
      <c r="B10" s="15"/>
      <c r="C10" s="15" t="s">
        <v>64</v>
      </c>
      <c r="D10" s="93">
        <v>163.8087010289023</v>
      </c>
      <c r="E10" s="81"/>
      <c r="F10" s="112" t="s">
        <v>239</v>
      </c>
      <c r="G10" s="15"/>
      <c r="H10" s="16" t="s">
        <v>213</v>
      </c>
      <c r="I10" s="66"/>
      <c r="J10" s="66"/>
      <c r="K10" s="114" t="s">
        <v>382</v>
      </c>
      <c r="L10" s="94">
        <v>4000.2</v>
      </c>
      <c r="M10" s="95">
        <v>7912.76025390625</v>
      </c>
      <c r="N10" s="95">
        <v>6231.5498046875</v>
      </c>
      <c r="O10" s="77"/>
      <c r="P10" s="96"/>
      <c r="Q10" s="96"/>
      <c r="R10" s="97"/>
      <c r="S10" s="51">
        <v>0</v>
      </c>
      <c r="T10" s="51">
        <v>4</v>
      </c>
      <c r="U10" s="52">
        <v>12</v>
      </c>
      <c r="V10" s="52">
        <v>0.25</v>
      </c>
      <c r="W10" s="52">
        <v>0</v>
      </c>
      <c r="X10" s="52">
        <v>2.378308</v>
      </c>
      <c r="Y10" s="52">
        <v>0</v>
      </c>
      <c r="Z10" s="52">
        <v>0</v>
      </c>
      <c r="AA10" s="82">
        <v>10</v>
      </c>
      <c r="AB10" s="82"/>
      <c r="AC10" s="98"/>
      <c r="AD10" s="85" t="s">
        <v>285</v>
      </c>
      <c r="AE10" s="85">
        <v>451</v>
      </c>
      <c r="AF10" s="85">
        <v>750</v>
      </c>
      <c r="AG10" s="85">
        <v>4372</v>
      </c>
      <c r="AH10" s="85">
        <v>18703</v>
      </c>
      <c r="AI10" s="85"/>
      <c r="AJ10" s="85" t="s">
        <v>303</v>
      </c>
      <c r="AK10" s="85" t="s">
        <v>314</v>
      </c>
      <c r="AL10" s="89" t="s">
        <v>318</v>
      </c>
      <c r="AM10" s="85"/>
      <c r="AN10" s="87">
        <v>39656.61540509259</v>
      </c>
      <c r="AO10" s="89" t="s">
        <v>327</v>
      </c>
      <c r="AP10" s="85" t="b">
        <v>0</v>
      </c>
      <c r="AQ10" s="85" t="b">
        <v>0</v>
      </c>
      <c r="AR10" s="85" t="b">
        <v>0</v>
      </c>
      <c r="AS10" s="85"/>
      <c r="AT10" s="85">
        <v>0</v>
      </c>
      <c r="AU10" s="89" t="s">
        <v>339</v>
      </c>
      <c r="AV10" s="85" t="b">
        <v>0</v>
      </c>
      <c r="AW10" s="85" t="s">
        <v>356</v>
      </c>
      <c r="AX10" s="89" t="s">
        <v>364</v>
      </c>
      <c r="AY10" s="85" t="s">
        <v>66</v>
      </c>
      <c r="AZ10" s="85" t="str">
        <f>REPLACE(INDEX(GroupVertices[Group],MATCH(Vertices[[#This Row],[Vertex]],GroupVertices[Vertex],0)),1,1,"")</f>
        <v>3</v>
      </c>
      <c r="BA10" s="51" t="s">
        <v>236</v>
      </c>
      <c r="BB10" s="51" t="s">
        <v>236</v>
      </c>
      <c r="BC10" s="51" t="s">
        <v>237</v>
      </c>
      <c r="BD10" s="51" t="s">
        <v>237</v>
      </c>
      <c r="BE10" s="51"/>
      <c r="BF10" s="51"/>
      <c r="BG10" s="128" t="s">
        <v>506</v>
      </c>
      <c r="BH10" s="128" t="s">
        <v>506</v>
      </c>
      <c r="BI10" s="128" t="s">
        <v>511</v>
      </c>
      <c r="BJ10" s="128" t="s">
        <v>511</v>
      </c>
      <c r="BK10" s="128">
        <v>0</v>
      </c>
      <c r="BL10" s="131">
        <v>0</v>
      </c>
      <c r="BM10" s="128">
        <v>0</v>
      </c>
      <c r="BN10" s="131">
        <v>0</v>
      </c>
      <c r="BO10" s="128">
        <v>0</v>
      </c>
      <c r="BP10" s="131">
        <v>0</v>
      </c>
      <c r="BQ10" s="128">
        <v>17</v>
      </c>
      <c r="BR10" s="131">
        <v>100</v>
      </c>
      <c r="BS10" s="128">
        <v>17</v>
      </c>
      <c r="BT10" s="2"/>
      <c r="BU10" s="3"/>
      <c r="BV10" s="3"/>
      <c r="BW10" s="3"/>
      <c r="BX10" s="3"/>
    </row>
    <row r="11" spans="1:76" ht="15">
      <c r="A11" s="14" t="s">
        <v>221</v>
      </c>
      <c r="B11" s="15"/>
      <c r="C11" s="15" t="s">
        <v>64</v>
      </c>
      <c r="D11" s="93">
        <v>576.3741321074727</v>
      </c>
      <c r="E11" s="81"/>
      <c r="F11" s="112" t="s">
        <v>347</v>
      </c>
      <c r="G11" s="15"/>
      <c r="H11" s="16" t="s">
        <v>221</v>
      </c>
      <c r="I11" s="66"/>
      <c r="J11" s="66"/>
      <c r="K11" s="114" t="s">
        <v>383</v>
      </c>
      <c r="L11" s="94">
        <v>1</v>
      </c>
      <c r="M11" s="95">
        <v>7746.51611328125</v>
      </c>
      <c r="N11" s="95">
        <v>3100.89697265625</v>
      </c>
      <c r="O11" s="77"/>
      <c r="P11" s="96"/>
      <c r="Q11" s="96"/>
      <c r="R11" s="97"/>
      <c r="S11" s="51">
        <v>1</v>
      </c>
      <c r="T11" s="51">
        <v>0</v>
      </c>
      <c r="U11" s="52">
        <v>0</v>
      </c>
      <c r="V11" s="52">
        <v>0.142857</v>
      </c>
      <c r="W11" s="52">
        <v>0</v>
      </c>
      <c r="X11" s="52">
        <v>0.655387</v>
      </c>
      <c r="Y11" s="52">
        <v>0</v>
      </c>
      <c r="Z11" s="52">
        <v>0</v>
      </c>
      <c r="AA11" s="82">
        <v>11</v>
      </c>
      <c r="AB11" s="82"/>
      <c r="AC11" s="98"/>
      <c r="AD11" s="85" t="s">
        <v>286</v>
      </c>
      <c r="AE11" s="85">
        <v>83</v>
      </c>
      <c r="AF11" s="85">
        <v>171141</v>
      </c>
      <c r="AG11" s="85">
        <v>6057</v>
      </c>
      <c r="AH11" s="85">
        <v>12810</v>
      </c>
      <c r="AI11" s="85"/>
      <c r="AJ11" s="85" t="s">
        <v>304</v>
      </c>
      <c r="AK11" s="85" t="s">
        <v>314</v>
      </c>
      <c r="AL11" s="85"/>
      <c r="AM11" s="85"/>
      <c r="AN11" s="87">
        <v>40873.97752314815</v>
      </c>
      <c r="AO11" s="89" t="s">
        <v>328</v>
      </c>
      <c r="AP11" s="85" t="b">
        <v>1</v>
      </c>
      <c r="AQ11" s="85" t="b">
        <v>0</v>
      </c>
      <c r="AR11" s="85" t="b">
        <v>0</v>
      </c>
      <c r="AS11" s="85" t="s">
        <v>338</v>
      </c>
      <c r="AT11" s="85">
        <v>150</v>
      </c>
      <c r="AU11" s="89" t="s">
        <v>339</v>
      </c>
      <c r="AV11" s="85" t="b">
        <v>1</v>
      </c>
      <c r="AW11" s="85" t="s">
        <v>356</v>
      </c>
      <c r="AX11" s="89" t="s">
        <v>365</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222</v>
      </c>
      <c r="B12" s="15"/>
      <c r="C12" s="15" t="s">
        <v>64</v>
      </c>
      <c r="D12" s="93">
        <v>164.6706790292895</v>
      </c>
      <c r="E12" s="81"/>
      <c r="F12" s="112" t="s">
        <v>348</v>
      </c>
      <c r="G12" s="15"/>
      <c r="H12" s="16" t="s">
        <v>222</v>
      </c>
      <c r="I12" s="66"/>
      <c r="J12" s="66"/>
      <c r="K12" s="114" t="s">
        <v>384</v>
      </c>
      <c r="L12" s="94">
        <v>1</v>
      </c>
      <c r="M12" s="95">
        <v>8972.431640625</v>
      </c>
      <c r="N12" s="95">
        <v>7608.58447265625</v>
      </c>
      <c r="O12" s="77"/>
      <c r="P12" s="96"/>
      <c r="Q12" s="96"/>
      <c r="R12" s="97"/>
      <c r="S12" s="51">
        <v>1</v>
      </c>
      <c r="T12" s="51">
        <v>0</v>
      </c>
      <c r="U12" s="52">
        <v>0</v>
      </c>
      <c r="V12" s="52">
        <v>0.142857</v>
      </c>
      <c r="W12" s="52">
        <v>0</v>
      </c>
      <c r="X12" s="52">
        <v>0.655387</v>
      </c>
      <c r="Y12" s="52">
        <v>0</v>
      </c>
      <c r="Z12" s="52">
        <v>0</v>
      </c>
      <c r="AA12" s="82">
        <v>12</v>
      </c>
      <c r="AB12" s="82"/>
      <c r="AC12" s="98"/>
      <c r="AD12" s="85" t="s">
        <v>287</v>
      </c>
      <c r="AE12" s="85">
        <v>1263</v>
      </c>
      <c r="AF12" s="85">
        <v>1106</v>
      </c>
      <c r="AG12" s="85">
        <v>3681</v>
      </c>
      <c r="AH12" s="85">
        <v>9847</v>
      </c>
      <c r="AI12" s="85"/>
      <c r="AJ12" s="85" t="s">
        <v>305</v>
      </c>
      <c r="AK12" s="85"/>
      <c r="AL12" s="85"/>
      <c r="AM12" s="85"/>
      <c r="AN12" s="87">
        <v>43635.862233796295</v>
      </c>
      <c r="AO12" s="89" t="s">
        <v>329</v>
      </c>
      <c r="AP12" s="85" t="b">
        <v>1</v>
      </c>
      <c r="AQ12" s="85" t="b">
        <v>0</v>
      </c>
      <c r="AR12" s="85" t="b">
        <v>1</v>
      </c>
      <c r="AS12" s="85"/>
      <c r="AT12" s="85">
        <v>0</v>
      </c>
      <c r="AU12" s="85"/>
      <c r="AV12" s="85" t="b">
        <v>0</v>
      </c>
      <c r="AW12" s="85" t="s">
        <v>356</v>
      </c>
      <c r="AX12" s="89" t="s">
        <v>366</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223</v>
      </c>
      <c r="B13" s="15"/>
      <c r="C13" s="15" t="s">
        <v>64</v>
      </c>
      <c r="D13" s="93">
        <v>162.2033880675071</v>
      </c>
      <c r="E13" s="81"/>
      <c r="F13" s="112" t="s">
        <v>349</v>
      </c>
      <c r="G13" s="15"/>
      <c r="H13" s="16" t="s">
        <v>223</v>
      </c>
      <c r="I13" s="66"/>
      <c r="J13" s="66"/>
      <c r="K13" s="114" t="s">
        <v>385</v>
      </c>
      <c r="L13" s="94">
        <v>1</v>
      </c>
      <c r="M13" s="95">
        <v>9760.330078125</v>
      </c>
      <c r="N13" s="95">
        <v>9566.8671875</v>
      </c>
      <c r="O13" s="77"/>
      <c r="P13" s="96"/>
      <c r="Q13" s="96"/>
      <c r="R13" s="97"/>
      <c r="S13" s="51">
        <v>1</v>
      </c>
      <c r="T13" s="51">
        <v>0</v>
      </c>
      <c r="U13" s="52">
        <v>0</v>
      </c>
      <c r="V13" s="52">
        <v>0.142857</v>
      </c>
      <c r="W13" s="52">
        <v>0</v>
      </c>
      <c r="X13" s="52">
        <v>0.655387</v>
      </c>
      <c r="Y13" s="52">
        <v>0</v>
      </c>
      <c r="Z13" s="52">
        <v>0</v>
      </c>
      <c r="AA13" s="82">
        <v>13</v>
      </c>
      <c r="AB13" s="82"/>
      <c r="AC13" s="98"/>
      <c r="AD13" s="85" t="s">
        <v>288</v>
      </c>
      <c r="AE13" s="85">
        <v>203</v>
      </c>
      <c r="AF13" s="85">
        <v>87</v>
      </c>
      <c r="AG13" s="85">
        <v>796</v>
      </c>
      <c r="AH13" s="85">
        <v>716</v>
      </c>
      <c r="AI13" s="85"/>
      <c r="AJ13" s="85" t="s">
        <v>306</v>
      </c>
      <c r="AK13" s="85"/>
      <c r="AL13" s="85"/>
      <c r="AM13" s="85"/>
      <c r="AN13" s="87">
        <v>43708.02379629629</v>
      </c>
      <c r="AO13" s="89" t="s">
        <v>330</v>
      </c>
      <c r="AP13" s="85" t="b">
        <v>1</v>
      </c>
      <c r="AQ13" s="85" t="b">
        <v>0</v>
      </c>
      <c r="AR13" s="85" t="b">
        <v>0</v>
      </c>
      <c r="AS13" s="85"/>
      <c r="AT13" s="85">
        <v>0</v>
      </c>
      <c r="AU13" s="85"/>
      <c r="AV13" s="85" t="b">
        <v>0</v>
      </c>
      <c r="AW13" s="85" t="s">
        <v>356</v>
      </c>
      <c r="AX13" s="89" t="s">
        <v>367</v>
      </c>
      <c r="AY13" s="85" t="s">
        <v>65</v>
      </c>
      <c r="AZ13" s="85" t="str">
        <f>REPLACE(INDEX(GroupVertices[Group],MATCH(Vertices[[#This Row],[Vertex]],GroupVertices[Vertex],0)),1,1,"")</f>
        <v>3</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224</v>
      </c>
      <c r="B14" s="15"/>
      <c r="C14" s="15" t="s">
        <v>64</v>
      </c>
      <c r="D14" s="93">
        <v>162.4794147305524</v>
      </c>
      <c r="E14" s="81"/>
      <c r="F14" s="112" t="s">
        <v>350</v>
      </c>
      <c r="G14" s="15"/>
      <c r="H14" s="16" t="s">
        <v>224</v>
      </c>
      <c r="I14" s="66"/>
      <c r="J14" s="66"/>
      <c r="K14" s="114" t="s">
        <v>386</v>
      </c>
      <c r="L14" s="94">
        <v>1</v>
      </c>
      <c r="M14" s="95">
        <v>7276.72509765625</v>
      </c>
      <c r="N14" s="95">
        <v>432.1330871582031</v>
      </c>
      <c r="O14" s="77"/>
      <c r="P14" s="96"/>
      <c r="Q14" s="96"/>
      <c r="R14" s="97"/>
      <c r="S14" s="51">
        <v>1</v>
      </c>
      <c r="T14" s="51">
        <v>0</v>
      </c>
      <c r="U14" s="52">
        <v>0</v>
      </c>
      <c r="V14" s="52">
        <v>0.142857</v>
      </c>
      <c r="W14" s="52">
        <v>0</v>
      </c>
      <c r="X14" s="52">
        <v>0.655387</v>
      </c>
      <c r="Y14" s="52">
        <v>0</v>
      </c>
      <c r="Z14" s="52">
        <v>0</v>
      </c>
      <c r="AA14" s="82">
        <v>14</v>
      </c>
      <c r="AB14" s="82"/>
      <c r="AC14" s="98"/>
      <c r="AD14" s="85" t="s">
        <v>289</v>
      </c>
      <c r="AE14" s="85">
        <v>586</v>
      </c>
      <c r="AF14" s="85">
        <v>201</v>
      </c>
      <c r="AG14" s="85">
        <v>8518</v>
      </c>
      <c r="AH14" s="85">
        <v>2016</v>
      </c>
      <c r="AI14" s="85"/>
      <c r="AJ14" s="85" t="s">
        <v>307</v>
      </c>
      <c r="AK14" s="85"/>
      <c r="AL14" s="85"/>
      <c r="AM14" s="85"/>
      <c r="AN14" s="87">
        <v>43533.785995370374</v>
      </c>
      <c r="AO14" s="89" t="s">
        <v>331</v>
      </c>
      <c r="AP14" s="85" t="b">
        <v>1</v>
      </c>
      <c r="AQ14" s="85" t="b">
        <v>0</v>
      </c>
      <c r="AR14" s="85" t="b">
        <v>0</v>
      </c>
      <c r="AS14" s="85"/>
      <c r="AT14" s="85">
        <v>0</v>
      </c>
      <c r="AU14" s="85"/>
      <c r="AV14" s="85" t="b">
        <v>0</v>
      </c>
      <c r="AW14" s="85" t="s">
        <v>356</v>
      </c>
      <c r="AX14" s="89" t="s">
        <v>368</v>
      </c>
      <c r="AY14" s="85" t="s">
        <v>65</v>
      </c>
      <c r="AZ14" s="85" t="str">
        <f>REPLACE(INDEX(GroupVertices[Group],MATCH(Vertices[[#This Row],[Vertex]],GroupVertices[Vertex],0)),1,1,"")</f>
        <v>3</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214</v>
      </c>
      <c r="B15" s="15"/>
      <c r="C15" s="15" t="s">
        <v>64</v>
      </c>
      <c r="D15" s="93">
        <v>162.33413753947593</v>
      </c>
      <c r="E15" s="81"/>
      <c r="F15" s="112" t="s">
        <v>240</v>
      </c>
      <c r="G15" s="15"/>
      <c r="H15" s="16" t="s">
        <v>214</v>
      </c>
      <c r="I15" s="66"/>
      <c r="J15" s="66"/>
      <c r="K15" s="114" t="s">
        <v>387</v>
      </c>
      <c r="L15" s="94">
        <v>6666.333333333333</v>
      </c>
      <c r="M15" s="95">
        <v>5557.3994140625</v>
      </c>
      <c r="N15" s="95">
        <v>4549.23291015625</v>
      </c>
      <c r="O15" s="77"/>
      <c r="P15" s="96"/>
      <c r="Q15" s="96"/>
      <c r="R15" s="97"/>
      <c r="S15" s="51">
        <v>0</v>
      </c>
      <c r="T15" s="51">
        <v>5</v>
      </c>
      <c r="U15" s="52">
        <v>20</v>
      </c>
      <c r="V15" s="52">
        <v>0.2</v>
      </c>
      <c r="W15" s="52">
        <v>1.6E-05</v>
      </c>
      <c r="X15" s="52">
        <v>2.837753</v>
      </c>
      <c r="Y15" s="52">
        <v>0</v>
      </c>
      <c r="Z15" s="52">
        <v>0</v>
      </c>
      <c r="AA15" s="82">
        <v>15</v>
      </c>
      <c r="AB15" s="82"/>
      <c r="AC15" s="98"/>
      <c r="AD15" s="85" t="s">
        <v>290</v>
      </c>
      <c r="AE15" s="85">
        <v>466</v>
      </c>
      <c r="AF15" s="85">
        <v>141</v>
      </c>
      <c r="AG15" s="85">
        <v>770</v>
      </c>
      <c r="AH15" s="85">
        <v>4543</v>
      </c>
      <c r="AI15" s="85"/>
      <c r="AJ15" s="85"/>
      <c r="AK15" s="85"/>
      <c r="AL15" s="85"/>
      <c r="AM15" s="85"/>
      <c r="AN15" s="87">
        <v>42905.9005787037</v>
      </c>
      <c r="AO15" s="89" t="s">
        <v>332</v>
      </c>
      <c r="AP15" s="85" t="b">
        <v>1</v>
      </c>
      <c r="AQ15" s="85" t="b">
        <v>0</v>
      </c>
      <c r="AR15" s="85" t="b">
        <v>0</v>
      </c>
      <c r="AS15" s="85"/>
      <c r="AT15" s="85">
        <v>0</v>
      </c>
      <c r="AU15" s="85"/>
      <c r="AV15" s="85" t="b">
        <v>0</v>
      </c>
      <c r="AW15" s="85" t="s">
        <v>356</v>
      </c>
      <c r="AX15" s="89" t="s">
        <v>369</v>
      </c>
      <c r="AY15" s="85" t="s">
        <v>66</v>
      </c>
      <c r="AZ15" s="85" t="str">
        <f>REPLACE(INDEX(GroupVertices[Group],MATCH(Vertices[[#This Row],[Vertex]],GroupVertices[Vertex],0)),1,1,"")</f>
        <v>2</v>
      </c>
      <c r="BA15" s="51"/>
      <c r="BB15" s="51"/>
      <c r="BC15" s="51"/>
      <c r="BD15" s="51"/>
      <c r="BE15" s="51"/>
      <c r="BF15" s="51"/>
      <c r="BG15" s="128" t="s">
        <v>507</v>
      </c>
      <c r="BH15" s="128" t="s">
        <v>507</v>
      </c>
      <c r="BI15" s="128" t="s">
        <v>512</v>
      </c>
      <c r="BJ15" s="128" t="s">
        <v>512</v>
      </c>
      <c r="BK15" s="128">
        <v>0</v>
      </c>
      <c r="BL15" s="131">
        <v>0</v>
      </c>
      <c r="BM15" s="128">
        <v>0</v>
      </c>
      <c r="BN15" s="131">
        <v>0</v>
      </c>
      <c r="BO15" s="128">
        <v>0</v>
      </c>
      <c r="BP15" s="131">
        <v>0</v>
      </c>
      <c r="BQ15" s="128">
        <v>15</v>
      </c>
      <c r="BR15" s="131">
        <v>100</v>
      </c>
      <c r="BS15" s="128">
        <v>15</v>
      </c>
      <c r="BT15" s="2"/>
      <c r="BU15" s="3"/>
      <c r="BV15" s="3"/>
      <c r="BW15" s="3"/>
      <c r="BX15" s="3"/>
    </row>
    <row r="16" spans="1:76" ht="15">
      <c r="A16" s="14" t="s">
        <v>225</v>
      </c>
      <c r="B16" s="15"/>
      <c r="C16" s="15" t="s">
        <v>64</v>
      </c>
      <c r="D16" s="93">
        <v>165.57381890048165</v>
      </c>
      <c r="E16" s="81"/>
      <c r="F16" s="112" t="s">
        <v>351</v>
      </c>
      <c r="G16" s="15"/>
      <c r="H16" s="16" t="s">
        <v>225</v>
      </c>
      <c r="I16" s="66"/>
      <c r="J16" s="66"/>
      <c r="K16" s="114" t="s">
        <v>388</v>
      </c>
      <c r="L16" s="94">
        <v>1</v>
      </c>
      <c r="M16" s="95">
        <v>4639.5517578125</v>
      </c>
      <c r="N16" s="95">
        <v>436.1918640136719</v>
      </c>
      <c r="O16" s="77"/>
      <c r="P16" s="96"/>
      <c r="Q16" s="96"/>
      <c r="R16" s="97"/>
      <c r="S16" s="51">
        <v>1</v>
      </c>
      <c r="T16" s="51">
        <v>0</v>
      </c>
      <c r="U16" s="52">
        <v>0</v>
      </c>
      <c r="V16" s="52">
        <v>0.111111</v>
      </c>
      <c r="W16" s="52">
        <v>1.6E-05</v>
      </c>
      <c r="X16" s="52">
        <v>0.632415</v>
      </c>
      <c r="Y16" s="52">
        <v>0</v>
      </c>
      <c r="Z16" s="52">
        <v>0</v>
      </c>
      <c r="AA16" s="82">
        <v>16</v>
      </c>
      <c r="AB16" s="82"/>
      <c r="AC16" s="98"/>
      <c r="AD16" s="85" t="s">
        <v>291</v>
      </c>
      <c r="AE16" s="85">
        <v>642</v>
      </c>
      <c r="AF16" s="85">
        <v>1479</v>
      </c>
      <c r="AG16" s="85">
        <v>69127</v>
      </c>
      <c r="AH16" s="85">
        <v>5454</v>
      </c>
      <c r="AI16" s="85"/>
      <c r="AJ16" s="85"/>
      <c r="AK16" s="85" t="s">
        <v>315</v>
      </c>
      <c r="AL16" s="89" t="s">
        <v>319</v>
      </c>
      <c r="AM16" s="85"/>
      <c r="AN16" s="87">
        <v>41846.55725694444</v>
      </c>
      <c r="AO16" s="89" t="s">
        <v>333</v>
      </c>
      <c r="AP16" s="85" t="b">
        <v>0</v>
      </c>
      <c r="AQ16" s="85" t="b">
        <v>0</v>
      </c>
      <c r="AR16" s="85" t="b">
        <v>1</v>
      </c>
      <c r="AS16" s="85" t="s">
        <v>253</v>
      </c>
      <c r="AT16" s="85">
        <v>12</v>
      </c>
      <c r="AU16" s="89" t="s">
        <v>339</v>
      </c>
      <c r="AV16" s="85" t="b">
        <v>0</v>
      </c>
      <c r="AW16" s="85" t="s">
        <v>356</v>
      </c>
      <c r="AX16" s="89" t="s">
        <v>370</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226</v>
      </c>
      <c r="B17" s="15"/>
      <c r="C17" s="15" t="s">
        <v>64</v>
      </c>
      <c r="D17" s="93">
        <v>162.03874058428707</v>
      </c>
      <c r="E17" s="81"/>
      <c r="F17" s="112" t="s">
        <v>352</v>
      </c>
      <c r="G17" s="15"/>
      <c r="H17" s="16" t="s">
        <v>226</v>
      </c>
      <c r="I17" s="66"/>
      <c r="J17" s="66"/>
      <c r="K17" s="114" t="s">
        <v>389</v>
      </c>
      <c r="L17" s="94">
        <v>1</v>
      </c>
      <c r="M17" s="95">
        <v>5518.0966796875</v>
      </c>
      <c r="N17" s="95">
        <v>9566.8671875</v>
      </c>
      <c r="O17" s="77"/>
      <c r="P17" s="96"/>
      <c r="Q17" s="96"/>
      <c r="R17" s="97"/>
      <c r="S17" s="51">
        <v>1</v>
      </c>
      <c r="T17" s="51">
        <v>0</v>
      </c>
      <c r="U17" s="52">
        <v>0</v>
      </c>
      <c r="V17" s="52">
        <v>0.111111</v>
      </c>
      <c r="W17" s="52">
        <v>1.6E-05</v>
      </c>
      <c r="X17" s="52">
        <v>0.632415</v>
      </c>
      <c r="Y17" s="52">
        <v>0</v>
      </c>
      <c r="Z17" s="52">
        <v>0</v>
      </c>
      <c r="AA17" s="82">
        <v>17</v>
      </c>
      <c r="AB17" s="82"/>
      <c r="AC17" s="98"/>
      <c r="AD17" s="85" t="s">
        <v>292</v>
      </c>
      <c r="AE17" s="85">
        <v>26</v>
      </c>
      <c r="AF17" s="85">
        <v>19</v>
      </c>
      <c r="AG17" s="85">
        <v>177</v>
      </c>
      <c r="AH17" s="85">
        <v>236</v>
      </c>
      <c r="AI17" s="85"/>
      <c r="AJ17" s="85" t="s">
        <v>308</v>
      </c>
      <c r="AK17" s="85"/>
      <c r="AL17" s="85"/>
      <c r="AM17" s="85"/>
      <c r="AN17" s="87">
        <v>42409.49071759259</v>
      </c>
      <c r="AO17" s="89" t="s">
        <v>334</v>
      </c>
      <c r="AP17" s="85" t="b">
        <v>1</v>
      </c>
      <c r="AQ17" s="85" t="b">
        <v>0</v>
      </c>
      <c r="AR17" s="85" t="b">
        <v>1</v>
      </c>
      <c r="AS17" s="85"/>
      <c r="AT17" s="85">
        <v>0</v>
      </c>
      <c r="AU17" s="85"/>
      <c r="AV17" s="85" t="b">
        <v>0</v>
      </c>
      <c r="AW17" s="85" t="s">
        <v>356</v>
      </c>
      <c r="AX17" s="89" t="s">
        <v>371</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227</v>
      </c>
      <c r="B18" s="15"/>
      <c r="C18" s="15" t="s">
        <v>64</v>
      </c>
      <c r="D18" s="93">
        <v>162</v>
      </c>
      <c r="E18" s="81"/>
      <c r="F18" s="112" t="s">
        <v>353</v>
      </c>
      <c r="G18" s="15"/>
      <c r="H18" s="16" t="s">
        <v>227</v>
      </c>
      <c r="I18" s="66"/>
      <c r="J18" s="66"/>
      <c r="K18" s="114" t="s">
        <v>390</v>
      </c>
      <c r="L18" s="94">
        <v>1</v>
      </c>
      <c r="M18" s="95">
        <v>7081.81298828125</v>
      </c>
      <c r="N18" s="95">
        <v>6242.16943359375</v>
      </c>
      <c r="O18" s="77"/>
      <c r="P18" s="96"/>
      <c r="Q18" s="96"/>
      <c r="R18" s="97"/>
      <c r="S18" s="51">
        <v>1</v>
      </c>
      <c r="T18" s="51">
        <v>0</v>
      </c>
      <c r="U18" s="52">
        <v>0</v>
      </c>
      <c r="V18" s="52">
        <v>0.111111</v>
      </c>
      <c r="W18" s="52">
        <v>1.6E-05</v>
      </c>
      <c r="X18" s="52">
        <v>0.632415</v>
      </c>
      <c r="Y18" s="52">
        <v>0</v>
      </c>
      <c r="Z18" s="52">
        <v>0</v>
      </c>
      <c r="AA18" s="82">
        <v>18</v>
      </c>
      <c r="AB18" s="82"/>
      <c r="AC18" s="98"/>
      <c r="AD18" s="85" t="s">
        <v>293</v>
      </c>
      <c r="AE18" s="85">
        <v>14</v>
      </c>
      <c r="AF18" s="85">
        <v>3</v>
      </c>
      <c r="AG18" s="85">
        <v>207</v>
      </c>
      <c r="AH18" s="85">
        <v>181</v>
      </c>
      <c r="AI18" s="85"/>
      <c r="AJ18" s="85"/>
      <c r="AK18" s="85"/>
      <c r="AL18" s="85"/>
      <c r="AM18" s="85"/>
      <c r="AN18" s="87">
        <v>43712.516701388886</v>
      </c>
      <c r="AO18" s="89" t="s">
        <v>335</v>
      </c>
      <c r="AP18" s="85" t="b">
        <v>1</v>
      </c>
      <c r="AQ18" s="85" t="b">
        <v>0</v>
      </c>
      <c r="AR18" s="85" t="b">
        <v>0</v>
      </c>
      <c r="AS18" s="85"/>
      <c r="AT18" s="85">
        <v>0</v>
      </c>
      <c r="AU18" s="85"/>
      <c r="AV18" s="85" t="b">
        <v>0</v>
      </c>
      <c r="AW18" s="85" t="s">
        <v>356</v>
      </c>
      <c r="AX18" s="89" t="s">
        <v>372</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228</v>
      </c>
      <c r="B19" s="15"/>
      <c r="C19" s="15" t="s">
        <v>64</v>
      </c>
      <c r="D19" s="93">
        <v>162.23002221920444</v>
      </c>
      <c r="E19" s="81"/>
      <c r="F19" s="112" t="s">
        <v>354</v>
      </c>
      <c r="G19" s="15"/>
      <c r="H19" s="16" t="s">
        <v>228</v>
      </c>
      <c r="I19" s="66"/>
      <c r="J19" s="66"/>
      <c r="K19" s="114" t="s">
        <v>391</v>
      </c>
      <c r="L19" s="94">
        <v>1</v>
      </c>
      <c r="M19" s="95">
        <v>6538.84130859375</v>
      </c>
      <c r="N19" s="95">
        <v>498.66552734375</v>
      </c>
      <c r="O19" s="77"/>
      <c r="P19" s="96"/>
      <c r="Q19" s="96"/>
      <c r="R19" s="97"/>
      <c r="S19" s="51">
        <v>1</v>
      </c>
      <c r="T19" s="51">
        <v>0</v>
      </c>
      <c r="U19" s="52">
        <v>0</v>
      </c>
      <c r="V19" s="52">
        <v>0.111111</v>
      </c>
      <c r="W19" s="52">
        <v>1.6E-05</v>
      </c>
      <c r="X19" s="52">
        <v>0.632415</v>
      </c>
      <c r="Y19" s="52">
        <v>0</v>
      </c>
      <c r="Z19" s="52">
        <v>0</v>
      </c>
      <c r="AA19" s="82">
        <v>19</v>
      </c>
      <c r="AB19" s="82"/>
      <c r="AC19" s="98"/>
      <c r="AD19" s="85" t="s">
        <v>294</v>
      </c>
      <c r="AE19" s="85">
        <v>1255</v>
      </c>
      <c r="AF19" s="85">
        <v>98</v>
      </c>
      <c r="AG19" s="85">
        <v>2020</v>
      </c>
      <c r="AH19" s="85">
        <v>4674</v>
      </c>
      <c r="AI19" s="85"/>
      <c r="AJ19" s="85"/>
      <c r="AK19" s="85"/>
      <c r="AL19" s="85"/>
      <c r="AM19" s="85"/>
      <c r="AN19" s="87">
        <v>43695.802256944444</v>
      </c>
      <c r="AO19" s="89" t="s">
        <v>336</v>
      </c>
      <c r="AP19" s="85" t="b">
        <v>1</v>
      </c>
      <c r="AQ19" s="85" t="b">
        <v>0</v>
      </c>
      <c r="AR19" s="85" t="b">
        <v>0</v>
      </c>
      <c r="AS19" s="85"/>
      <c r="AT19" s="85">
        <v>0</v>
      </c>
      <c r="AU19" s="85"/>
      <c r="AV19" s="85" t="b">
        <v>0</v>
      </c>
      <c r="AW19" s="85" t="s">
        <v>356</v>
      </c>
      <c r="AX19" s="89" t="s">
        <v>373</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99" t="s">
        <v>229</v>
      </c>
      <c r="B20" s="100"/>
      <c r="C20" s="100" t="s">
        <v>64</v>
      </c>
      <c r="D20" s="101">
        <v>162.786918118331</v>
      </c>
      <c r="E20" s="102"/>
      <c r="F20" s="113" t="s">
        <v>355</v>
      </c>
      <c r="G20" s="100"/>
      <c r="H20" s="103" t="s">
        <v>229</v>
      </c>
      <c r="I20" s="104"/>
      <c r="J20" s="104"/>
      <c r="K20" s="115" t="s">
        <v>392</v>
      </c>
      <c r="L20" s="105">
        <v>1</v>
      </c>
      <c r="M20" s="106">
        <v>4008.69580078125</v>
      </c>
      <c r="N20" s="106">
        <v>6006.3271484375</v>
      </c>
      <c r="O20" s="107"/>
      <c r="P20" s="108"/>
      <c r="Q20" s="108"/>
      <c r="R20" s="109"/>
      <c r="S20" s="51">
        <v>1</v>
      </c>
      <c r="T20" s="51">
        <v>0</v>
      </c>
      <c r="U20" s="52">
        <v>0</v>
      </c>
      <c r="V20" s="52">
        <v>0.111111</v>
      </c>
      <c r="W20" s="52">
        <v>1.6E-05</v>
      </c>
      <c r="X20" s="52">
        <v>0.632415</v>
      </c>
      <c r="Y20" s="52">
        <v>0</v>
      </c>
      <c r="Z20" s="52">
        <v>0</v>
      </c>
      <c r="AA20" s="110">
        <v>20</v>
      </c>
      <c r="AB20" s="110"/>
      <c r="AC20" s="111"/>
      <c r="AD20" s="85" t="s">
        <v>295</v>
      </c>
      <c r="AE20" s="85">
        <v>681</v>
      </c>
      <c r="AF20" s="85">
        <v>328</v>
      </c>
      <c r="AG20" s="85">
        <v>19743</v>
      </c>
      <c r="AH20" s="85">
        <v>28605</v>
      </c>
      <c r="AI20" s="85"/>
      <c r="AJ20" s="85" t="s">
        <v>309</v>
      </c>
      <c r="AK20" s="85" t="s">
        <v>313</v>
      </c>
      <c r="AL20" s="85"/>
      <c r="AM20" s="85"/>
      <c r="AN20" s="87">
        <v>43437.457083333335</v>
      </c>
      <c r="AO20" s="89" t="s">
        <v>337</v>
      </c>
      <c r="AP20" s="85" t="b">
        <v>1</v>
      </c>
      <c r="AQ20" s="85" t="b">
        <v>0</v>
      </c>
      <c r="AR20" s="85" t="b">
        <v>0</v>
      </c>
      <c r="AS20" s="85"/>
      <c r="AT20" s="85">
        <v>0</v>
      </c>
      <c r="AU20" s="85"/>
      <c r="AV20" s="85" t="b">
        <v>0</v>
      </c>
      <c r="AW20" s="85" t="s">
        <v>356</v>
      </c>
      <c r="AX20" s="89" t="s">
        <v>374</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4" r:id="rId1" display="http://www.moi.gov.sa/"/>
    <hyperlink ref="AL5" r:id="rId2" display="http://onelink.to/kamnapp"/>
    <hyperlink ref="AL10" r:id="rId3" display="http://instagram.com/hilalmrad"/>
    <hyperlink ref="AL16" r:id="rId4" display="http://instgram.com/eshd3wa"/>
    <hyperlink ref="AO3" r:id="rId5" display="https://pbs.twimg.com/profile_banners/1117054658953007110/1565904727"/>
    <hyperlink ref="AO4" r:id="rId6" display="https://pbs.twimg.com/profile_banners/2761843375/1506429370"/>
    <hyperlink ref="AO5" r:id="rId7" display="https://pbs.twimg.com/profile_banners/4909141984/1544619786"/>
    <hyperlink ref="AO6" r:id="rId8" display="https://pbs.twimg.com/profile_banners/1072915220/1361647676"/>
    <hyperlink ref="AO7" r:id="rId9" display="https://pbs.twimg.com/profile_banners/3236639640/1435434192"/>
    <hyperlink ref="AO8" r:id="rId10" display="https://pbs.twimg.com/profile_banners/57930477/1559293704"/>
    <hyperlink ref="AO10" r:id="rId11" display="https://pbs.twimg.com/profile_banners/15620484/1547745984"/>
    <hyperlink ref="AO11" r:id="rId12" display="https://pbs.twimg.com/profile_banners/422199669/1426171613"/>
    <hyperlink ref="AO12" r:id="rId13" display="https://pbs.twimg.com/profile_banners/1141445953163005953/1563478014"/>
    <hyperlink ref="AO13" r:id="rId14" display="https://pbs.twimg.com/profile_banners/1167596312461791233/1567237029"/>
    <hyperlink ref="AO14" r:id="rId15" display="https://pbs.twimg.com/profile_banners/1104454764610404355/1552399054"/>
    <hyperlink ref="AO15" r:id="rId16" display="https://pbs.twimg.com/profile_banners/876916706991644673/1504128994"/>
    <hyperlink ref="AO16" r:id="rId17" display="https://pbs.twimg.com/profile_banners/2682321678/1552580592"/>
    <hyperlink ref="AO17" r:id="rId18" display="https://pbs.twimg.com/profile_banners/4891719034/1567204271"/>
    <hyperlink ref="AO18" r:id="rId19" display="https://pbs.twimg.com/profile_banners/1169224551223283713/1567600279"/>
    <hyperlink ref="AO19" r:id="rId20" display="https://pbs.twimg.com/profile_banners/1163167380199104514/1567386323"/>
    <hyperlink ref="AO20" r:id="rId21" display="https://pbs.twimg.com/profile_banners/1069546336834519041/1560228939"/>
    <hyperlink ref="AU4" r:id="rId22" display="http://abs.twimg.com/images/themes/theme1/bg.png"/>
    <hyperlink ref="AU5" r:id="rId23" display="http://abs.twimg.com/images/themes/theme1/bg.png"/>
    <hyperlink ref="AU6" r:id="rId24" display="http://pbs.twimg.com/profile_background_images/798480438/b31a3adf13310117fa11858aa54ab0b2.gif"/>
    <hyperlink ref="AU7" r:id="rId25" display="http://abs.twimg.com/images/themes/theme1/bg.png"/>
    <hyperlink ref="AU8" r:id="rId26" display="http://abs.twimg.com/images/themes/theme1/bg.png"/>
    <hyperlink ref="AU9" r:id="rId27" display="http://abs.twimg.com/images/themes/theme1/bg.png"/>
    <hyperlink ref="AU10" r:id="rId28" display="http://abs.twimg.com/images/themes/theme1/bg.png"/>
    <hyperlink ref="AU11" r:id="rId29" display="http://abs.twimg.com/images/themes/theme1/bg.png"/>
    <hyperlink ref="AU16" r:id="rId30" display="http://abs.twimg.com/images/themes/theme1/bg.png"/>
    <hyperlink ref="F3" r:id="rId31" display="http://pbs.twimg.com/profile_images/1165056866197659648/p2XoKMu__normal.jpg"/>
    <hyperlink ref="F4" r:id="rId32" display="http://pbs.twimg.com/profile_images/1073305064494780416/vfsVINCY_normal.jpg"/>
    <hyperlink ref="F5" r:id="rId33" display="http://pbs.twimg.com/profile_images/876406893320732674/jFxArHiH_normal.jpg"/>
    <hyperlink ref="F6" r:id="rId34" display="http://pbs.twimg.com/profile_images/3127745865/dd05f22753691b28ce2a8884ccf9e6cf_normal.jpeg"/>
    <hyperlink ref="F7" r:id="rId35" display="http://pbs.twimg.com/profile_images/607096905269547010/FlDj66QY_normal.jpg"/>
    <hyperlink ref="F8" r:id="rId36" display="http://pbs.twimg.com/profile_images/1139296302091517952/vwIUi2XD_normal.jpg"/>
    <hyperlink ref="F9" r:id="rId37" display="http://pbs.twimg.com/profile_images/477211240125575168/jHvrj0YX_normal.jpeg"/>
    <hyperlink ref="F10" r:id="rId38" display="http://pbs.twimg.com/profile_images/1169960041430028288/yPyexABu_normal.jpg"/>
    <hyperlink ref="F11" r:id="rId39" display="http://pbs.twimg.com/profile_images/543724715555438592/wKXJ29Zs_normal.jpeg"/>
    <hyperlink ref="F12" r:id="rId40" display="http://pbs.twimg.com/profile_images/1153460680609193985/GbQnPqa0_normal.jpg"/>
    <hyperlink ref="F13" r:id="rId41" display="http://pbs.twimg.com/profile_images/1167599514963841026/nZ3-UnRa_normal.jpg"/>
    <hyperlink ref="F14" r:id="rId42" display="http://pbs.twimg.com/profile_images/1105469086769790976/2mZ0mjbQ_normal.jpg"/>
    <hyperlink ref="F15" r:id="rId43" display="http://pbs.twimg.com/profile_images/1151909850131177476/i6Qgrisj_normal.jpg"/>
    <hyperlink ref="F16" r:id="rId44" display="http://pbs.twimg.com/profile_images/1023062868659449857/Wmt3Vm9O_normal.jpg"/>
    <hyperlink ref="F17" r:id="rId45" display="http://pbs.twimg.com/profile_images/1151092501501108225/H6mxH87N_normal.jpg"/>
    <hyperlink ref="F18" r:id="rId46" display="http://pbs.twimg.com/profile_images/1169225006993133568/HYmx14m6_normal.jpg"/>
    <hyperlink ref="F19" r:id="rId47" display="http://pbs.twimg.com/profile_images/1164461820691853312/lwgxhysz_normal.jpg"/>
    <hyperlink ref="F20" r:id="rId48" display="http://pbs.twimg.com/profile_images/1143556389656256514/LU9J-qtD_normal.jpg"/>
    <hyperlink ref="AX3" r:id="rId49" display="https://twitter.com/ntu47hwnv4vl1jq"/>
    <hyperlink ref="AX4" r:id="rId50" display="https://twitter.com/moisaudiarabia"/>
    <hyperlink ref="AX5" r:id="rId51" display="https://twitter.com/kamnapp"/>
    <hyperlink ref="AX6" r:id="rId52" display="https://twitter.com/kingsalman"/>
    <hyperlink ref="AX7" r:id="rId53" display="https://twitter.com/see_moone"/>
    <hyperlink ref="AX8" r:id="rId54" display="https://twitter.com/the_saudi_girl"/>
    <hyperlink ref="AX9" r:id="rId55" display="https://twitter.com/meme381988"/>
    <hyperlink ref="AX10" r:id="rId56" display="https://twitter.com/hilalmrad"/>
    <hyperlink ref="AX11" r:id="rId57" display="https://twitter.com/youssefalkhal"/>
    <hyperlink ref="AX12" r:id="rId58" display="https://twitter.com/haririyelalmot"/>
    <hyperlink ref="AX13" r:id="rId59" display="https://twitter.com/2mkhael"/>
    <hyperlink ref="AX14" r:id="rId60" display="https://twitter.com/alhakeem13"/>
    <hyperlink ref="AX15" r:id="rId61" display="https://twitter.com/raghib98ra"/>
    <hyperlink ref="AX16" r:id="rId62" display="https://twitter.com/abn_kleeb"/>
    <hyperlink ref="AX17" r:id="rId63" display="https://twitter.com/yara0888"/>
    <hyperlink ref="AX18" r:id="rId64" display="https://twitter.com/rna33762031"/>
    <hyperlink ref="AX19" r:id="rId65" display="https://twitter.com/fahdm201295103"/>
    <hyperlink ref="AX20" r:id="rId66" display="https://twitter.com/najlaas5"/>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449</v>
      </c>
      <c r="Z2" s="13" t="s">
        <v>454</v>
      </c>
      <c r="AA2" s="13" t="s">
        <v>459</v>
      </c>
      <c r="AB2" s="13" t="s">
        <v>471</v>
      </c>
      <c r="AC2" s="13" t="s">
        <v>476</v>
      </c>
      <c r="AD2" s="13" t="s">
        <v>485</v>
      </c>
      <c r="AE2" s="13" t="s">
        <v>486</v>
      </c>
      <c r="AF2" s="13" t="s">
        <v>494</v>
      </c>
      <c r="AG2" s="67" t="s">
        <v>530</v>
      </c>
      <c r="AH2" s="67" t="s">
        <v>531</v>
      </c>
      <c r="AI2" s="67" t="s">
        <v>532</v>
      </c>
      <c r="AJ2" s="67" t="s">
        <v>533</v>
      </c>
      <c r="AK2" s="67" t="s">
        <v>534</v>
      </c>
      <c r="AL2" s="67" t="s">
        <v>535</v>
      </c>
      <c r="AM2" s="67" t="s">
        <v>536</v>
      </c>
      <c r="AN2" s="67" t="s">
        <v>537</v>
      </c>
      <c r="AO2" s="67" t="s">
        <v>540</v>
      </c>
    </row>
    <row r="3" spans="1:41" ht="15">
      <c r="A3" s="125" t="s">
        <v>432</v>
      </c>
      <c r="B3" s="126" t="s">
        <v>435</v>
      </c>
      <c r="C3" s="126" t="s">
        <v>56</v>
      </c>
      <c r="D3" s="117"/>
      <c r="E3" s="116"/>
      <c r="F3" s="118" t="s">
        <v>432</v>
      </c>
      <c r="G3" s="119"/>
      <c r="H3" s="119"/>
      <c r="I3" s="120">
        <v>3</v>
      </c>
      <c r="J3" s="121"/>
      <c r="K3" s="51">
        <v>7</v>
      </c>
      <c r="L3" s="51">
        <v>6</v>
      </c>
      <c r="M3" s="51">
        <v>0</v>
      </c>
      <c r="N3" s="51">
        <v>6</v>
      </c>
      <c r="O3" s="51">
        <v>0</v>
      </c>
      <c r="P3" s="52">
        <v>0</v>
      </c>
      <c r="Q3" s="52">
        <v>0</v>
      </c>
      <c r="R3" s="51">
        <v>1</v>
      </c>
      <c r="S3" s="51">
        <v>0</v>
      </c>
      <c r="T3" s="51">
        <v>7</v>
      </c>
      <c r="U3" s="51">
        <v>6</v>
      </c>
      <c r="V3" s="51">
        <v>2</v>
      </c>
      <c r="W3" s="52">
        <v>1.469388</v>
      </c>
      <c r="X3" s="52">
        <v>0.14285714285714285</v>
      </c>
      <c r="Y3" s="85" t="s">
        <v>235</v>
      </c>
      <c r="Z3" s="85" t="s">
        <v>237</v>
      </c>
      <c r="AA3" s="85"/>
      <c r="AB3" s="91" t="s">
        <v>254</v>
      </c>
      <c r="AC3" s="91" t="s">
        <v>254</v>
      </c>
      <c r="AD3" s="91" t="s">
        <v>220</v>
      </c>
      <c r="AE3" s="91" t="s">
        <v>487</v>
      </c>
      <c r="AF3" s="91" t="s">
        <v>495</v>
      </c>
      <c r="AG3" s="128">
        <v>0</v>
      </c>
      <c r="AH3" s="131">
        <v>0</v>
      </c>
      <c r="AI3" s="128">
        <v>0</v>
      </c>
      <c r="AJ3" s="131">
        <v>0</v>
      </c>
      <c r="AK3" s="128">
        <v>0</v>
      </c>
      <c r="AL3" s="131">
        <v>0</v>
      </c>
      <c r="AM3" s="128">
        <v>14</v>
      </c>
      <c r="AN3" s="131">
        <v>100</v>
      </c>
      <c r="AO3" s="128">
        <v>14</v>
      </c>
    </row>
    <row r="4" spans="1:41" ht="15">
      <c r="A4" s="125" t="s">
        <v>433</v>
      </c>
      <c r="B4" s="126" t="s">
        <v>436</v>
      </c>
      <c r="C4" s="126" t="s">
        <v>56</v>
      </c>
      <c r="D4" s="122"/>
      <c r="E4" s="100"/>
      <c r="F4" s="103" t="s">
        <v>433</v>
      </c>
      <c r="G4" s="107"/>
      <c r="H4" s="107"/>
      <c r="I4" s="123">
        <v>4</v>
      </c>
      <c r="J4" s="110"/>
      <c r="K4" s="51">
        <v>6</v>
      </c>
      <c r="L4" s="51">
        <v>5</v>
      </c>
      <c r="M4" s="51">
        <v>0</v>
      </c>
      <c r="N4" s="51">
        <v>5</v>
      </c>
      <c r="O4" s="51">
        <v>0</v>
      </c>
      <c r="P4" s="52">
        <v>0</v>
      </c>
      <c r="Q4" s="52">
        <v>0</v>
      </c>
      <c r="R4" s="51">
        <v>1</v>
      </c>
      <c r="S4" s="51">
        <v>0</v>
      </c>
      <c r="T4" s="51">
        <v>6</v>
      </c>
      <c r="U4" s="51">
        <v>5</v>
      </c>
      <c r="V4" s="51">
        <v>2</v>
      </c>
      <c r="W4" s="52">
        <v>1.388889</v>
      </c>
      <c r="X4" s="52">
        <v>0.16666666666666666</v>
      </c>
      <c r="Y4" s="85"/>
      <c r="Z4" s="85"/>
      <c r="AA4" s="85"/>
      <c r="AB4" s="91" t="s">
        <v>254</v>
      </c>
      <c r="AC4" s="91" t="s">
        <v>254</v>
      </c>
      <c r="AD4" s="91" t="s">
        <v>229</v>
      </c>
      <c r="AE4" s="91" t="s">
        <v>488</v>
      </c>
      <c r="AF4" s="91" t="s">
        <v>496</v>
      </c>
      <c r="AG4" s="128">
        <v>0</v>
      </c>
      <c r="AH4" s="131">
        <v>0</v>
      </c>
      <c r="AI4" s="128">
        <v>0</v>
      </c>
      <c r="AJ4" s="131">
        <v>0</v>
      </c>
      <c r="AK4" s="128">
        <v>0</v>
      </c>
      <c r="AL4" s="131">
        <v>0</v>
      </c>
      <c r="AM4" s="128">
        <v>15</v>
      </c>
      <c r="AN4" s="131">
        <v>100</v>
      </c>
      <c r="AO4" s="128">
        <v>15</v>
      </c>
    </row>
    <row r="5" spans="1:41" ht="15">
      <c r="A5" s="125" t="s">
        <v>434</v>
      </c>
      <c r="B5" s="126" t="s">
        <v>437</v>
      </c>
      <c r="C5" s="126" t="s">
        <v>56</v>
      </c>
      <c r="D5" s="122"/>
      <c r="E5" s="100"/>
      <c r="F5" s="103" t="s">
        <v>566</v>
      </c>
      <c r="G5" s="107"/>
      <c r="H5" s="107"/>
      <c r="I5" s="123">
        <v>5</v>
      </c>
      <c r="J5" s="110"/>
      <c r="K5" s="51">
        <v>5</v>
      </c>
      <c r="L5" s="51">
        <v>4</v>
      </c>
      <c r="M5" s="51">
        <v>0</v>
      </c>
      <c r="N5" s="51">
        <v>4</v>
      </c>
      <c r="O5" s="51">
        <v>0</v>
      </c>
      <c r="P5" s="52">
        <v>0</v>
      </c>
      <c r="Q5" s="52">
        <v>0</v>
      </c>
      <c r="R5" s="51">
        <v>1</v>
      </c>
      <c r="S5" s="51">
        <v>0</v>
      </c>
      <c r="T5" s="51">
        <v>5</v>
      </c>
      <c r="U5" s="51">
        <v>4</v>
      </c>
      <c r="V5" s="51">
        <v>2</v>
      </c>
      <c r="W5" s="52">
        <v>1.28</v>
      </c>
      <c r="X5" s="52">
        <v>0.2</v>
      </c>
      <c r="Y5" s="85" t="s">
        <v>236</v>
      </c>
      <c r="Z5" s="85" t="s">
        <v>237</v>
      </c>
      <c r="AA5" s="85"/>
      <c r="AB5" s="91" t="s">
        <v>467</v>
      </c>
      <c r="AC5" s="91" t="s">
        <v>254</v>
      </c>
      <c r="AD5" s="91" t="s">
        <v>224</v>
      </c>
      <c r="AE5" s="91" t="s">
        <v>489</v>
      </c>
      <c r="AF5" s="91" t="s">
        <v>497</v>
      </c>
      <c r="AG5" s="128">
        <v>0</v>
      </c>
      <c r="AH5" s="131">
        <v>0</v>
      </c>
      <c r="AI5" s="128">
        <v>0</v>
      </c>
      <c r="AJ5" s="131">
        <v>0</v>
      </c>
      <c r="AK5" s="128">
        <v>0</v>
      </c>
      <c r="AL5" s="131">
        <v>0</v>
      </c>
      <c r="AM5" s="128">
        <v>17</v>
      </c>
      <c r="AN5" s="131">
        <v>100</v>
      </c>
      <c r="AO5" s="128">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432</v>
      </c>
      <c r="B2" s="91" t="s">
        <v>212</v>
      </c>
      <c r="C2" s="85">
        <f>VLOOKUP(GroupVertices[[#This Row],[Vertex]],Vertices[],MATCH("ID",Vertices[[#Headers],[Vertex]:[Vertex Content Word Count]],0),FALSE)</f>
        <v>3</v>
      </c>
    </row>
    <row r="3" spans="1:3" ht="15">
      <c r="A3" s="85" t="s">
        <v>432</v>
      </c>
      <c r="B3" s="91" t="s">
        <v>220</v>
      </c>
      <c r="C3" s="85">
        <f>VLOOKUP(GroupVertices[[#This Row],[Vertex]],Vertices[],MATCH("ID",Vertices[[#Headers],[Vertex]:[Vertex Content Word Count]],0),FALSE)</f>
        <v>9</v>
      </c>
    </row>
    <row r="4" spans="1:3" ht="15">
      <c r="A4" s="85" t="s">
        <v>432</v>
      </c>
      <c r="B4" s="91" t="s">
        <v>219</v>
      </c>
      <c r="C4" s="85">
        <f>VLOOKUP(GroupVertices[[#This Row],[Vertex]],Vertices[],MATCH("ID",Vertices[[#Headers],[Vertex]:[Vertex Content Word Count]],0),FALSE)</f>
        <v>8</v>
      </c>
    </row>
    <row r="5" spans="1:3" ht="15">
      <c r="A5" s="85" t="s">
        <v>432</v>
      </c>
      <c r="B5" s="91" t="s">
        <v>218</v>
      </c>
      <c r="C5" s="85">
        <f>VLOOKUP(GroupVertices[[#This Row],[Vertex]],Vertices[],MATCH("ID",Vertices[[#Headers],[Vertex]:[Vertex Content Word Count]],0),FALSE)</f>
        <v>7</v>
      </c>
    </row>
    <row r="6" spans="1:3" ht="15">
      <c r="A6" s="85" t="s">
        <v>432</v>
      </c>
      <c r="B6" s="91" t="s">
        <v>217</v>
      </c>
      <c r="C6" s="85">
        <f>VLOOKUP(GroupVertices[[#This Row],[Vertex]],Vertices[],MATCH("ID",Vertices[[#Headers],[Vertex]:[Vertex Content Word Count]],0),FALSE)</f>
        <v>6</v>
      </c>
    </row>
    <row r="7" spans="1:3" ht="15">
      <c r="A7" s="85" t="s">
        <v>432</v>
      </c>
      <c r="B7" s="91" t="s">
        <v>216</v>
      </c>
      <c r="C7" s="85">
        <f>VLOOKUP(GroupVertices[[#This Row],[Vertex]],Vertices[],MATCH("ID",Vertices[[#Headers],[Vertex]:[Vertex Content Word Count]],0),FALSE)</f>
        <v>5</v>
      </c>
    </row>
    <row r="8" spans="1:3" ht="15">
      <c r="A8" s="85" t="s">
        <v>432</v>
      </c>
      <c r="B8" s="91" t="s">
        <v>215</v>
      </c>
      <c r="C8" s="85">
        <f>VLOOKUP(GroupVertices[[#This Row],[Vertex]],Vertices[],MATCH("ID",Vertices[[#Headers],[Vertex]:[Vertex Content Word Count]],0),FALSE)</f>
        <v>4</v>
      </c>
    </row>
    <row r="9" spans="1:3" ht="15">
      <c r="A9" s="85" t="s">
        <v>433</v>
      </c>
      <c r="B9" s="91" t="s">
        <v>214</v>
      </c>
      <c r="C9" s="85">
        <f>VLOOKUP(GroupVertices[[#This Row],[Vertex]],Vertices[],MATCH("ID",Vertices[[#Headers],[Vertex]:[Vertex Content Word Count]],0),FALSE)</f>
        <v>15</v>
      </c>
    </row>
    <row r="10" spans="1:3" ht="15">
      <c r="A10" s="85" t="s">
        <v>433</v>
      </c>
      <c r="B10" s="91" t="s">
        <v>229</v>
      </c>
      <c r="C10" s="85">
        <f>VLOOKUP(GroupVertices[[#This Row],[Vertex]],Vertices[],MATCH("ID",Vertices[[#Headers],[Vertex]:[Vertex Content Word Count]],0),FALSE)</f>
        <v>20</v>
      </c>
    </row>
    <row r="11" spans="1:3" ht="15">
      <c r="A11" s="85" t="s">
        <v>433</v>
      </c>
      <c r="B11" s="91" t="s">
        <v>228</v>
      </c>
      <c r="C11" s="85">
        <f>VLOOKUP(GroupVertices[[#This Row],[Vertex]],Vertices[],MATCH("ID",Vertices[[#Headers],[Vertex]:[Vertex Content Word Count]],0),FALSE)</f>
        <v>19</v>
      </c>
    </row>
    <row r="12" spans="1:3" ht="15">
      <c r="A12" s="85" t="s">
        <v>433</v>
      </c>
      <c r="B12" s="91" t="s">
        <v>227</v>
      </c>
      <c r="C12" s="85">
        <f>VLOOKUP(GroupVertices[[#This Row],[Vertex]],Vertices[],MATCH("ID",Vertices[[#Headers],[Vertex]:[Vertex Content Word Count]],0),FALSE)</f>
        <v>18</v>
      </c>
    </row>
    <row r="13" spans="1:3" ht="15">
      <c r="A13" s="85" t="s">
        <v>433</v>
      </c>
      <c r="B13" s="91" t="s">
        <v>226</v>
      </c>
      <c r="C13" s="85">
        <f>VLOOKUP(GroupVertices[[#This Row],[Vertex]],Vertices[],MATCH("ID",Vertices[[#Headers],[Vertex]:[Vertex Content Word Count]],0),FALSE)</f>
        <v>17</v>
      </c>
    </row>
    <row r="14" spans="1:3" ht="15">
      <c r="A14" s="85" t="s">
        <v>433</v>
      </c>
      <c r="B14" s="91" t="s">
        <v>225</v>
      </c>
      <c r="C14" s="85">
        <f>VLOOKUP(GroupVertices[[#This Row],[Vertex]],Vertices[],MATCH("ID",Vertices[[#Headers],[Vertex]:[Vertex Content Word Count]],0),FALSE)</f>
        <v>16</v>
      </c>
    </row>
    <row r="15" spans="1:3" ht="15">
      <c r="A15" s="85" t="s">
        <v>434</v>
      </c>
      <c r="B15" s="91" t="s">
        <v>213</v>
      </c>
      <c r="C15" s="85">
        <f>VLOOKUP(GroupVertices[[#This Row],[Vertex]],Vertices[],MATCH("ID",Vertices[[#Headers],[Vertex]:[Vertex Content Word Count]],0),FALSE)</f>
        <v>10</v>
      </c>
    </row>
    <row r="16" spans="1:3" ht="15">
      <c r="A16" s="85" t="s">
        <v>434</v>
      </c>
      <c r="B16" s="91" t="s">
        <v>224</v>
      </c>
      <c r="C16" s="85">
        <f>VLOOKUP(GroupVertices[[#This Row],[Vertex]],Vertices[],MATCH("ID",Vertices[[#Headers],[Vertex]:[Vertex Content Word Count]],0),FALSE)</f>
        <v>14</v>
      </c>
    </row>
    <row r="17" spans="1:3" ht="15">
      <c r="A17" s="85" t="s">
        <v>434</v>
      </c>
      <c r="B17" s="91" t="s">
        <v>223</v>
      </c>
      <c r="C17" s="85">
        <f>VLOOKUP(GroupVertices[[#This Row],[Vertex]],Vertices[],MATCH("ID",Vertices[[#Headers],[Vertex]:[Vertex Content Word Count]],0),FALSE)</f>
        <v>13</v>
      </c>
    </row>
    <row r="18" spans="1:3" ht="15">
      <c r="A18" s="85" t="s">
        <v>434</v>
      </c>
      <c r="B18" s="91" t="s">
        <v>222</v>
      </c>
      <c r="C18" s="85">
        <f>VLOOKUP(GroupVertices[[#This Row],[Vertex]],Vertices[],MATCH("ID",Vertices[[#Headers],[Vertex]:[Vertex Content Word Count]],0),FALSE)</f>
        <v>12</v>
      </c>
    </row>
    <row r="19" spans="1:3" ht="15">
      <c r="A19" s="85" t="s">
        <v>434</v>
      </c>
      <c r="B19" s="91" t="s">
        <v>221</v>
      </c>
      <c r="C19"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544</v>
      </c>
      <c r="B2" s="36" t="s">
        <v>393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0.090909</v>
      </c>
      <c r="M2" s="40">
        <f>COUNTIF(Vertices[Closeness Centrality],"&gt;= "&amp;L2)-COUNTIF(Vertices[Closeness Centrality],"&gt;="&amp;L3)</f>
        <v>6</v>
      </c>
      <c r="N2" s="39">
        <f>MIN(Vertices[Eigenvector Centrality])</f>
        <v>0</v>
      </c>
      <c r="O2" s="40">
        <f>COUNTIF(Vertices[Eigenvector Centrality],"&gt;= "&amp;N2)-COUNTIF(Vertices[Eigenvector Centrality],"&gt;="&amp;N3)</f>
        <v>11</v>
      </c>
      <c r="P2" s="39">
        <f>MIN(Vertices[PageRank])</f>
        <v>0.6171</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0.09380156363636363</v>
      </c>
      <c r="M3" s="42">
        <f>COUNTIF(Vertices[Closeness Centrality],"&gt;= "&amp;L3)-COUNTIF(Vertices[Closeness Centrality],"&gt;="&amp;L4)</f>
        <v>0</v>
      </c>
      <c r="N3" s="41">
        <f aca="true" t="shared" si="6" ref="N3:N26">N2+($N$57-$N$2)/BinDivisor</f>
        <v>0.0025971636363636363</v>
      </c>
      <c r="O3" s="42">
        <f>COUNTIF(Vertices[Eigenvector Centrality],"&gt;= "&amp;N3)-COUNTIF(Vertices[Eigenvector Centrality],"&gt;="&amp;N4)</f>
        <v>0</v>
      </c>
      <c r="P3" s="41">
        <f aca="true" t="shared" si="7" ref="P3:P26">P2+($P$57-$P$2)/BinDivisor</f>
        <v>0.6658290727272728</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0.03636363636363636</v>
      </c>
      <c r="G4" s="40">
        <f>COUNTIF(Vertices[In-Degree],"&gt;= "&amp;F4)-COUNTIF(Vertices[In-Degree],"&gt;="&amp;F5)</f>
        <v>0</v>
      </c>
      <c r="H4" s="39">
        <f t="shared" si="3"/>
        <v>0.21818181818181817</v>
      </c>
      <c r="I4" s="40">
        <f>COUNTIF(Vertices[Out-Degree],"&gt;= "&amp;H4)-COUNTIF(Vertices[Out-Degree],"&gt;="&amp;H5)</f>
        <v>0</v>
      </c>
      <c r="J4" s="39">
        <f t="shared" si="4"/>
        <v>1.0909090909090908</v>
      </c>
      <c r="K4" s="40">
        <f>COUNTIF(Vertices[Betweenness Centrality],"&gt;= "&amp;J4)-COUNTIF(Vertices[Betweenness Centrality],"&gt;="&amp;J5)</f>
        <v>0</v>
      </c>
      <c r="L4" s="39">
        <f t="shared" si="5"/>
        <v>0.09669412727272728</v>
      </c>
      <c r="M4" s="40">
        <f>COUNTIF(Vertices[Closeness Centrality],"&gt;= "&amp;L4)-COUNTIF(Vertices[Closeness Centrality],"&gt;="&amp;L5)</f>
        <v>0</v>
      </c>
      <c r="N4" s="39">
        <f t="shared" si="6"/>
        <v>0.0051943272727272725</v>
      </c>
      <c r="O4" s="40">
        <f>COUNTIF(Vertices[Eigenvector Centrality],"&gt;= "&amp;N4)-COUNTIF(Vertices[Eigenvector Centrality],"&gt;="&amp;N5)</f>
        <v>0</v>
      </c>
      <c r="P4" s="39">
        <f t="shared" si="7"/>
        <v>0.7145581454545455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0.32727272727272727</v>
      </c>
      <c r="I5" s="42">
        <f>COUNTIF(Vertices[Out-Degree],"&gt;= "&amp;H5)-COUNTIF(Vertices[Out-Degree],"&gt;="&amp;H6)</f>
        <v>0</v>
      </c>
      <c r="J5" s="41">
        <f t="shared" si="4"/>
        <v>1.6363636363636362</v>
      </c>
      <c r="K5" s="42">
        <f>COUNTIF(Vertices[Betweenness Centrality],"&gt;= "&amp;J5)-COUNTIF(Vertices[Betweenness Centrality],"&gt;="&amp;J6)</f>
        <v>0</v>
      </c>
      <c r="L5" s="41">
        <f t="shared" si="5"/>
        <v>0.09958669090909092</v>
      </c>
      <c r="M5" s="42">
        <f>COUNTIF(Vertices[Closeness Centrality],"&gt;= "&amp;L5)-COUNTIF(Vertices[Closeness Centrality],"&gt;="&amp;L6)</f>
        <v>0</v>
      </c>
      <c r="N5" s="41">
        <f t="shared" si="6"/>
        <v>0.007791490909090908</v>
      </c>
      <c r="O5" s="42">
        <f>COUNTIF(Vertices[Eigenvector Centrality],"&gt;= "&amp;N5)-COUNTIF(Vertices[Eigenvector Centrality],"&gt;="&amp;N6)</f>
        <v>0</v>
      </c>
      <c r="P5" s="41">
        <f t="shared" si="7"/>
        <v>0.7632872181818183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0.07272727272727272</v>
      </c>
      <c r="G6" s="40">
        <f>COUNTIF(Vertices[In-Degree],"&gt;= "&amp;F6)-COUNTIF(Vertices[In-Degree],"&gt;="&amp;F7)</f>
        <v>0</v>
      </c>
      <c r="H6" s="39">
        <f t="shared" si="3"/>
        <v>0.43636363636363634</v>
      </c>
      <c r="I6" s="40">
        <f>COUNTIF(Vertices[Out-Degree],"&gt;= "&amp;H6)-COUNTIF(Vertices[Out-Degree],"&gt;="&amp;H7)</f>
        <v>0</v>
      </c>
      <c r="J6" s="39">
        <f t="shared" si="4"/>
        <v>2.1818181818181817</v>
      </c>
      <c r="K6" s="40">
        <f>COUNTIF(Vertices[Betweenness Centrality],"&gt;= "&amp;J6)-COUNTIF(Vertices[Betweenness Centrality],"&gt;="&amp;J7)</f>
        <v>0</v>
      </c>
      <c r="L6" s="39">
        <f t="shared" si="5"/>
        <v>0.10247925454545456</v>
      </c>
      <c r="M6" s="40">
        <f>COUNTIF(Vertices[Closeness Centrality],"&gt;= "&amp;L6)-COUNTIF(Vertices[Closeness Centrality],"&gt;="&amp;L7)</f>
        <v>0</v>
      </c>
      <c r="N6" s="39">
        <f t="shared" si="6"/>
        <v>0.010388654545454545</v>
      </c>
      <c r="O6" s="40">
        <f>COUNTIF(Vertices[Eigenvector Centrality],"&gt;= "&amp;N6)-COUNTIF(Vertices[Eigenvector Centrality],"&gt;="&amp;N7)</f>
        <v>0</v>
      </c>
      <c r="P6" s="39">
        <f t="shared" si="7"/>
        <v>0.8120162909090911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0.5454545454545454</v>
      </c>
      <c r="I7" s="42">
        <f>COUNTIF(Vertices[Out-Degree],"&gt;= "&amp;H7)-COUNTIF(Vertices[Out-Degree],"&gt;="&amp;H8)</f>
        <v>0</v>
      </c>
      <c r="J7" s="41">
        <f t="shared" si="4"/>
        <v>2.727272727272727</v>
      </c>
      <c r="K7" s="42">
        <f>COUNTIF(Vertices[Betweenness Centrality],"&gt;= "&amp;J7)-COUNTIF(Vertices[Betweenness Centrality],"&gt;="&amp;J8)</f>
        <v>0</v>
      </c>
      <c r="L7" s="41">
        <f t="shared" si="5"/>
        <v>0.1053718181818182</v>
      </c>
      <c r="M7" s="42">
        <f>COUNTIF(Vertices[Closeness Centrality],"&gt;= "&amp;L7)-COUNTIF(Vertices[Closeness Centrality],"&gt;="&amp;L8)</f>
        <v>0</v>
      </c>
      <c r="N7" s="41">
        <f t="shared" si="6"/>
        <v>0.012985818181818182</v>
      </c>
      <c r="O7" s="42">
        <f>COUNTIF(Vertices[Eigenvector Centrality],"&gt;= "&amp;N7)-COUNTIF(Vertices[Eigenvector Centrality],"&gt;="&amp;N8)</f>
        <v>0</v>
      </c>
      <c r="P7" s="41">
        <f t="shared" si="7"/>
        <v>0.8607453636363639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0.1090909090909091</v>
      </c>
      <c r="G8" s="40">
        <f>COUNTIF(Vertices[In-Degree],"&gt;= "&amp;F8)-COUNTIF(Vertices[In-Degree],"&gt;="&amp;F9)</f>
        <v>0</v>
      </c>
      <c r="H8" s="39">
        <f t="shared" si="3"/>
        <v>0.6545454545454545</v>
      </c>
      <c r="I8" s="40">
        <f>COUNTIF(Vertices[Out-Degree],"&gt;= "&amp;H8)-COUNTIF(Vertices[Out-Degree],"&gt;="&amp;H9)</f>
        <v>0</v>
      </c>
      <c r="J8" s="39">
        <f t="shared" si="4"/>
        <v>3.2727272727272725</v>
      </c>
      <c r="K8" s="40">
        <f>COUNTIF(Vertices[Betweenness Centrality],"&gt;= "&amp;J8)-COUNTIF(Vertices[Betweenness Centrality],"&gt;="&amp;J9)</f>
        <v>0</v>
      </c>
      <c r="L8" s="39">
        <f t="shared" si="5"/>
        <v>0.10826438181818185</v>
      </c>
      <c r="M8" s="40">
        <f>COUNTIF(Vertices[Closeness Centrality],"&gt;= "&amp;L8)-COUNTIF(Vertices[Closeness Centrality],"&gt;="&amp;L9)</f>
        <v>5</v>
      </c>
      <c r="N8" s="39">
        <f t="shared" si="6"/>
        <v>0.015582981818181818</v>
      </c>
      <c r="O8" s="40">
        <f>COUNTIF(Vertices[Eigenvector Centrality],"&gt;= "&amp;N8)-COUNTIF(Vertices[Eigenvector Centrality],"&gt;="&amp;N9)</f>
        <v>0</v>
      </c>
      <c r="P8" s="39">
        <f t="shared" si="7"/>
        <v>0.9094744363636367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0.7636363636363637</v>
      </c>
      <c r="I9" s="42">
        <f>COUNTIF(Vertices[Out-Degree],"&gt;= "&amp;H9)-COUNTIF(Vertices[Out-Degree],"&gt;="&amp;H10)</f>
        <v>0</v>
      </c>
      <c r="J9" s="41">
        <f t="shared" si="4"/>
        <v>3.818181818181818</v>
      </c>
      <c r="K9" s="42">
        <f>COUNTIF(Vertices[Betweenness Centrality],"&gt;= "&amp;J9)-COUNTIF(Vertices[Betweenness Centrality],"&gt;="&amp;J10)</f>
        <v>0</v>
      </c>
      <c r="L9" s="41">
        <f t="shared" si="5"/>
        <v>0.11115694545454549</v>
      </c>
      <c r="M9" s="42">
        <f>COUNTIF(Vertices[Closeness Centrality],"&gt;= "&amp;L9)-COUNTIF(Vertices[Closeness Centrality],"&gt;="&amp;L10)</f>
        <v>0</v>
      </c>
      <c r="N9" s="41">
        <f t="shared" si="6"/>
        <v>0.018180145454545455</v>
      </c>
      <c r="O9" s="42">
        <f>COUNTIF(Vertices[Eigenvector Centrality],"&gt;= "&amp;N9)-COUNTIF(Vertices[Eigenvector Centrality],"&gt;="&amp;N10)</f>
        <v>0</v>
      </c>
      <c r="P9" s="41">
        <f t="shared" si="7"/>
        <v>0.9582035090909095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545</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0.8727272727272728</v>
      </c>
      <c r="I10" s="40">
        <f>COUNTIF(Vertices[Out-Degree],"&gt;= "&amp;H10)-COUNTIF(Vertices[Out-Degree],"&gt;="&amp;H11)</f>
        <v>0</v>
      </c>
      <c r="J10" s="39">
        <f t="shared" si="4"/>
        <v>4.363636363636363</v>
      </c>
      <c r="K10" s="40">
        <f>COUNTIF(Vertices[Betweenness Centrality],"&gt;= "&amp;J10)-COUNTIF(Vertices[Betweenness Centrality],"&gt;="&amp;J11)</f>
        <v>0</v>
      </c>
      <c r="L10" s="39">
        <f t="shared" si="5"/>
        <v>0.11404950909090913</v>
      </c>
      <c r="M10" s="40">
        <f>COUNTIF(Vertices[Closeness Centrality],"&gt;= "&amp;L10)-COUNTIF(Vertices[Closeness Centrality],"&gt;="&amp;L11)</f>
        <v>0</v>
      </c>
      <c r="N10" s="39">
        <f t="shared" si="6"/>
        <v>0.02077730909090909</v>
      </c>
      <c r="O10" s="40">
        <f>COUNTIF(Vertices[Eigenvector Centrality],"&gt;= "&amp;N10)-COUNTIF(Vertices[Eigenvector Centrality],"&gt;="&amp;N11)</f>
        <v>0</v>
      </c>
      <c r="P10" s="39">
        <f t="shared" si="7"/>
        <v>1.0069325818181822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0.9818181818181819</v>
      </c>
      <c r="I11" s="42">
        <f>COUNTIF(Vertices[Out-Degree],"&gt;= "&amp;H11)-COUNTIF(Vertices[Out-Degree],"&gt;="&amp;H12)</f>
        <v>0</v>
      </c>
      <c r="J11" s="41">
        <f t="shared" si="4"/>
        <v>4.909090909090908</v>
      </c>
      <c r="K11" s="42">
        <f>COUNTIF(Vertices[Betweenness Centrality],"&gt;= "&amp;J11)-COUNTIF(Vertices[Betweenness Centrality],"&gt;="&amp;J12)</f>
        <v>0</v>
      </c>
      <c r="L11" s="41">
        <f t="shared" si="5"/>
        <v>0.11694207272727278</v>
      </c>
      <c r="M11" s="42">
        <f>COUNTIF(Vertices[Closeness Centrality],"&gt;= "&amp;L11)-COUNTIF(Vertices[Closeness Centrality],"&gt;="&amp;L12)</f>
        <v>0</v>
      </c>
      <c r="N11" s="41">
        <f t="shared" si="6"/>
        <v>0.023374472727272725</v>
      </c>
      <c r="O11" s="42">
        <f>COUNTIF(Vertices[Eigenvector Centrality],"&gt;= "&amp;N11)-COUNTIF(Vertices[Eigenvector Centrality],"&gt;="&amp;N12)</f>
        <v>0</v>
      </c>
      <c r="P11" s="41">
        <f t="shared" si="7"/>
        <v>1.055661654545455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3</v>
      </c>
      <c r="D12" s="34">
        <f t="shared" si="1"/>
        <v>0</v>
      </c>
      <c r="E12" s="3">
        <f>COUNTIF(Vertices[Degree],"&gt;= "&amp;D12)-COUNTIF(Vertices[Degree],"&gt;="&amp;D13)</f>
        <v>0</v>
      </c>
      <c r="F12" s="39">
        <f t="shared" si="2"/>
        <v>0.18181818181818185</v>
      </c>
      <c r="G12" s="40">
        <f>COUNTIF(Vertices[In-Degree],"&gt;= "&amp;F12)-COUNTIF(Vertices[In-Degree],"&gt;="&amp;F13)</f>
        <v>0</v>
      </c>
      <c r="H12" s="39">
        <f t="shared" si="3"/>
        <v>1.090909090909091</v>
      </c>
      <c r="I12" s="40">
        <f>COUNTIF(Vertices[Out-Degree],"&gt;= "&amp;H12)-COUNTIF(Vertices[Out-Degree],"&gt;="&amp;H13)</f>
        <v>0</v>
      </c>
      <c r="J12" s="39">
        <f t="shared" si="4"/>
        <v>5.454545454545453</v>
      </c>
      <c r="K12" s="40">
        <f>COUNTIF(Vertices[Betweenness Centrality],"&gt;= "&amp;J12)-COUNTIF(Vertices[Betweenness Centrality],"&gt;="&amp;J13)</f>
        <v>0</v>
      </c>
      <c r="L12" s="39">
        <f t="shared" si="5"/>
        <v>0.11983463636363642</v>
      </c>
      <c r="M12" s="40">
        <f>COUNTIF(Vertices[Closeness Centrality],"&gt;= "&amp;L12)-COUNTIF(Vertices[Closeness Centrality],"&gt;="&amp;L13)</f>
        <v>0</v>
      </c>
      <c r="N12" s="39">
        <f t="shared" si="6"/>
        <v>0.02597163636363636</v>
      </c>
      <c r="O12" s="40">
        <f>COUNTIF(Vertices[Eigenvector Centrality],"&gt;= "&amp;N12)-COUNTIF(Vertices[Eigenvector Centrality],"&gt;="&amp;N13)</f>
        <v>0</v>
      </c>
      <c r="P12" s="39">
        <f t="shared" si="7"/>
        <v>1.1043907272727276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12</v>
      </c>
      <c r="D13" s="34">
        <f t="shared" si="1"/>
        <v>0</v>
      </c>
      <c r="E13" s="3">
        <f>COUNTIF(Vertices[Degree],"&gt;= "&amp;D13)-COUNTIF(Vertices[Degree],"&gt;="&amp;D14)</f>
        <v>0</v>
      </c>
      <c r="F13" s="41">
        <f t="shared" si="2"/>
        <v>0.20000000000000004</v>
      </c>
      <c r="G13" s="42">
        <f>COUNTIF(Vertices[In-Degree],"&gt;= "&amp;F13)-COUNTIF(Vertices[In-Degree],"&gt;="&amp;F14)</f>
        <v>0</v>
      </c>
      <c r="H13" s="41">
        <f t="shared" si="3"/>
        <v>1.2000000000000002</v>
      </c>
      <c r="I13" s="42">
        <f>COUNTIF(Vertices[Out-Degree],"&gt;= "&amp;H13)-COUNTIF(Vertices[Out-Degree],"&gt;="&amp;H14)</f>
        <v>0</v>
      </c>
      <c r="J13" s="41">
        <f t="shared" si="4"/>
        <v>5.999999999999998</v>
      </c>
      <c r="K13" s="42">
        <f>COUNTIF(Vertices[Betweenness Centrality],"&gt;= "&amp;J13)-COUNTIF(Vertices[Betweenness Centrality],"&gt;="&amp;J14)</f>
        <v>0</v>
      </c>
      <c r="L13" s="41">
        <f t="shared" si="5"/>
        <v>0.12272720000000006</v>
      </c>
      <c r="M13" s="42">
        <f>COUNTIF(Vertices[Closeness Centrality],"&gt;= "&amp;L13)-COUNTIF(Vertices[Closeness Centrality],"&gt;="&amp;L14)</f>
        <v>0</v>
      </c>
      <c r="N13" s="41">
        <f t="shared" si="6"/>
        <v>0.028568799999999995</v>
      </c>
      <c r="O13" s="42">
        <f>COUNTIF(Vertices[Eigenvector Centrality],"&gt;= "&amp;N13)-COUNTIF(Vertices[Eigenvector Centrality],"&gt;="&amp;N14)</f>
        <v>0</v>
      </c>
      <c r="P13" s="41">
        <f t="shared" si="7"/>
        <v>1.1531198000000003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0.21818181818181823</v>
      </c>
      <c r="G14" s="40">
        <f>COUNTIF(Vertices[In-Degree],"&gt;= "&amp;F14)-COUNTIF(Vertices[In-Degree],"&gt;="&amp;F15)</f>
        <v>0</v>
      </c>
      <c r="H14" s="39">
        <f t="shared" si="3"/>
        <v>1.3090909090909093</v>
      </c>
      <c r="I14" s="40">
        <f>COUNTIF(Vertices[Out-Degree],"&gt;= "&amp;H14)-COUNTIF(Vertices[Out-Degree],"&gt;="&amp;H15)</f>
        <v>0</v>
      </c>
      <c r="J14" s="39">
        <f t="shared" si="4"/>
        <v>6.545454545454543</v>
      </c>
      <c r="K14" s="40">
        <f>COUNTIF(Vertices[Betweenness Centrality],"&gt;= "&amp;J14)-COUNTIF(Vertices[Betweenness Centrality],"&gt;="&amp;J15)</f>
        <v>0</v>
      </c>
      <c r="L14" s="39">
        <f t="shared" si="5"/>
        <v>0.1256197636363637</v>
      </c>
      <c r="M14" s="40">
        <f>COUNTIF(Vertices[Closeness Centrality],"&gt;= "&amp;L14)-COUNTIF(Vertices[Closeness Centrality],"&gt;="&amp;L15)</f>
        <v>0</v>
      </c>
      <c r="N14" s="39">
        <f t="shared" si="6"/>
        <v>0.03116596363636363</v>
      </c>
      <c r="O14" s="40">
        <f>COUNTIF(Vertices[Eigenvector Centrality],"&gt;= "&amp;N14)-COUNTIF(Vertices[Eigenvector Centrality],"&gt;="&amp;N15)</f>
        <v>0</v>
      </c>
      <c r="P14" s="39">
        <f t="shared" si="7"/>
        <v>1.201848872727273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1.4181818181818184</v>
      </c>
      <c r="I15" s="42">
        <f>COUNTIF(Vertices[Out-Degree],"&gt;= "&amp;H15)-COUNTIF(Vertices[Out-Degree],"&gt;="&amp;H16)</f>
        <v>0</v>
      </c>
      <c r="J15" s="41">
        <f t="shared" si="4"/>
        <v>7.090909090909088</v>
      </c>
      <c r="K15" s="42">
        <f>COUNTIF(Vertices[Betweenness Centrality],"&gt;= "&amp;J15)-COUNTIF(Vertices[Betweenness Centrality],"&gt;="&amp;J16)</f>
        <v>0</v>
      </c>
      <c r="L15" s="41">
        <f t="shared" si="5"/>
        <v>0.12851232727272735</v>
      </c>
      <c r="M15" s="42">
        <f>COUNTIF(Vertices[Closeness Centrality],"&gt;= "&amp;L15)-COUNTIF(Vertices[Closeness Centrality],"&gt;="&amp;L16)</f>
        <v>0</v>
      </c>
      <c r="N15" s="41">
        <f t="shared" si="6"/>
        <v>0.03376312727272727</v>
      </c>
      <c r="O15" s="42">
        <f>COUNTIF(Vertices[Eigenvector Centrality],"&gt;= "&amp;N15)-COUNTIF(Vertices[Eigenvector Centrality],"&gt;="&amp;N16)</f>
        <v>0</v>
      </c>
      <c r="P15" s="41">
        <f t="shared" si="7"/>
        <v>1.2505779454545456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0.2545454545454546</v>
      </c>
      <c r="G16" s="40">
        <f>COUNTIF(Vertices[In-Degree],"&gt;= "&amp;F16)-COUNTIF(Vertices[In-Degree],"&gt;="&amp;F17)</f>
        <v>0</v>
      </c>
      <c r="H16" s="39">
        <f t="shared" si="3"/>
        <v>1.5272727272727276</v>
      </c>
      <c r="I16" s="40">
        <f>COUNTIF(Vertices[Out-Degree],"&gt;= "&amp;H16)-COUNTIF(Vertices[Out-Degree],"&gt;="&amp;H17)</f>
        <v>0</v>
      </c>
      <c r="J16" s="39">
        <f t="shared" si="4"/>
        <v>7.636363636363633</v>
      </c>
      <c r="K16" s="40">
        <f>COUNTIF(Vertices[Betweenness Centrality],"&gt;= "&amp;J16)-COUNTIF(Vertices[Betweenness Centrality],"&gt;="&amp;J17)</f>
        <v>0</v>
      </c>
      <c r="L16" s="39">
        <f t="shared" si="5"/>
        <v>0.131404890909091</v>
      </c>
      <c r="M16" s="40">
        <f>COUNTIF(Vertices[Closeness Centrality],"&gt;= "&amp;L16)-COUNTIF(Vertices[Closeness Centrality],"&gt;="&amp;L17)</f>
        <v>0</v>
      </c>
      <c r="N16" s="39">
        <f t="shared" si="6"/>
        <v>0.0363602909090909</v>
      </c>
      <c r="O16" s="40">
        <f>COUNTIF(Vertices[Eigenvector Centrality],"&gt;= "&amp;N16)-COUNTIF(Vertices[Eigenvector Centrality],"&gt;="&amp;N17)</f>
        <v>0</v>
      </c>
      <c r="P16" s="39">
        <f t="shared" si="7"/>
        <v>1.2993070181818183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1.6363636363636367</v>
      </c>
      <c r="I17" s="42">
        <f>COUNTIF(Vertices[Out-Degree],"&gt;= "&amp;H17)-COUNTIF(Vertices[Out-Degree],"&gt;="&amp;H18)</f>
        <v>0</v>
      </c>
      <c r="J17" s="41">
        <f t="shared" si="4"/>
        <v>8.181818181818178</v>
      </c>
      <c r="K17" s="42">
        <f>COUNTIF(Vertices[Betweenness Centrality],"&gt;= "&amp;J17)-COUNTIF(Vertices[Betweenness Centrality],"&gt;="&amp;J18)</f>
        <v>0</v>
      </c>
      <c r="L17" s="41">
        <f t="shared" si="5"/>
        <v>0.13429745454545464</v>
      </c>
      <c r="M17" s="42">
        <f>COUNTIF(Vertices[Closeness Centrality],"&gt;= "&amp;L17)-COUNTIF(Vertices[Closeness Centrality],"&gt;="&amp;L18)</f>
        <v>0</v>
      </c>
      <c r="N17" s="41">
        <f t="shared" si="6"/>
        <v>0.03895745454545454</v>
      </c>
      <c r="O17" s="42">
        <f>COUNTIF(Vertices[Eigenvector Centrality],"&gt;= "&amp;N17)-COUNTIF(Vertices[Eigenvector Centrality],"&gt;="&amp;N18)</f>
        <v>0</v>
      </c>
      <c r="P17" s="41">
        <f t="shared" si="7"/>
        <v>1.348036090909091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1.7454545454545458</v>
      </c>
      <c r="I18" s="40">
        <f>COUNTIF(Vertices[Out-Degree],"&gt;= "&amp;H18)-COUNTIF(Vertices[Out-Degree],"&gt;="&amp;H19)</f>
        <v>0</v>
      </c>
      <c r="J18" s="39">
        <f t="shared" si="4"/>
        <v>8.727272727272723</v>
      </c>
      <c r="K18" s="40">
        <f>COUNTIF(Vertices[Betweenness Centrality],"&gt;= "&amp;J18)-COUNTIF(Vertices[Betweenness Centrality],"&gt;="&amp;J19)</f>
        <v>0</v>
      </c>
      <c r="L18" s="39">
        <f t="shared" si="5"/>
        <v>0.13719001818181828</v>
      </c>
      <c r="M18" s="40">
        <f>COUNTIF(Vertices[Closeness Centrality],"&gt;= "&amp;L18)-COUNTIF(Vertices[Closeness Centrality],"&gt;="&amp;L19)</f>
        <v>0</v>
      </c>
      <c r="N18" s="39">
        <f t="shared" si="6"/>
        <v>0.04155461818181817</v>
      </c>
      <c r="O18" s="40">
        <f>COUNTIF(Vertices[Eigenvector Centrality],"&gt;= "&amp;N18)-COUNTIF(Vertices[Eigenvector Centrality],"&gt;="&amp;N19)</f>
        <v>0</v>
      </c>
      <c r="P18" s="39">
        <f t="shared" si="7"/>
        <v>1.3967651636363636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0.30909090909090914</v>
      </c>
      <c r="G19" s="42">
        <f>COUNTIF(Vertices[In-Degree],"&gt;= "&amp;F19)-COUNTIF(Vertices[In-Degree],"&gt;="&amp;F20)</f>
        <v>0</v>
      </c>
      <c r="H19" s="41">
        <f t="shared" si="3"/>
        <v>1.854545454545455</v>
      </c>
      <c r="I19" s="42">
        <f>COUNTIF(Vertices[Out-Degree],"&gt;= "&amp;H19)-COUNTIF(Vertices[Out-Degree],"&gt;="&amp;H20)</f>
        <v>0</v>
      </c>
      <c r="J19" s="41">
        <f t="shared" si="4"/>
        <v>9.272727272727268</v>
      </c>
      <c r="K19" s="42">
        <f>COUNTIF(Vertices[Betweenness Centrality],"&gt;= "&amp;J19)-COUNTIF(Vertices[Betweenness Centrality],"&gt;="&amp;J20)</f>
        <v>0</v>
      </c>
      <c r="L19" s="41">
        <f t="shared" si="5"/>
        <v>0.14008258181818192</v>
      </c>
      <c r="M19" s="42">
        <f>COUNTIF(Vertices[Closeness Centrality],"&gt;= "&amp;L19)-COUNTIF(Vertices[Closeness Centrality],"&gt;="&amp;L20)</f>
        <v>4</v>
      </c>
      <c r="N19" s="41">
        <f t="shared" si="6"/>
        <v>0.04415178181818181</v>
      </c>
      <c r="O19" s="42">
        <f>COUNTIF(Vertices[Eigenvector Centrality],"&gt;= "&amp;N19)-COUNTIF(Vertices[Eigenvector Centrality],"&gt;="&amp;N20)</f>
        <v>0</v>
      </c>
      <c r="P19" s="41">
        <f t="shared" si="7"/>
        <v>1.4454942363636363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0.3272727272727273</v>
      </c>
      <c r="G20" s="40">
        <f>COUNTIF(Vertices[In-Degree],"&gt;= "&amp;F20)-COUNTIF(Vertices[In-Degree],"&gt;="&amp;F21)</f>
        <v>0</v>
      </c>
      <c r="H20" s="39">
        <f t="shared" si="3"/>
        <v>1.963636363636364</v>
      </c>
      <c r="I20" s="40">
        <f>COUNTIF(Vertices[Out-Degree],"&gt;= "&amp;H20)-COUNTIF(Vertices[Out-Degree],"&gt;="&amp;H21)</f>
        <v>0</v>
      </c>
      <c r="J20" s="39">
        <f t="shared" si="4"/>
        <v>9.818181818181813</v>
      </c>
      <c r="K20" s="40">
        <f>COUNTIF(Vertices[Betweenness Centrality],"&gt;= "&amp;J20)-COUNTIF(Vertices[Betweenness Centrality],"&gt;="&amp;J21)</f>
        <v>0</v>
      </c>
      <c r="L20" s="39">
        <f t="shared" si="5"/>
        <v>0.14297514545454557</v>
      </c>
      <c r="M20" s="40">
        <f>COUNTIF(Vertices[Closeness Centrality],"&gt;= "&amp;L20)-COUNTIF(Vertices[Closeness Centrality],"&gt;="&amp;L21)</f>
        <v>0</v>
      </c>
      <c r="N20" s="39">
        <f t="shared" si="6"/>
        <v>0.04674894545454544</v>
      </c>
      <c r="O20" s="40">
        <f>COUNTIF(Vertices[Eigenvector Centrality],"&gt;= "&amp;N20)-COUNTIF(Vertices[Eigenvector Centrality],"&gt;="&amp;N21)</f>
        <v>0</v>
      </c>
      <c r="P20" s="39">
        <f t="shared" si="7"/>
        <v>1.494223309090909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2.072727272727273</v>
      </c>
      <c r="I21" s="42">
        <f>COUNTIF(Vertices[Out-Degree],"&gt;= "&amp;H21)-COUNTIF(Vertices[Out-Degree],"&gt;="&amp;H22)</f>
        <v>0</v>
      </c>
      <c r="J21" s="41">
        <f t="shared" si="4"/>
        <v>10.363636363636358</v>
      </c>
      <c r="K21" s="42">
        <f>COUNTIF(Vertices[Betweenness Centrality],"&gt;= "&amp;J21)-COUNTIF(Vertices[Betweenness Centrality],"&gt;="&amp;J22)</f>
        <v>0</v>
      </c>
      <c r="L21" s="41">
        <f t="shared" si="5"/>
        <v>0.1458677090909092</v>
      </c>
      <c r="M21" s="42">
        <f>COUNTIF(Vertices[Closeness Centrality],"&gt;= "&amp;L21)-COUNTIF(Vertices[Closeness Centrality],"&gt;="&amp;L22)</f>
        <v>0</v>
      </c>
      <c r="N21" s="41">
        <f t="shared" si="6"/>
        <v>0.04934610909090908</v>
      </c>
      <c r="O21" s="42">
        <f>COUNTIF(Vertices[Eigenvector Centrality],"&gt;= "&amp;N21)-COUNTIF(Vertices[Eigenvector Centrality],"&gt;="&amp;N22)</f>
        <v>0</v>
      </c>
      <c r="P21" s="41">
        <f t="shared" si="7"/>
        <v>1.5429523818181816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0.3636363636363637</v>
      </c>
      <c r="G22" s="40">
        <f>COUNTIF(Vertices[In-Degree],"&gt;= "&amp;F22)-COUNTIF(Vertices[In-Degree],"&gt;="&amp;F23)</f>
        <v>0</v>
      </c>
      <c r="H22" s="39">
        <f t="shared" si="3"/>
        <v>2.181818181818182</v>
      </c>
      <c r="I22" s="40">
        <f>COUNTIF(Vertices[Out-Degree],"&gt;= "&amp;H22)-COUNTIF(Vertices[Out-Degree],"&gt;="&amp;H23)</f>
        <v>0</v>
      </c>
      <c r="J22" s="39">
        <f t="shared" si="4"/>
        <v>10.909090909090903</v>
      </c>
      <c r="K22" s="40">
        <f>COUNTIF(Vertices[Betweenness Centrality],"&gt;= "&amp;J22)-COUNTIF(Vertices[Betweenness Centrality],"&gt;="&amp;J23)</f>
        <v>0</v>
      </c>
      <c r="L22" s="39">
        <f t="shared" si="5"/>
        <v>0.14876027272727285</v>
      </c>
      <c r="M22" s="40">
        <f>COUNTIF(Vertices[Closeness Centrality],"&gt;= "&amp;L22)-COUNTIF(Vertices[Closeness Centrality],"&gt;="&amp;L23)</f>
        <v>0</v>
      </c>
      <c r="N22" s="39">
        <f t="shared" si="6"/>
        <v>0.05194327272727271</v>
      </c>
      <c r="O22" s="40">
        <f>COUNTIF(Vertices[Eigenvector Centrality],"&gt;= "&amp;N22)-COUNTIF(Vertices[Eigenvector Centrality],"&gt;="&amp;N23)</f>
        <v>0</v>
      </c>
      <c r="P22" s="39">
        <f t="shared" si="7"/>
        <v>1.5916814545454543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0.3818181818181819</v>
      </c>
      <c r="G23" s="42">
        <f>COUNTIF(Vertices[In-Degree],"&gt;= "&amp;F23)-COUNTIF(Vertices[In-Degree],"&gt;="&amp;F24)</f>
        <v>0</v>
      </c>
      <c r="H23" s="41">
        <f t="shared" si="3"/>
        <v>2.290909090909091</v>
      </c>
      <c r="I23" s="42">
        <f>COUNTIF(Vertices[Out-Degree],"&gt;= "&amp;H23)-COUNTIF(Vertices[Out-Degree],"&gt;="&amp;H24)</f>
        <v>0</v>
      </c>
      <c r="J23" s="41">
        <f t="shared" si="4"/>
        <v>11.454545454545448</v>
      </c>
      <c r="K23" s="42">
        <f>COUNTIF(Vertices[Betweenness Centrality],"&gt;= "&amp;J23)-COUNTIF(Vertices[Betweenness Centrality],"&gt;="&amp;J24)</f>
        <v>0</v>
      </c>
      <c r="L23" s="41">
        <f t="shared" si="5"/>
        <v>0.1516528363636365</v>
      </c>
      <c r="M23" s="42">
        <f>COUNTIF(Vertices[Closeness Centrality],"&gt;= "&amp;L23)-COUNTIF(Vertices[Closeness Centrality],"&gt;="&amp;L24)</f>
        <v>0</v>
      </c>
      <c r="N23" s="41">
        <f t="shared" si="6"/>
        <v>0.05454043636363635</v>
      </c>
      <c r="O23" s="42">
        <f>COUNTIF(Vertices[Eigenvector Centrality],"&gt;= "&amp;N23)-COUNTIF(Vertices[Eigenvector Centrality],"&gt;="&amp;N24)</f>
        <v>0</v>
      </c>
      <c r="P23" s="41">
        <f t="shared" si="7"/>
        <v>1.640410527272727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0.4000000000000001</v>
      </c>
      <c r="G24" s="40">
        <f>COUNTIF(Vertices[In-Degree],"&gt;= "&amp;F24)-COUNTIF(Vertices[In-Degree],"&gt;="&amp;F25)</f>
        <v>0</v>
      </c>
      <c r="H24" s="39">
        <f t="shared" si="3"/>
        <v>2.4</v>
      </c>
      <c r="I24" s="40">
        <f>COUNTIF(Vertices[Out-Degree],"&gt;= "&amp;H24)-COUNTIF(Vertices[Out-Degree],"&gt;="&amp;H25)</f>
        <v>0</v>
      </c>
      <c r="J24" s="39">
        <f t="shared" si="4"/>
        <v>11.999999999999993</v>
      </c>
      <c r="K24" s="40">
        <f>COUNTIF(Vertices[Betweenness Centrality],"&gt;= "&amp;J24)-COUNTIF(Vertices[Betweenness Centrality],"&gt;="&amp;J25)</f>
        <v>1</v>
      </c>
      <c r="L24" s="39">
        <f t="shared" si="5"/>
        <v>0.15454540000000014</v>
      </c>
      <c r="M24" s="40">
        <f>COUNTIF(Vertices[Closeness Centrality],"&gt;= "&amp;L24)-COUNTIF(Vertices[Closeness Centrality],"&gt;="&amp;L25)</f>
        <v>0</v>
      </c>
      <c r="N24" s="39">
        <f t="shared" si="6"/>
        <v>0.05713759999999998</v>
      </c>
      <c r="O24" s="40">
        <f>COUNTIF(Vertices[Eigenvector Centrality],"&gt;= "&amp;N24)-COUNTIF(Vertices[Eigenvector Centrality],"&gt;="&amp;N25)</f>
        <v>0</v>
      </c>
      <c r="P24" s="39">
        <f t="shared" si="7"/>
        <v>1.6891395999999996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0.41818181818181827</v>
      </c>
      <c r="G25" s="42">
        <f>COUNTIF(Vertices[In-Degree],"&gt;= "&amp;F25)-COUNTIF(Vertices[In-Degree],"&gt;="&amp;F26)</f>
        <v>0</v>
      </c>
      <c r="H25" s="41">
        <f t="shared" si="3"/>
        <v>2.509090909090909</v>
      </c>
      <c r="I25" s="42">
        <f>COUNTIF(Vertices[Out-Degree],"&gt;= "&amp;H25)-COUNTIF(Vertices[Out-Degree],"&gt;="&amp;H26)</f>
        <v>0</v>
      </c>
      <c r="J25" s="41">
        <f t="shared" si="4"/>
        <v>12.545454545454538</v>
      </c>
      <c r="K25" s="42">
        <f>COUNTIF(Vertices[Betweenness Centrality],"&gt;= "&amp;J25)-COUNTIF(Vertices[Betweenness Centrality],"&gt;="&amp;J26)</f>
        <v>0</v>
      </c>
      <c r="L25" s="41">
        <f t="shared" si="5"/>
        <v>0.15743796363636378</v>
      </c>
      <c r="M25" s="42">
        <f>COUNTIF(Vertices[Closeness Centrality],"&gt;= "&amp;L25)-COUNTIF(Vertices[Closeness Centrality],"&gt;="&amp;L26)</f>
        <v>0</v>
      </c>
      <c r="N25" s="41">
        <f t="shared" si="6"/>
        <v>0.05973476363636362</v>
      </c>
      <c r="O25" s="42">
        <f>COUNTIF(Vertices[Eigenvector Centrality],"&gt;= "&amp;N25)-COUNTIF(Vertices[Eigenvector Centrality],"&gt;="&amp;N26)</f>
        <v>0</v>
      </c>
      <c r="P25" s="41">
        <f t="shared" si="7"/>
        <v>1.7378686727272723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1.4</v>
      </c>
      <c r="D26" s="34">
        <f t="shared" si="1"/>
        <v>0</v>
      </c>
      <c r="E26" s="3">
        <f>COUNTIF(Vertices[Degree],"&gt;= "&amp;D26)-COUNTIF(Vertices[Degree],"&gt;="&amp;D28)</f>
        <v>0</v>
      </c>
      <c r="F26" s="39">
        <f t="shared" si="2"/>
        <v>0.43636363636363645</v>
      </c>
      <c r="G26" s="40">
        <f>COUNTIF(Vertices[In-Degree],"&gt;= "&amp;F26)-COUNTIF(Vertices[In-Degree],"&gt;="&amp;F28)</f>
        <v>0</v>
      </c>
      <c r="H26" s="39">
        <f t="shared" si="3"/>
        <v>2.6181818181818177</v>
      </c>
      <c r="I26" s="40">
        <f>COUNTIF(Vertices[Out-Degree],"&gt;= "&amp;H26)-COUNTIF(Vertices[Out-Degree],"&gt;="&amp;H28)</f>
        <v>0</v>
      </c>
      <c r="J26" s="39">
        <f t="shared" si="4"/>
        <v>13.090909090909083</v>
      </c>
      <c r="K26" s="40">
        <f>COUNTIF(Vertices[Betweenness Centrality],"&gt;= "&amp;J26)-COUNTIF(Vertices[Betweenness Centrality],"&gt;="&amp;J28)</f>
        <v>0</v>
      </c>
      <c r="L26" s="39">
        <f t="shared" si="5"/>
        <v>0.16033052727272742</v>
      </c>
      <c r="M26" s="40">
        <f>COUNTIF(Vertices[Closeness Centrality],"&gt;= "&amp;L26)-COUNTIF(Vertices[Closeness Centrality],"&gt;="&amp;L28)</f>
        <v>0</v>
      </c>
      <c r="N26" s="39">
        <f t="shared" si="6"/>
        <v>0.06233192727272725</v>
      </c>
      <c r="O26" s="40">
        <f>COUNTIF(Vertices[Eigenvector Centrality],"&gt;= "&amp;N26)-COUNTIF(Vertices[Eigenvector Centrality],"&gt;="&amp;N28)</f>
        <v>0</v>
      </c>
      <c r="P26" s="39">
        <f t="shared" si="7"/>
        <v>1.786597745454545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-15</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-18</v>
      </c>
      <c r="T27" s="78"/>
      <c r="U27" s="79">
        <f ca="1">COUNTIF(Vertices[Clustering Coefficient],"&gt;= "&amp;T27)-COUNTIF(Vertices[Clustering Coefficient],"&gt;="&amp;T28)</f>
        <v>0</v>
      </c>
    </row>
    <row r="28" spans="1:21" ht="15">
      <c r="A28" s="36" t="s">
        <v>158</v>
      </c>
      <c r="B28" s="36">
        <v>0.049019607843137254</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2.7272727272727266</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0.16322309090909107</v>
      </c>
      <c r="M28" s="42">
        <f>COUNTIF(Vertices[Closeness Centrality],"&gt;= "&amp;L28)-COUNTIF(Vertices[Closeness Centrality],"&gt;="&amp;L40)</f>
        <v>0</v>
      </c>
      <c r="N28" s="41">
        <f>N26+($N$57-$N$2)/BinDivisor</f>
        <v>0.0649290909090909</v>
      </c>
      <c r="O28" s="42">
        <f>COUNTIF(Vertices[Eigenvector Centrality],"&gt;= "&amp;N28)-COUNTIF(Vertices[Eigenvector Centrality],"&gt;="&amp;N40)</f>
        <v>0</v>
      </c>
      <c r="P28" s="41">
        <f>P26+($P$57-$P$2)/BinDivisor</f>
        <v>1.8353268181818176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546</v>
      </c>
      <c r="B29" s="36">
        <v>0.657778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547</v>
      </c>
      <c r="B31" s="36" t="s">
        <v>548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-15</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-18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-15</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-18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2.8363636363636355</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0.1661156545454547</v>
      </c>
      <c r="M40" s="40">
        <f>COUNTIF(Vertices[Closeness Centrality],"&gt;= "&amp;L40)-COUNTIF(Vertices[Closeness Centrality],"&gt;="&amp;L41)</f>
        <v>1</v>
      </c>
      <c r="N40" s="39">
        <f>N28+($N$57-$N$2)/BinDivisor</f>
        <v>0.06752625454545454</v>
      </c>
      <c r="O40" s="40">
        <f>COUNTIF(Vertices[Eigenvector Centrality],"&gt;= "&amp;N40)-COUNTIF(Vertices[Eigenvector Centrality],"&gt;="&amp;N41)</f>
        <v>0</v>
      </c>
      <c r="P40" s="39">
        <f>P28+($P$57-$P$2)/BinDivisor</f>
        <v>1.8840558909090903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2.9454545454545444</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0.16900821818181835</v>
      </c>
      <c r="M41" s="42">
        <f>COUNTIF(Vertices[Closeness Centrality],"&gt;= "&amp;L41)-COUNTIF(Vertices[Closeness Centrality],"&gt;="&amp;L42)</f>
        <v>0</v>
      </c>
      <c r="N41" s="41">
        <f aca="true" t="shared" si="15" ref="N41:N56">N40+($N$57-$N$2)/BinDivisor</f>
        <v>0.07012341818181818</v>
      </c>
      <c r="O41" s="42">
        <f>COUNTIF(Vertices[Eigenvector Centrality],"&gt;= "&amp;N41)-COUNTIF(Vertices[Eigenvector Centrality],"&gt;="&amp;N42)</f>
        <v>0</v>
      </c>
      <c r="P41" s="41">
        <f aca="true" t="shared" si="16" ref="P41:P56">P40+($P$57-$P$2)/BinDivisor</f>
        <v>1.932784963636363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3.0545454545454533</v>
      </c>
      <c r="I42" s="40">
        <f>COUNTIF(Vertices[Out-Degree],"&gt;= "&amp;H42)-COUNTIF(Vertices[Out-Degree],"&gt;="&amp;H43)</f>
        <v>0</v>
      </c>
      <c r="J42" s="39">
        <f t="shared" si="13"/>
        <v>15.272727272727263</v>
      </c>
      <c r="K42" s="40">
        <f>COUNTIF(Vertices[Betweenness Centrality],"&gt;= "&amp;J42)-COUNTIF(Vertices[Betweenness Centrality],"&gt;="&amp;J43)</f>
        <v>0</v>
      </c>
      <c r="L42" s="39">
        <f t="shared" si="14"/>
        <v>0.171900781818182</v>
      </c>
      <c r="M42" s="40">
        <f>COUNTIF(Vertices[Closeness Centrality],"&gt;= "&amp;L42)-COUNTIF(Vertices[Closeness Centrality],"&gt;="&amp;L43)</f>
        <v>0</v>
      </c>
      <c r="N42" s="39">
        <f t="shared" si="15"/>
        <v>0.07272058181818182</v>
      </c>
      <c r="O42" s="40">
        <f>COUNTIF(Vertices[Eigenvector Centrality],"&gt;= "&amp;N42)-COUNTIF(Vertices[Eigenvector Centrality],"&gt;="&amp;N43)</f>
        <v>0</v>
      </c>
      <c r="P42" s="39">
        <f t="shared" si="16"/>
        <v>1.9815140363636357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3.1636363636363622</v>
      </c>
      <c r="I43" s="42">
        <f>COUNTIF(Vertices[Out-Degree],"&gt;= "&amp;H43)-COUNTIF(Vertices[Out-Degree],"&gt;="&amp;H44)</f>
        <v>0</v>
      </c>
      <c r="J43" s="41">
        <f t="shared" si="13"/>
        <v>15.818181818181808</v>
      </c>
      <c r="K43" s="42">
        <f>COUNTIF(Vertices[Betweenness Centrality],"&gt;= "&amp;J43)-COUNTIF(Vertices[Betweenness Centrality],"&gt;="&amp;J44)</f>
        <v>0</v>
      </c>
      <c r="L43" s="41">
        <f t="shared" si="14"/>
        <v>0.17479334545454564</v>
      </c>
      <c r="M43" s="42">
        <f>COUNTIF(Vertices[Closeness Centrality],"&gt;= "&amp;L43)-COUNTIF(Vertices[Closeness Centrality],"&gt;="&amp;L44)</f>
        <v>0</v>
      </c>
      <c r="N43" s="41">
        <f t="shared" si="15"/>
        <v>0.07531774545454546</v>
      </c>
      <c r="O43" s="42">
        <f>COUNTIF(Vertices[Eigenvector Centrality],"&gt;= "&amp;N43)-COUNTIF(Vertices[Eigenvector Centrality],"&gt;="&amp;N44)</f>
        <v>0</v>
      </c>
      <c r="P43" s="41">
        <f t="shared" si="16"/>
        <v>2.0302431090909083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3.272727272727271</v>
      </c>
      <c r="I44" s="40">
        <f>COUNTIF(Vertices[Out-Degree],"&gt;= "&amp;H44)-COUNTIF(Vertices[Out-Degree],"&gt;="&amp;H45)</f>
        <v>0</v>
      </c>
      <c r="J44" s="39">
        <f t="shared" si="13"/>
        <v>16.363636363636353</v>
      </c>
      <c r="K44" s="40">
        <f>COUNTIF(Vertices[Betweenness Centrality],"&gt;= "&amp;J44)-COUNTIF(Vertices[Betweenness Centrality],"&gt;="&amp;J45)</f>
        <v>0</v>
      </c>
      <c r="L44" s="39">
        <f t="shared" si="14"/>
        <v>0.17768590909090928</v>
      </c>
      <c r="M44" s="40">
        <f>COUNTIF(Vertices[Closeness Centrality],"&gt;= "&amp;L44)-COUNTIF(Vertices[Closeness Centrality],"&gt;="&amp;L45)</f>
        <v>0</v>
      </c>
      <c r="N44" s="39">
        <f t="shared" si="15"/>
        <v>0.0779149090909091</v>
      </c>
      <c r="O44" s="40">
        <f>COUNTIF(Vertices[Eigenvector Centrality],"&gt;= "&amp;N44)-COUNTIF(Vertices[Eigenvector Centrality],"&gt;="&amp;N45)</f>
        <v>0</v>
      </c>
      <c r="P44" s="39">
        <f t="shared" si="16"/>
        <v>2.078972181818181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3.38181818181818</v>
      </c>
      <c r="I45" s="42">
        <f>COUNTIF(Vertices[Out-Degree],"&gt;= "&amp;H45)-COUNTIF(Vertices[Out-Degree],"&gt;="&amp;H46)</f>
        <v>0</v>
      </c>
      <c r="J45" s="41">
        <f t="shared" si="13"/>
        <v>16.9090909090909</v>
      </c>
      <c r="K45" s="42">
        <f>COUNTIF(Vertices[Betweenness Centrality],"&gt;= "&amp;J45)-COUNTIF(Vertices[Betweenness Centrality],"&gt;="&amp;J46)</f>
        <v>0</v>
      </c>
      <c r="L45" s="41">
        <f t="shared" si="14"/>
        <v>0.18057847272727293</v>
      </c>
      <c r="M45" s="42">
        <f>COUNTIF(Vertices[Closeness Centrality],"&gt;= "&amp;L45)-COUNTIF(Vertices[Closeness Centrality],"&gt;="&amp;L46)</f>
        <v>0</v>
      </c>
      <c r="N45" s="41">
        <f t="shared" si="15"/>
        <v>0.08051207272727275</v>
      </c>
      <c r="O45" s="42">
        <f>COUNTIF(Vertices[Eigenvector Centrality],"&gt;= "&amp;N45)-COUNTIF(Vertices[Eigenvector Centrality],"&gt;="&amp;N46)</f>
        <v>0</v>
      </c>
      <c r="P45" s="41">
        <f t="shared" si="16"/>
        <v>2.127701254545454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3.490909090909089</v>
      </c>
      <c r="I46" s="40">
        <f>COUNTIF(Vertices[Out-Degree],"&gt;= "&amp;H46)-COUNTIF(Vertices[Out-Degree],"&gt;="&amp;H47)</f>
        <v>0</v>
      </c>
      <c r="J46" s="39">
        <f t="shared" si="13"/>
        <v>17.454545454545446</v>
      </c>
      <c r="K46" s="40">
        <f>COUNTIF(Vertices[Betweenness Centrality],"&gt;= "&amp;J46)-COUNTIF(Vertices[Betweenness Centrality],"&gt;="&amp;J47)</f>
        <v>0</v>
      </c>
      <c r="L46" s="39">
        <f t="shared" si="14"/>
        <v>0.18347103636363657</v>
      </c>
      <c r="M46" s="40">
        <f>COUNTIF(Vertices[Closeness Centrality],"&gt;= "&amp;L46)-COUNTIF(Vertices[Closeness Centrality],"&gt;="&amp;L47)</f>
        <v>0</v>
      </c>
      <c r="N46" s="39">
        <f t="shared" si="15"/>
        <v>0.08310923636363639</v>
      </c>
      <c r="O46" s="40">
        <f>COUNTIF(Vertices[Eigenvector Centrality],"&gt;= "&amp;N46)-COUNTIF(Vertices[Eigenvector Centrality],"&gt;="&amp;N47)</f>
        <v>0</v>
      </c>
      <c r="P46" s="39">
        <f t="shared" si="16"/>
        <v>2.176430327272727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3.599999999999998</v>
      </c>
      <c r="I47" s="42">
        <f>COUNTIF(Vertices[Out-Degree],"&gt;= "&amp;H47)-COUNTIF(Vertices[Out-Degree],"&gt;="&amp;H48)</f>
        <v>0</v>
      </c>
      <c r="J47" s="41">
        <f t="shared" si="13"/>
        <v>17.999999999999993</v>
      </c>
      <c r="K47" s="42">
        <f>COUNTIF(Vertices[Betweenness Centrality],"&gt;= "&amp;J47)-COUNTIF(Vertices[Betweenness Centrality],"&gt;="&amp;J48)</f>
        <v>0</v>
      </c>
      <c r="L47" s="41">
        <f t="shared" si="14"/>
        <v>0.1863636000000002</v>
      </c>
      <c r="M47" s="42">
        <f>COUNTIF(Vertices[Closeness Centrality],"&gt;= "&amp;L47)-COUNTIF(Vertices[Closeness Centrality],"&gt;="&amp;L48)</f>
        <v>0</v>
      </c>
      <c r="N47" s="41">
        <f t="shared" si="15"/>
        <v>0.08570640000000003</v>
      </c>
      <c r="O47" s="42">
        <f>COUNTIF(Vertices[Eigenvector Centrality],"&gt;= "&amp;N47)-COUNTIF(Vertices[Eigenvector Centrality],"&gt;="&amp;N48)</f>
        <v>0</v>
      </c>
      <c r="P47" s="41">
        <f t="shared" si="16"/>
        <v>2.2251594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3.7090909090909068</v>
      </c>
      <c r="I48" s="40">
        <f>COUNTIF(Vertices[Out-Degree],"&gt;= "&amp;H48)-COUNTIF(Vertices[Out-Degree],"&gt;="&amp;H49)</f>
        <v>0</v>
      </c>
      <c r="J48" s="39">
        <f t="shared" si="13"/>
        <v>18.54545454545454</v>
      </c>
      <c r="K48" s="40">
        <f>COUNTIF(Vertices[Betweenness Centrality],"&gt;= "&amp;J48)-COUNTIF(Vertices[Betweenness Centrality],"&gt;="&amp;J49)</f>
        <v>0</v>
      </c>
      <c r="L48" s="39">
        <f t="shared" si="14"/>
        <v>0.18925616363636386</v>
      </c>
      <c r="M48" s="40">
        <f>COUNTIF(Vertices[Closeness Centrality],"&gt;= "&amp;L48)-COUNTIF(Vertices[Closeness Centrality],"&gt;="&amp;L49)</f>
        <v>0</v>
      </c>
      <c r="N48" s="39">
        <f t="shared" si="15"/>
        <v>0.08830356363636367</v>
      </c>
      <c r="O48" s="40">
        <f>COUNTIF(Vertices[Eigenvector Centrality],"&gt;= "&amp;N48)-COUNTIF(Vertices[Eigenvector Centrality],"&gt;="&amp;N49)</f>
        <v>0</v>
      </c>
      <c r="P48" s="39">
        <f t="shared" si="16"/>
        <v>2.273888472727273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3.8181818181818157</v>
      </c>
      <c r="I49" s="42">
        <f>COUNTIF(Vertices[Out-Degree],"&gt;= "&amp;H49)-COUNTIF(Vertices[Out-Degree],"&gt;="&amp;H50)</f>
        <v>0</v>
      </c>
      <c r="J49" s="41">
        <f t="shared" si="13"/>
        <v>19.090909090909086</v>
      </c>
      <c r="K49" s="42">
        <f>COUNTIF(Vertices[Betweenness Centrality],"&gt;= "&amp;J49)-COUNTIF(Vertices[Betweenness Centrality],"&gt;="&amp;J50)</f>
        <v>0</v>
      </c>
      <c r="L49" s="41">
        <f t="shared" si="14"/>
        <v>0.1921487272727275</v>
      </c>
      <c r="M49" s="42">
        <f>COUNTIF(Vertices[Closeness Centrality],"&gt;= "&amp;L49)-COUNTIF(Vertices[Closeness Centrality],"&gt;="&amp;L50)</f>
        <v>0</v>
      </c>
      <c r="N49" s="41">
        <f t="shared" si="15"/>
        <v>0.09090072727272731</v>
      </c>
      <c r="O49" s="42">
        <f>COUNTIF(Vertices[Eigenvector Centrality],"&gt;= "&amp;N49)-COUNTIF(Vertices[Eigenvector Centrality],"&gt;="&amp;N50)</f>
        <v>0</v>
      </c>
      <c r="P49" s="41">
        <f t="shared" si="16"/>
        <v>2.3226175454545457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3.9272727272727246</v>
      </c>
      <c r="I50" s="40">
        <f>COUNTIF(Vertices[Out-Degree],"&gt;= "&amp;H50)-COUNTIF(Vertices[Out-Degree],"&gt;="&amp;H51)</f>
        <v>1</v>
      </c>
      <c r="J50" s="39">
        <f t="shared" si="13"/>
        <v>19.636363636363633</v>
      </c>
      <c r="K50" s="40">
        <f>COUNTIF(Vertices[Betweenness Centrality],"&gt;= "&amp;J50)-COUNTIF(Vertices[Betweenness Centrality],"&gt;="&amp;J51)</f>
        <v>1</v>
      </c>
      <c r="L50" s="39">
        <f t="shared" si="14"/>
        <v>0.19504129090909114</v>
      </c>
      <c r="M50" s="40">
        <f>COUNTIF(Vertices[Closeness Centrality],"&gt;= "&amp;L50)-COUNTIF(Vertices[Closeness Centrality],"&gt;="&amp;L51)</f>
        <v>0</v>
      </c>
      <c r="N50" s="39">
        <f t="shared" si="15"/>
        <v>0.09349789090909096</v>
      </c>
      <c r="O50" s="40">
        <f>COUNTIF(Vertices[Eigenvector Centrality],"&gt;= "&amp;N50)-COUNTIF(Vertices[Eigenvector Centrality],"&gt;="&amp;N51)</f>
        <v>0</v>
      </c>
      <c r="P50" s="39">
        <f t="shared" si="16"/>
        <v>2.3713466181818186</v>
      </c>
      <c r="Q50" s="40">
        <f>COUNTIF(Vertices[PageRank],"&gt;= "&amp;P50)-COUNTIF(Vertices[PageRank],"&gt;="&amp;P51)</f>
        <v>1</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4.0363636363636335</v>
      </c>
      <c r="I51" s="42">
        <f>COUNTIF(Vertices[Out-Degree],"&gt;= "&amp;H51)-COUNTIF(Vertices[Out-Degree],"&gt;="&amp;H52)</f>
        <v>0</v>
      </c>
      <c r="J51" s="41">
        <f t="shared" si="13"/>
        <v>20.18181818181818</v>
      </c>
      <c r="K51" s="42">
        <f>COUNTIF(Vertices[Betweenness Centrality],"&gt;= "&amp;J51)-COUNTIF(Vertices[Betweenness Centrality],"&gt;="&amp;J52)</f>
        <v>0</v>
      </c>
      <c r="L51" s="41">
        <f t="shared" si="14"/>
        <v>0.19793385454545478</v>
      </c>
      <c r="M51" s="42">
        <f>COUNTIF(Vertices[Closeness Centrality],"&gt;= "&amp;L51)-COUNTIF(Vertices[Closeness Centrality],"&gt;="&amp;L52)</f>
        <v>1</v>
      </c>
      <c r="N51" s="41">
        <f t="shared" si="15"/>
        <v>0.0960950545454546</v>
      </c>
      <c r="O51" s="42">
        <f>COUNTIF(Vertices[Eigenvector Centrality],"&gt;= "&amp;N51)-COUNTIF(Vertices[Eigenvector Centrality],"&gt;="&amp;N52)</f>
        <v>0</v>
      </c>
      <c r="P51" s="41">
        <f t="shared" si="16"/>
        <v>2.4200756909090915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4.145454545454543</v>
      </c>
      <c r="I52" s="40">
        <f>COUNTIF(Vertices[Out-Degree],"&gt;= "&amp;H52)-COUNTIF(Vertices[Out-Degree],"&gt;="&amp;H53)</f>
        <v>0</v>
      </c>
      <c r="J52" s="39">
        <f t="shared" si="13"/>
        <v>20.727272727272727</v>
      </c>
      <c r="K52" s="40">
        <f>COUNTIF(Vertices[Betweenness Centrality],"&gt;= "&amp;J52)-COUNTIF(Vertices[Betweenness Centrality],"&gt;="&amp;J53)</f>
        <v>0</v>
      </c>
      <c r="L52" s="39">
        <f t="shared" si="14"/>
        <v>0.20082641818181843</v>
      </c>
      <c r="M52" s="40">
        <f>COUNTIF(Vertices[Closeness Centrality],"&gt;= "&amp;L52)-COUNTIF(Vertices[Closeness Centrality],"&gt;="&amp;L53)</f>
        <v>0</v>
      </c>
      <c r="N52" s="39">
        <f t="shared" si="15"/>
        <v>0.09869221818181824</v>
      </c>
      <c r="O52" s="40">
        <f>COUNTIF(Vertices[Eigenvector Centrality],"&gt;= "&amp;N52)-COUNTIF(Vertices[Eigenvector Centrality],"&gt;="&amp;N53)</f>
        <v>0</v>
      </c>
      <c r="P52" s="39">
        <f t="shared" si="16"/>
        <v>2.4688047636363644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4.254545454545452</v>
      </c>
      <c r="I53" s="42">
        <f>COUNTIF(Vertices[Out-Degree],"&gt;= "&amp;H53)-COUNTIF(Vertices[Out-Degree],"&gt;="&amp;H54)</f>
        <v>0</v>
      </c>
      <c r="J53" s="41">
        <f t="shared" si="13"/>
        <v>21.272727272727273</v>
      </c>
      <c r="K53" s="42">
        <f>COUNTIF(Vertices[Betweenness Centrality],"&gt;= "&amp;J53)-COUNTIF(Vertices[Betweenness Centrality],"&gt;="&amp;J54)</f>
        <v>0</v>
      </c>
      <c r="L53" s="41">
        <f t="shared" si="14"/>
        <v>0.20371898181818207</v>
      </c>
      <c r="M53" s="42">
        <f>COUNTIF(Vertices[Closeness Centrality],"&gt;= "&amp;L53)-COUNTIF(Vertices[Closeness Centrality],"&gt;="&amp;L54)</f>
        <v>0</v>
      </c>
      <c r="N53" s="41">
        <f t="shared" si="15"/>
        <v>0.10128938181818188</v>
      </c>
      <c r="O53" s="42">
        <f>COUNTIF(Vertices[Eigenvector Centrality],"&gt;= "&amp;N53)-COUNTIF(Vertices[Eigenvector Centrality],"&gt;="&amp;N54)</f>
        <v>0</v>
      </c>
      <c r="P53" s="41">
        <f t="shared" si="16"/>
        <v>2.5175338363636373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4.3636363636363615</v>
      </c>
      <c r="I54" s="40">
        <f>COUNTIF(Vertices[Out-Degree],"&gt;= "&amp;H54)-COUNTIF(Vertices[Out-Degree],"&gt;="&amp;H55)</f>
        <v>0</v>
      </c>
      <c r="J54" s="39">
        <f t="shared" si="13"/>
        <v>21.81818181818182</v>
      </c>
      <c r="K54" s="40">
        <f>COUNTIF(Vertices[Betweenness Centrality],"&gt;= "&amp;J54)-COUNTIF(Vertices[Betweenness Centrality],"&gt;="&amp;J55)</f>
        <v>0</v>
      </c>
      <c r="L54" s="39">
        <f t="shared" si="14"/>
        <v>0.20661154545454571</v>
      </c>
      <c r="M54" s="40">
        <f>COUNTIF(Vertices[Closeness Centrality],"&gt;= "&amp;L54)-COUNTIF(Vertices[Closeness Centrality],"&gt;="&amp;L55)</f>
        <v>0</v>
      </c>
      <c r="N54" s="39">
        <f t="shared" si="15"/>
        <v>0.10388654545454552</v>
      </c>
      <c r="O54" s="40">
        <f>COUNTIF(Vertices[Eigenvector Centrality],"&gt;= "&amp;N54)-COUNTIF(Vertices[Eigenvector Centrality],"&gt;="&amp;N55)</f>
        <v>0</v>
      </c>
      <c r="P54" s="39">
        <f t="shared" si="16"/>
        <v>2.56626290909091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4.472727272727271</v>
      </c>
      <c r="I55" s="42">
        <f>COUNTIF(Vertices[Out-Degree],"&gt;= "&amp;H55)-COUNTIF(Vertices[Out-Degree],"&gt;="&amp;H56)</f>
        <v>0</v>
      </c>
      <c r="J55" s="41">
        <f t="shared" si="13"/>
        <v>22.363636363636367</v>
      </c>
      <c r="K55" s="42">
        <f>COUNTIF(Vertices[Betweenness Centrality],"&gt;= "&amp;J55)-COUNTIF(Vertices[Betweenness Centrality],"&gt;="&amp;J56)</f>
        <v>0</v>
      </c>
      <c r="L55" s="41">
        <f t="shared" si="14"/>
        <v>0.20950410909090936</v>
      </c>
      <c r="M55" s="42">
        <f>COUNTIF(Vertices[Closeness Centrality],"&gt;= "&amp;L55)-COUNTIF(Vertices[Closeness Centrality],"&gt;="&amp;L56)</f>
        <v>0</v>
      </c>
      <c r="N55" s="41">
        <f t="shared" si="15"/>
        <v>0.10648370909090916</v>
      </c>
      <c r="O55" s="42">
        <f>COUNTIF(Vertices[Eigenvector Centrality],"&gt;= "&amp;N55)-COUNTIF(Vertices[Eigenvector Centrality],"&gt;="&amp;N56)</f>
        <v>0</v>
      </c>
      <c r="P55" s="41">
        <f t="shared" si="16"/>
        <v>2.614991981818183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4.58181818181818</v>
      </c>
      <c r="I56" s="40">
        <f>COUNTIF(Vertices[Out-Degree],"&gt;= "&amp;H56)-COUNTIF(Vertices[Out-Degree],"&gt;="&amp;H57)</f>
        <v>1</v>
      </c>
      <c r="J56" s="39">
        <f t="shared" si="13"/>
        <v>22.909090909090914</v>
      </c>
      <c r="K56" s="40">
        <f>COUNTIF(Vertices[Betweenness Centrality],"&gt;= "&amp;J56)-COUNTIF(Vertices[Betweenness Centrality],"&gt;="&amp;J57)</f>
        <v>0</v>
      </c>
      <c r="L56" s="39">
        <f t="shared" si="14"/>
        <v>0.212396672727273</v>
      </c>
      <c r="M56" s="40">
        <f>COUNTIF(Vertices[Closeness Centrality],"&gt;= "&amp;L56)-COUNTIF(Vertices[Closeness Centrality],"&gt;="&amp;L57)</f>
        <v>0</v>
      </c>
      <c r="N56" s="39">
        <f t="shared" si="15"/>
        <v>0.1090808727272728</v>
      </c>
      <c r="O56" s="40">
        <f>COUNTIF(Vertices[Eigenvector Centrality],"&gt;= "&amp;N56)-COUNTIF(Vertices[Eigenvector Centrality],"&gt;="&amp;N57)</f>
        <v>0</v>
      </c>
      <c r="P56" s="39">
        <f t="shared" si="16"/>
        <v>2.663721054545456</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15</v>
      </c>
      <c r="H57" s="43">
        <f>MAX(Vertices[Out-Degree])</f>
        <v>6</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0.25</v>
      </c>
      <c r="M57" s="44">
        <f>COUNTIF(Vertices[Closeness Centrality],"&gt;= "&amp;L57)-COUNTIF(Vertices[Closeness Centrality],"&gt;="&amp;L58)</f>
        <v>1</v>
      </c>
      <c r="N57" s="43">
        <f>MAX(Vertices[Eigenvector Centrality])</f>
        <v>0.142844</v>
      </c>
      <c r="O57" s="44">
        <f>COUNTIF(Vertices[Eigenvector Centrality],"&gt;= "&amp;N57)-COUNTIF(Vertices[Eigenvector Centrality],"&gt;="&amp;N58)</f>
        <v>7</v>
      </c>
      <c r="P57" s="43">
        <f>MAX(Vertices[PageRank])</f>
        <v>3.297199</v>
      </c>
      <c r="Q57" s="44">
        <f>COUNTIF(Vertices[PageRank],"&gt;= "&amp;P57)-COUNTIF(Vertices[PageRank],"&gt;="&amp;P58)</f>
        <v>1</v>
      </c>
      <c r="R57" s="43">
        <f>MAX(Vertices[Clustering Coefficient])</f>
        <v>0</v>
      </c>
      <c r="S57" s="47">
        <f>COUNTIF(Vertices[Clustering Coefficient],"&gt;= "&amp;R57)-COUNTIF(Vertices[Clustering Coefficient],"&gt;="&amp;R58)</f>
        <v>18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0.8333333333333334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0.8333333333333334</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3.4444444444444446</v>
      </c>
    </row>
    <row r="100" spans="1:2" ht="15">
      <c r="A100" s="35" t="s">
        <v>103</v>
      </c>
      <c r="B100" s="49">
        <f>_xlfn.IFERROR(MEDIAN(Vertices[Betweenness Centrality]),NoMetricMessage)</f>
        <v>0</v>
      </c>
    </row>
    <row r="111" spans="1:2" ht="15">
      <c r="A111" s="35" t="s">
        <v>106</v>
      </c>
      <c r="B111" s="49">
        <f>IF(COUNT(Vertices[Closeness Centrality])&gt;0,L2,NoMetricMessage)</f>
        <v>0.090909</v>
      </c>
    </row>
    <row r="112" spans="1:2" ht="15">
      <c r="A112" s="35" t="s">
        <v>107</v>
      </c>
      <c r="B112" s="49">
        <f>IF(COUNT(Vertices[Closeness Centrality])&gt;0,L57,NoMetricMessage)</f>
        <v>0.25</v>
      </c>
    </row>
    <row r="113" spans="1:2" ht="15">
      <c r="A113" s="35" t="s">
        <v>108</v>
      </c>
      <c r="B113" s="49">
        <f>_xlfn.IFERROR(AVERAGE(Vertices[Closeness Centrality]),NoMetricMessage)</f>
        <v>0.12717244444444448</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0.142844</v>
      </c>
    </row>
    <row r="127" spans="1:2" ht="15">
      <c r="A127" s="35" t="s">
        <v>114</v>
      </c>
      <c r="B127" s="49">
        <f>_xlfn.IFERROR(AVERAGE(Vertices[Eigenvector Centrality]),NoMetricMessage)</f>
        <v>0.05555577777777777</v>
      </c>
    </row>
    <row r="128" spans="1:2" ht="15">
      <c r="A128" s="35" t="s">
        <v>115</v>
      </c>
      <c r="B128" s="49">
        <f>_xlfn.IFERROR(MEDIAN(Vertices[Eigenvector Centrality]),NoMetricMessage)</f>
        <v>1.6E-05</v>
      </c>
    </row>
    <row r="139" spans="1:2" ht="15">
      <c r="A139" s="35" t="s">
        <v>140</v>
      </c>
      <c r="B139" s="49">
        <f>IF(COUNT(Vertices[PageRank])&gt;0,P2,NoMetricMessage)</f>
        <v>0.6171</v>
      </c>
    </row>
    <row r="140" spans="1:2" ht="15">
      <c r="A140" s="35" t="s">
        <v>141</v>
      </c>
      <c r="B140" s="49">
        <f>IF(COUNT(Vertices[PageRank])&gt;0,P57,NoMetricMessage)</f>
        <v>3.297199</v>
      </c>
    </row>
    <row r="141" spans="1:2" ht="15">
      <c r="A141" s="35" t="s">
        <v>142</v>
      </c>
      <c r="B141" s="49">
        <f>_xlfn.IFERROR(AVERAGE(Vertices[PageRank]),NoMetricMessage)</f>
        <v>0.9999712777777776</v>
      </c>
    </row>
    <row r="142" spans="1:2" ht="15">
      <c r="A142" s="35" t="s">
        <v>143</v>
      </c>
      <c r="B142" s="49">
        <f>_xlfn.IFERROR(MEDIAN(Vertices[PageRank]),NoMetricMessage)</f>
        <v>0.632415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395</v>
      </c>
      <c r="K7" s="13" t="s">
        <v>396</v>
      </c>
    </row>
    <row r="8" spans="1:11" ht="409.5">
      <c r="A8"/>
      <c r="B8">
        <v>2</v>
      </c>
      <c r="C8">
        <v>2</v>
      </c>
      <c r="D8" t="s">
        <v>61</v>
      </c>
      <c r="E8" t="s">
        <v>61</v>
      </c>
      <c r="H8" t="s">
        <v>73</v>
      </c>
      <c r="J8" t="s">
        <v>397</v>
      </c>
      <c r="K8" s="13" t="s">
        <v>398</v>
      </c>
    </row>
    <row r="9" spans="1:11" ht="409.5">
      <c r="A9"/>
      <c r="B9">
        <v>3</v>
      </c>
      <c r="C9">
        <v>4</v>
      </c>
      <c r="D9" t="s">
        <v>62</v>
      </c>
      <c r="E9" t="s">
        <v>62</v>
      </c>
      <c r="H9" t="s">
        <v>74</v>
      </c>
      <c r="J9" t="s">
        <v>399</v>
      </c>
      <c r="K9" s="13" t="s">
        <v>400</v>
      </c>
    </row>
    <row r="10" spans="1:11" ht="409.5">
      <c r="A10"/>
      <c r="B10">
        <v>4</v>
      </c>
      <c r="D10" t="s">
        <v>63</v>
      </c>
      <c r="E10" t="s">
        <v>63</v>
      </c>
      <c r="H10" t="s">
        <v>75</v>
      </c>
      <c r="J10" t="s">
        <v>401</v>
      </c>
      <c r="K10" s="13" t="s">
        <v>402</v>
      </c>
    </row>
    <row r="11" spans="1:11" ht="15">
      <c r="A11"/>
      <c r="B11">
        <v>5</v>
      </c>
      <c r="D11" t="s">
        <v>46</v>
      </c>
      <c r="E11">
        <v>1</v>
      </c>
      <c r="H11" t="s">
        <v>76</v>
      </c>
      <c r="J11" t="s">
        <v>403</v>
      </c>
      <c r="K11" t="s">
        <v>404</v>
      </c>
    </row>
    <row r="12" spans="1:11" ht="15">
      <c r="A12"/>
      <c r="B12"/>
      <c r="D12" t="s">
        <v>64</v>
      </c>
      <c r="E12">
        <v>2</v>
      </c>
      <c r="H12">
        <v>0</v>
      </c>
      <c r="J12" t="s">
        <v>405</v>
      </c>
      <c r="K12" t="s">
        <v>406</v>
      </c>
    </row>
    <row r="13" spans="1:11" ht="15">
      <c r="A13"/>
      <c r="B13"/>
      <c r="D13">
        <v>1</v>
      </c>
      <c r="E13">
        <v>3</v>
      </c>
      <c r="H13">
        <v>1</v>
      </c>
      <c r="J13" t="s">
        <v>407</v>
      </c>
      <c r="K13" t="s">
        <v>408</v>
      </c>
    </row>
    <row r="14" spans="4:11" ht="15">
      <c r="D14">
        <v>2</v>
      </c>
      <c r="E14">
        <v>4</v>
      </c>
      <c r="H14">
        <v>2</v>
      </c>
      <c r="J14" t="s">
        <v>409</v>
      </c>
      <c r="K14" t="s">
        <v>410</v>
      </c>
    </row>
    <row r="15" spans="4:11" ht="15">
      <c r="D15">
        <v>3</v>
      </c>
      <c r="E15">
        <v>5</v>
      </c>
      <c r="H15">
        <v>3</v>
      </c>
      <c r="J15" t="s">
        <v>411</v>
      </c>
      <c r="K15" t="s">
        <v>412</v>
      </c>
    </row>
    <row r="16" spans="4:11" ht="15">
      <c r="D16">
        <v>4</v>
      </c>
      <c r="E16">
        <v>6</v>
      </c>
      <c r="H16">
        <v>4</v>
      </c>
      <c r="J16" t="s">
        <v>413</v>
      </c>
      <c r="K16" t="s">
        <v>414</v>
      </c>
    </row>
    <row r="17" spans="4:11" ht="15">
      <c r="D17">
        <v>5</v>
      </c>
      <c r="E17">
        <v>7</v>
      </c>
      <c r="H17">
        <v>5</v>
      </c>
      <c r="J17" t="s">
        <v>415</v>
      </c>
      <c r="K17" t="s">
        <v>416</v>
      </c>
    </row>
    <row r="18" spans="4:11" ht="15">
      <c r="D18">
        <v>6</v>
      </c>
      <c r="E18">
        <v>8</v>
      </c>
      <c r="H18">
        <v>6</v>
      </c>
      <c r="J18" t="s">
        <v>417</v>
      </c>
      <c r="K18" t="s">
        <v>418</v>
      </c>
    </row>
    <row r="19" spans="4:11" ht="15">
      <c r="D19">
        <v>7</v>
      </c>
      <c r="E19">
        <v>9</v>
      </c>
      <c r="H19">
        <v>7</v>
      </c>
      <c r="J19" t="s">
        <v>419</v>
      </c>
      <c r="K19" t="s">
        <v>420</v>
      </c>
    </row>
    <row r="20" spans="4:11" ht="15">
      <c r="D20">
        <v>8</v>
      </c>
      <c r="H20">
        <v>8</v>
      </c>
      <c r="J20" t="s">
        <v>421</v>
      </c>
      <c r="K20" t="s">
        <v>422</v>
      </c>
    </row>
    <row r="21" spans="4:11" ht="409.5">
      <c r="D21">
        <v>9</v>
      </c>
      <c r="H21">
        <v>9</v>
      </c>
      <c r="J21" t="s">
        <v>423</v>
      </c>
      <c r="K21" s="13" t="s">
        <v>424</v>
      </c>
    </row>
    <row r="22" spans="4:11" ht="409.5">
      <c r="D22">
        <v>10</v>
      </c>
      <c r="J22" t="s">
        <v>425</v>
      </c>
      <c r="K22" s="13" t="s">
        <v>426</v>
      </c>
    </row>
    <row r="23" spans="4:11" ht="409.5">
      <c r="D23">
        <v>11</v>
      </c>
      <c r="J23" t="s">
        <v>427</v>
      </c>
      <c r="K23" s="13" t="s">
        <v>428</v>
      </c>
    </row>
    <row r="24" spans="10:11" ht="409.5">
      <c r="J24" t="s">
        <v>429</v>
      </c>
      <c r="K24" s="13" t="s">
        <v>569</v>
      </c>
    </row>
    <row r="25" spans="10:11" ht="15">
      <c r="J25" t="s">
        <v>430</v>
      </c>
      <c r="K25" t="b">
        <v>0</v>
      </c>
    </row>
    <row r="26" spans="10:11" ht="15">
      <c r="J26" t="s">
        <v>567</v>
      </c>
      <c r="K26" t="s">
        <v>568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441</v>
      </c>
      <c r="B1" s="13" t="s">
        <v>442</v>
      </c>
      <c r="C1" s="13" t="s">
        <v>443</v>
      </c>
      <c r="D1" s="13" t="s">
        <v>445</v>
      </c>
      <c r="E1" s="85" t="s">
        <v>444</v>
      </c>
      <c r="F1" s="85" t="s">
        <v>447</v>
      </c>
      <c r="G1" s="13" t="s">
        <v>446</v>
      </c>
      <c r="H1" s="13" t="s">
        <v>448</v>
      </c>
    </row>
    <row r="2" spans="1:8" ht="15">
      <c r="A2" s="89" t="s">
        <v>236</v>
      </c>
      <c r="B2" s="85">
        <v>1</v>
      </c>
      <c r="C2" s="89" t="s">
        <v>235</v>
      </c>
      <c r="D2" s="85">
        <v>1</v>
      </c>
      <c r="E2" s="85"/>
      <c r="F2" s="85"/>
      <c r="G2" s="89" t="s">
        <v>236</v>
      </c>
      <c r="H2" s="85">
        <v>1</v>
      </c>
    </row>
    <row r="3" spans="1:8" ht="15">
      <c r="A3" s="89" t="s">
        <v>235</v>
      </c>
      <c r="B3" s="85">
        <v>1</v>
      </c>
      <c r="C3" s="85"/>
      <c r="D3" s="85"/>
      <c r="E3" s="85"/>
      <c r="F3" s="85"/>
      <c r="G3" s="85"/>
      <c r="H3" s="85"/>
    </row>
    <row r="6" spans="1:8" ht="15" customHeight="1">
      <c r="A6" s="13" t="s">
        <v>450</v>
      </c>
      <c r="B6" s="13" t="s">
        <v>442</v>
      </c>
      <c r="C6" s="13" t="s">
        <v>451</v>
      </c>
      <c r="D6" s="13" t="s">
        <v>445</v>
      </c>
      <c r="E6" s="85" t="s">
        <v>452</v>
      </c>
      <c r="F6" s="85" t="s">
        <v>447</v>
      </c>
      <c r="G6" s="13" t="s">
        <v>453</v>
      </c>
      <c r="H6" s="13" t="s">
        <v>448</v>
      </c>
    </row>
    <row r="7" spans="1:8" ht="15">
      <c r="A7" s="85" t="s">
        <v>237</v>
      </c>
      <c r="B7" s="85">
        <v>2</v>
      </c>
      <c r="C7" s="85" t="s">
        <v>237</v>
      </c>
      <c r="D7" s="85">
        <v>1</v>
      </c>
      <c r="E7" s="85"/>
      <c r="F7" s="85"/>
      <c r="G7" s="85" t="s">
        <v>237</v>
      </c>
      <c r="H7" s="85">
        <v>1</v>
      </c>
    </row>
    <row r="10" spans="1:8" ht="15" customHeight="1">
      <c r="A10" s="85" t="s">
        <v>455</v>
      </c>
      <c r="B10" s="85" t="s">
        <v>442</v>
      </c>
      <c r="C10" s="85" t="s">
        <v>456</v>
      </c>
      <c r="D10" s="85" t="s">
        <v>445</v>
      </c>
      <c r="E10" s="85" t="s">
        <v>457</v>
      </c>
      <c r="F10" s="85" t="s">
        <v>447</v>
      </c>
      <c r="G10" s="85" t="s">
        <v>458</v>
      </c>
      <c r="H10" s="85" t="s">
        <v>448</v>
      </c>
    </row>
    <row r="11" spans="1:8" ht="15">
      <c r="A11" s="85"/>
      <c r="B11" s="85"/>
      <c r="C11" s="85"/>
      <c r="D11" s="85"/>
      <c r="E11" s="85"/>
      <c r="F11" s="85"/>
      <c r="G11" s="85"/>
      <c r="H11" s="85"/>
    </row>
    <row r="13" spans="1:8" ht="15" customHeight="1">
      <c r="A13" s="13" t="s">
        <v>460</v>
      </c>
      <c r="B13" s="13" t="s">
        <v>442</v>
      </c>
      <c r="C13" s="85" t="s">
        <v>468</v>
      </c>
      <c r="D13" s="85" t="s">
        <v>445</v>
      </c>
      <c r="E13" s="85" t="s">
        <v>469</v>
      </c>
      <c r="F13" s="85" t="s">
        <v>447</v>
      </c>
      <c r="G13" s="13" t="s">
        <v>470</v>
      </c>
      <c r="H13" s="13" t="s">
        <v>448</v>
      </c>
    </row>
    <row r="14" spans="1:8" ht="15">
      <c r="A14" s="91" t="s">
        <v>461</v>
      </c>
      <c r="B14" s="91">
        <v>0</v>
      </c>
      <c r="C14" s="91"/>
      <c r="D14" s="91"/>
      <c r="E14" s="91"/>
      <c r="F14" s="91"/>
      <c r="G14" s="91" t="s">
        <v>467</v>
      </c>
      <c r="H14" s="91">
        <v>2</v>
      </c>
    </row>
    <row r="15" spans="1:8" ht="15">
      <c r="A15" s="91" t="s">
        <v>462</v>
      </c>
      <c r="B15" s="91">
        <v>0</v>
      </c>
      <c r="C15" s="91"/>
      <c r="D15" s="91"/>
      <c r="E15" s="91"/>
      <c r="F15" s="91"/>
      <c r="G15" s="91"/>
      <c r="H15" s="91"/>
    </row>
    <row r="16" spans="1:8" ht="15">
      <c r="A16" s="91" t="s">
        <v>463</v>
      </c>
      <c r="B16" s="91">
        <v>0</v>
      </c>
      <c r="C16" s="91"/>
      <c r="D16" s="91"/>
      <c r="E16" s="91"/>
      <c r="F16" s="91"/>
      <c r="G16" s="91"/>
      <c r="H16" s="91"/>
    </row>
    <row r="17" spans="1:8" ht="15">
      <c r="A17" s="91" t="s">
        <v>464</v>
      </c>
      <c r="B17" s="91">
        <v>46</v>
      </c>
      <c r="C17" s="91"/>
      <c r="D17" s="91"/>
      <c r="E17" s="91"/>
      <c r="F17" s="91"/>
      <c r="G17" s="91"/>
      <c r="H17" s="91"/>
    </row>
    <row r="18" spans="1:8" ht="15">
      <c r="A18" s="91" t="s">
        <v>465</v>
      </c>
      <c r="B18" s="91">
        <v>46</v>
      </c>
      <c r="C18" s="91"/>
      <c r="D18" s="91"/>
      <c r="E18" s="91"/>
      <c r="F18" s="91"/>
      <c r="G18" s="91"/>
      <c r="H18" s="91"/>
    </row>
    <row r="19" spans="1:8" ht="15">
      <c r="A19" s="91" t="s">
        <v>466</v>
      </c>
      <c r="B19" s="91">
        <v>2</v>
      </c>
      <c r="C19" s="91"/>
      <c r="D19" s="91"/>
      <c r="E19" s="91"/>
      <c r="F19" s="91"/>
      <c r="G19" s="91"/>
      <c r="H19" s="91"/>
    </row>
    <row r="20" spans="1:8" ht="15">
      <c r="A20" s="91" t="s">
        <v>467</v>
      </c>
      <c r="B20" s="91">
        <v>2</v>
      </c>
      <c r="C20" s="91"/>
      <c r="D20" s="91"/>
      <c r="E20" s="91"/>
      <c r="F20" s="91"/>
      <c r="G20" s="91"/>
      <c r="H20" s="91"/>
    </row>
    <row r="23" spans="1:8" ht="15" customHeight="1">
      <c r="A23" s="85" t="s">
        <v>472</v>
      </c>
      <c r="B23" s="85" t="s">
        <v>442</v>
      </c>
      <c r="C23" s="85" t="s">
        <v>473</v>
      </c>
      <c r="D23" s="85" t="s">
        <v>445</v>
      </c>
      <c r="E23" s="85" t="s">
        <v>474</v>
      </c>
      <c r="F23" s="85" t="s">
        <v>447</v>
      </c>
      <c r="G23" s="85" t="s">
        <v>475</v>
      </c>
      <c r="H23" s="85" t="s">
        <v>448</v>
      </c>
    </row>
    <row r="24" spans="1:8" ht="15">
      <c r="A24" s="85"/>
      <c r="B24" s="85"/>
      <c r="C24" s="85"/>
      <c r="D24" s="85"/>
      <c r="E24" s="85"/>
      <c r="F24" s="85"/>
      <c r="G24" s="85"/>
      <c r="H24" s="85"/>
    </row>
    <row r="26" spans="1:8" ht="15" customHeight="1">
      <c r="A26" s="13" t="s">
        <v>477</v>
      </c>
      <c r="B26" s="13" t="s">
        <v>442</v>
      </c>
      <c r="C26" s="13" t="s">
        <v>479</v>
      </c>
      <c r="D26" s="13" t="s">
        <v>445</v>
      </c>
      <c r="E26" s="13" t="s">
        <v>480</v>
      </c>
      <c r="F26" s="13" t="s">
        <v>447</v>
      </c>
      <c r="G26" s="13" t="s">
        <v>483</v>
      </c>
      <c r="H26" s="13" t="s">
        <v>448</v>
      </c>
    </row>
    <row r="27" spans="1:8" ht="15">
      <c r="A27" s="85" t="s">
        <v>229</v>
      </c>
      <c r="B27" s="85">
        <v>1</v>
      </c>
      <c r="C27" s="85" t="s">
        <v>220</v>
      </c>
      <c r="D27" s="85">
        <v>1</v>
      </c>
      <c r="E27" s="85" t="s">
        <v>229</v>
      </c>
      <c r="F27" s="85">
        <v>1</v>
      </c>
      <c r="G27" s="85" t="s">
        <v>224</v>
      </c>
      <c r="H27" s="85">
        <v>1</v>
      </c>
    </row>
    <row r="28" spans="1:8" ht="15">
      <c r="A28" s="85" t="s">
        <v>224</v>
      </c>
      <c r="B28" s="85">
        <v>1</v>
      </c>
      <c r="C28" s="85"/>
      <c r="D28" s="85"/>
      <c r="E28" s="85"/>
      <c r="F28" s="85"/>
      <c r="G28" s="85"/>
      <c r="H28" s="85"/>
    </row>
    <row r="29" spans="1:8" ht="15">
      <c r="A29" s="85" t="s">
        <v>220</v>
      </c>
      <c r="B29" s="85">
        <v>1</v>
      </c>
      <c r="C29" s="85"/>
      <c r="D29" s="85"/>
      <c r="E29" s="85"/>
      <c r="F29" s="85"/>
      <c r="G29" s="85"/>
      <c r="H29" s="85"/>
    </row>
    <row r="32" spans="1:8" ht="15" customHeight="1">
      <c r="A32" s="13" t="s">
        <v>478</v>
      </c>
      <c r="B32" s="13" t="s">
        <v>442</v>
      </c>
      <c r="C32" s="13" t="s">
        <v>481</v>
      </c>
      <c r="D32" s="13" t="s">
        <v>445</v>
      </c>
      <c r="E32" s="13" t="s">
        <v>482</v>
      </c>
      <c r="F32" s="13" t="s">
        <v>447</v>
      </c>
      <c r="G32" s="13" t="s">
        <v>484</v>
      </c>
      <c r="H32" s="13" t="s">
        <v>448</v>
      </c>
    </row>
    <row r="33" spans="1:8" ht="15">
      <c r="A33" s="85" t="s">
        <v>228</v>
      </c>
      <c r="B33" s="85">
        <v>1</v>
      </c>
      <c r="C33" s="85" t="s">
        <v>219</v>
      </c>
      <c r="D33" s="85">
        <v>1</v>
      </c>
      <c r="E33" s="85" t="s">
        <v>228</v>
      </c>
      <c r="F33" s="85">
        <v>1</v>
      </c>
      <c r="G33" s="85" t="s">
        <v>223</v>
      </c>
      <c r="H33" s="85">
        <v>1</v>
      </c>
    </row>
    <row r="34" spans="1:8" ht="15">
      <c r="A34" s="85" t="s">
        <v>227</v>
      </c>
      <c r="B34" s="85">
        <v>1</v>
      </c>
      <c r="C34" s="85" t="s">
        <v>218</v>
      </c>
      <c r="D34" s="85">
        <v>1</v>
      </c>
      <c r="E34" s="85" t="s">
        <v>227</v>
      </c>
      <c r="F34" s="85">
        <v>1</v>
      </c>
      <c r="G34" s="85" t="s">
        <v>222</v>
      </c>
      <c r="H34" s="85">
        <v>1</v>
      </c>
    </row>
    <row r="35" spans="1:8" ht="15">
      <c r="A35" s="85" t="s">
        <v>226</v>
      </c>
      <c r="B35" s="85">
        <v>1</v>
      </c>
      <c r="C35" s="85" t="s">
        <v>217</v>
      </c>
      <c r="D35" s="85">
        <v>1</v>
      </c>
      <c r="E35" s="85" t="s">
        <v>226</v>
      </c>
      <c r="F35" s="85">
        <v>1</v>
      </c>
      <c r="G35" s="85" t="s">
        <v>221</v>
      </c>
      <c r="H35" s="85">
        <v>1</v>
      </c>
    </row>
    <row r="36" spans="1:8" ht="15">
      <c r="A36" s="85" t="s">
        <v>225</v>
      </c>
      <c r="B36" s="85">
        <v>1</v>
      </c>
      <c r="C36" s="85" t="s">
        <v>216</v>
      </c>
      <c r="D36" s="85">
        <v>1</v>
      </c>
      <c r="E36" s="85" t="s">
        <v>225</v>
      </c>
      <c r="F36" s="85">
        <v>1</v>
      </c>
      <c r="G36" s="85"/>
      <c r="H36" s="85"/>
    </row>
    <row r="37" spans="1:8" ht="15">
      <c r="A37" s="85" t="s">
        <v>223</v>
      </c>
      <c r="B37" s="85">
        <v>1</v>
      </c>
      <c r="C37" s="85" t="s">
        <v>215</v>
      </c>
      <c r="D37" s="85">
        <v>1</v>
      </c>
      <c r="E37" s="85"/>
      <c r="F37" s="85"/>
      <c r="G37" s="85"/>
      <c r="H37" s="85"/>
    </row>
    <row r="38" spans="1:8" ht="15">
      <c r="A38" s="85" t="s">
        <v>222</v>
      </c>
      <c r="B38" s="85">
        <v>1</v>
      </c>
      <c r="C38" s="85"/>
      <c r="D38" s="85"/>
      <c r="E38" s="85"/>
      <c r="F38" s="85"/>
      <c r="G38" s="85"/>
      <c r="H38" s="85"/>
    </row>
    <row r="39" spans="1:8" ht="15">
      <c r="A39" s="85" t="s">
        <v>221</v>
      </c>
      <c r="B39" s="85">
        <v>1</v>
      </c>
      <c r="C39" s="85"/>
      <c r="D39" s="85"/>
      <c r="E39" s="85"/>
      <c r="F39" s="85"/>
      <c r="G39" s="85"/>
      <c r="H39" s="85"/>
    </row>
    <row r="40" spans="1:8" ht="15">
      <c r="A40" s="85" t="s">
        <v>219</v>
      </c>
      <c r="B40" s="85">
        <v>1</v>
      </c>
      <c r="C40" s="85"/>
      <c r="D40" s="85"/>
      <c r="E40" s="85"/>
      <c r="F40" s="85"/>
      <c r="G40" s="85"/>
      <c r="H40" s="85"/>
    </row>
    <row r="41" spans="1:8" ht="15">
      <c r="A41" s="85" t="s">
        <v>218</v>
      </c>
      <c r="B41" s="85">
        <v>1</v>
      </c>
      <c r="C41" s="85"/>
      <c r="D41" s="85"/>
      <c r="E41" s="85"/>
      <c r="F41" s="85"/>
      <c r="G41" s="85"/>
      <c r="H41" s="85"/>
    </row>
    <row r="42" spans="1:8" ht="15">
      <c r="A42" s="85" t="s">
        <v>217</v>
      </c>
      <c r="B42" s="85">
        <v>1</v>
      </c>
      <c r="C42" s="85"/>
      <c r="D42" s="85"/>
      <c r="E42" s="85"/>
      <c r="F42" s="85"/>
      <c r="G42" s="85"/>
      <c r="H42" s="85"/>
    </row>
    <row r="45" spans="1:8" ht="15" customHeight="1">
      <c r="A45" s="13" t="s">
        <v>490</v>
      </c>
      <c r="B45" s="13" t="s">
        <v>442</v>
      </c>
      <c r="C45" s="13" t="s">
        <v>491</v>
      </c>
      <c r="D45" s="13" t="s">
        <v>445</v>
      </c>
      <c r="E45" s="13" t="s">
        <v>492</v>
      </c>
      <c r="F45" s="13" t="s">
        <v>447</v>
      </c>
      <c r="G45" s="13" t="s">
        <v>493</v>
      </c>
      <c r="H45" s="13" t="s">
        <v>448</v>
      </c>
    </row>
    <row r="46" spans="1:8" ht="15">
      <c r="A46" s="124" t="s">
        <v>218</v>
      </c>
      <c r="B46" s="85">
        <v>173818</v>
      </c>
      <c r="C46" s="124" t="s">
        <v>218</v>
      </c>
      <c r="D46" s="85">
        <v>173818</v>
      </c>
      <c r="E46" s="124" t="s">
        <v>225</v>
      </c>
      <c r="F46" s="85">
        <v>69127</v>
      </c>
      <c r="G46" s="124" t="s">
        <v>224</v>
      </c>
      <c r="H46" s="85">
        <v>8518</v>
      </c>
    </row>
    <row r="47" spans="1:8" ht="15">
      <c r="A47" s="124" t="s">
        <v>225</v>
      </c>
      <c r="B47" s="85">
        <v>69127</v>
      </c>
      <c r="C47" s="124" t="s">
        <v>219</v>
      </c>
      <c r="D47" s="85">
        <v>43987</v>
      </c>
      <c r="E47" s="124" t="s">
        <v>229</v>
      </c>
      <c r="F47" s="85">
        <v>19743</v>
      </c>
      <c r="G47" s="124" t="s">
        <v>221</v>
      </c>
      <c r="H47" s="85">
        <v>6057</v>
      </c>
    </row>
    <row r="48" spans="1:8" ht="15">
      <c r="A48" s="124" t="s">
        <v>219</v>
      </c>
      <c r="B48" s="85">
        <v>43987</v>
      </c>
      <c r="C48" s="124" t="s">
        <v>216</v>
      </c>
      <c r="D48" s="85">
        <v>28188</v>
      </c>
      <c r="E48" s="124" t="s">
        <v>228</v>
      </c>
      <c r="F48" s="85">
        <v>2020</v>
      </c>
      <c r="G48" s="124" t="s">
        <v>213</v>
      </c>
      <c r="H48" s="85">
        <v>4372</v>
      </c>
    </row>
    <row r="49" spans="1:8" ht="15">
      <c r="A49" s="124" t="s">
        <v>216</v>
      </c>
      <c r="B49" s="85">
        <v>28188</v>
      </c>
      <c r="C49" s="124" t="s">
        <v>220</v>
      </c>
      <c r="D49" s="85">
        <v>4892</v>
      </c>
      <c r="E49" s="124" t="s">
        <v>214</v>
      </c>
      <c r="F49" s="85">
        <v>770</v>
      </c>
      <c r="G49" s="124" t="s">
        <v>222</v>
      </c>
      <c r="H49" s="85">
        <v>3681</v>
      </c>
    </row>
    <row r="50" spans="1:8" ht="15">
      <c r="A50" s="124" t="s">
        <v>229</v>
      </c>
      <c r="B50" s="85">
        <v>19743</v>
      </c>
      <c r="C50" s="124" t="s">
        <v>215</v>
      </c>
      <c r="D50" s="85">
        <v>3159</v>
      </c>
      <c r="E50" s="124" t="s">
        <v>227</v>
      </c>
      <c r="F50" s="85">
        <v>207</v>
      </c>
      <c r="G50" s="124" t="s">
        <v>223</v>
      </c>
      <c r="H50" s="85">
        <v>796</v>
      </c>
    </row>
    <row r="51" spans="1:8" ht="15">
      <c r="A51" s="124" t="s">
        <v>224</v>
      </c>
      <c r="B51" s="85">
        <v>8518</v>
      </c>
      <c r="C51" s="124" t="s">
        <v>212</v>
      </c>
      <c r="D51" s="85">
        <v>2170</v>
      </c>
      <c r="E51" s="124" t="s">
        <v>226</v>
      </c>
      <c r="F51" s="85">
        <v>177</v>
      </c>
      <c r="G51" s="124"/>
      <c r="H51" s="85"/>
    </row>
    <row r="52" spans="1:8" ht="15">
      <c r="A52" s="124" t="s">
        <v>221</v>
      </c>
      <c r="B52" s="85">
        <v>6057</v>
      </c>
      <c r="C52" s="124" t="s">
        <v>217</v>
      </c>
      <c r="D52" s="85">
        <v>284</v>
      </c>
      <c r="E52" s="124"/>
      <c r="F52" s="85"/>
      <c r="G52" s="124"/>
      <c r="H52" s="85"/>
    </row>
    <row r="53" spans="1:8" ht="15">
      <c r="A53" s="124" t="s">
        <v>220</v>
      </c>
      <c r="B53" s="85">
        <v>4892</v>
      </c>
      <c r="C53" s="124"/>
      <c r="D53" s="85"/>
      <c r="E53" s="124"/>
      <c r="F53" s="85"/>
      <c r="G53" s="124"/>
      <c r="H53" s="85"/>
    </row>
    <row r="54" spans="1:8" ht="15">
      <c r="A54" s="124" t="s">
        <v>213</v>
      </c>
      <c r="B54" s="85">
        <v>4372</v>
      </c>
      <c r="C54" s="124"/>
      <c r="D54" s="85"/>
      <c r="E54" s="124"/>
      <c r="F54" s="85"/>
      <c r="G54" s="124"/>
      <c r="H54" s="85"/>
    </row>
    <row r="55" spans="1:8" ht="15">
      <c r="A55" s="124" t="s">
        <v>222</v>
      </c>
      <c r="B55" s="85">
        <v>3681</v>
      </c>
      <c r="C55" s="124"/>
      <c r="D55" s="85"/>
      <c r="E55" s="124"/>
      <c r="F55" s="85"/>
      <c r="G55" s="124"/>
      <c r="H55" s="85"/>
    </row>
  </sheetData>
  <hyperlinks>
    <hyperlink ref="A2" r:id="rId1" display="https://twitter.com/i/web/status/1170698867693760512"/>
    <hyperlink ref="A3" r:id="rId2" display="https://twitter.com/i/web/status/1170446317358895106"/>
    <hyperlink ref="C2" r:id="rId3" display="https://twitter.com/i/web/status/1170446317358895106"/>
    <hyperlink ref="G2" r:id="rId4" display="https://twitter.com/i/web/status/1170698867693760512"/>
  </hyperlinks>
  <printOptions/>
  <pageMargins left="0.7" right="0.7" top="0.75" bottom="0.75" header="0.3" footer="0.3"/>
  <pageSetup orientation="portrait" paperSize="9"/>
  <tableParts>
    <tablePart r:id="rId6"/>
    <tablePart r:id="rId12"/>
    <tablePart r:id="rId10"/>
    <tablePart r:id="rId7"/>
    <tablePart r:id="rId5"/>
    <tablePart r:id="rId9"/>
    <tablePart r:id="rId8"/>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514</v>
      </c>
      <c r="B1" s="13" t="s">
        <v>515</v>
      </c>
      <c r="C1" s="13" t="s">
        <v>516</v>
      </c>
      <c r="D1" s="13" t="s">
        <v>144</v>
      </c>
      <c r="E1" s="13" t="s">
        <v>518</v>
      </c>
      <c r="F1" s="13" t="s">
        <v>519</v>
      </c>
      <c r="G1" s="13" t="s">
        <v>520</v>
      </c>
    </row>
    <row r="2" spans="1:7" ht="15">
      <c r="A2" s="85" t="s">
        <v>461</v>
      </c>
      <c r="B2" s="85">
        <v>0</v>
      </c>
      <c r="C2" s="129">
        <v>0</v>
      </c>
      <c r="D2" s="85" t="s">
        <v>517</v>
      </c>
      <c r="E2" s="85"/>
      <c r="F2" s="85"/>
      <c r="G2" s="85"/>
    </row>
    <row r="3" spans="1:7" ht="15">
      <c r="A3" s="85" t="s">
        <v>462</v>
      </c>
      <c r="B3" s="85">
        <v>0</v>
      </c>
      <c r="C3" s="129">
        <v>0</v>
      </c>
      <c r="D3" s="85" t="s">
        <v>517</v>
      </c>
      <c r="E3" s="85"/>
      <c r="F3" s="85"/>
      <c r="G3" s="85"/>
    </row>
    <row r="4" spans="1:7" ht="15">
      <c r="A4" s="85" t="s">
        <v>463</v>
      </c>
      <c r="B4" s="85">
        <v>0</v>
      </c>
      <c r="C4" s="129">
        <v>0</v>
      </c>
      <c r="D4" s="85" t="s">
        <v>517</v>
      </c>
      <c r="E4" s="85"/>
      <c r="F4" s="85"/>
      <c r="G4" s="85"/>
    </row>
    <row r="5" spans="1:7" ht="15">
      <c r="A5" s="85" t="s">
        <v>464</v>
      </c>
      <c r="B5" s="85">
        <v>46</v>
      </c>
      <c r="C5" s="129">
        <v>1</v>
      </c>
      <c r="D5" s="85" t="s">
        <v>517</v>
      </c>
      <c r="E5" s="85"/>
      <c r="F5" s="85"/>
      <c r="G5" s="85"/>
    </row>
    <row r="6" spans="1:7" ht="15">
      <c r="A6" s="85" t="s">
        <v>465</v>
      </c>
      <c r="B6" s="85">
        <v>46</v>
      </c>
      <c r="C6" s="129">
        <v>1</v>
      </c>
      <c r="D6" s="85" t="s">
        <v>517</v>
      </c>
      <c r="E6" s="85"/>
      <c r="F6" s="85"/>
      <c r="G6" s="85"/>
    </row>
    <row r="7" spans="1:7" ht="15">
      <c r="A7" s="91" t="s">
        <v>466</v>
      </c>
      <c r="B7" s="91">
        <v>2</v>
      </c>
      <c r="C7" s="130">
        <v>0.007656141698073097</v>
      </c>
      <c r="D7" s="91" t="s">
        <v>517</v>
      </c>
      <c r="E7" s="91" t="b">
        <v>0</v>
      </c>
      <c r="F7" s="91" t="b">
        <v>0</v>
      </c>
      <c r="G7" s="91" t="b">
        <v>0</v>
      </c>
    </row>
    <row r="8" spans="1:7" ht="15">
      <c r="A8" s="91" t="s">
        <v>467</v>
      </c>
      <c r="B8" s="91">
        <v>2</v>
      </c>
      <c r="C8" s="130">
        <v>0.020744402379115758</v>
      </c>
      <c r="D8" s="91" t="s">
        <v>517</v>
      </c>
      <c r="E8" s="91" t="b">
        <v>0</v>
      </c>
      <c r="F8" s="91" t="b">
        <v>0</v>
      </c>
      <c r="G8" s="91" t="b">
        <v>0</v>
      </c>
    </row>
    <row r="9" spans="1:7" ht="15">
      <c r="A9" s="91" t="s">
        <v>467</v>
      </c>
      <c r="B9" s="91">
        <v>2</v>
      </c>
      <c r="C9" s="130">
        <v>0</v>
      </c>
      <c r="D9" s="91" t="s">
        <v>434</v>
      </c>
      <c r="E9" s="91" t="b">
        <v>0</v>
      </c>
      <c r="F9" s="91" t="b">
        <v>0</v>
      </c>
      <c r="G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2019-09-15T03:47:39Z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