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<sst xmlns="http://schemas.openxmlformats.org/spreadsheetml/2006/main" count="1221" uniqueCount="513">
  <si>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</si>
  <si>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</si>
  <si>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</si>
  <si>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</si>
  <si>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</si>
  <si>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</si>
  <si>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</si>
  <si>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</si>
  <si>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</si>
  <si>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</si>
  <si>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</si>
  <si>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</si>
  <si>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</si>
  <si>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</si>
  <si>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</si>
  <si>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</si>
  <si>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</si>
  <si>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</si>
  <si>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</si>
  <si>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</si>
  <si>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</si>
  <si>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</si>
  <si>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</si>
  <si>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</si>
  <si>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</si>
  <si>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</si>
  <si>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</si>
  <si>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</si>
  <si>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</si>
  <si>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</si>
  <si>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</si>
  <si>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</si>
  <si>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</si>
  <si>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</si>
  <si>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</si>
  <si>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</si>
  <si>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</si>
  <si>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</si>
  <si>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</si>
  <si>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</si>
  <si>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</si>
  <si>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</si>
  <si>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</si>
  <si>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</si>
  <si>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</si>
  <si>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</si>
  <si>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</si>
  <si>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</si>
  <si>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</si>
  <si>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</si>
  <si>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</si>
  <si>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</si>
  <si>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</si>
  <si>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</si>
  <si>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</si>
  <si>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</si>
  <si>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</si>
  <si>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</si>
  <si>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</si>
  <si>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</si>
  <si>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</si>
  <si>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</si>
  <si>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</si>
  <si>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</si>
  <si>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</si>
  <si>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</si>
  <si>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</si>
  <si>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</si>
  <si>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</si>
  <si>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</si>
  <si>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</si>
  <si>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</si>
  <si>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</si>
  <si>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</si>
  <si>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</si>
  <si>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</si>
  <si>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</si>
  <si>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</si>
  <si>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</si>
  <si>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</si>
  <si>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</si>
  <si>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</si>
  <si>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</si>
  <si>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</si>
  <si>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</si>
  <si>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</si>
  <si>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</si>
  <si>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</si>
  <si>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</si>
  <si>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</si>
  <si>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</si>
  <si>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</si>
  <si>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</si>
  <si>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</si>
  <si>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</si>
  <si>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</si>
  <si>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</si>
  <si>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</si>
  <si>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</si>
  <si>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</si>
  <si>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</si>
  <si>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</si>
  <si>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</si>
  <si>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</si>
  <si>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</si>
  <si>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</si>
  <si>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</si>
  <si>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</si>
  <si>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</si>
  <si>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</si>
  <si>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</si>
  <si>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</si>
  <si>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</si>
  <si>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</si>
  <si>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</si>
  <si>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</si>
  <si>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</si>
  <si>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</si>
  <si>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</si>
  <si>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</si>
  <si>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</si>
  <si>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</si>
  <si>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</si>
  <si>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</si>
  <si>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</si>
  <si>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</si>
  <si>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</si>
  <si>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</si>
  <si>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</si>
  <si>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</si>
  <si>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</si>
  <si>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</si>
  <si>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</si>
  <si>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</si>
  <si>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</si>
  <si>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</si>
  <si>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</si>
  <si>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</si>
  <si>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</si>
  <si>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</si>
  <si>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</si>
  <si>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</si>
  <si>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</si>
  <si>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</si>
  <si>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</si>
  <si>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</si>
  <si>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</si>
  <si>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</si>
  <si>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</si>
  <si>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</si>
  <si>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</si>
  <si>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</si>
  <si>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</si>
  <si>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</si>
  <si>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</si>
  <si>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</si>
  <si>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</si>
  <si>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</si>
  <si>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</si>
  <si>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</si>
  <si>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</si>
  <si>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</si>
  <si>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</si>
  <si>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</si>
  <si>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</si>
  <si>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</si>
  <si>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</si>
  <si>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</si>
  <si>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</si>
  <si>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</si>
  <si>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</si>
  <si>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</si>
  <si>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</si>
  <si>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</si>
  <si>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</si>
  <si>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</si>
  <si>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</si>
  <si>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</si>
  <si>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</si>
  <si>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</si>
  <si>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</si>
  <si>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</si>
  <si>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</si>
  <si>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</si>
  <si>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</si>
  <si>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</si>
  <si>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</si>
  <si>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</si>
  <si>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</si>
  <si>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</si>
  <si>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</si>
  <si>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</si>
  <si>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</si>
  <si>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</si>
  <si>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</si>
  <si>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</si>
  <si>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</si>
  <si>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</si>
  <si>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</si>
  <si>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</si>
  <si>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</si>
  <si>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</si>
  <si>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</si>
  <si>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</si>
  <si>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</si>
  <si>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</si>
  <si>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</si>
  <si>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</si>
  <si>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</si>
  <si>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</si>
  <si>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</si>
  <si>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</si>
  <si>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</si>
  <si>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</si>
  <si>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parveezmodak</t>
  </si>
  <si>
    <t>msl_group</t>
  </si>
  <si>
    <t>msl_canada</t>
  </si>
  <si>
    <t>dailyhivevan</t>
  </si>
  <si>
    <t>miapearson</t>
  </si>
  <si>
    <t>notchvideo</t>
  </si>
  <si>
    <t>northstrategic</t>
  </si>
  <si>
    <t>Retweet</t>
  </si>
  <si>
    <t>Mentions</t>
  </si>
  <si>
    <t>. @msl_canada CEO &amp;amp; @NorthStrategic @NotchVideo CoFounder, @miapearson talks about her professional journey and success strategies on @DailyHiveVan's “Something or Nothing” series. 
#HumansofMSL
https://t.co/tzdEdEjv85</t>
  </si>
  <si>
    <t>With 430 million monthly page views in Canada alone, #Wikipedia is an often untapped platform for digital branding. https://t.co/RUDt2xJGm6 https://t.co/sQsMMGBAj5</t>
  </si>
  <si>
    <t>https://twitter.com/DailyHiveVan/status/1169346963051024384</t>
  </si>
  <si>
    <t>https://canada.mslgroup.com/wikipedia-and-brand-reputation/</t>
  </si>
  <si>
    <t>twitter.com</t>
  </si>
  <si>
    <t>mslgroup.com</t>
  </si>
  <si>
    <t>humansofmsl</t>
  </si>
  <si>
    <t>wikipedia</t>
  </si>
  <si>
    <t>https://pbs.twimg.com/media/EERK2xoXUAEsZuz.jpg</t>
  </si>
  <si>
    <t>http://pbs.twimg.com/profile_images/1836108302/Photo1306_normal.jpg</t>
  </si>
  <si>
    <t>http://pbs.twimg.com/profile_images/1080426479413063680/p8xOu3jB_normal.jpg</t>
  </si>
  <si>
    <t>18:52:32</t>
  </si>
  <si>
    <t>14:05:11</t>
  </si>
  <si>
    <t>13:45:09</t>
  </si>
  <si>
    <t>15:42:56</t>
  </si>
  <si>
    <t>https://twitter.com/parveezmodak/status/1169684758172815360</t>
  </si>
  <si>
    <t>https://twitter.com/msl_group/status/1169612443728957441</t>
  </si>
  <si>
    <t>https://twitter.com/msl_canada/status/1172144115489882116</t>
  </si>
  <si>
    <t>https://twitter.com/msl_group/status/1172173758578274306</t>
  </si>
  <si>
    <t>1169684758172815360</t>
  </si>
  <si>
    <t>1169612443728957441</t>
  </si>
  <si>
    <t>1172144115489882116</t>
  </si>
  <si>
    <t>1172173758578274306</t>
  </si>
  <si>
    <t/>
  </si>
  <si>
    <t>en</t>
  </si>
  <si>
    <t>1169346963051024384</t>
  </si>
  <si>
    <t>Twitter for iPhone</t>
  </si>
  <si>
    <t>Hootsuite Inc.</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</si>
  <si>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</si>
  <si>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</si>
  <si>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</si>
  <si>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</si>
  <si>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</si>
  <si>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</si>
  <si>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</si>
  <si>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</si>
  <si>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</si>
  <si>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</si>
  <si>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</si>
  <si>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</si>
  <si>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</si>
  <si>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</si>
  <si>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</si>
  <si>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</si>
  <si>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</si>
  <si>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</si>
  <si>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</si>
  <si>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</si>
  <si>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</si>
  <si>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</si>
  <si>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parveez modak</t>
  </si>
  <si>
    <t>MSL</t>
  </si>
  <si>
    <t>Daily Hive Vancouver</t>
  </si>
  <si>
    <t>Mia Pearson</t>
  </si>
  <si>
    <t>Notch Video</t>
  </si>
  <si>
    <t>North</t>
  </si>
  <si>
    <t>MSL Canada</t>
  </si>
  <si>
    <t>restless. beach bum. retired football player. integrated communication professional</t>
  </si>
  <si>
    <t>We are @PublicisGroupe’s Global Public Relations and Integrated Communications Partner. 100 offices | 40 countries | 2,300+ #HumansofMSL</t>
  </si>
  <si>
    <t>Your City. Now. Your home base for everything Vancouver. Send stories/leads to vancouver@dailyhive.com</t>
  </si>
  <si>
    <t>CoFounder @NorthStrategic &amp; @NotchVideo CEO MSL Canada Serial entrepreneur Snowboarder WXN Top 100 Hall of Fame RBC WOI Entrepreneur of the Year</t>
  </si>
  <si>
    <t>Using a curated network of video creators, Notch provides full-service video strategy, creative, production, post-production, and distribution. And fun times.</t>
  </si>
  <si>
    <t>Award-winning communications agency building disruptive programs that are social by design for some of the world's largest brands.</t>
  </si>
  <si>
    <t>An award-winning marketing-communications agency, leveraging data to create content and experiences that transform the way Canadians think, feel and behave.</t>
  </si>
  <si>
    <t>bombay</t>
  </si>
  <si>
    <t>Worldwide</t>
  </si>
  <si>
    <t>Vancouver</t>
  </si>
  <si>
    <t>Toronto Canada</t>
  </si>
  <si>
    <t>Toronto</t>
  </si>
  <si>
    <t>Canada</t>
  </si>
  <si>
    <t>Toronto, Ontario</t>
  </si>
  <si>
    <t>http://t.co/zdrNpTKGH5</t>
  </si>
  <si>
    <t>https://t.co/aH0CoO46gS</t>
  </si>
  <si>
    <t>https://t.co/KkDvEUoBvG</t>
  </si>
  <si>
    <t>http://t.co/kHQsZiSGs7</t>
  </si>
  <si>
    <t>https://t.co/l8hM2aekkn</t>
  </si>
  <si>
    <t>https://t.co/N9scVpcxBa</t>
  </si>
  <si>
    <t>https://pbs.twimg.com/profile_banners/216362290/1368070946</t>
  </si>
  <si>
    <t>https://pbs.twimg.com/profile_banners/95515503/1560255459</t>
  </si>
  <si>
    <t>https://pbs.twimg.com/profile_banners/19314850/1565159616</t>
  </si>
  <si>
    <t>https://pbs.twimg.com/profile_banners/15421897/1418144648</t>
  </si>
  <si>
    <t>https://pbs.twimg.com/profile_banners/772610467/1442261671</t>
  </si>
  <si>
    <t>https://pbs.twimg.com/profile_banners/274587692/1398269068</t>
  </si>
  <si>
    <t>https://pbs.twimg.com/profile_banners/1106567699021348864/1552662567</t>
  </si>
  <si>
    <t>http://abs.twimg.com/images/themes/theme9/bg.gif</t>
  </si>
  <si>
    <t>http://abs.twimg.com/images/themes/theme14/bg.gif</t>
  </si>
  <si>
    <t>http://abs.twimg.com/images/themes/theme7/bg.gif</t>
  </si>
  <si>
    <t>http://abs.twimg.com/images/themes/theme2/bg.gif</t>
  </si>
  <si>
    <t>http://abs.twimg.com/images/themes/theme1/bg.png</t>
  </si>
  <si>
    <t>http://pbs.twimg.com/profile_images/1158989545406263296/viyJJi_Q_normal.jpg</t>
  </si>
  <si>
    <t>http://pbs.twimg.com/profile_images/535258092918046720/p7hqLRBC_normal.jpeg</t>
  </si>
  <si>
    <t>http://pbs.twimg.com/profile_images/643476593197887488/qppRf_fq_normal.png</t>
  </si>
  <si>
    <t>http://pbs.twimg.com/profile_images/2931348954/6842565dbe2574c98c3f19b1d5b62e94_normal.jpeg</t>
  </si>
  <si>
    <t>http://pbs.twimg.com/profile_images/1106569687708635136/Br9UXDwm_normal.jpg</t>
  </si>
  <si>
    <t>Open Twitter Page for This Person</t>
  </si>
  <si>
    <t>https://twitter.com/parveezmodak</t>
  </si>
  <si>
    <t>https://twitter.com/msl_group</t>
  </si>
  <si>
    <t>https://twitter.com/dailyhivevan</t>
  </si>
  <si>
    <t>https://twitter.com/miapearson</t>
  </si>
  <si>
    <t>https://twitter.com/notchvideo</t>
  </si>
  <si>
    <t>https://twitter.com/northstrategic</t>
  </si>
  <si>
    <t>https://twitter.com/msl_canada</t>
  </si>
  <si>
    <t>parveezmodak
. @msl_canada CEO &amp;amp; @NorthStrategic
@NotchVideo CoFounder, @miapearson
talks about her professional journey
and success strategies on @DailyHiveVan's
“Something or Nothing” series.
#HumansofMSL https://t.co/tzdEdEjv85</t>
  </si>
  <si>
    <t>msl_group
With 430 million monthly page views
in Canada alone, #Wikipedia is
an often untapped platform for
digital branding. https://t.co/RUDt2xJGm6
https://t.co/sQsMMGBAj5</t>
  </si>
  <si>
    <t xml:space="preserve">dailyhivevan
</t>
  </si>
  <si>
    <t xml:space="preserve">miapearson
</t>
  </si>
  <si>
    <t xml:space="preserve">notchvideo
</t>
  </si>
  <si>
    <t xml:space="preserve">northstrategic
</t>
  </si>
  <si>
    <t>msl_canada
With 430 million monthly page views
in Canada alone, #Wikipedia is
an often untapped platform for
digital branding. https://t.co/RUDt2xJGm6
https://t.co/sQsMMGBAj5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</si>
  <si>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</si>
  <si>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</si>
  <si>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</si>
  <si>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</si>
  <si>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</si>
  <si>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</si>
  <si>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</si>
  <si>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</si>
  <si>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</si>
  <si>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</si>
  <si>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</si>
  <si>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</si>
  <si>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</si>
  <si>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</si>
  <si>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</si>
  <si>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</si>
  <si>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</si>
  <si>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</si>
  <si>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</si>
  <si>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</si>
  <si>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</si>
  <si>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</si>
  <si>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</si>
  <si>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</si>
  <si>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</si>
  <si>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</si>
  <si>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</si>
  <si>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</si>
  <si>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</si>
  <si>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</si>
  <si>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</si>
  <si>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</si>
  <si>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</si>
  <si>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</si>
  <si>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</si>
  <si>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</si>
  <si>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</si>
  <si>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</si>
  <si>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</si>
  <si>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</si>
  <si>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</si>
  <si>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</si>
  <si>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</si>
  <si>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</si>
  <si>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</si>
  <si>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</si>
  <si>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</si>
  <si>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</si>
  <si>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</si>
  <si>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https://twitter.com/DailyHiveVan/status/1169346963051024384 https://canada.mslgroup.com/wikipedia-and-brand-reputation/</t>
  </si>
  <si>
    <t>Top Domains in Tweet in Entire Graph</t>
  </si>
  <si>
    <t>Top Domains in Tweet in G1</t>
  </si>
  <si>
    <t>Top Domains in Tweet</t>
  </si>
  <si>
    <t>twitter.com mslgroup.com</t>
  </si>
  <si>
    <t>Top Hashtags in Tweet in Entire Graph</t>
  </si>
  <si>
    <t>Top Hashtags in Tweet in G1</t>
  </si>
  <si>
    <t>Top Hashtags in Tweet</t>
  </si>
  <si>
    <t>wikipedia humansofmsl</t>
  </si>
  <si>
    <t>Top Words in Tweet in Entire Graph</t>
  </si>
  <si>
    <t>Words in Sentiment List#1: Positive</t>
  </si>
  <si>
    <t>Words in Sentiment List#2: Negative</t>
  </si>
  <si>
    <t>Words in Sentiment List#3: Angry/Violent</t>
  </si>
  <si>
    <t>Non-categorized Words</t>
  </si>
  <si>
    <t>Total Words</t>
  </si>
  <si>
    <t>430</t>
  </si>
  <si>
    <t>million</t>
  </si>
  <si>
    <t>monthly</t>
  </si>
  <si>
    <t>page</t>
  </si>
  <si>
    <t>views</t>
  </si>
  <si>
    <t>Top Words in Tweet in G1</t>
  </si>
  <si>
    <t>canada</t>
  </si>
  <si>
    <t>alone</t>
  </si>
  <si>
    <t>#wikipedia</t>
  </si>
  <si>
    <t>untapped</t>
  </si>
  <si>
    <t>platform</t>
  </si>
  <si>
    <t>Top Words in Tweet</t>
  </si>
  <si>
    <t>430 million monthly page views canada alone #wikipedia untapped platform</t>
  </si>
  <si>
    <t>Top Word Pairs in Tweet in Entire Graph</t>
  </si>
  <si>
    <t>430,million</t>
  </si>
  <si>
    <t>million,monthly</t>
  </si>
  <si>
    <t>monthly,page</t>
  </si>
  <si>
    <t>page,views</t>
  </si>
  <si>
    <t>views,canada</t>
  </si>
  <si>
    <t>canada,alone</t>
  </si>
  <si>
    <t>alone,#wikipedia</t>
  </si>
  <si>
    <t>#wikipedia,untapped</t>
  </si>
  <si>
    <t>untapped,platform</t>
  </si>
  <si>
    <t>platform,digital</t>
  </si>
  <si>
    <t>Top Word Pairs in Tweet in G1</t>
  </si>
  <si>
    <t>Top Word Pairs in Tweet</t>
  </si>
  <si>
    <t>430,million  million,monthly  monthly,page  page,views  views,canada  canada,alone  alone,#wikipedia  #wikipedia,untapped  untapped,platform  platform,digital</t>
  </si>
  <si>
    <t>Top Replied-To in Entire Graph</t>
  </si>
  <si>
    <t>Top Mentioned in Entire Graph</t>
  </si>
  <si>
    <t>Top Replied-To in G1</t>
  </si>
  <si>
    <t>Top Mentioned in G1</t>
  </si>
  <si>
    <t>Top Replied-To in Tweet</t>
  </si>
  <si>
    <t>Top Mentioned in Tweet</t>
  </si>
  <si>
    <t>msl_canada northstrategic notchvideo miapearson dailyhivevan</t>
  </si>
  <si>
    <t>Top Tweeters in Entire Graph</t>
  </si>
  <si>
    <t>Top Tweeters in G1</t>
  </si>
  <si>
    <t>Top Tweeters</t>
  </si>
  <si>
    <t>dailyhivevan msl_group parveezmodak miapearson notchvideo northstrategic msl_canada</t>
  </si>
  <si>
    <t>Top URLs in Tweet by Count</t>
  </si>
  <si>
    <t>Top URLs in Tweet by Salience</t>
  </si>
  <si>
    <t>Top Domains in Tweet by Count</t>
  </si>
  <si>
    <t>Top Domains in Tweet by Salience</t>
  </si>
  <si>
    <t>Top Hashtags in Tweet by Count</t>
  </si>
  <si>
    <t>Top Hashtags in Tweet by Salience</t>
  </si>
  <si>
    <t>Top Words in Tweet by Count</t>
  </si>
  <si>
    <t>ceo northstrategic notchvideo cofounder miapearson talks professional journey success strategies</t>
  </si>
  <si>
    <t>Top Words in Tweet by Salience</t>
  </si>
  <si>
    <t>Top Word Pairs in Tweet by Count</t>
  </si>
  <si>
    <t>msl_canada,ceo  ceo,northstrategic  northstrategic,notchvideo  notchvideo,cofounder  cofounder,miapearson  miapearson,talks  talks,professional  professional,journey  journey,success  success,strategies</t>
  </si>
  <si>
    <t>Top Word Pairs in Tweet by Salience</t>
  </si>
  <si>
    <t>Word</t>
  </si>
  <si>
    <t>digital</t>
  </si>
  <si>
    <t>branding</t>
  </si>
  <si>
    <t>ceo</t>
  </si>
  <si>
    <t>cofounder</t>
  </si>
  <si>
    <t>talks</t>
  </si>
  <si>
    <t>professional</t>
  </si>
  <si>
    <t>journey</t>
  </si>
  <si>
    <t>success</t>
  </si>
  <si>
    <t>strategies</t>
  </si>
  <si>
    <t>dailyhivevan's</t>
  </si>
  <si>
    <t>something</t>
  </si>
  <si>
    <t>nothing</t>
  </si>
  <si>
    <t>series</t>
  </si>
  <si>
    <t>#humansofmsl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</si>
  <si>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</si>
  <si>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</si>
  <si>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</si>
  <si>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</si>
  <si>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</si>
  <si>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</si>
  <si>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</si>
  <si>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</si>
  <si>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</si>
  <si>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</si>
  <si>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</si>
  <si>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</si>
  <si>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</si>
  <si>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</si>
  <si>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</si>
  <si>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</si>
  <si>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</si>
  <si>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</si>
  <si>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</si>
  <si>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</si>
  <si>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</si>
  <si>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</si>
  <si>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</si>
  <si>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</si>
  <si>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</si>
  <si>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</si>
  <si>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</si>
  <si>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</si>
  <si>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</si>
  <si>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</si>
  <si>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</si>
  <si>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</si>
  <si>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</si>
  <si>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</si>
  <si>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</si>
  <si>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</si>
  <si>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</si>
  <si>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</si>
  <si>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</si>
  <si>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</si>
  <si>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</si>
  <si>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</si>
  <si>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</si>
  <si>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</si>
  <si>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</si>
  <si>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</si>
  <si>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</si>
  <si>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430 million monthly page views canada alone #wikipedia untapped platform</t>
  </si>
  <si>
    <t>Autofill Workbook Results</t>
  </si>
  <si>
    <t>Edge Weight▓1▓1▓0▓True▓Green▓Red▓▓Edge Weight▓1▓1▓0▓3▓10▓False▓Edge Weight▓1▓1▓0▓32▓6▓False▓▓0▓0▓0▓True▓Black▓Black▓▓Followers▓59▓13354▓0▓162▓1000▓False▓Followers▓59▓264608▓0▓100▓70▓False▓▓0▓0▓0▓0▓0▓False▓▓0▓0▓0▓0▓0▓False</t>
  </si>
  <si>
    <t>Subgraph</t>
  </si>
  <si>
    <t>GraphSource░TwitterSearch▓GraphTerm░msl_canada▓ImportDescription░The graph represents a network of 7 Twitter users whose recent tweets contained "msl_canada", or who were replied to or mentioned in those tweets, taken from a data set limited to a maximum of 18,000 tweets.  The network was obtained from Twitter on Thursday, 12 September 2019 at 20:21 UTC.
The tweets in the network were tweeted over the 6-day, 23-hour, 39-minute period from Thursday, 05 September 2019 at 14:05 UTC to Thursday, 12 September 2019 at 13:45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</si>
</sst>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640587"/>
        <c:axId val="40003236"/>
      </c:barChart>
      <c:catAx>
        <c:axId val="56640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03236"/>
        <c:crosses val="autoZero"/>
        <c:auto val="1"/>
        <c:lblOffset val="100"/>
        <c:noMultiLvlLbl val="0"/>
      </c:catAx>
      <c:valAx>
        <c:axId val="4000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40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484805"/>
        <c:axId val="19036654"/>
      </c:barChart>
      <c:catAx>
        <c:axId val="244848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036654"/>
        <c:crosses val="autoZero"/>
        <c:auto val="1"/>
        <c:lblOffset val="100"/>
        <c:noMultiLvlLbl val="0"/>
      </c:catAx>
      <c:valAx>
        <c:axId val="19036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84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112159"/>
        <c:axId val="65573976"/>
      </c:barChart>
      <c:catAx>
        <c:axId val="37112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73976"/>
        <c:crosses val="autoZero"/>
        <c:auto val="1"/>
        <c:lblOffset val="100"/>
        <c:noMultiLvlLbl val="0"/>
      </c:catAx>
      <c:valAx>
        <c:axId val="65573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12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294873"/>
        <c:axId val="9891810"/>
      </c:barChart>
      <c:catAx>
        <c:axId val="532948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91810"/>
        <c:crosses val="autoZero"/>
        <c:auto val="1"/>
        <c:lblOffset val="100"/>
        <c:noMultiLvlLbl val="0"/>
      </c:catAx>
      <c:valAx>
        <c:axId val="989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917427"/>
        <c:axId val="63039116"/>
      </c:barChart>
      <c:catAx>
        <c:axId val="219174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39116"/>
        <c:crosses val="autoZero"/>
        <c:auto val="1"/>
        <c:lblOffset val="100"/>
        <c:noMultiLvlLbl val="0"/>
      </c:catAx>
      <c:valAx>
        <c:axId val="6303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17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481133"/>
        <c:axId val="5894742"/>
      </c:barChart>
      <c:catAx>
        <c:axId val="304811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94742"/>
        <c:crosses val="autoZero"/>
        <c:auto val="1"/>
        <c:lblOffset val="100"/>
        <c:noMultiLvlLbl val="0"/>
      </c:catAx>
      <c:valAx>
        <c:axId val="5894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81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052679"/>
        <c:axId val="7712064"/>
      </c:barChart>
      <c:catAx>
        <c:axId val="530526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12064"/>
        <c:crosses val="autoZero"/>
        <c:auto val="1"/>
        <c:lblOffset val="100"/>
        <c:noMultiLvlLbl val="0"/>
      </c:catAx>
      <c:valAx>
        <c:axId val="7712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2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99713"/>
        <c:axId val="20697418"/>
      </c:barChart>
      <c:catAx>
        <c:axId val="22997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697418"/>
        <c:crosses val="autoZero"/>
        <c:auto val="1"/>
        <c:lblOffset val="100"/>
        <c:noMultiLvlLbl val="0"/>
      </c:catAx>
      <c:valAx>
        <c:axId val="20697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059035"/>
        <c:axId val="65878132"/>
      </c:barChart>
      <c:catAx>
        <c:axId val="52059035"/>
        <c:scaling>
          <c:orientation val="minMax"/>
        </c:scaling>
        <c:axPos val="b"/>
        <c:delete val="1"/>
        <c:majorTickMark val="out"/>
        <c:minorTickMark val="none"/>
        <c:tickLblPos val="none"/>
        <c:crossAx val="65878132"/>
        <c:crosses val="autoZero"/>
        <c:auto val="1"/>
        <c:lblOffset val="100"/>
        <c:noMultiLvlLbl val="0"/>
      </c:catAx>
      <c:valAx>
        <c:axId val="65878132"/>
        <c:scaling>
          <c:orientation val="minMax"/>
        </c:scaling>
        <c:axPos val="l"/>
        <c:delete val="1"/>
        <c:majorTickMark val="out"/>
        <c:minorTickMark val="none"/>
        <c:tickLblPos val="none"/>
        <c:crossAx val="520590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arveezmoda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sl_grou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ailyhivev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iapear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otchvide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orthstrateg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sl_canad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5" totalsRowShown="0" headerRowDxfId="289" dataDxfId="288">
  <autoFilter ref="A2:BN15"/>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3" totalsRowShown="0" headerRowDxfId="142" dataDxfId="141">
  <autoFilter ref="A1:D3"/>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D8" totalsRowShown="0" headerRowDxfId="135" dataDxfId="134">
  <autoFilter ref="A6:D8"/>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D13" totalsRowShown="0" headerRowDxfId="128" dataDxfId="127">
  <autoFilter ref="A11:D13"/>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D26" totalsRowShown="0" headerRowDxfId="121" dataDxfId="120">
  <autoFilter ref="A16:D26"/>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D39" totalsRowShown="0" headerRowDxfId="114" dataDxfId="113">
  <autoFilter ref="A29:D39"/>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2:D43" totalsRowShown="0" headerRowDxfId="107" dataDxfId="106">
  <autoFilter ref="A42:D43"/>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5:D50" totalsRowShown="0" headerRowDxfId="104" dataDxfId="103">
  <autoFilter ref="A45:D50"/>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3:D60" totalsRowShown="0" headerRowDxfId="93" dataDxfId="92">
  <autoFilter ref="A53:D60"/>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2" totalsRowShown="0" headerRowDxfId="76" dataDxfId="75">
  <autoFilter ref="A1:G62"/>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234" dataDxfId="233">
  <autoFilter ref="A2:BT9"/>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3" totalsRowShown="0" headerRowDxfId="67" dataDxfId="66">
  <autoFilter ref="A1:L5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8" totalsRowShown="0" headerRowDxfId="5" dataDxfId="4">
  <autoFilter ref="A1:B8"/>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188" dataDxfId="187">
  <autoFilter ref="A1:C8"/>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DailyHiveVan/status/1169346963051024384" TargetMode="External" /><Relationship Id="rId2" Type="http://schemas.openxmlformats.org/officeDocument/2006/relationships/hyperlink" Target="https://twitter.com/DailyHiveVan/status/1169346963051024384" TargetMode="External" /><Relationship Id="rId3" Type="http://schemas.openxmlformats.org/officeDocument/2006/relationships/hyperlink" Target="https://twitter.com/DailyHiveVan/status/1169346963051024384" TargetMode="External" /><Relationship Id="rId4" Type="http://schemas.openxmlformats.org/officeDocument/2006/relationships/hyperlink" Target="https://twitter.com/DailyHiveVan/status/1169346963051024384" TargetMode="External" /><Relationship Id="rId5" Type="http://schemas.openxmlformats.org/officeDocument/2006/relationships/hyperlink" Target="https://canada.mslgroup.com/wikipedia-and-brand-reputation/" TargetMode="External" /><Relationship Id="rId6" Type="http://schemas.openxmlformats.org/officeDocument/2006/relationships/hyperlink" Target="https://twitter.com/DailyHiveVan/status/1169346963051024384" TargetMode="External" /><Relationship Id="rId7" Type="http://schemas.openxmlformats.org/officeDocument/2006/relationships/hyperlink" Target="https://pbs.twimg.com/media/EERK2xoXUAEsZuz.jpg" TargetMode="External" /><Relationship Id="rId8" Type="http://schemas.openxmlformats.org/officeDocument/2006/relationships/hyperlink" Target="http://pbs.twimg.com/profile_images/1836108302/Photo1306_normal.jpg" TargetMode="External" /><Relationship Id="rId9" Type="http://schemas.openxmlformats.org/officeDocument/2006/relationships/hyperlink" Target="http://pbs.twimg.com/profile_images/1836108302/Photo1306_normal.jpg" TargetMode="External" /><Relationship Id="rId10" Type="http://schemas.openxmlformats.org/officeDocument/2006/relationships/hyperlink" Target="http://pbs.twimg.com/profile_images/1836108302/Photo1306_normal.jpg" TargetMode="External" /><Relationship Id="rId11" Type="http://schemas.openxmlformats.org/officeDocument/2006/relationships/hyperlink" Target="http://pbs.twimg.com/profile_images/1836108302/Photo1306_normal.jpg" TargetMode="External" /><Relationship Id="rId12" Type="http://schemas.openxmlformats.org/officeDocument/2006/relationships/hyperlink" Target="http://pbs.twimg.com/profile_images/1836108302/Photo1306_normal.jpg" TargetMode="External" /><Relationship Id="rId13" Type="http://schemas.openxmlformats.org/officeDocument/2006/relationships/hyperlink" Target="http://pbs.twimg.com/profile_images/1836108302/Photo1306_normal.jpg" TargetMode="External" /><Relationship Id="rId14" Type="http://schemas.openxmlformats.org/officeDocument/2006/relationships/hyperlink" Target="http://pbs.twimg.com/profile_images/1080426479413063680/p8xOu3jB_normal.jpg" TargetMode="External" /><Relationship Id="rId15" Type="http://schemas.openxmlformats.org/officeDocument/2006/relationships/hyperlink" Target="http://pbs.twimg.com/profile_images/1080426479413063680/p8xOu3jB_normal.jpg" TargetMode="External" /><Relationship Id="rId16" Type="http://schemas.openxmlformats.org/officeDocument/2006/relationships/hyperlink" Target="http://pbs.twimg.com/profile_images/1080426479413063680/p8xOu3jB_normal.jpg" TargetMode="External" /><Relationship Id="rId17" Type="http://schemas.openxmlformats.org/officeDocument/2006/relationships/hyperlink" Target="http://pbs.twimg.com/profile_images/1080426479413063680/p8xOu3jB_normal.jpg" TargetMode="External" /><Relationship Id="rId18" Type="http://schemas.openxmlformats.org/officeDocument/2006/relationships/hyperlink" Target="https://pbs.twimg.com/media/EERK2xoXUAEsZuz.jpg" TargetMode="External" /><Relationship Id="rId19" Type="http://schemas.openxmlformats.org/officeDocument/2006/relationships/hyperlink" Target="http://pbs.twimg.com/profile_images/1080426479413063680/p8xOu3jB_normal.jpg" TargetMode="External" /><Relationship Id="rId20" Type="http://schemas.openxmlformats.org/officeDocument/2006/relationships/hyperlink" Target="http://pbs.twimg.com/profile_images/1080426479413063680/p8xOu3jB_normal.jpg" TargetMode="External" /><Relationship Id="rId21" Type="http://schemas.openxmlformats.org/officeDocument/2006/relationships/hyperlink" Target="https://twitter.com/parveezmodak/status/1169684758172815360" TargetMode="External" /><Relationship Id="rId22" Type="http://schemas.openxmlformats.org/officeDocument/2006/relationships/hyperlink" Target="https://twitter.com/parveezmodak/status/1169684758172815360" TargetMode="External" /><Relationship Id="rId23" Type="http://schemas.openxmlformats.org/officeDocument/2006/relationships/hyperlink" Target="https://twitter.com/parveezmodak/status/1169684758172815360" TargetMode="External" /><Relationship Id="rId24" Type="http://schemas.openxmlformats.org/officeDocument/2006/relationships/hyperlink" Target="https://twitter.com/parveezmodak/status/1169684758172815360" TargetMode="External" /><Relationship Id="rId25" Type="http://schemas.openxmlformats.org/officeDocument/2006/relationships/hyperlink" Target="https://twitter.com/parveezmodak/status/1169684758172815360" TargetMode="External" /><Relationship Id="rId26" Type="http://schemas.openxmlformats.org/officeDocument/2006/relationships/hyperlink" Target="https://twitter.com/parveezmodak/status/1169684758172815360" TargetMode="External" /><Relationship Id="rId27" Type="http://schemas.openxmlformats.org/officeDocument/2006/relationships/hyperlink" Target="https://twitter.com/msl_group/status/1169612443728957441" TargetMode="External" /><Relationship Id="rId28" Type="http://schemas.openxmlformats.org/officeDocument/2006/relationships/hyperlink" Target="https://twitter.com/msl_group/status/1169612443728957441" TargetMode="External" /><Relationship Id="rId29" Type="http://schemas.openxmlformats.org/officeDocument/2006/relationships/hyperlink" Target="https://twitter.com/msl_group/status/1169612443728957441" TargetMode="External" /><Relationship Id="rId30" Type="http://schemas.openxmlformats.org/officeDocument/2006/relationships/hyperlink" Target="https://twitter.com/msl_group/status/1169612443728957441" TargetMode="External" /><Relationship Id="rId31" Type="http://schemas.openxmlformats.org/officeDocument/2006/relationships/hyperlink" Target="https://twitter.com/msl_canada/status/1172144115489882116" TargetMode="External" /><Relationship Id="rId32" Type="http://schemas.openxmlformats.org/officeDocument/2006/relationships/hyperlink" Target="https://twitter.com/msl_group/status/1169612443728957441" TargetMode="External" /><Relationship Id="rId33" Type="http://schemas.openxmlformats.org/officeDocument/2006/relationships/hyperlink" Target="https://twitter.com/msl_group/status/1172173758578274306" TargetMode="External" /><Relationship Id="rId34" Type="http://schemas.openxmlformats.org/officeDocument/2006/relationships/comments" Target="../comments1.xml" /><Relationship Id="rId35" Type="http://schemas.openxmlformats.org/officeDocument/2006/relationships/vmlDrawing" Target="../drawings/vmlDrawing1.vml" /><Relationship Id="rId36" Type="http://schemas.openxmlformats.org/officeDocument/2006/relationships/table" Target="../tables/table1.xml" /><Relationship Id="rId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zdrNpTKGH5" TargetMode="External" /><Relationship Id="rId2" Type="http://schemas.openxmlformats.org/officeDocument/2006/relationships/hyperlink" Target="https://t.co/aH0CoO46gS" TargetMode="External" /><Relationship Id="rId3" Type="http://schemas.openxmlformats.org/officeDocument/2006/relationships/hyperlink" Target="https://t.co/KkDvEUoBvG" TargetMode="External" /><Relationship Id="rId4" Type="http://schemas.openxmlformats.org/officeDocument/2006/relationships/hyperlink" Target="http://t.co/kHQsZiSGs7" TargetMode="External" /><Relationship Id="rId5" Type="http://schemas.openxmlformats.org/officeDocument/2006/relationships/hyperlink" Target="https://t.co/l8hM2aekkn" TargetMode="External" /><Relationship Id="rId6" Type="http://schemas.openxmlformats.org/officeDocument/2006/relationships/hyperlink" Target="https://t.co/N9scVpcxBa" TargetMode="External" /><Relationship Id="rId7" Type="http://schemas.openxmlformats.org/officeDocument/2006/relationships/hyperlink" Target="https://pbs.twimg.com/profile_banners/216362290/1368070946" TargetMode="External" /><Relationship Id="rId8" Type="http://schemas.openxmlformats.org/officeDocument/2006/relationships/hyperlink" Target="https://pbs.twimg.com/profile_banners/95515503/1560255459" TargetMode="External" /><Relationship Id="rId9" Type="http://schemas.openxmlformats.org/officeDocument/2006/relationships/hyperlink" Target="https://pbs.twimg.com/profile_banners/19314850/1565159616" TargetMode="External" /><Relationship Id="rId10" Type="http://schemas.openxmlformats.org/officeDocument/2006/relationships/hyperlink" Target="https://pbs.twimg.com/profile_banners/15421897/1418144648" TargetMode="External" /><Relationship Id="rId11" Type="http://schemas.openxmlformats.org/officeDocument/2006/relationships/hyperlink" Target="https://pbs.twimg.com/profile_banners/772610467/1442261671" TargetMode="External" /><Relationship Id="rId12" Type="http://schemas.openxmlformats.org/officeDocument/2006/relationships/hyperlink" Target="https://pbs.twimg.com/profile_banners/274587692/1398269068" TargetMode="External" /><Relationship Id="rId13" Type="http://schemas.openxmlformats.org/officeDocument/2006/relationships/hyperlink" Target="https://pbs.twimg.com/profile_banners/1106567699021348864/1552662567" TargetMode="External" /><Relationship Id="rId14" Type="http://schemas.openxmlformats.org/officeDocument/2006/relationships/hyperlink" Target="http://abs.twimg.com/images/themes/theme9/bg.gif" TargetMode="External" /><Relationship Id="rId15" Type="http://schemas.openxmlformats.org/officeDocument/2006/relationships/hyperlink" Target="http://abs.twimg.com/images/themes/theme9/bg.gif" TargetMode="External" /><Relationship Id="rId16" Type="http://schemas.openxmlformats.org/officeDocument/2006/relationships/hyperlink" Target="http://abs.twimg.com/images/themes/theme14/bg.gif" TargetMode="External" /><Relationship Id="rId17" Type="http://schemas.openxmlformats.org/officeDocument/2006/relationships/hyperlink" Target="http://abs.twimg.com/images/themes/theme7/bg.gif" TargetMode="External" /><Relationship Id="rId18" Type="http://schemas.openxmlformats.org/officeDocument/2006/relationships/hyperlink" Target="http://abs.twimg.com/images/themes/theme2/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pbs.twimg.com/profile_images/1836108302/Photo1306_normal.jpg" TargetMode="External" /><Relationship Id="rId21" Type="http://schemas.openxmlformats.org/officeDocument/2006/relationships/hyperlink" Target="http://pbs.twimg.com/profile_images/1080426479413063680/p8xOu3jB_normal.jpg" TargetMode="External" /><Relationship Id="rId22" Type="http://schemas.openxmlformats.org/officeDocument/2006/relationships/hyperlink" Target="http://pbs.twimg.com/profile_images/1158989545406263296/viyJJi_Q_normal.jpg" TargetMode="External" /><Relationship Id="rId23" Type="http://schemas.openxmlformats.org/officeDocument/2006/relationships/hyperlink" Target="http://pbs.twimg.com/profile_images/535258092918046720/p7hqLRBC_normal.jpeg" TargetMode="External" /><Relationship Id="rId24" Type="http://schemas.openxmlformats.org/officeDocument/2006/relationships/hyperlink" Target="http://pbs.twimg.com/profile_images/643476593197887488/qppRf_fq_normal.png" TargetMode="External" /><Relationship Id="rId25" Type="http://schemas.openxmlformats.org/officeDocument/2006/relationships/hyperlink" Target="http://pbs.twimg.com/profile_images/2931348954/6842565dbe2574c98c3f19b1d5b62e94_normal.jpeg" TargetMode="External" /><Relationship Id="rId26" Type="http://schemas.openxmlformats.org/officeDocument/2006/relationships/hyperlink" Target="http://pbs.twimg.com/profile_images/1106569687708635136/Br9UXDwm_normal.jpg" TargetMode="External" /><Relationship Id="rId27" Type="http://schemas.openxmlformats.org/officeDocument/2006/relationships/hyperlink" Target="https://twitter.com/parveezmodak" TargetMode="External" /><Relationship Id="rId28" Type="http://schemas.openxmlformats.org/officeDocument/2006/relationships/hyperlink" Target="https://twitter.com/msl_group" TargetMode="External" /><Relationship Id="rId29" Type="http://schemas.openxmlformats.org/officeDocument/2006/relationships/hyperlink" Target="https://twitter.com/dailyhivevan" TargetMode="External" /><Relationship Id="rId30" Type="http://schemas.openxmlformats.org/officeDocument/2006/relationships/hyperlink" Target="https://twitter.com/miapearson" TargetMode="External" /><Relationship Id="rId31" Type="http://schemas.openxmlformats.org/officeDocument/2006/relationships/hyperlink" Target="https://twitter.com/notchvideo" TargetMode="External" /><Relationship Id="rId32" Type="http://schemas.openxmlformats.org/officeDocument/2006/relationships/hyperlink" Target="https://twitter.com/northstrategic" TargetMode="External" /><Relationship Id="rId33" Type="http://schemas.openxmlformats.org/officeDocument/2006/relationships/hyperlink" Target="https://twitter.com/msl_canada" TargetMode="External" /><Relationship Id="rId34" Type="http://schemas.openxmlformats.org/officeDocument/2006/relationships/comments" Target="../comments2.xml" /><Relationship Id="rId35" Type="http://schemas.openxmlformats.org/officeDocument/2006/relationships/vmlDrawing" Target="../drawings/vmlDrawing2.vml" /><Relationship Id="rId36" Type="http://schemas.openxmlformats.org/officeDocument/2006/relationships/table" Target="../tables/table2.xml" /><Relationship Id="rId37" Type="http://schemas.openxmlformats.org/officeDocument/2006/relationships/drawing" Target="../drawings/drawing1.xm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DailyHiveVan/status/1169346963051024384" TargetMode="External" /><Relationship Id="rId2" Type="http://schemas.openxmlformats.org/officeDocument/2006/relationships/hyperlink" Target="https://canada.mslgroup.com/wikipedia-and-brand-reputation/" TargetMode="External" /><Relationship Id="rId3" Type="http://schemas.openxmlformats.org/officeDocument/2006/relationships/hyperlink" Target="https://twitter.com/DailyHiveVan/status/1169346963051024384" TargetMode="External" /><Relationship Id="rId4" Type="http://schemas.openxmlformats.org/officeDocument/2006/relationships/hyperlink" Target="https://canada.mslgroup.com/wikipedia-and-brand-reputation/"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370</v>
      </c>
      <c r="BD2" s="13" t="s">
        <v>374</v>
      </c>
      <c r="BE2" s="13" t="s">
        <v>375</v>
      </c>
      <c r="BF2" s="68" t="s">
        <v>476</v>
      </c>
      <c r="BG2" s="68" t="s">
        <v>477</v>
      </c>
      <c r="BH2" s="68" t="s">
        <v>478</v>
      </c>
      <c r="BI2" s="68" t="s">
        <v>479</v>
      </c>
      <c r="BJ2" s="68" t="s">
        <v>480</v>
      </c>
      <c r="BK2" s="68" t="s">
        <v>481</v>
      </c>
      <c r="BL2" s="68" t="s">
        <v>482</v>
      </c>
      <c r="BM2" s="68" t="s">
        <v>483</v>
      </c>
      <c r="BN2" s="68" t="s">
        <v>484</v>
      </c>
    </row>
    <row r="3" spans="1:66" ht="15" customHeight="1">
      <c r="A3" s="85" t="s">
        <v>214</v>
      </c>
      <c r="B3" s="85" t="s">
        <v>215</v>
      </c>
      <c r="C3" s="53" t="s">
        <v>507</v>
      </c>
      <c r="D3" s="54">
        <v>3</v>
      </c>
      <c r="E3" s="66" t="s">
        <v>132</v>
      </c>
      <c r="F3" s="55">
        <v>32</v>
      </c>
      <c r="G3" s="53"/>
      <c r="H3" s="57"/>
      <c r="I3" s="56"/>
      <c r="J3" s="56"/>
      <c r="K3" s="36" t="s">
        <v>65</v>
      </c>
      <c r="L3" s="62">
        <v>3</v>
      </c>
      <c r="M3" s="62"/>
      <c r="N3" s="63"/>
      <c r="O3" s="86" t="s">
        <v>221</v>
      </c>
      <c r="P3" s="88">
        <v>43713.78648148148</v>
      </c>
      <c r="Q3" s="86" t="s">
        <v>223</v>
      </c>
      <c r="R3" s="86"/>
      <c r="S3" s="86"/>
      <c r="T3" s="86"/>
      <c r="U3" s="86"/>
      <c r="V3" s="91" t="s">
        <v>232</v>
      </c>
      <c r="W3" s="88">
        <v>43713.78648148148</v>
      </c>
      <c r="X3" s="92">
        <v>43713</v>
      </c>
      <c r="Y3" s="94" t="s">
        <v>234</v>
      </c>
      <c r="Z3" s="91" t="s">
        <v>238</v>
      </c>
      <c r="AA3" s="86"/>
      <c r="AB3" s="86"/>
      <c r="AC3" s="94" t="s">
        <v>242</v>
      </c>
      <c r="AD3" s="86"/>
      <c r="AE3" s="86" t="b">
        <v>0</v>
      </c>
      <c r="AF3" s="86">
        <v>0</v>
      </c>
      <c r="AG3" s="94" t="s">
        <v>246</v>
      </c>
      <c r="AH3" s="86" t="b">
        <v>1</v>
      </c>
      <c r="AI3" s="86" t="s">
        <v>247</v>
      </c>
      <c r="AJ3" s="86"/>
      <c r="AK3" s="94" t="s">
        <v>248</v>
      </c>
      <c r="AL3" s="86" t="b">
        <v>0</v>
      </c>
      <c r="AM3" s="86">
        <v>1</v>
      </c>
      <c r="AN3" s="94" t="s">
        <v>243</v>
      </c>
      <c r="AO3" s="86" t="s">
        <v>249</v>
      </c>
      <c r="AP3" s="86" t="b">
        <v>0</v>
      </c>
      <c r="AQ3" s="94" t="s">
        <v>243</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217</v>
      </c>
      <c r="C4" s="53" t="s">
        <v>507</v>
      </c>
      <c r="D4" s="54">
        <v>3</v>
      </c>
      <c r="E4" s="66" t="s">
        <v>132</v>
      </c>
      <c r="F4" s="55">
        <v>32</v>
      </c>
      <c r="G4" s="53"/>
      <c r="H4" s="57"/>
      <c r="I4" s="56"/>
      <c r="J4" s="56"/>
      <c r="K4" s="36" t="s">
        <v>65</v>
      </c>
      <c r="L4" s="84">
        <v>4</v>
      </c>
      <c r="M4" s="84"/>
      <c r="N4" s="63"/>
      <c r="O4" s="87" t="s">
        <v>222</v>
      </c>
      <c r="P4" s="89">
        <v>43713.78648148148</v>
      </c>
      <c r="Q4" s="87" t="s">
        <v>223</v>
      </c>
      <c r="R4" s="87"/>
      <c r="S4" s="87"/>
      <c r="T4" s="87"/>
      <c r="U4" s="87"/>
      <c r="V4" s="90" t="s">
        <v>232</v>
      </c>
      <c r="W4" s="89">
        <v>43713.78648148148</v>
      </c>
      <c r="X4" s="93">
        <v>43713</v>
      </c>
      <c r="Y4" s="95" t="s">
        <v>234</v>
      </c>
      <c r="Z4" s="90" t="s">
        <v>238</v>
      </c>
      <c r="AA4" s="87"/>
      <c r="AB4" s="87"/>
      <c r="AC4" s="95" t="s">
        <v>242</v>
      </c>
      <c r="AD4" s="87"/>
      <c r="AE4" s="87" t="b">
        <v>0</v>
      </c>
      <c r="AF4" s="87">
        <v>0</v>
      </c>
      <c r="AG4" s="95" t="s">
        <v>246</v>
      </c>
      <c r="AH4" s="87" t="b">
        <v>1</v>
      </c>
      <c r="AI4" s="87" t="s">
        <v>247</v>
      </c>
      <c r="AJ4" s="87"/>
      <c r="AK4" s="95" t="s">
        <v>248</v>
      </c>
      <c r="AL4" s="87" t="b">
        <v>0</v>
      </c>
      <c r="AM4" s="87">
        <v>1</v>
      </c>
      <c r="AN4" s="95" t="s">
        <v>243</v>
      </c>
      <c r="AO4" s="87" t="s">
        <v>249</v>
      </c>
      <c r="AP4" s="87" t="b">
        <v>0</v>
      </c>
      <c r="AQ4" s="95" t="s">
        <v>243</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15">
      <c r="A5" s="85" t="s">
        <v>214</v>
      </c>
      <c r="B5" s="85" t="s">
        <v>218</v>
      </c>
      <c r="C5" s="53" t="s">
        <v>507</v>
      </c>
      <c r="D5" s="54">
        <v>3</v>
      </c>
      <c r="E5" s="66" t="s">
        <v>132</v>
      </c>
      <c r="F5" s="55">
        <v>32</v>
      </c>
      <c r="G5" s="53"/>
      <c r="H5" s="57"/>
      <c r="I5" s="56"/>
      <c r="J5" s="56"/>
      <c r="K5" s="36" t="s">
        <v>65</v>
      </c>
      <c r="L5" s="84">
        <v>5</v>
      </c>
      <c r="M5" s="84"/>
      <c r="N5" s="63"/>
      <c r="O5" s="87" t="s">
        <v>222</v>
      </c>
      <c r="P5" s="89">
        <v>43713.78648148148</v>
      </c>
      <c r="Q5" s="87" t="s">
        <v>223</v>
      </c>
      <c r="R5" s="87"/>
      <c r="S5" s="87"/>
      <c r="T5" s="87"/>
      <c r="U5" s="87"/>
      <c r="V5" s="90" t="s">
        <v>232</v>
      </c>
      <c r="W5" s="89">
        <v>43713.78648148148</v>
      </c>
      <c r="X5" s="93">
        <v>43713</v>
      </c>
      <c r="Y5" s="95" t="s">
        <v>234</v>
      </c>
      <c r="Z5" s="90" t="s">
        <v>238</v>
      </c>
      <c r="AA5" s="87"/>
      <c r="AB5" s="87"/>
      <c r="AC5" s="95" t="s">
        <v>242</v>
      </c>
      <c r="AD5" s="87"/>
      <c r="AE5" s="87" t="b">
        <v>0</v>
      </c>
      <c r="AF5" s="87">
        <v>0</v>
      </c>
      <c r="AG5" s="95" t="s">
        <v>246</v>
      </c>
      <c r="AH5" s="87" t="b">
        <v>1</v>
      </c>
      <c r="AI5" s="87" t="s">
        <v>247</v>
      </c>
      <c r="AJ5" s="87"/>
      <c r="AK5" s="95" t="s">
        <v>248</v>
      </c>
      <c r="AL5" s="87" t="b">
        <v>0</v>
      </c>
      <c r="AM5" s="87">
        <v>1</v>
      </c>
      <c r="AN5" s="95" t="s">
        <v>243</v>
      </c>
      <c r="AO5" s="87" t="s">
        <v>249</v>
      </c>
      <c r="AP5" s="87" t="b">
        <v>0</v>
      </c>
      <c r="AQ5" s="95" t="s">
        <v>243</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15">
      <c r="A6" s="85" t="s">
        <v>214</v>
      </c>
      <c r="B6" s="85" t="s">
        <v>219</v>
      </c>
      <c r="C6" s="53" t="s">
        <v>507</v>
      </c>
      <c r="D6" s="54">
        <v>3</v>
      </c>
      <c r="E6" s="66" t="s">
        <v>132</v>
      </c>
      <c r="F6" s="55">
        <v>32</v>
      </c>
      <c r="G6" s="53"/>
      <c r="H6" s="57"/>
      <c r="I6" s="56"/>
      <c r="J6" s="56"/>
      <c r="K6" s="36" t="s">
        <v>65</v>
      </c>
      <c r="L6" s="84">
        <v>6</v>
      </c>
      <c r="M6" s="84"/>
      <c r="N6" s="63"/>
      <c r="O6" s="87" t="s">
        <v>222</v>
      </c>
      <c r="P6" s="89">
        <v>43713.78648148148</v>
      </c>
      <c r="Q6" s="87" t="s">
        <v>223</v>
      </c>
      <c r="R6" s="87"/>
      <c r="S6" s="87"/>
      <c r="T6" s="87"/>
      <c r="U6" s="87"/>
      <c r="V6" s="90" t="s">
        <v>232</v>
      </c>
      <c r="W6" s="89">
        <v>43713.78648148148</v>
      </c>
      <c r="X6" s="93">
        <v>43713</v>
      </c>
      <c r="Y6" s="95" t="s">
        <v>234</v>
      </c>
      <c r="Z6" s="90" t="s">
        <v>238</v>
      </c>
      <c r="AA6" s="87"/>
      <c r="AB6" s="87"/>
      <c r="AC6" s="95" t="s">
        <v>242</v>
      </c>
      <c r="AD6" s="87"/>
      <c r="AE6" s="87" t="b">
        <v>0</v>
      </c>
      <c r="AF6" s="87">
        <v>0</v>
      </c>
      <c r="AG6" s="95" t="s">
        <v>246</v>
      </c>
      <c r="AH6" s="87" t="b">
        <v>1</v>
      </c>
      <c r="AI6" s="87" t="s">
        <v>247</v>
      </c>
      <c r="AJ6" s="87"/>
      <c r="AK6" s="95" t="s">
        <v>248</v>
      </c>
      <c r="AL6" s="87" t="b">
        <v>0</v>
      </c>
      <c r="AM6" s="87">
        <v>1</v>
      </c>
      <c r="AN6" s="95" t="s">
        <v>243</v>
      </c>
      <c r="AO6" s="87" t="s">
        <v>249</v>
      </c>
      <c r="AP6" s="87" t="b">
        <v>0</v>
      </c>
      <c r="AQ6" s="95" t="s">
        <v>243</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15">
      <c r="A7" s="85" t="s">
        <v>214</v>
      </c>
      <c r="B7" s="85" t="s">
        <v>220</v>
      </c>
      <c r="C7" s="53" t="s">
        <v>507</v>
      </c>
      <c r="D7" s="54">
        <v>3</v>
      </c>
      <c r="E7" s="66" t="s">
        <v>132</v>
      </c>
      <c r="F7" s="55">
        <v>32</v>
      </c>
      <c r="G7" s="53"/>
      <c r="H7" s="57"/>
      <c r="I7" s="56"/>
      <c r="J7" s="56"/>
      <c r="K7" s="36" t="s">
        <v>65</v>
      </c>
      <c r="L7" s="84">
        <v>7</v>
      </c>
      <c r="M7" s="84"/>
      <c r="N7" s="63"/>
      <c r="O7" s="87" t="s">
        <v>222</v>
      </c>
      <c r="P7" s="89">
        <v>43713.78648148148</v>
      </c>
      <c r="Q7" s="87" t="s">
        <v>223</v>
      </c>
      <c r="R7" s="87"/>
      <c r="S7" s="87"/>
      <c r="T7" s="87"/>
      <c r="U7" s="87"/>
      <c r="V7" s="90" t="s">
        <v>232</v>
      </c>
      <c r="W7" s="89">
        <v>43713.78648148148</v>
      </c>
      <c r="X7" s="93">
        <v>43713</v>
      </c>
      <c r="Y7" s="95" t="s">
        <v>234</v>
      </c>
      <c r="Z7" s="90" t="s">
        <v>238</v>
      </c>
      <c r="AA7" s="87"/>
      <c r="AB7" s="87"/>
      <c r="AC7" s="95" t="s">
        <v>242</v>
      </c>
      <c r="AD7" s="87"/>
      <c r="AE7" s="87" t="b">
        <v>0</v>
      </c>
      <c r="AF7" s="87">
        <v>0</v>
      </c>
      <c r="AG7" s="95" t="s">
        <v>246</v>
      </c>
      <c r="AH7" s="87" t="b">
        <v>1</v>
      </c>
      <c r="AI7" s="87" t="s">
        <v>247</v>
      </c>
      <c r="AJ7" s="87"/>
      <c r="AK7" s="95" t="s">
        <v>248</v>
      </c>
      <c r="AL7" s="87" t="b">
        <v>0</v>
      </c>
      <c r="AM7" s="87">
        <v>1</v>
      </c>
      <c r="AN7" s="95" t="s">
        <v>243</v>
      </c>
      <c r="AO7" s="87" t="s">
        <v>249</v>
      </c>
      <c r="AP7" s="87" t="b">
        <v>0</v>
      </c>
      <c r="AQ7" s="95" t="s">
        <v>243</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15">
      <c r="A8" s="85" t="s">
        <v>214</v>
      </c>
      <c r="B8" s="85" t="s">
        <v>216</v>
      </c>
      <c r="C8" s="53" t="s">
        <v>507</v>
      </c>
      <c r="D8" s="54">
        <v>3</v>
      </c>
      <c r="E8" s="66" t="s">
        <v>132</v>
      </c>
      <c r="F8" s="55">
        <v>32</v>
      </c>
      <c r="G8" s="53"/>
      <c r="H8" s="57"/>
      <c r="I8" s="56"/>
      <c r="J8" s="56"/>
      <c r="K8" s="36" t="s">
        <v>65</v>
      </c>
      <c r="L8" s="84">
        <v>8</v>
      </c>
      <c r="M8" s="84"/>
      <c r="N8" s="63"/>
      <c r="O8" s="87" t="s">
        <v>222</v>
      </c>
      <c r="P8" s="89">
        <v>43713.78648148148</v>
      </c>
      <c r="Q8" s="87" t="s">
        <v>223</v>
      </c>
      <c r="R8" s="87"/>
      <c r="S8" s="87"/>
      <c r="T8" s="87"/>
      <c r="U8" s="87"/>
      <c r="V8" s="90" t="s">
        <v>232</v>
      </c>
      <c r="W8" s="89">
        <v>43713.78648148148</v>
      </c>
      <c r="X8" s="93">
        <v>43713</v>
      </c>
      <c r="Y8" s="95" t="s">
        <v>234</v>
      </c>
      <c r="Z8" s="90" t="s">
        <v>238</v>
      </c>
      <c r="AA8" s="87"/>
      <c r="AB8" s="87"/>
      <c r="AC8" s="95" t="s">
        <v>242</v>
      </c>
      <c r="AD8" s="87"/>
      <c r="AE8" s="87" t="b">
        <v>0</v>
      </c>
      <c r="AF8" s="87">
        <v>0</v>
      </c>
      <c r="AG8" s="95" t="s">
        <v>246</v>
      </c>
      <c r="AH8" s="87" t="b">
        <v>1</v>
      </c>
      <c r="AI8" s="87" t="s">
        <v>247</v>
      </c>
      <c r="AJ8" s="87"/>
      <c r="AK8" s="95" t="s">
        <v>248</v>
      </c>
      <c r="AL8" s="87" t="b">
        <v>0</v>
      </c>
      <c r="AM8" s="87">
        <v>1</v>
      </c>
      <c r="AN8" s="95" t="s">
        <v>243</v>
      </c>
      <c r="AO8" s="87" t="s">
        <v>249</v>
      </c>
      <c r="AP8" s="87" t="b">
        <v>0</v>
      </c>
      <c r="AQ8" s="95" t="s">
        <v>243</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1</v>
      </c>
      <c r="BG8" s="52">
        <v>4.545454545454546</v>
      </c>
      <c r="BH8" s="51">
        <v>0</v>
      </c>
      <c r="BI8" s="52">
        <v>0</v>
      </c>
      <c r="BJ8" s="51">
        <v>0</v>
      </c>
      <c r="BK8" s="52">
        <v>0</v>
      </c>
      <c r="BL8" s="51">
        <v>21</v>
      </c>
      <c r="BM8" s="52">
        <v>95.45454545454545</v>
      </c>
      <c r="BN8" s="51">
        <v>22</v>
      </c>
    </row>
    <row r="9" spans="1:66" ht="15">
      <c r="A9" s="85" t="s">
        <v>215</v>
      </c>
      <c r="B9" s="85" t="s">
        <v>217</v>
      </c>
      <c r="C9" s="53" t="s">
        <v>507</v>
      </c>
      <c r="D9" s="54">
        <v>3</v>
      </c>
      <c r="E9" s="66" t="s">
        <v>132</v>
      </c>
      <c r="F9" s="55">
        <v>32</v>
      </c>
      <c r="G9" s="53"/>
      <c r="H9" s="57"/>
      <c r="I9" s="56"/>
      <c r="J9" s="56"/>
      <c r="K9" s="36" t="s">
        <v>65</v>
      </c>
      <c r="L9" s="84">
        <v>9</v>
      </c>
      <c r="M9" s="84"/>
      <c r="N9" s="63"/>
      <c r="O9" s="87" t="s">
        <v>222</v>
      </c>
      <c r="P9" s="89">
        <v>43713.58693287037</v>
      </c>
      <c r="Q9" s="87" t="s">
        <v>223</v>
      </c>
      <c r="R9" s="90" t="s">
        <v>225</v>
      </c>
      <c r="S9" s="87" t="s">
        <v>227</v>
      </c>
      <c r="T9" s="87" t="s">
        <v>229</v>
      </c>
      <c r="U9" s="87"/>
      <c r="V9" s="90" t="s">
        <v>233</v>
      </c>
      <c r="W9" s="89">
        <v>43713.58693287037</v>
      </c>
      <c r="X9" s="93">
        <v>43713</v>
      </c>
      <c r="Y9" s="95" t="s">
        <v>235</v>
      </c>
      <c r="Z9" s="90" t="s">
        <v>239</v>
      </c>
      <c r="AA9" s="87"/>
      <c r="AB9" s="87"/>
      <c r="AC9" s="95" t="s">
        <v>243</v>
      </c>
      <c r="AD9" s="87"/>
      <c r="AE9" s="87" t="b">
        <v>0</v>
      </c>
      <c r="AF9" s="87">
        <v>2</v>
      </c>
      <c r="AG9" s="95" t="s">
        <v>246</v>
      </c>
      <c r="AH9" s="87" t="b">
        <v>1</v>
      </c>
      <c r="AI9" s="87" t="s">
        <v>247</v>
      </c>
      <c r="AJ9" s="87"/>
      <c r="AK9" s="95" t="s">
        <v>248</v>
      </c>
      <c r="AL9" s="87" t="b">
        <v>0</v>
      </c>
      <c r="AM9" s="87">
        <v>1</v>
      </c>
      <c r="AN9" s="95" t="s">
        <v>246</v>
      </c>
      <c r="AO9" s="87" t="s">
        <v>250</v>
      </c>
      <c r="AP9" s="87" t="b">
        <v>0</v>
      </c>
      <c r="AQ9" s="95" t="s">
        <v>243</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215</v>
      </c>
      <c r="B10" s="85" t="s">
        <v>218</v>
      </c>
      <c r="C10" s="53" t="s">
        <v>507</v>
      </c>
      <c r="D10" s="54">
        <v>3</v>
      </c>
      <c r="E10" s="66" t="s">
        <v>132</v>
      </c>
      <c r="F10" s="55">
        <v>32</v>
      </c>
      <c r="G10" s="53"/>
      <c r="H10" s="57"/>
      <c r="I10" s="56"/>
      <c r="J10" s="56"/>
      <c r="K10" s="36" t="s">
        <v>65</v>
      </c>
      <c r="L10" s="84">
        <v>10</v>
      </c>
      <c r="M10" s="84"/>
      <c r="N10" s="63"/>
      <c r="O10" s="87" t="s">
        <v>222</v>
      </c>
      <c r="P10" s="89">
        <v>43713.58693287037</v>
      </c>
      <c r="Q10" s="87" t="s">
        <v>223</v>
      </c>
      <c r="R10" s="90" t="s">
        <v>225</v>
      </c>
      <c r="S10" s="87" t="s">
        <v>227</v>
      </c>
      <c r="T10" s="87" t="s">
        <v>229</v>
      </c>
      <c r="U10" s="87"/>
      <c r="V10" s="90" t="s">
        <v>233</v>
      </c>
      <c r="W10" s="89">
        <v>43713.58693287037</v>
      </c>
      <c r="X10" s="93">
        <v>43713</v>
      </c>
      <c r="Y10" s="95" t="s">
        <v>235</v>
      </c>
      <c r="Z10" s="90" t="s">
        <v>239</v>
      </c>
      <c r="AA10" s="87"/>
      <c r="AB10" s="87"/>
      <c r="AC10" s="95" t="s">
        <v>243</v>
      </c>
      <c r="AD10" s="87"/>
      <c r="AE10" s="87" t="b">
        <v>0</v>
      </c>
      <c r="AF10" s="87">
        <v>2</v>
      </c>
      <c r="AG10" s="95" t="s">
        <v>246</v>
      </c>
      <c r="AH10" s="87" t="b">
        <v>1</v>
      </c>
      <c r="AI10" s="87" t="s">
        <v>247</v>
      </c>
      <c r="AJ10" s="87"/>
      <c r="AK10" s="95" t="s">
        <v>248</v>
      </c>
      <c r="AL10" s="87" t="b">
        <v>0</v>
      </c>
      <c r="AM10" s="87">
        <v>1</v>
      </c>
      <c r="AN10" s="95" t="s">
        <v>246</v>
      </c>
      <c r="AO10" s="87" t="s">
        <v>250</v>
      </c>
      <c r="AP10" s="87" t="b">
        <v>0</v>
      </c>
      <c r="AQ10" s="95" t="s">
        <v>243</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15">
      <c r="A11" s="85" t="s">
        <v>215</v>
      </c>
      <c r="B11" s="85" t="s">
        <v>219</v>
      </c>
      <c r="C11" s="53" t="s">
        <v>507</v>
      </c>
      <c r="D11" s="54">
        <v>3</v>
      </c>
      <c r="E11" s="66" t="s">
        <v>132</v>
      </c>
      <c r="F11" s="55">
        <v>32</v>
      </c>
      <c r="G11" s="53"/>
      <c r="H11" s="57"/>
      <c r="I11" s="56"/>
      <c r="J11" s="56"/>
      <c r="K11" s="36" t="s">
        <v>65</v>
      </c>
      <c r="L11" s="84">
        <v>11</v>
      </c>
      <c r="M11" s="84"/>
      <c r="N11" s="63"/>
      <c r="O11" s="87" t="s">
        <v>222</v>
      </c>
      <c r="P11" s="89">
        <v>43713.58693287037</v>
      </c>
      <c r="Q11" s="87" t="s">
        <v>223</v>
      </c>
      <c r="R11" s="90" t="s">
        <v>225</v>
      </c>
      <c r="S11" s="87" t="s">
        <v>227</v>
      </c>
      <c r="T11" s="87" t="s">
        <v>229</v>
      </c>
      <c r="U11" s="87"/>
      <c r="V11" s="90" t="s">
        <v>233</v>
      </c>
      <c r="W11" s="89">
        <v>43713.58693287037</v>
      </c>
      <c r="X11" s="93">
        <v>43713</v>
      </c>
      <c r="Y11" s="95" t="s">
        <v>235</v>
      </c>
      <c r="Z11" s="90" t="s">
        <v>239</v>
      </c>
      <c r="AA11" s="87"/>
      <c r="AB11" s="87"/>
      <c r="AC11" s="95" t="s">
        <v>243</v>
      </c>
      <c r="AD11" s="87"/>
      <c r="AE11" s="87" t="b">
        <v>0</v>
      </c>
      <c r="AF11" s="87">
        <v>2</v>
      </c>
      <c r="AG11" s="95" t="s">
        <v>246</v>
      </c>
      <c r="AH11" s="87" t="b">
        <v>1</v>
      </c>
      <c r="AI11" s="87" t="s">
        <v>247</v>
      </c>
      <c r="AJ11" s="87"/>
      <c r="AK11" s="95" t="s">
        <v>248</v>
      </c>
      <c r="AL11" s="87" t="b">
        <v>0</v>
      </c>
      <c r="AM11" s="87">
        <v>1</v>
      </c>
      <c r="AN11" s="95" t="s">
        <v>246</v>
      </c>
      <c r="AO11" s="87" t="s">
        <v>250</v>
      </c>
      <c r="AP11" s="87" t="b">
        <v>0</v>
      </c>
      <c r="AQ11" s="95" t="s">
        <v>243</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15">
      <c r="A12" s="85" t="s">
        <v>215</v>
      </c>
      <c r="B12" s="85" t="s">
        <v>220</v>
      </c>
      <c r="C12" s="53" t="s">
        <v>507</v>
      </c>
      <c r="D12" s="54">
        <v>3</v>
      </c>
      <c r="E12" s="66" t="s">
        <v>132</v>
      </c>
      <c r="F12" s="55">
        <v>32</v>
      </c>
      <c r="G12" s="53"/>
      <c r="H12" s="57"/>
      <c r="I12" s="56"/>
      <c r="J12" s="56"/>
      <c r="K12" s="36" t="s">
        <v>65</v>
      </c>
      <c r="L12" s="84">
        <v>12</v>
      </c>
      <c r="M12" s="84"/>
      <c r="N12" s="63"/>
      <c r="O12" s="87" t="s">
        <v>222</v>
      </c>
      <c r="P12" s="89">
        <v>43713.58693287037</v>
      </c>
      <c r="Q12" s="87" t="s">
        <v>223</v>
      </c>
      <c r="R12" s="90" t="s">
        <v>225</v>
      </c>
      <c r="S12" s="87" t="s">
        <v>227</v>
      </c>
      <c r="T12" s="87" t="s">
        <v>229</v>
      </c>
      <c r="U12" s="87"/>
      <c r="V12" s="90" t="s">
        <v>233</v>
      </c>
      <c r="W12" s="89">
        <v>43713.58693287037</v>
      </c>
      <c r="X12" s="93">
        <v>43713</v>
      </c>
      <c r="Y12" s="95" t="s">
        <v>235</v>
      </c>
      <c r="Z12" s="90" t="s">
        <v>239</v>
      </c>
      <c r="AA12" s="87"/>
      <c r="AB12" s="87"/>
      <c r="AC12" s="95" t="s">
        <v>243</v>
      </c>
      <c r="AD12" s="87"/>
      <c r="AE12" s="87" t="b">
        <v>0</v>
      </c>
      <c r="AF12" s="87">
        <v>2</v>
      </c>
      <c r="AG12" s="95" t="s">
        <v>246</v>
      </c>
      <c r="AH12" s="87" t="b">
        <v>1</v>
      </c>
      <c r="AI12" s="87" t="s">
        <v>247</v>
      </c>
      <c r="AJ12" s="87"/>
      <c r="AK12" s="95" t="s">
        <v>248</v>
      </c>
      <c r="AL12" s="87" t="b">
        <v>0</v>
      </c>
      <c r="AM12" s="87">
        <v>1</v>
      </c>
      <c r="AN12" s="95" t="s">
        <v>246</v>
      </c>
      <c r="AO12" s="87" t="s">
        <v>250</v>
      </c>
      <c r="AP12" s="87" t="b">
        <v>0</v>
      </c>
      <c r="AQ12" s="95" t="s">
        <v>243</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15">
      <c r="A13" s="85" t="s">
        <v>216</v>
      </c>
      <c r="B13" s="85" t="s">
        <v>216</v>
      </c>
      <c r="C13" s="53" t="s">
        <v>507</v>
      </c>
      <c r="D13" s="54">
        <v>3</v>
      </c>
      <c r="E13" s="66" t="s">
        <v>132</v>
      </c>
      <c r="F13" s="55">
        <v>32</v>
      </c>
      <c r="G13" s="53"/>
      <c r="H13" s="57"/>
      <c r="I13" s="56"/>
      <c r="J13" s="56"/>
      <c r="K13" s="36" t="s">
        <v>65</v>
      </c>
      <c r="L13" s="84">
        <v>13</v>
      </c>
      <c r="M13" s="84"/>
      <c r="N13" s="63"/>
      <c r="O13" s="87" t="s">
        <v>176</v>
      </c>
      <c r="P13" s="89">
        <v>43720.57302083333</v>
      </c>
      <c r="Q13" s="87" t="s">
        <v>224</v>
      </c>
      <c r="R13" s="90" t="s">
        <v>226</v>
      </c>
      <c r="S13" s="87" t="s">
        <v>228</v>
      </c>
      <c r="T13" s="87" t="s">
        <v>230</v>
      </c>
      <c r="U13" s="90" t="s">
        <v>231</v>
      </c>
      <c r="V13" s="90" t="s">
        <v>231</v>
      </c>
      <c r="W13" s="89">
        <v>43720.57302083333</v>
      </c>
      <c r="X13" s="93">
        <v>43720</v>
      </c>
      <c r="Y13" s="95" t="s">
        <v>236</v>
      </c>
      <c r="Z13" s="90" t="s">
        <v>240</v>
      </c>
      <c r="AA13" s="87"/>
      <c r="AB13" s="87"/>
      <c r="AC13" s="95" t="s">
        <v>244</v>
      </c>
      <c r="AD13" s="87"/>
      <c r="AE13" s="87" t="b">
        <v>0</v>
      </c>
      <c r="AF13" s="87">
        <v>1</v>
      </c>
      <c r="AG13" s="95" t="s">
        <v>246</v>
      </c>
      <c r="AH13" s="87" t="b">
        <v>0</v>
      </c>
      <c r="AI13" s="87" t="s">
        <v>247</v>
      </c>
      <c r="AJ13" s="87"/>
      <c r="AK13" s="95" t="s">
        <v>246</v>
      </c>
      <c r="AL13" s="87" t="b">
        <v>0</v>
      </c>
      <c r="AM13" s="87">
        <v>4</v>
      </c>
      <c r="AN13" s="95" t="s">
        <v>246</v>
      </c>
      <c r="AO13" s="87" t="s">
        <v>251</v>
      </c>
      <c r="AP13" s="87" t="b">
        <v>0</v>
      </c>
      <c r="AQ13" s="95" t="s">
        <v>244</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0</v>
      </c>
      <c r="BG13" s="52">
        <v>0</v>
      </c>
      <c r="BH13" s="51">
        <v>0</v>
      </c>
      <c r="BI13" s="52">
        <v>0</v>
      </c>
      <c r="BJ13" s="51">
        <v>0</v>
      </c>
      <c r="BK13" s="52">
        <v>0</v>
      </c>
      <c r="BL13" s="51">
        <v>18</v>
      </c>
      <c r="BM13" s="52">
        <v>100</v>
      </c>
      <c r="BN13" s="51">
        <v>18</v>
      </c>
    </row>
    <row r="14" spans="1:66" ht="15">
      <c r="A14" s="85" t="s">
        <v>215</v>
      </c>
      <c r="B14" s="85" t="s">
        <v>216</v>
      </c>
      <c r="C14" s="53" t="s">
        <v>507</v>
      </c>
      <c r="D14" s="54">
        <v>3</v>
      </c>
      <c r="E14" s="66" t="s">
        <v>132</v>
      </c>
      <c r="F14" s="55">
        <v>32</v>
      </c>
      <c r="G14" s="53"/>
      <c r="H14" s="57"/>
      <c r="I14" s="56"/>
      <c r="J14" s="56"/>
      <c r="K14" s="36" t="s">
        <v>65</v>
      </c>
      <c r="L14" s="84">
        <v>14</v>
      </c>
      <c r="M14" s="84"/>
      <c r="N14" s="63"/>
      <c r="O14" s="87" t="s">
        <v>222</v>
      </c>
      <c r="P14" s="89">
        <v>43713.58693287037</v>
      </c>
      <c r="Q14" s="87" t="s">
        <v>223</v>
      </c>
      <c r="R14" s="90" t="s">
        <v>225</v>
      </c>
      <c r="S14" s="87" t="s">
        <v>227</v>
      </c>
      <c r="T14" s="87" t="s">
        <v>229</v>
      </c>
      <c r="U14" s="87"/>
      <c r="V14" s="90" t="s">
        <v>233</v>
      </c>
      <c r="W14" s="89">
        <v>43713.58693287037</v>
      </c>
      <c r="X14" s="93">
        <v>43713</v>
      </c>
      <c r="Y14" s="95" t="s">
        <v>235</v>
      </c>
      <c r="Z14" s="90" t="s">
        <v>239</v>
      </c>
      <c r="AA14" s="87"/>
      <c r="AB14" s="87"/>
      <c r="AC14" s="95" t="s">
        <v>243</v>
      </c>
      <c r="AD14" s="87"/>
      <c r="AE14" s="87" t="b">
        <v>0</v>
      </c>
      <c r="AF14" s="87">
        <v>2</v>
      </c>
      <c r="AG14" s="95" t="s">
        <v>246</v>
      </c>
      <c r="AH14" s="87" t="b">
        <v>1</v>
      </c>
      <c r="AI14" s="87" t="s">
        <v>247</v>
      </c>
      <c r="AJ14" s="87"/>
      <c r="AK14" s="95" t="s">
        <v>248</v>
      </c>
      <c r="AL14" s="87" t="b">
        <v>0</v>
      </c>
      <c r="AM14" s="87">
        <v>1</v>
      </c>
      <c r="AN14" s="95" t="s">
        <v>246</v>
      </c>
      <c r="AO14" s="87" t="s">
        <v>250</v>
      </c>
      <c r="AP14" s="87" t="b">
        <v>0</v>
      </c>
      <c r="AQ14" s="95" t="s">
        <v>243</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1</v>
      </c>
      <c r="BG14" s="52">
        <v>4.545454545454546</v>
      </c>
      <c r="BH14" s="51">
        <v>0</v>
      </c>
      <c r="BI14" s="52">
        <v>0</v>
      </c>
      <c r="BJ14" s="51">
        <v>0</v>
      </c>
      <c r="BK14" s="52">
        <v>0</v>
      </c>
      <c r="BL14" s="51">
        <v>21</v>
      </c>
      <c r="BM14" s="52">
        <v>95.45454545454545</v>
      </c>
      <c r="BN14" s="51">
        <v>22</v>
      </c>
    </row>
    <row r="15" spans="1:66" ht="15">
      <c r="A15" s="85" t="s">
        <v>215</v>
      </c>
      <c r="B15" s="85" t="s">
        <v>216</v>
      </c>
      <c r="C15" s="53" t="s">
        <v>507</v>
      </c>
      <c r="D15" s="54">
        <v>3</v>
      </c>
      <c r="E15" s="66" t="s">
        <v>132</v>
      </c>
      <c r="F15" s="55">
        <v>32</v>
      </c>
      <c r="G15" s="53"/>
      <c r="H15" s="57"/>
      <c r="I15" s="56"/>
      <c r="J15" s="56"/>
      <c r="K15" s="36" t="s">
        <v>65</v>
      </c>
      <c r="L15" s="84">
        <v>15</v>
      </c>
      <c r="M15" s="84"/>
      <c r="N15" s="63"/>
      <c r="O15" s="87" t="s">
        <v>221</v>
      </c>
      <c r="P15" s="89">
        <v>43720.654814814814</v>
      </c>
      <c r="Q15" s="87" t="s">
        <v>224</v>
      </c>
      <c r="R15" s="87"/>
      <c r="S15" s="87"/>
      <c r="T15" s="87" t="s">
        <v>230</v>
      </c>
      <c r="U15" s="87"/>
      <c r="V15" s="90" t="s">
        <v>233</v>
      </c>
      <c r="W15" s="89">
        <v>43720.654814814814</v>
      </c>
      <c r="X15" s="93">
        <v>43720</v>
      </c>
      <c r="Y15" s="95" t="s">
        <v>237</v>
      </c>
      <c r="Z15" s="90" t="s">
        <v>241</v>
      </c>
      <c r="AA15" s="87"/>
      <c r="AB15" s="87"/>
      <c r="AC15" s="95" t="s">
        <v>245</v>
      </c>
      <c r="AD15" s="87"/>
      <c r="AE15" s="87" t="b">
        <v>0</v>
      </c>
      <c r="AF15" s="87">
        <v>0</v>
      </c>
      <c r="AG15" s="95" t="s">
        <v>246</v>
      </c>
      <c r="AH15" s="87" t="b">
        <v>0</v>
      </c>
      <c r="AI15" s="87" t="s">
        <v>247</v>
      </c>
      <c r="AJ15" s="87"/>
      <c r="AK15" s="95" t="s">
        <v>246</v>
      </c>
      <c r="AL15" s="87" t="b">
        <v>0</v>
      </c>
      <c r="AM15" s="87">
        <v>4</v>
      </c>
      <c r="AN15" s="95" t="s">
        <v>244</v>
      </c>
      <c r="AO15" s="87" t="s">
        <v>250</v>
      </c>
      <c r="AP15" s="87" t="b">
        <v>0</v>
      </c>
      <c r="AQ15" s="95" t="s">
        <v>244</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18</v>
      </c>
      <c r="BM15" s="52">
        <v>100</v>
      </c>
      <c r="BN15"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hyperlinks>
    <hyperlink ref="R9" r:id="rId1" display="https://twitter.com/DailyHiveVan/status/1169346963051024384"/>
    <hyperlink ref="R10" r:id="rId2" display="https://twitter.com/DailyHiveVan/status/1169346963051024384"/>
    <hyperlink ref="R11" r:id="rId3" display="https://twitter.com/DailyHiveVan/status/1169346963051024384"/>
    <hyperlink ref="R12" r:id="rId4" display="https://twitter.com/DailyHiveVan/status/1169346963051024384"/>
    <hyperlink ref="R13" r:id="rId5" display="https://canada.mslgroup.com/wikipedia-and-brand-reputation/"/>
    <hyperlink ref="R14" r:id="rId6" display="https://twitter.com/DailyHiveVan/status/1169346963051024384"/>
    <hyperlink ref="U13" r:id="rId7" display="https://pbs.twimg.com/media/EERK2xoXUAEsZuz.jpg"/>
    <hyperlink ref="V3" r:id="rId8" display="http://pbs.twimg.com/profile_images/1836108302/Photo1306_normal.jpg"/>
    <hyperlink ref="V4" r:id="rId9" display="http://pbs.twimg.com/profile_images/1836108302/Photo1306_normal.jpg"/>
    <hyperlink ref="V5" r:id="rId10" display="http://pbs.twimg.com/profile_images/1836108302/Photo1306_normal.jpg"/>
    <hyperlink ref="V6" r:id="rId11" display="http://pbs.twimg.com/profile_images/1836108302/Photo1306_normal.jpg"/>
    <hyperlink ref="V7" r:id="rId12" display="http://pbs.twimg.com/profile_images/1836108302/Photo1306_normal.jpg"/>
    <hyperlink ref="V8" r:id="rId13" display="http://pbs.twimg.com/profile_images/1836108302/Photo1306_normal.jpg"/>
    <hyperlink ref="V9" r:id="rId14" display="http://pbs.twimg.com/profile_images/1080426479413063680/p8xOu3jB_normal.jpg"/>
    <hyperlink ref="V10" r:id="rId15" display="http://pbs.twimg.com/profile_images/1080426479413063680/p8xOu3jB_normal.jpg"/>
    <hyperlink ref="V11" r:id="rId16" display="http://pbs.twimg.com/profile_images/1080426479413063680/p8xOu3jB_normal.jpg"/>
    <hyperlink ref="V12" r:id="rId17" display="http://pbs.twimg.com/profile_images/1080426479413063680/p8xOu3jB_normal.jpg"/>
    <hyperlink ref="V13" r:id="rId18" display="https://pbs.twimg.com/media/EERK2xoXUAEsZuz.jpg"/>
    <hyperlink ref="V14" r:id="rId19" display="http://pbs.twimg.com/profile_images/1080426479413063680/p8xOu3jB_normal.jpg"/>
    <hyperlink ref="V15" r:id="rId20" display="http://pbs.twimg.com/profile_images/1080426479413063680/p8xOu3jB_normal.jpg"/>
    <hyperlink ref="Z3" r:id="rId21" display="https://twitter.com/parveezmodak/status/1169684758172815360"/>
    <hyperlink ref="Z4" r:id="rId22" display="https://twitter.com/parveezmodak/status/1169684758172815360"/>
    <hyperlink ref="Z5" r:id="rId23" display="https://twitter.com/parveezmodak/status/1169684758172815360"/>
    <hyperlink ref="Z6" r:id="rId24" display="https://twitter.com/parveezmodak/status/1169684758172815360"/>
    <hyperlink ref="Z7" r:id="rId25" display="https://twitter.com/parveezmodak/status/1169684758172815360"/>
    <hyperlink ref="Z8" r:id="rId26" display="https://twitter.com/parveezmodak/status/1169684758172815360"/>
    <hyperlink ref="Z9" r:id="rId27" display="https://twitter.com/msl_group/status/1169612443728957441"/>
    <hyperlink ref="Z10" r:id="rId28" display="https://twitter.com/msl_group/status/1169612443728957441"/>
    <hyperlink ref="Z11" r:id="rId29" display="https://twitter.com/msl_group/status/1169612443728957441"/>
    <hyperlink ref="Z12" r:id="rId30" display="https://twitter.com/msl_group/status/1169612443728957441"/>
    <hyperlink ref="Z13" r:id="rId31" display="https://twitter.com/msl_canada/status/1172144115489882116"/>
    <hyperlink ref="Z14" r:id="rId32" display="https://twitter.com/msl_group/status/1169612443728957441"/>
    <hyperlink ref="Z15" r:id="rId33" display="https://twitter.com/msl_group/status/1172173758578274306"/>
  </hyperlinks>
  <printOptions/>
  <pageMargins left="0.7" right="0.7" top="0.75" bottom="0.75" header="0.3" footer="0.3"/>
  <pageSetup horizontalDpi="600" verticalDpi="600" orientation="portrait" r:id="rId37"/>
  <legacyDrawing r:id="rId35"/>
  <tableParts>
    <tablePart r:id="rId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467</v>
      </c>
      <c r="B1" s="13" t="s">
        <v>468</v>
      </c>
      <c r="C1" s="13" t="s">
        <v>461</v>
      </c>
      <c r="D1" s="13" t="s">
        <v>462</v>
      </c>
      <c r="E1" s="13" t="s">
        <v>469</v>
      </c>
      <c r="F1" s="13" t="s">
        <v>144</v>
      </c>
      <c r="G1" s="13" t="s">
        <v>470</v>
      </c>
      <c r="H1" s="13" t="s">
        <v>471</v>
      </c>
      <c r="I1" s="13" t="s">
        <v>472</v>
      </c>
      <c r="J1" s="13" t="s">
        <v>473</v>
      </c>
      <c r="K1" s="13" t="s">
        <v>474</v>
      </c>
      <c r="L1" s="13" t="s">
        <v>475</v>
      </c>
    </row>
    <row r="2" spans="1:12" ht="15">
      <c r="A2" s="94" t="s">
        <v>396</v>
      </c>
      <c r="B2" s="94" t="s">
        <v>397</v>
      </c>
      <c r="C2" s="94">
        <v>2</v>
      </c>
      <c r="D2" s="125">
        <v>0.010751071273713613</v>
      </c>
      <c r="E2" s="125">
        <v>1.414973347970818</v>
      </c>
      <c r="F2" s="94" t="s">
        <v>463</v>
      </c>
      <c r="G2" s="94" t="b">
        <v>0</v>
      </c>
      <c r="H2" s="94" t="b">
        <v>0</v>
      </c>
      <c r="I2" s="94" t="b">
        <v>0</v>
      </c>
      <c r="J2" s="94" t="b">
        <v>0</v>
      </c>
      <c r="K2" s="94" t="b">
        <v>0</v>
      </c>
      <c r="L2" s="94" t="b">
        <v>0</v>
      </c>
    </row>
    <row r="3" spans="1:12" ht="15">
      <c r="A3" s="94" t="s">
        <v>397</v>
      </c>
      <c r="B3" s="94" t="s">
        <v>398</v>
      </c>
      <c r="C3" s="94">
        <v>2</v>
      </c>
      <c r="D3" s="125">
        <v>0.010751071273713613</v>
      </c>
      <c r="E3" s="125">
        <v>1.414973347970818</v>
      </c>
      <c r="F3" s="94" t="s">
        <v>463</v>
      </c>
      <c r="G3" s="94" t="b">
        <v>0</v>
      </c>
      <c r="H3" s="94" t="b">
        <v>0</v>
      </c>
      <c r="I3" s="94" t="b">
        <v>0</v>
      </c>
      <c r="J3" s="94" t="b">
        <v>0</v>
      </c>
      <c r="K3" s="94" t="b">
        <v>0</v>
      </c>
      <c r="L3" s="94" t="b">
        <v>0</v>
      </c>
    </row>
    <row r="4" spans="1:12" ht="15">
      <c r="A4" s="94" t="s">
        <v>398</v>
      </c>
      <c r="B4" s="94" t="s">
        <v>399</v>
      </c>
      <c r="C4" s="94">
        <v>2</v>
      </c>
      <c r="D4" s="125">
        <v>0.010751071273713613</v>
      </c>
      <c r="E4" s="125">
        <v>1.414973347970818</v>
      </c>
      <c r="F4" s="94" t="s">
        <v>463</v>
      </c>
      <c r="G4" s="94" t="b">
        <v>0</v>
      </c>
      <c r="H4" s="94" t="b">
        <v>0</v>
      </c>
      <c r="I4" s="94" t="b">
        <v>0</v>
      </c>
      <c r="J4" s="94" t="b">
        <v>0</v>
      </c>
      <c r="K4" s="94" t="b">
        <v>0</v>
      </c>
      <c r="L4" s="94" t="b">
        <v>0</v>
      </c>
    </row>
    <row r="5" spans="1:12" ht="15">
      <c r="A5" s="94" t="s">
        <v>399</v>
      </c>
      <c r="B5" s="94" t="s">
        <v>400</v>
      </c>
      <c r="C5" s="94">
        <v>2</v>
      </c>
      <c r="D5" s="125">
        <v>0.010751071273713613</v>
      </c>
      <c r="E5" s="125">
        <v>1.414973347970818</v>
      </c>
      <c r="F5" s="94" t="s">
        <v>463</v>
      </c>
      <c r="G5" s="94" t="b">
        <v>0</v>
      </c>
      <c r="H5" s="94" t="b">
        <v>0</v>
      </c>
      <c r="I5" s="94" t="b">
        <v>0</v>
      </c>
      <c r="J5" s="94" t="b">
        <v>0</v>
      </c>
      <c r="K5" s="94" t="b">
        <v>0</v>
      </c>
      <c r="L5" s="94" t="b">
        <v>0</v>
      </c>
    </row>
    <row r="6" spans="1:12" ht="15">
      <c r="A6" s="94" t="s">
        <v>400</v>
      </c>
      <c r="B6" s="94" t="s">
        <v>402</v>
      </c>
      <c r="C6" s="94">
        <v>2</v>
      </c>
      <c r="D6" s="125">
        <v>0.010751071273713613</v>
      </c>
      <c r="E6" s="125">
        <v>1.414973347970818</v>
      </c>
      <c r="F6" s="94" t="s">
        <v>463</v>
      </c>
      <c r="G6" s="94" t="b">
        <v>0</v>
      </c>
      <c r="H6" s="94" t="b">
        <v>0</v>
      </c>
      <c r="I6" s="94" t="b">
        <v>0</v>
      </c>
      <c r="J6" s="94" t="b">
        <v>0</v>
      </c>
      <c r="K6" s="94" t="b">
        <v>0</v>
      </c>
      <c r="L6" s="94" t="b">
        <v>0</v>
      </c>
    </row>
    <row r="7" spans="1:12" ht="15">
      <c r="A7" s="94" t="s">
        <v>402</v>
      </c>
      <c r="B7" s="94" t="s">
        <v>403</v>
      </c>
      <c r="C7" s="94">
        <v>2</v>
      </c>
      <c r="D7" s="125">
        <v>0.010751071273713613</v>
      </c>
      <c r="E7" s="125">
        <v>1.414973347970818</v>
      </c>
      <c r="F7" s="94" t="s">
        <v>463</v>
      </c>
      <c r="G7" s="94" t="b">
        <v>0</v>
      </c>
      <c r="H7" s="94" t="b">
        <v>0</v>
      </c>
      <c r="I7" s="94" t="b">
        <v>0</v>
      </c>
      <c r="J7" s="94" t="b">
        <v>0</v>
      </c>
      <c r="K7" s="94" t="b">
        <v>0</v>
      </c>
      <c r="L7" s="94" t="b">
        <v>0</v>
      </c>
    </row>
    <row r="8" spans="1:12" ht="15">
      <c r="A8" s="94" t="s">
        <v>403</v>
      </c>
      <c r="B8" s="94" t="s">
        <v>404</v>
      </c>
      <c r="C8" s="94">
        <v>2</v>
      </c>
      <c r="D8" s="125">
        <v>0.010751071273713613</v>
      </c>
      <c r="E8" s="125">
        <v>1.414973347970818</v>
      </c>
      <c r="F8" s="94" t="s">
        <v>463</v>
      </c>
      <c r="G8" s="94" t="b">
        <v>0</v>
      </c>
      <c r="H8" s="94" t="b">
        <v>0</v>
      </c>
      <c r="I8" s="94" t="b">
        <v>0</v>
      </c>
      <c r="J8" s="94" t="b">
        <v>0</v>
      </c>
      <c r="K8" s="94" t="b">
        <v>0</v>
      </c>
      <c r="L8" s="94" t="b">
        <v>0</v>
      </c>
    </row>
    <row r="9" spans="1:12" ht="15">
      <c r="A9" s="94" t="s">
        <v>404</v>
      </c>
      <c r="B9" s="94" t="s">
        <v>405</v>
      </c>
      <c r="C9" s="94">
        <v>2</v>
      </c>
      <c r="D9" s="125">
        <v>0.010751071273713613</v>
      </c>
      <c r="E9" s="125">
        <v>1.414973347970818</v>
      </c>
      <c r="F9" s="94" t="s">
        <v>463</v>
      </c>
      <c r="G9" s="94" t="b">
        <v>0</v>
      </c>
      <c r="H9" s="94" t="b">
        <v>0</v>
      </c>
      <c r="I9" s="94" t="b">
        <v>0</v>
      </c>
      <c r="J9" s="94" t="b">
        <v>0</v>
      </c>
      <c r="K9" s="94" t="b">
        <v>0</v>
      </c>
      <c r="L9" s="94" t="b">
        <v>0</v>
      </c>
    </row>
    <row r="10" spans="1:12" ht="15">
      <c r="A10" s="94" t="s">
        <v>405</v>
      </c>
      <c r="B10" s="94" t="s">
        <v>406</v>
      </c>
      <c r="C10" s="94">
        <v>2</v>
      </c>
      <c r="D10" s="125">
        <v>0.010751071273713613</v>
      </c>
      <c r="E10" s="125">
        <v>1.414973347970818</v>
      </c>
      <c r="F10" s="94" t="s">
        <v>463</v>
      </c>
      <c r="G10" s="94" t="b">
        <v>0</v>
      </c>
      <c r="H10" s="94" t="b">
        <v>0</v>
      </c>
      <c r="I10" s="94" t="b">
        <v>0</v>
      </c>
      <c r="J10" s="94" t="b">
        <v>0</v>
      </c>
      <c r="K10" s="94" t="b">
        <v>0</v>
      </c>
      <c r="L10" s="94" t="b">
        <v>0</v>
      </c>
    </row>
    <row r="11" spans="1:12" ht="15">
      <c r="A11" s="94" t="s">
        <v>406</v>
      </c>
      <c r="B11" s="94" t="s">
        <v>447</v>
      </c>
      <c r="C11" s="94">
        <v>2</v>
      </c>
      <c r="D11" s="125">
        <v>0.010751071273713613</v>
      </c>
      <c r="E11" s="125">
        <v>1.414973347970818</v>
      </c>
      <c r="F11" s="94" t="s">
        <v>463</v>
      </c>
      <c r="G11" s="94" t="b">
        <v>0</v>
      </c>
      <c r="H11" s="94" t="b">
        <v>0</v>
      </c>
      <c r="I11" s="94" t="b">
        <v>0</v>
      </c>
      <c r="J11" s="94" t="b">
        <v>0</v>
      </c>
      <c r="K11" s="94" t="b">
        <v>0</v>
      </c>
      <c r="L11" s="94" t="b">
        <v>0</v>
      </c>
    </row>
    <row r="12" spans="1:12" ht="15">
      <c r="A12" s="94" t="s">
        <v>447</v>
      </c>
      <c r="B12" s="94" t="s">
        <v>448</v>
      </c>
      <c r="C12" s="94">
        <v>2</v>
      </c>
      <c r="D12" s="125">
        <v>0.010751071273713613</v>
      </c>
      <c r="E12" s="125">
        <v>1.414973347970818</v>
      </c>
      <c r="F12" s="94" t="s">
        <v>463</v>
      </c>
      <c r="G12" s="94" t="b">
        <v>0</v>
      </c>
      <c r="H12" s="94" t="b">
        <v>0</v>
      </c>
      <c r="I12" s="94" t="b">
        <v>0</v>
      </c>
      <c r="J12" s="94" t="b">
        <v>0</v>
      </c>
      <c r="K12" s="94" t="b">
        <v>0</v>
      </c>
      <c r="L12" s="94" t="b">
        <v>0</v>
      </c>
    </row>
    <row r="13" spans="1:12" ht="15">
      <c r="A13" s="94" t="s">
        <v>216</v>
      </c>
      <c r="B13" s="94" t="s">
        <v>449</v>
      </c>
      <c r="C13" s="94">
        <v>2</v>
      </c>
      <c r="D13" s="125">
        <v>0.010751071273713613</v>
      </c>
      <c r="E13" s="125">
        <v>1.414973347970818</v>
      </c>
      <c r="F13" s="94" t="s">
        <v>463</v>
      </c>
      <c r="G13" s="94" t="b">
        <v>0</v>
      </c>
      <c r="H13" s="94" t="b">
        <v>0</v>
      </c>
      <c r="I13" s="94" t="b">
        <v>0</v>
      </c>
      <c r="J13" s="94" t="b">
        <v>0</v>
      </c>
      <c r="K13" s="94" t="b">
        <v>0</v>
      </c>
      <c r="L13" s="94" t="b">
        <v>0</v>
      </c>
    </row>
    <row r="14" spans="1:12" ht="15">
      <c r="A14" s="94" t="s">
        <v>449</v>
      </c>
      <c r="B14" s="94" t="s">
        <v>220</v>
      </c>
      <c r="C14" s="94">
        <v>2</v>
      </c>
      <c r="D14" s="125">
        <v>0.010751071273713613</v>
      </c>
      <c r="E14" s="125">
        <v>1.414973347970818</v>
      </c>
      <c r="F14" s="94" t="s">
        <v>463</v>
      </c>
      <c r="G14" s="94" t="b">
        <v>0</v>
      </c>
      <c r="H14" s="94" t="b">
        <v>0</v>
      </c>
      <c r="I14" s="94" t="b">
        <v>0</v>
      </c>
      <c r="J14" s="94" t="b">
        <v>0</v>
      </c>
      <c r="K14" s="94" t="b">
        <v>0</v>
      </c>
      <c r="L14" s="94" t="b">
        <v>0</v>
      </c>
    </row>
    <row r="15" spans="1:12" ht="15">
      <c r="A15" s="94" t="s">
        <v>220</v>
      </c>
      <c r="B15" s="94" t="s">
        <v>219</v>
      </c>
      <c r="C15" s="94">
        <v>2</v>
      </c>
      <c r="D15" s="125">
        <v>0.010751071273713613</v>
      </c>
      <c r="E15" s="125">
        <v>1.414973347970818</v>
      </c>
      <c r="F15" s="94" t="s">
        <v>463</v>
      </c>
      <c r="G15" s="94" t="b">
        <v>0</v>
      </c>
      <c r="H15" s="94" t="b">
        <v>0</v>
      </c>
      <c r="I15" s="94" t="b">
        <v>0</v>
      </c>
      <c r="J15" s="94" t="b">
        <v>0</v>
      </c>
      <c r="K15" s="94" t="b">
        <v>0</v>
      </c>
      <c r="L15" s="94" t="b">
        <v>0</v>
      </c>
    </row>
    <row r="16" spans="1:12" ht="15">
      <c r="A16" s="94" t="s">
        <v>219</v>
      </c>
      <c r="B16" s="94" t="s">
        <v>450</v>
      </c>
      <c r="C16" s="94">
        <v>2</v>
      </c>
      <c r="D16" s="125">
        <v>0.010751071273713613</v>
      </c>
      <c r="E16" s="125">
        <v>1.414973347970818</v>
      </c>
      <c r="F16" s="94" t="s">
        <v>463</v>
      </c>
      <c r="G16" s="94" t="b">
        <v>0</v>
      </c>
      <c r="H16" s="94" t="b">
        <v>0</v>
      </c>
      <c r="I16" s="94" t="b">
        <v>0</v>
      </c>
      <c r="J16" s="94" t="b">
        <v>0</v>
      </c>
      <c r="K16" s="94" t="b">
        <v>0</v>
      </c>
      <c r="L16" s="94" t="b">
        <v>0</v>
      </c>
    </row>
    <row r="17" spans="1:12" ht="15">
      <c r="A17" s="94" t="s">
        <v>450</v>
      </c>
      <c r="B17" s="94" t="s">
        <v>218</v>
      </c>
      <c r="C17" s="94">
        <v>2</v>
      </c>
      <c r="D17" s="125">
        <v>0.010751071273713613</v>
      </c>
      <c r="E17" s="125">
        <v>1.414973347970818</v>
      </c>
      <c r="F17" s="94" t="s">
        <v>463</v>
      </c>
      <c r="G17" s="94" t="b">
        <v>0</v>
      </c>
      <c r="H17" s="94" t="b">
        <v>0</v>
      </c>
      <c r="I17" s="94" t="b">
        <v>0</v>
      </c>
      <c r="J17" s="94" t="b">
        <v>0</v>
      </c>
      <c r="K17" s="94" t="b">
        <v>0</v>
      </c>
      <c r="L17" s="94" t="b">
        <v>0</v>
      </c>
    </row>
    <row r="18" spans="1:12" ht="15">
      <c r="A18" s="94" t="s">
        <v>218</v>
      </c>
      <c r="B18" s="94" t="s">
        <v>451</v>
      </c>
      <c r="C18" s="94">
        <v>2</v>
      </c>
      <c r="D18" s="125">
        <v>0.010751071273713613</v>
      </c>
      <c r="E18" s="125">
        <v>1.414973347970818</v>
      </c>
      <c r="F18" s="94" t="s">
        <v>463</v>
      </c>
      <c r="G18" s="94" t="b">
        <v>0</v>
      </c>
      <c r="H18" s="94" t="b">
        <v>0</v>
      </c>
      <c r="I18" s="94" t="b">
        <v>0</v>
      </c>
      <c r="J18" s="94" t="b">
        <v>0</v>
      </c>
      <c r="K18" s="94" t="b">
        <v>0</v>
      </c>
      <c r="L18" s="94" t="b">
        <v>0</v>
      </c>
    </row>
    <row r="19" spans="1:12" ht="15">
      <c r="A19" s="94" t="s">
        <v>451</v>
      </c>
      <c r="B19" s="94" t="s">
        <v>452</v>
      </c>
      <c r="C19" s="94">
        <v>2</v>
      </c>
      <c r="D19" s="125">
        <v>0.010751071273713613</v>
      </c>
      <c r="E19" s="125">
        <v>1.414973347970818</v>
      </c>
      <c r="F19" s="94" t="s">
        <v>463</v>
      </c>
      <c r="G19" s="94" t="b">
        <v>0</v>
      </c>
      <c r="H19" s="94" t="b">
        <v>0</v>
      </c>
      <c r="I19" s="94" t="b">
        <v>0</v>
      </c>
      <c r="J19" s="94" t="b">
        <v>0</v>
      </c>
      <c r="K19" s="94" t="b">
        <v>0</v>
      </c>
      <c r="L19" s="94" t="b">
        <v>0</v>
      </c>
    </row>
    <row r="20" spans="1:12" ht="15">
      <c r="A20" s="94" t="s">
        <v>452</v>
      </c>
      <c r="B20" s="94" t="s">
        <v>453</v>
      </c>
      <c r="C20" s="94">
        <v>2</v>
      </c>
      <c r="D20" s="125">
        <v>0.010751071273713613</v>
      </c>
      <c r="E20" s="125">
        <v>1.414973347970818</v>
      </c>
      <c r="F20" s="94" t="s">
        <v>463</v>
      </c>
      <c r="G20" s="94" t="b">
        <v>0</v>
      </c>
      <c r="H20" s="94" t="b">
        <v>0</v>
      </c>
      <c r="I20" s="94" t="b">
        <v>0</v>
      </c>
      <c r="J20" s="94" t="b">
        <v>0</v>
      </c>
      <c r="K20" s="94" t="b">
        <v>0</v>
      </c>
      <c r="L20" s="94" t="b">
        <v>0</v>
      </c>
    </row>
    <row r="21" spans="1:12" ht="15">
      <c r="A21" s="94" t="s">
        <v>453</v>
      </c>
      <c r="B21" s="94" t="s">
        <v>454</v>
      </c>
      <c r="C21" s="94">
        <v>2</v>
      </c>
      <c r="D21" s="125">
        <v>0.010751071273713613</v>
      </c>
      <c r="E21" s="125">
        <v>1.414973347970818</v>
      </c>
      <c r="F21" s="94" t="s">
        <v>463</v>
      </c>
      <c r="G21" s="94" t="b">
        <v>0</v>
      </c>
      <c r="H21" s="94" t="b">
        <v>0</v>
      </c>
      <c r="I21" s="94" t="b">
        <v>0</v>
      </c>
      <c r="J21" s="94" t="b">
        <v>1</v>
      </c>
      <c r="K21" s="94" t="b">
        <v>0</v>
      </c>
      <c r="L21" s="94" t="b">
        <v>0</v>
      </c>
    </row>
    <row r="22" spans="1:12" ht="15">
      <c r="A22" s="94" t="s">
        <v>454</v>
      </c>
      <c r="B22" s="94" t="s">
        <v>455</v>
      </c>
      <c r="C22" s="94">
        <v>2</v>
      </c>
      <c r="D22" s="125">
        <v>0.010751071273713613</v>
      </c>
      <c r="E22" s="125">
        <v>1.414973347970818</v>
      </c>
      <c r="F22" s="94" t="s">
        <v>463</v>
      </c>
      <c r="G22" s="94" t="b">
        <v>1</v>
      </c>
      <c r="H22" s="94" t="b">
        <v>0</v>
      </c>
      <c r="I22" s="94" t="b">
        <v>0</v>
      </c>
      <c r="J22" s="94" t="b">
        <v>0</v>
      </c>
      <c r="K22" s="94" t="b">
        <v>0</v>
      </c>
      <c r="L22" s="94" t="b">
        <v>0</v>
      </c>
    </row>
    <row r="23" spans="1:12" ht="15">
      <c r="A23" s="94" t="s">
        <v>455</v>
      </c>
      <c r="B23" s="94" t="s">
        <v>456</v>
      </c>
      <c r="C23" s="94">
        <v>2</v>
      </c>
      <c r="D23" s="125">
        <v>0.010751071273713613</v>
      </c>
      <c r="E23" s="125">
        <v>1.414973347970818</v>
      </c>
      <c r="F23" s="94" t="s">
        <v>463</v>
      </c>
      <c r="G23" s="94" t="b">
        <v>0</v>
      </c>
      <c r="H23" s="94" t="b">
        <v>0</v>
      </c>
      <c r="I23" s="94" t="b">
        <v>0</v>
      </c>
      <c r="J23" s="94" t="b">
        <v>0</v>
      </c>
      <c r="K23" s="94" t="b">
        <v>0</v>
      </c>
      <c r="L23" s="94" t="b">
        <v>0</v>
      </c>
    </row>
    <row r="24" spans="1:12" ht="15">
      <c r="A24" s="94" t="s">
        <v>456</v>
      </c>
      <c r="B24" s="94" t="s">
        <v>457</v>
      </c>
      <c r="C24" s="94">
        <v>2</v>
      </c>
      <c r="D24" s="125">
        <v>0.010751071273713613</v>
      </c>
      <c r="E24" s="125">
        <v>1.414973347970818</v>
      </c>
      <c r="F24" s="94" t="s">
        <v>463</v>
      </c>
      <c r="G24" s="94" t="b">
        <v>0</v>
      </c>
      <c r="H24" s="94" t="b">
        <v>0</v>
      </c>
      <c r="I24" s="94" t="b">
        <v>0</v>
      </c>
      <c r="J24" s="94" t="b">
        <v>0</v>
      </c>
      <c r="K24" s="94" t="b">
        <v>0</v>
      </c>
      <c r="L24" s="94" t="b">
        <v>0</v>
      </c>
    </row>
    <row r="25" spans="1:12" ht="15">
      <c r="A25" s="94" t="s">
        <v>457</v>
      </c>
      <c r="B25" s="94" t="s">
        <v>458</v>
      </c>
      <c r="C25" s="94">
        <v>2</v>
      </c>
      <c r="D25" s="125">
        <v>0.010751071273713613</v>
      </c>
      <c r="E25" s="125">
        <v>1.414973347970818</v>
      </c>
      <c r="F25" s="94" t="s">
        <v>463</v>
      </c>
      <c r="G25" s="94" t="b">
        <v>0</v>
      </c>
      <c r="H25" s="94" t="b">
        <v>0</v>
      </c>
      <c r="I25" s="94" t="b">
        <v>0</v>
      </c>
      <c r="J25" s="94" t="b">
        <v>0</v>
      </c>
      <c r="K25" s="94" t="b">
        <v>0</v>
      </c>
      <c r="L25" s="94" t="b">
        <v>0</v>
      </c>
    </row>
    <row r="26" spans="1:12" ht="15">
      <c r="A26" s="94" t="s">
        <v>458</v>
      </c>
      <c r="B26" s="94" t="s">
        <v>459</v>
      </c>
      <c r="C26" s="94">
        <v>2</v>
      </c>
      <c r="D26" s="125">
        <v>0.010751071273713613</v>
      </c>
      <c r="E26" s="125">
        <v>1.414973347970818</v>
      </c>
      <c r="F26" s="94" t="s">
        <v>463</v>
      </c>
      <c r="G26" s="94" t="b">
        <v>0</v>
      </c>
      <c r="H26" s="94" t="b">
        <v>0</v>
      </c>
      <c r="I26" s="94" t="b">
        <v>0</v>
      </c>
      <c r="J26" s="94" t="b">
        <v>0</v>
      </c>
      <c r="K26" s="94" t="b">
        <v>0</v>
      </c>
      <c r="L26" s="94" t="b">
        <v>0</v>
      </c>
    </row>
    <row r="27" spans="1:12" ht="15">
      <c r="A27" s="94" t="s">
        <v>459</v>
      </c>
      <c r="B27" s="94" t="s">
        <v>460</v>
      </c>
      <c r="C27" s="94">
        <v>2</v>
      </c>
      <c r="D27" s="125">
        <v>0.010751071273713613</v>
      </c>
      <c r="E27" s="125">
        <v>1.414973347970818</v>
      </c>
      <c r="F27" s="94" t="s">
        <v>463</v>
      </c>
      <c r="G27" s="94" t="b">
        <v>0</v>
      </c>
      <c r="H27" s="94" t="b">
        <v>0</v>
      </c>
      <c r="I27" s="94" t="b">
        <v>0</v>
      </c>
      <c r="J27" s="94" t="b">
        <v>0</v>
      </c>
      <c r="K27" s="94" t="b">
        <v>0</v>
      </c>
      <c r="L27" s="94" t="b">
        <v>0</v>
      </c>
    </row>
    <row r="28" spans="1:12" ht="15">
      <c r="A28" s="94" t="s">
        <v>396</v>
      </c>
      <c r="B28" s="94" t="s">
        <v>397</v>
      </c>
      <c r="C28" s="94">
        <v>2</v>
      </c>
      <c r="D28" s="125">
        <v>0.010751071273713613</v>
      </c>
      <c r="E28" s="125">
        <v>1.414973347970818</v>
      </c>
      <c r="F28" s="94" t="s">
        <v>371</v>
      </c>
      <c r="G28" s="94" t="b">
        <v>0</v>
      </c>
      <c r="H28" s="94" t="b">
        <v>0</v>
      </c>
      <c r="I28" s="94" t="b">
        <v>0</v>
      </c>
      <c r="J28" s="94" t="b">
        <v>0</v>
      </c>
      <c r="K28" s="94" t="b">
        <v>0</v>
      </c>
      <c r="L28" s="94" t="b">
        <v>0</v>
      </c>
    </row>
    <row r="29" spans="1:12" ht="15">
      <c r="A29" s="94" t="s">
        <v>397</v>
      </c>
      <c r="B29" s="94" t="s">
        <v>398</v>
      </c>
      <c r="C29" s="94">
        <v>2</v>
      </c>
      <c r="D29" s="125">
        <v>0.010751071273713613</v>
      </c>
      <c r="E29" s="125">
        <v>1.414973347970818</v>
      </c>
      <c r="F29" s="94" t="s">
        <v>371</v>
      </c>
      <c r="G29" s="94" t="b">
        <v>0</v>
      </c>
      <c r="H29" s="94" t="b">
        <v>0</v>
      </c>
      <c r="I29" s="94" t="b">
        <v>0</v>
      </c>
      <c r="J29" s="94" t="b">
        <v>0</v>
      </c>
      <c r="K29" s="94" t="b">
        <v>0</v>
      </c>
      <c r="L29" s="94" t="b">
        <v>0</v>
      </c>
    </row>
    <row r="30" spans="1:12" ht="15">
      <c r="A30" s="94" t="s">
        <v>398</v>
      </c>
      <c r="B30" s="94" t="s">
        <v>399</v>
      </c>
      <c r="C30" s="94">
        <v>2</v>
      </c>
      <c r="D30" s="125">
        <v>0.010751071273713613</v>
      </c>
      <c r="E30" s="125">
        <v>1.414973347970818</v>
      </c>
      <c r="F30" s="94" t="s">
        <v>371</v>
      </c>
      <c r="G30" s="94" t="b">
        <v>0</v>
      </c>
      <c r="H30" s="94" t="b">
        <v>0</v>
      </c>
      <c r="I30" s="94" t="b">
        <v>0</v>
      </c>
      <c r="J30" s="94" t="b">
        <v>0</v>
      </c>
      <c r="K30" s="94" t="b">
        <v>0</v>
      </c>
      <c r="L30" s="94" t="b">
        <v>0</v>
      </c>
    </row>
    <row r="31" spans="1:12" ht="15">
      <c r="A31" s="94" t="s">
        <v>399</v>
      </c>
      <c r="B31" s="94" t="s">
        <v>400</v>
      </c>
      <c r="C31" s="94">
        <v>2</v>
      </c>
      <c r="D31" s="125">
        <v>0.010751071273713613</v>
      </c>
      <c r="E31" s="125">
        <v>1.414973347970818</v>
      </c>
      <c r="F31" s="94" t="s">
        <v>371</v>
      </c>
      <c r="G31" s="94" t="b">
        <v>0</v>
      </c>
      <c r="H31" s="94" t="b">
        <v>0</v>
      </c>
      <c r="I31" s="94" t="b">
        <v>0</v>
      </c>
      <c r="J31" s="94" t="b">
        <v>0</v>
      </c>
      <c r="K31" s="94" t="b">
        <v>0</v>
      </c>
      <c r="L31" s="94" t="b">
        <v>0</v>
      </c>
    </row>
    <row r="32" spans="1:12" ht="15">
      <c r="A32" s="94" t="s">
        <v>400</v>
      </c>
      <c r="B32" s="94" t="s">
        <v>402</v>
      </c>
      <c r="C32" s="94">
        <v>2</v>
      </c>
      <c r="D32" s="125">
        <v>0.010751071273713613</v>
      </c>
      <c r="E32" s="125">
        <v>1.414973347970818</v>
      </c>
      <c r="F32" s="94" t="s">
        <v>371</v>
      </c>
      <c r="G32" s="94" t="b">
        <v>0</v>
      </c>
      <c r="H32" s="94" t="b">
        <v>0</v>
      </c>
      <c r="I32" s="94" t="b">
        <v>0</v>
      </c>
      <c r="J32" s="94" t="b">
        <v>0</v>
      </c>
      <c r="K32" s="94" t="b">
        <v>0</v>
      </c>
      <c r="L32" s="94" t="b">
        <v>0</v>
      </c>
    </row>
    <row r="33" spans="1:12" ht="15">
      <c r="A33" s="94" t="s">
        <v>402</v>
      </c>
      <c r="B33" s="94" t="s">
        <v>403</v>
      </c>
      <c r="C33" s="94">
        <v>2</v>
      </c>
      <c r="D33" s="125">
        <v>0.010751071273713613</v>
      </c>
      <c r="E33" s="125">
        <v>1.414973347970818</v>
      </c>
      <c r="F33" s="94" t="s">
        <v>371</v>
      </c>
      <c r="G33" s="94" t="b">
        <v>0</v>
      </c>
      <c r="H33" s="94" t="b">
        <v>0</v>
      </c>
      <c r="I33" s="94" t="b">
        <v>0</v>
      </c>
      <c r="J33" s="94" t="b">
        <v>0</v>
      </c>
      <c r="K33" s="94" t="b">
        <v>0</v>
      </c>
      <c r="L33" s="94" t="b">
        <v>0</v>
      </c>
    </row>
    <row r="34" spans="1:12" ht="15">
      <c r="A34" s="94" t="s">
        <v>403</v>
      </c>
      <c r="B34" s="94" t="s">
        <v>404</v>
      </c>
      <c r="C34" s="94">
        <v>2</v>
      </c>
      <c r="D34" s="125">
        <v>0.010751071273713613</v>
      </c>
      <c r="E34" s="125">
        <v>1.414973347970818</v>
      </c>
      <c r="F34" s="94" t="s">
        <v>371</v>
      </c>
      <c r="G34" s="94" t="b">
        <v>0</v>
      </c>
      <c r="H34" s="94" t="b">
        <v>0</v>
      </c>
      <c r="I34" s="94" t="b">
        <v>0</v>
      </c>
      <c r="J34" s="94" t="b">
        <v>0</v>
      </c>
      <c r="K34" s="94" t="b">
        <v>0</v>
      </c>
      <c r="L34" s="94" t="b">
        <v>0</v>
      </c>
    </row>
    <row r="35" spans="1:12" ht="15">
      <c r="A35" s="94" t="s">
        <v>404</v>
      </c>
      <c r="B35" s="94" t="s">
        <v>405</v>
      </c>
      <c r="C35" s="94">
        <v>2</v>
      </c>
      <c r="D35" s="125">
        <v>0.010751071273713613</v>
      </c>
      <c r="E35" s="125">
        <v>1.414973347970818</v>
      </c>
      <c r="F35" s="94" t="s">
        <v>371</v>
      </c>
      <c r="G35" s="94" t="b">
        <v>0</v>
      </c>
      <c r="H35" s="94" t="b">
        <v>0</v>
      </c>
      <c r="I35" s="94" t="b">
        <v>0</v>
      </c>
      <c r="J35" s="94" t="b">
        <v>0</v>
      </c>
      <c r="K35" s="94" t="b">
        <v>0</v>
      </c>
      <c r="L35" s="94" t="b">
        <v>0</v>
      </c>
    </row>
    <row r="36" spans="1:12" ht="15">
      <c r="A36" s="94" t="s">
        <v>405</v>
      </c>
      <c r="B36" s="94" t="s">
        <v>406</v>
      </c>
      <c r="C36" s="94">
        <v>2</v>
      </c>
      <c r="D36" s="125">
        <v>0.010751071273713613</v>
      </c>
      <c r="E36" s="125">
        <v>1.414973347970818</v>
      </c>
      <c r="F36" s="94" t="s">
        <v>371</v>
      </c>
      <c r="G36" s="94" t="b">
        <v>0</v>
      </c>
      <c r="H36" s="94" t="b">
        <v>0</v>
      </c>
      <c r="I36" s="94" t="b">
        <v>0</v>
      </c>
      <c r="J36" s="94" t="b">
        <v>0</v>
      </c>
      <c r="K36" s="94" t="b">
        <v>0</v>
      </c>
      <c r="L36" s="94" t="b">
        <v>0</v>
      </c>
    </row>
    <row r="37" spans="1:12" ht="15">
      <c r="A37" s="94" t="s">
        <v>406</v>
      </c>
      <c r="B37" s="94" t="s">
        <v>447</v>
      </c>
      <c r="C37" s="94">
        <v>2</v>
      </c>
      <c r="D37" s="125">
        <v>0.010751071273713613</v>
      </c>
      <c r="E37" s="125">
        <v>1.414973347970818</v>
      </c>
      <c r="F37" s="94" t="s">
        <v>371</v>
      </c>
      <c r="G37" s="94" t="b">
        <v>0</v>
      </c>
      <c r="H37" s="94" t="b">
        <v>0</v>
      </c>
      <c r="I37" s="94" t="b">
        <v>0</v>
      </c>
      <c r="J37" s="94" t="b">
        <v>0</v>
      </c>
      <c r="K37" s="94" t="b">
        <v>0</v>
      </c>
      <c r="L37" s="94" t="b">
        <v>0</v>
      </c>
    </row>
    <row r="38" spans="1:12" ht="15">
      <c r="A38" s="94" t="s">
        <v>447</v>
      </c>
      <c r="B38" s="94" t="s">
        <v>448</v>
      </c>
      <c r="C38" s="94">
        <v>2</v>
      </c>
      <c r="D38" s="125">
        <v>0.010751071273713613</v>
      </c>
      <c r="E38" s="125">
        <v>1.414973347970818</v>
      </c>
      <c r="F38" s="94" t="s">
        <v>371</v>
      </c>
      <c r="G38" s="94" t="b">
        <v>0</v>
      </c>
      <c r="H38" s="94" t="b">
        <v>0</v>
      </c>
      <c r="I38" s="94" t="b">
        <v>0</v>
      </c>
      <c r="J38" s="94" t="b">
        <v>0</v>
      </c>
      <c r="K38" s="94" t="b">
        <v>0</v>
      </c>
      <c r="L38" s="94" t="b">
        <v>0</v>
      </c>
    </row>
    <row r="39" spans="1:12" ht="15">
      <c r="A39" s="94" t="s">
        <v>216</v>
      </c>
      <c r="B39" s="94" t="s">
        <v>449</v>
      </c>
      <c r="C39" s="94">
        <v>2</v>
      </c>
      <c r="D39" s="125">
        <v>0.010751071273713613</v>
      </c>
      <c r="E39" s="125">
        <v>1.414973347970818</v>
      </c>
      <c r="F39" s="94" t="s">
        <v>371</v>
      </c>
      <c r="G39" s="94" t="b">
        <v>0</v>
      </c>
      <c r="H39" s="94" t="b">
        <v>0</v>
      </c>
      <c r="I39" s="94" t="b">
        <v>0</v>
      </c>
      <c r="J39" s="94" t="b">
        <v>0</v>
      </c>
      <c r="K39" s="94" t="b">
        <v>0</v>
      </c>
      <c r="L39" s="94" t="b">
        <v>0</v>
      </c>
    </row>
    <row r="40" spans="1:12" ht="15">
      <c r="A40" s="94" t="s">
        <v>449</v>
      </c>
      <c r="B40" s="94" t="s">
        <v>220</v>
      </c>
      <c r="C40" s="94">
        <v>2</v>
      </c>
      <c r="D40" s="125">
        <v>0.010751071273713613</v>
      </c>
      <c r="E40" s="125">
        <v>1.414973347970818</v>
      </c>
      <c r="F40" s="94" t="s">
        <v>371</v>
      </c>
      <c r="G40" s="94" t="b">
        <v>0</v>
      </c>
      <c r="H40" s="94" t="b">
        <v>0</v>
      </c>
      <c r="I40" s="94" t="b">
        <v>0</v>
      </c>
      <c r="J40" s="94" t="b">
        <v>0</v>
      </c>
      <c r="K40" s="94" t="b">
        <v>0</v>
      </c>
      <c r="L40" s="94" t="b">
        <v>0</v>
      </c>
    </row>
    <row r="41" spans="1:12" ht="15">
      <c r="A41" s="94" t="s">
        <v>220</v>
      </c>
      <c r="B41" s="94" t="s">
        <v>219</v>
      </c>
      <c r="C41" s="94">
        <v>2</v>
      </c>
      <c r="D41" s="125">
        <v>0.010751071273713613</v>
      </c>
      <c r="E41" s="125">
        <v>1.414973347970818</v>
      </c>
      <c r="F41" s="94" t="s">
        <v>371</v>
      </c>
      <c r="G41" s="94" t="b">
        <v>0</v>
      </c>
      <c r="H41" s="94" t="b">
        <v>0</v>
      </c>
      <c r="I41" s="94" t="b">
        <v>0</v>
      </c>
      <c r="J41" s="94" t="b">
        <v>0</v>
      </c>
      <c r="K41" s="94" t="b">
        <v>0</v>
      </c>
      <c r="L41" s="94" t="b">
        <v>0</v>
      </c>
    </row>
    <row r="42" spans="1:12" ht="15">
      <c r="A42" s="94" t="s">
        <v>219</v>
      </c>
      <c r="B42" s="94" t="s">
        <v>450</v>
      </c>
      <c r="C42" s="94">
        <v>2</v>
      </c>
      <c r="D42" s="125">
        <v>0.010751071273713613</v>
      </c>
      <c r="E42" s="125">
        <v>1.414973347970818</v>
      </c>
      <c r="F42" s="94" t="s">
        <v>371</v>
      </c>
      <c r="G42" s="94" t="b">
        <v>0</v>
      </c>
      <c r="H42" s="94" t="b">
        <v>0</v>
      </c>
      <c r="I42" s="94" t="b">
        <v>0</v>
      </c>
      <c r="J42" s="94" t="b">
        <v>0</v>
      </c>
      <c r="K42" s="94" t="b">
        <v>0</v>
      </c>
      <c r="L42" s="94" t="b">
        <v>0</v>
      </c>
    </row>
    <row r="43" spans="1:12" ht="15">
      <c r="A43" s="94" t="s">
        <v>450</v>
      </c>
      <c r="B43" s="94" t="s">
        <v>218</v>
      </c>
      <c r="C43" s="94">
        <v>2</v>
      </c>
      <c r="D43" s="125">
        <v>0.010751071273713613</v>
      </c>
      <c r="E43" s="125">
        <v>1.414973347970818</v>
      </c>
      <c r="F43" s="94" t="s">
        <v>371</v>
      </c>
      <c r="G43" s="94" t="b">
        <v>0</v>
      </c>
      <c r="H43" s="94" t="b">
        <v>0</v>
      </c>
      <c r="I43" s="94" t="b">
        <v>0</v>
      </c>
      <c r="J43" s="94" t="b">
        <v>0</v>
      </c>
      <c r="K43" s="94" t="b">
        <v>0</v>
      </c>
      <c r="L43" s="94" t="b">
        <v>0</v>
      </c>
    </row>
    <row r="44" spans="1:12" ht="15">
      <c r="A44" s="94" t="s">
        <v>218</v>
      </c>
      <c r="B44" s="94" t="s">
        <v>451</v>
      </c>
      <c r="C44" s="94">
        <v>2</v>
      </c>
      <c r="D44" s="125">
        <v>0.010751071273713613</v>
      </c>
      <c r="E44" s="125">
        <v>1.414973347970818</v>
      </c>
      <c r="F44" s="94" t="s">
        <v>371</v>
      </c>
      <c r="G44" s="94" t="b">
        <v>0</v>
      </c>
      <c r="H44" s="94" t="b">
        <v>0</v>
      </c>
      <c r="I44" s="94" t="b">
        <v>0</v>
      </c>
      <c r="J44" s="94" t="b">
        <v>0</v>
      </c>
      <c r="K44" s="94" t="b">
        <v>0</v>
      </c>
      <c r="L44" s="94" t="b">
        <v>0</v>
      </c>
    </row>
    <row r="45" spans="1:12" ht="15">
      <c r="A45" s="94" t="s">
        <v>451</v>
      </c>
      <c r="B45" s="94" t="s">
        <v>452</v>
      </c>
      <c r="C45" s="94">
        <v>2</v>
      </c>
      <c r="D45" s="125">
        <v>0.010751071273713613</v>
      </c>
      <c r="E45" s="125">
        <v>1.414973347970818</v>
      </c>
      <c r="F45" s="94" t="s">
        <v>371</v>
      </c>
      <c r="G45" s="94" t="b">
        <v>0</v>
      </c>
      <c r="H45" s="94" t="b">
        <v>0</v>
      </c>
      <c r="I45" s="94" t="b">
        <v>0</v>
      </c>
      <c r="J45" s="94" t="b">
        <v>0</v>
      </c>
      <c r="K45" s="94" t="b">
        <v>0</v>
      </c>
      <c r="L45" s="94" t="b">
        <v>0</v>
      </c>
    </row>
    <row r="46" spans="1:12" ht="15">
      <c r="A46" s="94" t="s">
        <v>452</v>
      </c>
      <c r="B46" s="94" t="s">
        <v>453</v>
      </c>
      <c r="C46" s="94">
        <v>2</v>
      </c>
      <c r="D46" s="125">
        <v>0.010751071273713613</v>
      </c>
      <c r="E46" s="125">
        <v>1.414973347970818</v>
      </c>
      <c r="F46" s="94" t="s">
        <v>371</v>
      </c>
      <c r="G46" s="94" t="b">
        <v>0</v>
      </c>
      <c r="H46" s="94" t="b">
        <v>0</v>
      </c>
      <c r="I46" s="94" t="b">
        <v>0</v>
      </c>
      <c r="J46" s="94" t="b">
        <v>0</v>
      </c>
      <c r="K46" s="94" t="b">
        <v>0</v>
      </c>
      <c r="L46" s="94" t="b">
        <v>0</v>
      </c>
    </row>
    <row r="47" spans="1:12" ht="15">
      <c r="A47" s="94" t="s">
        <v>453</v>
      </c>
      <c r="B47" s="94" t="s">
        <v>454</v>
      </c>
      <c r="C47" s="94">
        <v>2</v>
      </c>
      <c r="D47" s="125">
        <v>0.010751071273713613</v>
      </c>
      <c r="E47" s="125">
        <v>1.414973347970818</v>
      </c>
      <c r="F47" s="94" t="s">
        <v>371</v>
      </c>
      <c r="G47" s="94" t="b">
        <v>0</v>
      </c>
      <c r="H47" s="94" t="b">
        <v>0</v>
      </c>
      <c r="I47" s="94" t="b">
        <v>0</v>
      </c>
      <c r="J47" s="94" t="b">
        <v>1</v>
      </c>
      <c r="K47" s="94" t="b">
        <v>0</v>
      </c>
      <c r="L47" s="94" t="b">
        <v>0</v>
      </c>
    </row>
    <row r="48" spans="1:12" ht="15">
      <c r="A48" s="94" t="s">
        <v>454</v>
      </c>
      <c r="B48" s="94" t="s">
        <v>455</v>
      </c>
      <c r="C48" s="94">
        <v>2</v>
      </c>
      <c r="D48" s="125">
        <v>0.010751071273713613</v>
      </c>
      <c r="E48" s="125">
        <v>1.414973347970818</v>
      </c>
      <c r="F48" s="94" t="s">
        <v>371</v>
      </c>
      <c r="G48" s="94" t="b">
        <v>1</v>
      </c>
      <c r="H48" s="94" t="b">
        <v>0</v>
      </c>
      <c r="I48" s="94" t="b">
        <v>0</v>
      </c>
      <c r="J48" s="94" t="b">
        <v>0</v>
      </c>
      <c r="K48" s="94" t="b">
        <v>0</v>
      </c>
      <c r="L48" s="94" t="b">
        <v>0</v>
      </c>
    </row>
    <row r="49" spans="1:12" ht="15">
      <c r="A49" s="94" t="s">
        <v>455</v>
      </c>
      <c r="B49" s="94" t="s">
        <v>456</v>
      </c>
      <c r="C49" s="94">
        <v>2</v>
      </c>
      <c r="D49" s="125">
        <v>0.010751071273713613</v>
      </c>
      <c r="E49" s="125">
        <v>1.414973347970818</v>
      </c>
      <c r="F49" s="94" t="s">
        <v>371</v>
      </c>
      <c r="G49" s="94" t="b">
        <v>0</v>
      </c>
      <c r="H49" s="94" t="b">
        <v>0</v>
      </c>
      <c r="I49" s="94" t="b">
        <v>0</v>
      </c>
      <c r="J49" s="94" t="b">
        <v>0</v>
      </c>
      <c r="K49" s="94" t="b">
        <v>0</v>
      </c>
      <c r="L49" s="94" t="b">
        <v>0</v>
      </c>
    </row>
    <row r="50" spans="1:12" ht="15">
      <c r="A50" s="94" t="s">
        <v>456</v>
      </c>
      <c r="B50" s="94" t="s">
        <v>457</v>
      </c>
      <c r="C50" s="94">
        <v>2</v>
      </c>
      <c r="D50" s="125">
        <v>0.010751071273713613</v>
      </c>
      <c r="E50" s="125">
        <v>1.414973347970818</v>
      </c>
      <c r="F50" s="94" t="s">
        <v>371</v>
      </c>
      <c r="G50" s="94" t="b">
        <v>0</v>
      </c>
      <c r="H50" s="94" t="b">
        <v>0</v>
      </c>
      <c r="I50" s="94" t="b">
        <v>0</v>
      </c>
      <c r="J50" s="94" t="b">
        <v>0</v>
      </c>
      <c r="K50" s="94" t="b">
        <v>0</v>
      </c>
      <c r="L50" s="94" t="b">
        <v>0</v>
      </c>
    </row>
    <row r="51" spans="1:12" ht="15">
      <c r="A51" s="94" t="s">
        <v>457</v>
      </c>
      <c r="B51" s="94" t="s">
        <v>458</v>
      </c>
      <c r="C51" s="94">
        <v>2</v>
      </c>
      <c r="D51" s="125">
        <v>0.010751071273713613</v>
      </c>
      <c r="E51" s="125">
        <v>1.414973347970818</v>
      </c>
      <c r="F51" s="94" t="s">
        <v>371</v>
      </c>
      <c r="G51" s="94" t="b">
        <v>0</v>
      </c>
      <c r="H51" s="94" t="b">
        <v>0</v>
      </c>
      <c r="I51" s="94" t="b">
        <v>0</v>
      </c>
      <c r="J51" s="94" t="b">
        <v>0</v>
      </c>
      <c r="K51" s="94" t="b">
        <v>0</v>
      </c>
      <c r="L51" s="94" t="b">
        <v>0</v>
      </c>
    </row>
    <row r="52" spans="1:12" ht="15">
      <c r="A52" s="94" t="s">
        <v>458</v>
      </c>
      <c r="B52" s="94" t="s">
        <v>459</v>
      </c>
      <c r="C52" s="94">
        <v>2</v>
      </c>
      <c r="D52" s="125">
        <v>0.010751071273713613</v>
      </c>
      <c r="E52" s="125">
        <v>1.414973347970818</v>
      </c>
      <c r="F52" s="94" t="s">
        <v>371</v>
      </c>
      <c r="G52" s="94" t="b">
        <v>0</v>
      </c>
      <c r="H52" s="94" t="b">
        <v>0</v>
      </c>
      <c r="I52" s="94" t="b">
        <v>0</v>
      </c>
      <c r="J52" s="94" t="b">
        <v>0</v>
      </c>
      <c r="K52" s="94" t="b">
        <v>0</v>
      </c>
      <c r="L52" s="94" t="b">
        <v>0</v>
      </c>
    </row>
    <row r="53" spans="1:12" ht="15">
      <c r="A53" s="94" t="s">
        <v>459</v>
      </c>
      <c r="B53" s="94" t="s">
        <v>460</v>
      </c>
      <c r="C53" s="94">
        <v>2</v>
      </c>
      <c r="D53" s="125">
        <v>0.010751071273713613</v>
      </c>
      <c r="E53" s="125">
        <v>1.414973347970818</v>
      </c>
      <c r="F53" s="94" t="s">
        <v>371</v>
      </c>
      <c r="G53" s="94" t="b">
        <v>0</v>
      </c>
      <c r="H53" s="94" t="b">
        <v>0</v>
      </c>
      <c r="I53" s="94" t="b">
        <v>0</v>
      </c>
      <c r="J53" s="94" t="b">
        <v>0</v>
      </c>
      <c r="K53" s="94" t="b">
        <v>0</v>
      </c>
      <c r="L53"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487</v>
      </c>
      <c r="B2" s="128" t="s">
        <v>488</v>
      </c>
      <c r="C2" s="68" t="s">
        <v>489</v>
      </c>
    </row>
    <row r="3" spans="1:3" ht="15">
      <c r="A3" s="127" t="s">
        <v>371</v>
      </c>
      <c r="B3" s="127" t="s">
        <v>371</v>
      </c>
      <c r="C3" s="36">
        <v>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494</v>
      </c>
      <c r="B1" s="13" t="s">
        <v>17</v>
      </c>
    </row>
    <row r="2" spans="1:2" ht="15">
      <c r="A2" s="86" t="s">
        <v>495</v>
      </c>
      <c r="B2" s="86" t="s">
        <v>501</v>
      </c>
    </row>
    <row r="3" spans="1:2" ht="15">
      <c r="A3" s="86" t="s">
        <v>496</v>
      </c>
      <c r="B3" s="86" t="s">
        <v>502</v>
      </c>
    </row>
    <row r="4" spans="1:2" ht="15">
      <c r="A4" s="86" t="s">
        <v>497</v>
      </c>
      <c r="B4" s="86" t="s">
        <v>503</v>
      </c>
    </row>
    <row r="5" spans="1:2" ht="15">
      <c r="A5" s="86" t="s">
        <v>498</v>
      </c>
      <c r="B5" s="86" t="s">
        <v>504</v>
      </c>
    </row>
    <row r="6" spans="1:2" ht="15">
      <c r="A6" s="86" t="s">
        <v>499</v>
      </c>
      <c r="B6" s="86" t="s">
        <v>505</v>
      </c>
    </row>
    <row r="7" spans="1:2" ht="15">
      <c r="A7" s="86" t="s">
        <v>500</v>
      </c>
      <c r="B7" s="86" t="s">
        <v>502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506</v>
      </c>
      <c r="B1" s="13" t="s">
        <v>34</v>
      </c>
    </row>
    <row r="2" spans="1:2" ht="15">
      <c r="A2" s="120" t="s">
        <v>215</v>
      </c>
      <c r="B2" s="86">
        <v>10</v>
      </c>
    </row>
    <row r="3" spans="1:2" ht="15">
      <c r="A3" s="120" t="s">
        <v>214</v>
      </c>
      <c r="B3" s="86">
        <v>10</v>
      </c>
    </row>
    <row r="4" spans="1:2" ht="15">
      <c r="A4" s="120" t="s">
        <v>220</v>
      </c>
      <c r="B4" s="86">
        <v>0</v>
      </c>
    </row>
    <row r="5" spans="1:2" ht="15">
      <c r="A5" s="120" t="s">
        <v>216</v>
      </c>
      <c r="B5" s="86">
        <v>0</v>
      </c>
    </row>
    <row r="6" spans="1:2" ht="15">
      <c r="A6" s="120" t="s">
        <v>219</v>
      </c>
      <c r="B6" s="86">
        <v>0</v>
      </c>
    </row>
    <row r="7" spans="1:2" ht="15">
      <c r="A7" s="120" t="s">
        <v>217</v>
      </c>
      <c r="B7" s="86">
        <v>0</v>
      </c>
    </row>
    <row r="8" spans="1:2" ht="15">
      <c r="A8" s="120" t="s">
        <v>218</v>
      </c>
      <c r="B8"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511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266</v>
      </c>
      <c r="AT2" s="13" t="s">
        <v>194</v>
      </c>
      <c r="AU2" s="13" t="s">
        <v>267</v>
      </c>
      <c r="AV2" s="13" t="s">
        <v>268</v>
      </c>
      <c r="AW2" s="13" t="s">
        <v>269</v>
      </c>
      <c r="AX2" s="13" t="s">
        <v>270</v>
      </c>
      <c r="AY2" s="13" t="s">
        <v>271</v>
      </c>
      <c r="AZ2" s="13" t="s">
        <v>272</v>
      </c>
      <c r="BA2" s="13" t="s">
        <v>373</v>
      </c>
      <c r="BB2" s="122" t="s">
        <v>434</v>
      </c>
      <c r="BC2" s="122" t="s">
        <v>435</v>
      </c>
      <c r="BD2" s="122" t="s">
        <v>436</v>
      </c>
      <c r="BE2" s="122" t="s">
        <v>437</v>
      </c>
      <c r="BF2" s="122" t="s">
        <v>438</v>
      </c>
      <c r="BG2" s="122" t="s">
        <v>439</v>
      </c>
      <c r="BH2" s="122" t="s">
        <v>440</v>
      </c>
      <c r="BI2" s="122" t="s">
        <v>442</v>
      </c>
      <c r="BJ2" s="122" t="s">
        <v>443</v>
      </c>
      <c r="BK2" s="122" t="s">
        <v>445</v>
      </c>
      <c r="BL2" s="122" t="s">
        <v>476</v>
      </c>
      <c r="BM2" s="122" t="s">
        <v>477</v>
      </c>
      <c r="BN2" s="122" t="s">
        <v>478</v>
      </c>
      <c r="BO2" s="122" t="s">
        <v>479</v>
      </c>
      <c r="BP2" s="122" t="s">
        <v>480</v>
      </c>
      <c r="BQ2" s="122" t="s">
        <v>481</v>
      </c>
      <c r="BR2" s="122" t="s">
        <v>482</v>
      </c>
      <c r="BS2" s="122" t="s">
        <v>483</v>
      </c>
      <c r="BT2" s="122" t="s">
        <v>485</v>
      </c>
      <c r="BU2" s="3"/>
      <c r="BV2" s="3"/>
    </row>
    <row r="3" spans="1:74" ht="41.45" customHeight="1">
      <c r="A3" s="50" t="s">
        <v>214</v>
      </c>
      <c r="C3" s="53"/>
      <c r="D3" s="53" t="s">
        <v>64</v>
      </c>
      <c r="E3" s="54">
        <v>211.9207220759684</v>
      </c>
      <c r="F3" s="55">
        <v>99.91018677069276</v>
      </c>
      <c r="G3" s="115" t="s">
        <v>232</v>
      </c>
      <c r="H3" s="53"/>
      <c r="I3" s="57" t="s">
        <v>214</v>
      </c>
      <c r="J3" s="56"/>
      <c r="K3" s="56"/>
      <c r="L3" s="117" t="s">
        <v>325</v>
      </c>
      <c r="M3" s="59">
        <v>30.931755553791547</v>
      </c>
      <c r="N3" s="60">
        <v>4179.6259765625</v>
      </c>
      <c r="O3" s="60">
        <v>5589.07958984375</v>
      </c>
      <c r="P3" s="58"/>
      <c r="Q3" s="61"/>
      <c r="R3" s="61"/>
      <c r="S3" s="51"/>
      <c r="T3" s="51">
        <v>0</v>
      </c>
      <c r="U3" s="51">
        <v>6</v>
      </c>
      <c r="V3" s="52">
        <v>10</v>
      </c>
      <c r="W3" s="52">
        <v>0.166667</v>
      </c>
      <c r="X3" s="52">
        <v>0.207865</v>
      </c>
      <c r="Y3" s="52">
        <v>1.754268</v>
      </c>
      <c r="Z3" s="52">
        <v>0.16666666666666666</v>
      </c>
      <c r="AA3" s="52">
        <v>0</v>
      </c>
      <c r="AB3" s="62">
        <v>3</v>
      </c>
      <c r="AC3" s="62"/>
      <c r="AD3" s="63"/>
      <c r="AE3" s="86" t="s">
        <v>273</v>
      </c>
      <c r="AF3" s="86">
        <v>649</v>
      </c>
      <c r="AG3" s="86">
        <v>851</v>
      </c>
      <c r="AH3" s="86">
        <v>13408</v>
      </c>
      <c r="AI3" s="86">
        <v>1</v>
      </c>
      <c r="AJ3" s="86"/>
      <c r="AK3" s="86" t="s">
        <v>280</v>
      </c>
      <c r="AL3" s="86" t="s">
        <v>287</v>
      </c>
      <c r="AM3" s="86"/>
      <c r="AN3" s="86"/>
      <c r="AO3" s="88">
        <v>40498.59509259259</v>
      </c>
      <c r="AP3" s="91" t="s">
        <v>300</v>
      </c>
      <c r="AQ3" s="86" t="b">
        <v>0</v>
      </c>
      <c r="AR3" s="86" t="b">
        <v>0</v>
      </c>
      <c r="AS3" s="86" t="b">
        <v>1</v>
      </c>
      <c r="AT3" s="86"/>
      <c r="AU3" s="86">
        <v>68</v>
      </c>
      <c r="AV3" s="91" t="s">
        <v>307</v>
      </c>
      <c r="AW3" s="86" t="b">
        <v>0</v>
      </c>
      <c r="AX3" s="86" t="s">
        <v>317</v>
      </c>
      <c r="AY3" s="91" t="s">
        <v>318</v>
      </c>
      <c r="AZ3" s="86" t="s">
        <v>66</v>
      </c>
      <c r="BA3" s="86" t="str">
        <f>REPLACE(INDEX(GroupVertices[Group],MATCH(Vertices[[#This Row],[Vertex]],GroupVertices[Vertex],0)),1,1,"")</f>
        <v>1</v>
      </c>
      <c r="BB3" s="51"/>
      <c r="BC3" s="51"/>
      <c r="BD3" s="51"/>
      <c r="BE3" s="51"/>
      <c r="BF3" s="51"/>
      <c r="BG3" s="51"/>
      <c r="BH3" s="123" t="s">
        <v>441</v>
      </c>
      <c r="BI3" s="123" t="s">
        <v>441</v>
      </c>
      <c r="BJ3" s="123" t="s">
        <v>444</v>
      </c>
      <c r="BK3" s="123" t="s">
        <v>444</v>
      </c>
      <c r="BL3" s="123">
        <v>1</v>
      </c>
      <c r="BM3" s="126">
        <v>4.545454545454546</v>
      </c>
      <c r="BN3" s="123">
        <v>0</v>
      </c>
      <c r="BO3" s="126">
        <v>0</v>
      </c>
      <c r="BP3" s="123">
        <v>0</v>
      </c>
      <c r="BQ3" s="126">
        <v>0</v>
      </c>
      <c r="BR3" s="123">
        <v>21</v>
      </c>
      <c r="BS3" s="126">
        <v>95.45454545454545</v>
      </c>
      <c r="BT3" s="123">
        <v>22</v>
      </c>
      <c r="BU3" s="3"/>
      <c r="BV3" s="3"/>
    </row>
    <row r="4" spans="1:77" ht="41.45" customHeight="1">
      <c r="A4" s="14" t="s">
        <v>215</v>
      </c>
      <c r="C4" s="15"/>
      <c r="D4" s="15" t="s">
        <v>64</v>
      </c>
      <c r="E4" s="96">
        <v>1000</v>
      </c>
      <c r="F4" s="82">
        <v>98.49233979338422</v>
      </c>
      <c r="G4" s="115" t="s">
        <v>233</v>
      </c>
      <c r="H4" s="15"/>
      <c r="I4" s="16" t="s">
        <v>215</v>
      </c>
      <c r="J4" s="67"/>
      <c r="K4" s="67"/>
      <c r="L4" s="117" t="s">
        <v>326</v>
      </c>
      <c r="M4" s="97">
        <v>503.4528915248215</v>
      </c>
      <c r="N4" s="98">
        <v>6013.1767578125</v>
      </c>
      <c r="O4" s="98">
        <v>5059.6298828125</v>
      </c>
      <c r="P4" s="78"/>
      <c r="Q4" s="99"/>
      <c r="R4" s="99"/>
      <c r="S4" s="100"/>
      <c r="T4" s="51">
        <v>1</v>
      </c>
      <c r="U4" s="51">
        <v>5</v>
      </c>
      <c r="V4" s="52">
        <v>10</v>
      </c>
      <c r="W4" s="52">
        <v>0.166667</v>
      </c>
      <c r="X4" s="52">
        <v>0.207865</v>
      </c>
      <c r="Y4" s="52">
        <v>1.754268</v>
      </c>
      <c r="Z4" s="52">
        <v>0.16666666666666666</v>
      </c>
      <c r="AA4" s="52">
        <v>0</v>
      </c>
      <c r="AB4" s="83">
        <v>4</v>
      </c>
      <c r="AC4" s="83"/>
      <c r="AD4" s="101"/>
      <c r="AE4" s="86" t="s">
        <v>274</v>
      </c>
      <c r="AF4" s="86">
        <v>4426</v>
      </c>
      <c r="AG4" s="86">
        <v>13354</v>
      </c>
      <c r="AH4" s="86">
        <v>23758</v>
      </c>
      <c r="AI4" s="86">
        <v>2183</v>
      </c>
      <c r="AJ4" s="86"/>
      <c r="AK4" s="86" t="s">
        <v>281</v>
      </c>
      <c r="AL4" s="86" t="s">
        <v>288</v>
      </c>
      <c r="AM4" s="91" t="s">
        <v>294</v>
      </c>
      <c r="AN4" s="86"/>
      <c r="AO4" s="88">
        <v>40155.930127314816</v>
      </c>
      <c r="AP4" s="91" t="s">
        <v>301</v>
      </c>
      <c r="AQ4" s="86" t="b">
        <v>0</v>
      </c>
      <c r="AR4" s="86" t="b">
        <v>0</v>
      </c>
      <c r="AS4" s="86" t="b">
        <v>1</v>
      </c>
      <c r="AT4" s="86"/>
      <c r="AU4" s="86">
        <v>946</v>
      </c>
      <c r="AV4" s="91" t="s">
        <v>307</v>
      </c>
      <c r="AW4" s="86" t="b">
        <v>0</v>
      </c>
      <c r="AX4" s="86" t="s">
        <v>317</v>
      </c>
      <c r="AY4" s="91" t="s">
        <v>319</v>
      </c>
      <c r="AZ4" s="86" t="s">
        <v>66</v>
      </c>
      <c r="BA4" s="86" t="str">
        <f>REPLACE(INDEX(GroupVertices[Group],MATCH(Vertices[[#This Row],[Vertex]],GroupVertices[Vertex],0)),1,1,"")</f>
        <v>1</v>
      </c>
      <c r="BB4" s="51" t="s">
        <v>225</v>
      </c>
      <c r="BC4" s="51" t="s">
        <v>225</v>
      </c>
      <c r="BD4" s="51" t="s">
        <v>227</v>
      </c>
      <c r="BE4" s="51" t="s">
        <v>227</v>
      </c>
      <c r="BF4" s="51" t="s">
        <v>389</v>
      </c>
      <c r="BG4" s="51" t="s">
        <v>389</v>
      </c>
      <c r="BH4" s="123" t="s">
        <v>408</v>
      </c>
      <c r="BI4" s="123" t="s">
        <v>408</v>
      </c>
      <c r="BJ4" s="123" t="s">
        <v>422</v>
      </c>
      <c r="BK4" s="123" t="s">
        <v>422</v>
      </c>
      <c r="BL4" s="123">
        <v>1</v>
      </c>
      <c r="BM4" s="126">
        <v>2.5</v>
      </c>
      <c r="BN4" s="123">
        <v>0</v>
      </c>
      <c r="BO4" s="126">
        <v>0</v>
      </c>
      <c r="BP4" s="123">
        <v>0</v>
      </c>
      <c r="BQ4" s="126">
        <v>0</v>
      </c>
      <c r="BR4" s="123">
        <v>39</v>
      </c>
      <c r="BS4" s="126">
        <v>97.5</v>
      </c>
      <c r="BT4" s="123">
        <v>40</v>
      </c>
      <c r="BU4" s="2"/>
      <c r="BV4" s="3"/>
      <c r="BW4" s="3"/>
      <c r="BX4" s="3"/>
      <c r="BY4" s="3"/>
    </row>
    <row r="5" spans="1:77" ht="41.45" customHeight="1">
      <c r="A5" s="14" t="s">
        <v>217</v>
      </c>
      <c r="C5" s="15"/>
      <c r="D5" s="15" t="s">
        <v>64</v>
      </c>
      <c r="E5" s="96">
        <v>1000</v>
      </c>
      <c r="F5" s="82">
        <v>70</v>
      </c>
      <c r="G5" s="115" t="s">
        <v>312</v>
      </c>
      <c r="H5" s="15"/>
      <c r="I5" s="16" t="s">
        <v>217</v>
      </c>
      <c r="J5" s="67"/>
      <c r="K5" s="67"/>
      <c r="L5" s="117" t="s">
        <v>327</v>
      </c>
      <c r="M5" s="97">
        <v>9999</v>
      </c>
      <c r="N5" s="98">
        <v>9388.2744140625</v>
      </c>
      <c r="O5" s="98">
        <v>3386.02392578125</v>
      </c>
      <c r="P5" s="78"/>
      <c r="Q5" s="99"/>
      <c r="R5" s="99"/>
      <c r="S5" s="100"/>
      <c r="T5" s="51">
        <v>2</v>
      </c>
      <c r="U5" s="51">
        <v>0</v>
      </c>
      <c r="V5" s="52">
        <v>0</v>
      </c>
      <c r="W5" s="52">
        <v>0.1</v>
      </c>
      <c r="X5" s="52">
        <v>0.109092</v>
      </c>
      <c r="Y5" s="52">
        <v>0.647036</v>
      </c>
      <c r="Z5" s="52">
        <v>0.5</v>
      </c>
      <c r="AA5" s="52">
        <v>0</v>
      </c>
      <c r="AB5" s="83">
        <v>5</v>
      </c>
      <c r="AC5" s="83"/>
      <c r="AD5" s="101"/>
      <c r="AE5" s="86" t="s">
        <v>275</v>
      </c>
      <c r="AF5" s="86">
        <v>5011</v>
      </c>
      <c r="AG5" s="86">
        <v>264608</v>
      </c>
      <c r="AH5" s="86">
        <v>183550</v>
      </c>
      <c r="AI5" s="86">
        <v>4663</v>
      </c>
      <c r="AJ5" s="86"/>
      <c r="AK5" s="86" t="s">
        <v>282</v>
      </c>
      <c r="AL5" s="86" t="s">
        <v>289</v>
      </c>
      <c r="AM5" s="91" t="s">
        <v>295</v>
      </c>
      <c r="AN5" s="86"/>
      <c r="AO5" s="88">
        <v>39834.981261574074</v>
      </c>
      <c r="AP5" s="91" t="s">
        <v>302</v>
      </c>
      <c r="AQ5" s="86" t="b">
        <v>0</v>
      </c>
      <c r="AR5" s="86" t="b">
        <v>0</v>
      </c>
      <c r="AS5" s="86" t="b">
        <v>1</v>
      </c>
      <c r="AT5" s="86"/>
      <c r="AU5" s="86">
        <v>2883</v>
      </c>
      <c r="AV5" s="91" t="s">
        <v>308</v>
      </c>
      <c r="AW5" s="86" t="b">
        <v>1</v>
      </c>
      <c r="AX5" s="86" t="s">
        <v>317</v>
      </c>
      <c r="AY5" s="91" t="s">
        <v>320</v>
      </c>
      <c r="AZ5" s="86" t="s">
        <v>65</v>
      </c>
      <c r="BA5" s="86"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218</v>
      </c>
      <c r="C6" s="15"/>
      <c r="D6" s="15" t="s">
        <v>64</v>
      </c>
      <c r="E6" s="96">
        <v>377.5667544189545</v>
      </c>
      <c r="F6" s="82">
        <v>99.6121701461733</v>
      </c>
      <c r="G6" s="115" t="s">
        <v>313</v>
      </c>
      <c r="H6" s="15"/>
      <c r="I6" s="16" t="s">
        <v>218</v>
      </c>
      <c r="J6" s="67"/>
      <c r="K6" s="67"/>
      <c r="L6" s="117" t="s">
        <v>328</v>
      </c>
      <c r="M6" s="97">
        <v>130.25076261864533</v>
      </c>
      <c r="N6" s="98">
        <v>4692.423828125</v>
      </c>
      <c r="O6" s="98">
        <v>746.984130859375</v>
      </c>
      <c r="P6" s="78"/>
      <c r="Q6" s="99"/>
      <c r="R6" s="99"/>
      <c r="S6" s="100"/>
      <c r="T6" s="51">
        <v>2</v>
      </c>
      <c r="U6" s="51">
        <v>0</v>
      </c>
      <c r="V6" s="52">
        <v>0</v>
      </c>
      <c r="W6" s="52">
        <v>0.1</v>
      </c>
      <c r="X6" s="52">
        <v>0.109092</v>
      </c>
      <c r="Y6" s="52">
        <v>0.647036</v>
      </c>
      <c r="Z6" s="52">
        <v>0.5</v>
      </c>
      <c r="AA6" s="52">
        <v>0</v>
      </c>
      <c r="AB6" s="83">
        <v>6</v>
      </c>
      <c r="AC6" s="83"/>
      <c r="AD6" s="101"/>
      <c r="AE6" s="86" t="s">
        <v>276</v>
      </c>
      <c r="AF6" s="86">
        <v>2727</v>
      </c>
      <c r="AG6" s="86">
        <v>3479</v>
      </c>
      <c r="AH6" s="86">
        <v>3340</v>
      </c>
      <c r="AI6" s="86">
        <v>3434</v>
      </c>
      <c r="AJ6" s="86"/>
      <c r="AK6" s="86" t="s">
        <v>283</v>
      </c>
      <c r="AL6" s="86" t="s">
        <v>290</v>
      </c>
      <c r="AM6" s="91" t="s">
        <v>296</v>
      </c>
      <c r="AN6" s="86"/>
      <c r="AO6" s="88">
        <v>39643.11790509259</v>
      </c>
      <c r="AP6" s="91" t="s">
        <v>303</v>
      </c>
      <c r="AQ6" s="86" t="b">
        <v>0</v>
      </c>
      <c r="AR6" s="86" t="b">
        <v>0</v>
      </c>
      <c r="AS6" s="86" t="b">
        <v>1</v>
      </c>
      <c r="AT6" s="86"/>
      <c r="AU6" s="86">
        <v>181</v>
      </c>
      <c r="AV6" s="91" t="s">
        <v>309</v>
      </c>
      <c r="AW6" s="86" t="b">
        <v>0</v>
      </c>
      <c r="AX6" s="86" t="s">
        <v>317</v>
      </c>
      <c r="AY6" s="91" t="s">
        <v>321</v>
      </c>
      <c r="AZ6" s="86" t="s">
        <v>65</v>
      </c>
      <c r="BA6" s="86" t="str">
        <f>REPLACE(INDEX(GroupVertices[Group],MATCH(Vertices[[#This Row],[Vertex]],GroupVertices[Vertex],0)),1,1,"")</f>
        <v>1</v>
      </c>
      <c r="BB6" s="51"/>
      <c r="BC6" s="51"/>
      <c r="BD6" s="51"/>
      <c r="BE6" s="51"/>
      <c r="BF6" s="51"/>
      <c r="BG6" s="51"/>
      <c r="BH6" s="51"/>
      <c r="BI6" s="51"/>
      <c r="BJ6" s="51"/>
      <c r="BK6" s="51"/>
      <c r="BL6" s="51"/>
      <c r="BM6" s="52"/>
      <c r="BN6" s="51"/>
      <c r="BO6" s="52"/>
      <c r="BP6" s="51"/>
      <c r="BQ6" s="52"/>
      <c r="BR6" s="51"/>
      <c r="BS6" s="52"/>
      <c r="BT6" s="51"/>
      <c r="BU6" s="2"/>
      <c r="BV6" s="3"/>
      <c r="BW6" s="3"/>
      <c r="BX6" s="3"/>
      <c r="BY6" s="3"/>
    </row>
    <row r="7" spans="1:77" ht="41.45" customHeight="1">
      <c r="A7" s="14" t="s">
        <v>219</v>
      </c>
      <c r="C7" s="15"/>
      <c r="D7" s="15" t="s">
        <v>64</v>
      </c>
      <c r="E7" s="96">
        <v>238.582925911997</v>
      </c>
      <c r="F7" s="82">
        <v>99.86221834140368</v>
      </c>
      <c r="G7" s="115" t="s">
        <v>314</v>
      </c>
      <c r="H7" s="15"/>
      <c r="I7" s="16" t="s">
        <v>219</v>
      </c>
      <c r="J7" s="67"/>
      <c r="K7" s="67"/>
      <c r="L7" s="117" t="s">
        <v>329</v>
      </c>
      <c r="M7" s="97">
        <v>46.918034088202944</v>
      </c>
      <c r="N7" s="98">
        <v>8294.9765625</v>
      </c>
      <c r="O7" s="98">
        <v>9179.630859375</v>
      </c>
      <c r="P7" s="78"/>
      <c r="Q7" s="99"/>
      <c r="R7" s="99"/>
      <c r="S7" s="100"/>
      <c r="T7" s="51">
        <v>2</v>
      </c>
      <c r="U7" s="51">
        <v>0</v>
      </c>
      <c r="V7" s="52">
        <v>0</v>
      </c>
      <c r="W7" s="52">
        <v>0.1</v>
      </c>
      <c r="X7" s="52">
        <v>0.109092</v>
      </c>
      <c r="Y7" s="52">
        <v>0.647036</v>
      </c>
      <c r="Z7" s="52">
        <v>0.5</v>
      </c>
      <c r="AA7" s="52">
        <v>0</v>
      </c>
      <c r="AB7" s="83">
        <v>7</v>
      </c>
      <c r="AC7" s="83"/>
      <c r="AD7" s="101"/>
      <c r="AE7" s="86" t="s">
        <v>277</v>
      </c>
      <c r="AF7" s="86">
        <v>845</v>
      </c>
      <c r="AG7" s="86">
        <v>1274</v>
      </c>
      <c r="AH7" s="86">
        <v>2330</v>
      </c>
      <c r="AI7" s="86">
        <v>602</v>
      </c>
      <c r="AJ7" s="86"/>
      <c r="AK7" s="86" t="s">
        <v>284</v>
      </c>
      <c r="AL7" s="86" t="s">
        <v>291</v>
      </c>
      <c r="AM7" s="91" t="s">
        <v>297</v>
      </c>
      <c r="AN7" s="86"/>
      <c r="AO7" s="88">
        <v>41143.047581018516</v>
      </c>
      <c r="AP7" s="91" t="s">
        <v>304</v>
      </c>
      <c r="AQ7" s="86" t="b">
        <v>0</v>
      </c>
      <c r="AR7" s="86" t="b">
        <v>0</v>
      </c>
      <c r="AS7" s="86" t="b">
        <v>1</v>
      </c>
      <c r="AT7" s="86"/>
      <c r="AU7" s="86">
        <v>67</v>
      </c>
      <c r="AV7" s="91" t="s">
        <v>310</v>
      </c>
      <c r="AW7" s="86" t="b">
        <v>0</v>
      </c>
      <c r="AX7" s="86" t="s">
        <v>317</v>
      </c>
      <c r="AY7" s="91" t="s">
        <v>322</v>
      </c>
      <c r="AZ7" s="86" t="s">
        <v>65</v>
      </c>
      <c r="BA7" s="86" t="str">
        <f>REPLACE(INDEX(GroupVertices[Group],MATCH(Vertices[[#This Row],[Vertex]],GroupVertices[Vertex],0)),1,1,"")</f>
        <v>1</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220</v>
      </c>
      <c r="C8" s="15"/>
      <c r="D8" s="15" t="s">
        <v>64</v>
      </c>
      <c r="E8" s="96">
        <v>369.8139150056412</v>
      </c>
      <c r="F8" s="82">
        <v>99.62611841284601</v>
      </c>
      <c r="G8" s="115" t="s">
        <v>315</v>
      </c>
      <c r="H8" s="15"/>
      <c r="I8" s="16" t="s">
        <v>220</v>
      </c>
      <c r="J8" s="67"/>
      <c r="K8" s="67"/>
      <c r="L8" s="117" t="s">
        <v>330</v>
      </c>
      <c r="M8" s="97">
        <v>125.60227027885193</v>
      </c>
      <c r="N8" s="98">
        <v>409.3157958984375</v>
      </c>
      <c r="O8" s="98">
        <v>4023.932373046875</v>
      </c>
      <c r="P8" s="78"/>
      <c r="Q8" s="99"/>
      <c r="R8" s="99"/>
      <c r="S8" s="100"/>
      <c r="T8" s="51">
        <v>2</v>
      </c>
      <c r="U8" s="51">
        <v>0</v>
      </c>
      <c r="V8" s="52">
        <v>0</v>
      </c>
      <c r="W8" s="52">
        <v>0.1</v>
      </c>
      <c r="X8" s="52">
        <v>0.109092</v>
      </c>
      <c r="Y8" s="52">
        <v>0.647036</v>
      </c>
      <c r="Z8" s="52">
        <v>0.5</v>
      </c>
      <c r="AA8" s="52">
        <v>0</v>
      </c>
      <c r="AB8" s="83">
        <v>8</v>
      </c>
      <c r="AC8" s="83"/>
      <c r="AD8" s="101"/>
      <c r="AE8" s="86" t="s">
        <v>278</v>
      </c>
      <c r="AF8" s="86">
        <v>1062</v>
      </c>
      <c r="AG8" s="86">
        <v>3356</v>
      </c>
      <c r="AH8" s="86">
        <v>2326</v>
      </c>
      <c r="AI8" s="86">
        <v>1318</v>
      </c>
      <c r="AJ8" s="86"/>
      <c r="AK8" s="86" t="s">
        <v>285</v>
      </c>
      <c r="AL8" s="86" t="s">
        <v>292</v>
      </c>
      <c r="AM8" s="91" t="s">
        <v>298</v>
      </c>
      <c r="AN8" s="86"/>
      <c r="AO8" s="88">
        <v>40632.65981481481</v>
      </c>
      <c r="AP8" s="91" t="s">
        <v>305</v>
      </c>
      <c r="AQ8" s="86" t="b">
        <v>0</v>
      </c>
      <c r="AR8" s="86" t="b">
        <v>0</v>
      </c>
      <c r="AS8" s="86" t="b">
        <v>1</v>
      </c>
      <c r="AT8" s="86"/>
      <c r="AU8" s="86">
        <v>132</v>
      </c>
      <c r="AV8" s="91" t="s">
        <v>311</v>
      </c>
      <c r="AW8" s="86" t="b">
        <v>0</v>
      </c>
      <c r="AX8" s="86" t="s">
        <v>317</v>
      </c>
      <c r="AY8" s="91" t="s">
        <v>323</v>
      </c>
      <c r="AZ8" s="86" t="s">
        <v>65</v>
      </c>
      <c r="BA8" s="86" t="str">
        <f>REPLACE(INDEX(GroupVertices[Group],MATCH(Vertices[[#This Row],[Vertex]],GroupVertices[Vertex],0)),1,1,"")</f>
        <v>1</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02" t="s">
        <v>216</v>
      </c>
      <c r="C9" s="103"/>
      <c r="D9" s="103" t="s">
        <v>64</v>
      </c>
      <c r="E9" s="104">
        <v>162</v>
      </c>
      <c r="F9" s="105">
        <v>100</v>
      </c>
      <c r="G9" s="116" t="s">
        <v>316</v>
      </c>
      <c r="H9" s="103"/>
      <c r="I9" s="106" t="s">
        <v>216</v>
      </c>
      <c r="J9" s="107"/>
      <c r="K9" s="107"/>
      <c r="L9" s="118" t="s">
        <v>331</v>
      </c>
      <c r="M9" s="108">
        <v>1</v>
      </c>
      <c r="N9" s="109">
        <v>2526.596435546875</v>
      </c>
      <c r="O9" s="109">
        <v>9451.99609375</v>
      </c>
      <c r="P9" s="110"/>
      <c r="Q9" s="111"/>
      <c r="R9" s="111"/>
      <c r="S9" s="112"/>
      <c r="T9" s="51">
        <v>3</v>
      </c>
      <c r="U9" s="51">
        <v>1</v>
      </c>
      <c r="V9" s="52">
        <v>0</v>
      </c>
      <c r="W9" s="52">
        <v>0.1</v>
      </c>
      <c r="X9" s="52">
        <v>0.147903</v>
      </c>
      <c r="Y9" s="52">
        <v>0.902837</v>
      </c>
      <c r="Z9" s="52">
        <v>0.5</v>
      </c>
      <c r="AA9" s="52">
        <v>0</v>
      </c>
      <c r="AB9" s="113">
        <v>9</v>
      </c>
      <c r="AC9" s="113"/>
      <c r="AD9" s="114"/>
      <c r="AE9" s="86" t="s">
        <v>279</v>
      </c>
      <c r="AF9" s="86">
        <v>164</v>
      </c>
      <c r="AG9" s="86">
        <v>59</v>
      </c>
      <c r="AH9" s="86">
        <v>33</v>
      </c>
      <c r="AI9" s="86">
        <v>31</v>
      </c>
      <c r="AJ9" s="86"/>
      <c r="AK9" s="86" t="s">
        <v>286</v>
      </c>
      <c r="AL9" s="86" t="s">
        <v>293</v>
      </c>
      <c r="AM9" s="91" t="s">
        <v>299</v>
      </c>
      <c r="AN9" s="86"/>
      <c r="AO9" s="88">
        <v>43539.616585648146</v>
      </c>
      <c r="AP9" s="91" t="s">
        <v>306</v>
      </c>
      <c r="AQ9" s="86" t="b">
        <v>1</v>
      </c>
      <c r="AR9" s="86" t="b">
        <v>0</v>
      </c>
      <c r="AS9" s="86" t="b">
        <v>1</v>
      </c>
      <c r="AT9" s="86"/>
      <c r="AU9" s="86">
        <v>2</v>
      </c>
      <c r="AV9" s="86"/>
      <c r="AW9" s="86" t="b">
        <v>0</v>
      </c>
      <c r="AX9" s="86" t="s">
        <v>317</v>
      </c>
      <c r="AY9" s="91" t="s">
        <v>324</v>
      </c>
      <c r="AZ9" s="86" t="s">
        <v>66</v>
      </c>
      <c r="BA9" s="86" t="str">
        <f>REPLACE(INDEX(GroupVertices[Group],MATCH(Vertices[[#This Row],[Vertex]],GroupVertices[Vertex],0)),1,1,"")</f>
        <v>1</v>
      </c>
      <c r="BB9" s="51" t="s">
        <v>226</v>
      </c>
      <c r="BC9" s="51" t="s">
        <v>226</v>
      </c>
      <c r="BD9" s="51" t="s">
        <v>228</v>
      </c>
      <c r="BE9" s="51" t="s">
        <v>228</v>
      </c>
      <c r="BF9" s="51" t="s">
        <v>230</v>
      </c>
      <c r="BG9" s="51" t="s">
        <v>230</v>
      </c>
      <c r="BH9" s="123" t="s">
        <v>408</v>
      </c>
      <c r="BI9" s="123" t="s">
        <v>408</v>
      </c>
      <c r="BJ9" s="123" t="s">
        <v>422</v>
      </c>
      <c r="BK9" s="123" t="s">
        <v>422</v>
      </c>
      <c r="BL9" s="123">
        <v>0</v>
      </c>
      <c r="BM9" s="126">
        <v>0</v>
      </c>
      <c r="BN9" s="123">
        <v>0</v>
      </c>
      <c r="BO9" s="126">
        <v>0</v>
      </c>
      <c r="BP9" s="123">
        <v>0</v>
      </c>
      <c r="BQ9" s="126">
        <v>0</v>
      </c>
      <c r="BR9" s="123">
        <v>18</v>
      </c>
      <c r="BS9" s="126">
        <v>100</v>
      </c>
      <c r="BT9" s="123">
        <v>18</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
    <dataValidation allowBlank="1" showInputMessage="1" promptTitle="Vertex Tooltip" prompt="Enter optional text that will pop up when the mouse is hovered over the vertex." errorTitle="Invalid Vertex Image Key" sqref="L3:L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
    <dataValidation allowBlank="1" showInputMessage="1" promptTitle="Vertex Label Fill Color" prompt="To select an optional fill color for the Label shape, right-click and select Select Color on the right-click menu." sqref="J3:J9"/>
    <dataValidation allowBlank="1" showInputMessage="1" promptTitle="Vertex Image File" prompt="Enter the path to an image file.  Hover over the column header for examples." errorTitle="Invalid Vertex Image Key" sqref="G3:G9"/>
    <dataValidation allowBlank="1" showInputMessage="1" promptTitle="Vertex Color" prompt="To select an optional vertex color, right-click and select Select Color on the right-click menu." sqref="C3:C9"/>
    <dataValidation allowBlank="1" showInputMessage="1" promptTitle="Vertex Opacity" prompt="Enter an optional vertex opacity between 0 (transparent) and 100 (opaque)." errorTitle="Invalid Vertex Opacity" error="The optional vertex opacity must be a whole number between 0 and 10." sqref="F3:F9"/>
    <dataValidation type="list" allowBlank="1" showInputMessage="1" showErrorMessage="1" promptTitle="Vertex Shape" prompt="Select an optional vertex shape." errorTitle="Invalid Vertex Shape" error="You have entered an invalid vertex shape.  Try selecting from the drop-down list instead." sqref="D3:D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
      <formula1>ValidVertexLabelPositions</formula1>
    </dataValidation>
    <dataValidation allowBlank="1" showInputMessage="1" showErrorMessage="1" promptTitle="Vertex Name" prompt="Enter the name of the vertex." sqref="A3:A9"/>
  </dataValidations>
  <hyperlinks>
    <hyperlink ref="AM4" r:id="rId1" display="http://t.co/zdrNpTKGH5"/>
    <hyperlink ref="AM5" r:id="rId2" display="https://t.co/aH0CoO46gS"/>
    <hyperlink ref="AM6" r:id="rId3" display="https://t.co/KkDvEUoBvG"/>
    <hyperlink ref="AM7" r:id="rId4" display="http://t.co/kHQsZiSGs7"/>
    <hyperlink ref="AM8" r:id="rId5" display="https://t.co/l8hM2aekkn"/>
    <hyperlink ref="AM9" r:id="rId6" display="https://t.co/N9scVpcxBa"/>
    <hyperlink ref="AP3" r:id="rId7" display="https://pbs.twimg.com/profile_banners/216362290/1368070946"/>
    <hyperlink ref="AP4" r:id="rId8" display="https://pbs.twimg.com/profile_banners/95515503/1560255459"/>
    <hyperlink ref="AP5" r:id="rId9" display="https://pbs.twimg.com/profile_banners/19314850/1565159616"/>
    <hyperlink ref="AP6" r:id="rId10" display="https://pbs.twimg.com/profile_banners/15421897/1418144648"/>
    <hyperlink ref="AP7" r:id="rId11" display="https://pbs.twimg.com/profile_banners/772610467/1442261671"/>
    <hyperlink ref="AP8" r:id="rId12" display="https://pbs.twimg.com/profile_banners/274587692/1398269068"/>
    <hyperlink ref="AP9" r:id="rId13" display="https://pbs.twimg.com/profile_banners/1106567699021348864/1552662567"/>
    <hyperlink ref="AV3" r:id="rId14" display="http://abs.twimg.com/images/themes/theme9/bg.gif"/>
    <hyperlink ref="AV4" r:id="rId15" display="http://abs.twimg.com/images/themes/theme9/bg.gif"/>
    <hyperlink ref="AV5" r:id="rId16" display="http://abs.twimg.com/images/themes/theme14/bg.gif"/>
    <hyperlink ref="AV6" r:id="rId17" display="http://abs.twimg.com/images/themes/theme7/bg.gif"/>
    <hyperlink ref="AV7" r:id="rId18" display="http://abs.twimg.com/images/themes/theme2/bg.gif"/>
    <hyperlink ref="AV8" r:id="rId19" display="http://abs.twimg.com/images/themes/theme1/bg.png"/>
    <hyperlink ref="G3" r:id="rId20" display="http://pbs.twimg.com/profile_images/1836108302/Photo1306_normal.jpg"/>
    <hyperlink ref="G4" r:id="rId21" display="http://pbs.twimg.com/profile_images/1080426479413063680/p8xOu3jB_normal.jpg"/>
    <hyperlink ref="G5" r:id="rId22" display="http://pbs.twimg.com/profile_images/1158989545406263296/viyJJi_Q_normal.jpg"/>
    <hyperlink ref="G6" r:id="rId23" display="http://pbs.twimg.com/profile_images/535258092918046720/p7hqLRBC_normal.jpeg"/>
    <hyperlink ref="G7" r:id="rId24" display="http://pbs.twimg.com/profile_images/643476593197887488/qppRf_fq_normal.png"/>
    <hyperlink ref="G8" r:id="rId25" display="http://pbs.twimg.com/profile_images/2931348954/6842565dbe2574c98c3f19b1d5b62e94_normal.jpeg"/>
    <hyperlink ref="G9" r:id="rId26" display="http://pbs.twimg.com/profile_images/1106569687708635136/Br9UXDwm_normal.jpg"/>
    <hyperlink ref="AY3" r:id="rId27" display="https://twitter.com/parveezmodak"/>
    <hyperlink ref="AY4" r:id="rId28" display="https://twitter.com/msl_group"/>
    <hyperlink ref="AY5" r:id="rId29" display="https://twitter.com/dailyhivevan"/>
    <hyperlink ref="AY6" r:id="rId30" display="https://twitter.com/miapearson"/>
    <hyperlink ref="AY7" r:id="rId31" display="https://twitter.com/notchvideo"/>
    <hyperlink ref="AY8" r:id="rId32" display="https://twitter.com/northstrategic"/>
    <hyperlink ref="AY9" r:id="rId33" display="https://twitter.com/msl_canada"/>
  </hyperlinks>
  <printOptions/>
  <pageMargins left="0.7" right="0.7" top="0.75" bottom="0.75" header="0.3" footer="0.3"/>
  <pageSetup horizontalDpi="600" verticalDpi="600" orientation="portrait" r:id="rId38"/>
  <drawing r:id="rId37"/>
  <legacyDrawing r:id="rId35"/>
  <tableParts>
    <tablePart r:id="rId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380</v>
      </c>
      <c r="Z2" s="13" t="s">
        <v>384</v>
      </c>
      <c r="AA2" s="13" t="s">
        <v>388</v>
      </c>
      <c r="AB2" s="13" t="s">
        <v>407</v>
      </c>
      <c r="AC2" s="13" t="s">
        <v>421</v>
      </c>
      <c r="AD2" s="13" t="s">
        <v>427</v>
      </c>
      <c r="AE2" s="13" t="s">
        <v>428</v>
      </c>
      <c r="AF2" s="13" t="s">
        <v>432</v>
      </c>
      <c r="AG2" s="68" t="s">
        <v>476</v>
      </c>
      <c r="AH2" s="68" t="s">
        <v>477</v>
      </c>
      <c r="AI2" s="68" t="s">
        <v>478</v>
      </c>
      <c r="AJ2" s="68" t="s">
        <v>479</v>
      </c>
      <c r="AK2" s="68" t="s">
        <v>480</v>
      </c>
      <c r="AL2" s="68" t="s">
        <v>481</v>
      </c>
      <c r="AM2" s="68" t="s">
        <v>482</v>
      </c>
      <c r="AN2" s="68" t="s">
        <v>483</v>
      </c>
      <c r="AO2" s="68" t="s">
        <v>486</v>
      </c>
    </row>
    <row r="3" spans="1:41" ht="15">
      <c r="A3" s="85" t="s">
        <v>371</v>
      </c>
      <c r="B3" s="121" t="s">
        <v>372</v>
      </c>
      <c r="C3" s="121" t="s">
        <v>56</v>
      </c>
      <c r="D3" s="15"/>
      <c r="E3" s="15"/>
      <c r="F3" s="16" t="s">
        <v>508</v>
      </c>
      <c r="G3" s="78"/>
      <c r="H3" s="78"/>
      <c r="I3" s="64">
        <v>3</v>
      </c>
      <c r="J3" s="64"/>
      <c r="K3" s="51">
        <v>7</v>
      </c>
      <c r="L3" s="51">
        <v>11</v>
      </c>
      <c r="M3" s="51">
        <v>2</v>
      </c>
      <c r="N3" s="51">
        <v>13</v>
      </c>
      <c r="O3" s="51">
        <v>1</v>
      </c>
      <c r="P3" s="52">
        <v>0</v>
      </c>
      <c r="Q3" s="52">
        <v>0</v>
      </c>
      <c r="R3" s="51">
        <v>1</v>
      </c>
      <c r="S3" s="51">
        <v>0</v>
      </c>
      <c r="T3" s="51">
        <v>7</v>
      </c>
      <c r="U3" s="51">
        <v>13</v>
      </c>
      <c r="V3" s="51">
        <v>2</v>
      </c>
      <c r="W3" s="52">
        <v>1.265306</v>
      </c>
      <c r="X3" s="52">
        <v>0.2619047619047619</v>
      </c>
      <c r="Y3" s="86" t="s">
        <v>381</v>
      </c>
      <c r="Z3" s="86" t="s">
        <v>385</v>
      </c>
      <c r="AA3" s="86" t="s">
        <v>389</v>
      </c>
      <c r="AB3" s="94" t="s">
        <v>408</v>
      </c>
      <c r="AC3" s="94" t="s">
        <v>422</v>
      </c>
      <c r="AD3" s="94"/>
      <c r="AE3" s="94" t="s">
        <v>429</v>
      </c>
      <c r="AF3" s="94" t="s">
        <v>433</v>
      </c>
      <c r="AG3" s="123">
        <v>2</v>
      </c>
      <c r="AH3" s="126">
        <v>2.5</v>
      </c>
      <c r="AI3" s="123">
        <v>0</v>
      </c>
      <c r="AJ3" s="126">
        <v>0</v>
      </c>
      <c r="AK3" s="123">
        <v>0</v>
      </c>
      <c r="AL3" s="126">
        <v>0</v>
      </c>
      <c r="AM3" s="123">
        <v>78</v>
      </c>
      <c r="AN3" s="126">
        <v>97.5</v>
      </c>
      <c r="AO3" s="123">
        <v>80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371</v>
      </c>
      <c r="B2" s="94" t="s">
        <v>215</v>
      </c>
      <c r="C2" s="86">
        <f>VLOOKUP(GroupVertices[[#This Row],[Vertex]],Vertices[],MATCH("ID",Vertices[[#Headers],[Vertex]:[Vertex Content Word Count]],0),FALSE)</f>
        <v>4</v>
      </c>
    </row>
    <row r="3" spans="1:3" ht="15">
      <c r="A3" s="86" t="s">
        <v>371</v>
      </c>
      <c r="B3" s="94" t="s">
        <v>216</v>
      </c>
      <c r="C3" s="86">
        <f>VLOOKUP(GroupVertices[[#This Row],[Vertex]],Vertices[],MATCH("ID",Vertices[[#Headers],[Vertex]:[Vertex Content Word Count]],0),FALSE)</f>
        <v>9</v>
      </c>
    </row>
    <row r="4" spans="1:3" ht="15">
      <c r="A4" s="86" t="s">
        <v>371</v>
      </c>
      <c r="B4" s="94" t="s">
        <v>214</v>
      </c>
      <c r="C4" s="86">
        <f>VLOOKUP(GroupVertices[[#This Row],[Vertex]],Vertices[],MATCH("ID",Vertices[[#Headers],[Vertex]:[Vertex Content Word Count]],0),FALSE)</f>
        <v>3</v>
      </c>
    </row>
    <row r="5" spans="1:3" ht="15">
      <c r="A5" s="86" t="s">
        <v>371</v>
      </c>
      <c r="B5" s="94" t="s">
        <v>220</v>
      </c>
      <c r="C5" s="86">
        <f>VLOOKUP(GroupVertices[[#This Row],[Vertex]],Vertices[],MATCH("ID",Vertices[[#Headers],[Vertex]:[Vertex Content Word Count]],0),FALSE)</f>
        <v>8</v>
      </c>
    </row>
    <row r="6" spans="1:3" ht="15">
      <c r="A6" s="86" t="s">
        <v>371</v>
      </c>
      <c r="B6" s="94" t="s">
        <v>219</v>
      </c>
      <c r="C6" s="86">
        <f>VLOOKUP(GroupVertices[[#This Row],[Vertex]],Vertices[],MATCH("ID",Vertices[[#Headers],[Vertex]:[Vertex Content Word Count]],0),FALSE)</f>
        <v>7</v>
      </c>
    </row>
    <row r="7" spans="1:3" ht="15">
      <c r="A7" s="86" t="s">
        <v>371</v>
      </c>
      <c r="B7" s="94" t="s">
        <v>218</v>
      </c>
      <c r="C7" s="86">
        <f>VLOOKUP(GroupVertices[[#This Row],[Vertex]],Vertices[],MATCH("ID",Vertices[[#Headers],[Vertex]:[Vertex Content Word Count]],0),FALSE)</f>
        <v>6</v>
      </c>
    </row>
    <row r="8" spans="1:3" ht="15">
      <c r="A8" s="86" t="s">
        <v>371</v>
      </c>
      <c r="B8" s="94" t="s">
        <v>217</v>
      </c>
      <c r="C8" s="86">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490</v>
      </c>
      <c r="B2" s="36" t="s">
        <v>332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5</v>
      </c>
      <c r="L2" s="39">
        <f>MIN(Vertices[Closeness Centrality])</f>
        <v>0.1</v>
      </c>
      <c r="M2" s="40">
        <f>COUNTIF(Vertices[Closeness Centrality],"&gt;= "&amp;L2)-COUNTIF(Vertices[Closeness Centrality],"&gt;="&amp;L3)</f>
        <v>5</v>
      </c>
      <c r="N2" s="39">
        <f>MIN(Vertices[Eigenvector Centrality])</f>
        <v>0.109092</v>
      </c>
      <c r="O2" s="40">
        <f>COUNTIF(Vertices[Eigenvector Centrality],"&gt;= "&amp;N2)-COUNTIF(Vertices[Eigenvector Centrality],"&gt;="&amp;N3)</f>
        <v>4</v>
      </c>
      <c r="P2" s="39">
        <f>MIN(Vertices[PageRank])</f>
        <v>0.647036</v>
      </c>
      <c r="Q2" s="40">
        <f>COUNTIF(Vertices[PageRank],"&gt;= "&amp;P2)-COUNTIF(Vertices[PageRank],"&gt;="&amp;P3)</f>
        <v>4</v>
      </c>
      <c r="R2" s="39">
        <f>MIN(Vertices[Clustering Coefficient])</f>
        <v>0.16666666666666666</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0.18181818181818182</v>
      </c>
      <c r="K3" s="42">
        <f>COUNTIF(Vertices[Betweenness Centrality],"&gt;= "&amp;J3)-COUNTIF(Vertices[Betweenness Centrality],"&gt;="&amp;J4)</f>
        <v>0</v>
      </c>
      <c r="L3" s="41">
        <f aca="true" t="shared" si="5" ref="L3:L26">L2+($L$57-$L$2)/BinDivisor</f>
        <v>0.10121212727272728</v>
      </c>
      <c r="M3" s="42">
        <f>COUNTIF(Vertices[Closeness Centrality],"&gt;= "&amp;L3)-COUNTIF(Vertices[Closeness Centrality],"&gt;="&amp;L4)</f>
        <v>0</v>
      </c>
      <c r="N3" s="41">
        <f aca="true" t="shared" si="6" ref="N3:N26">N2+($N$57-$N$2)/BinDivisor</f>
        <v>0.11088787272727273</v>
      </c>
      <c r="O3" s="42">
        <f>COUNTIF(Vertices[Eigenvector Centrality],"&gt;= "&amp;N3)-COUNTIF(Vertices[Eigenvector Centrality],"&gt;="&amp;N4)</f>
        <v>0</v>
      </c>
      <c r="P3" s="41">
        <f aca="true" t="shared" si="7" ref="P3:P26">P2+($P$57-$P$2)/BinDivisor</f>
        <v>0.6671674909090909</v>
      </c>
      <c r="Q3" s="42">
        <f>COUNTIF(Vertices[PageRank],"&gt;= "&amp;P3)-COUNTIF(Vertices[PageRank],"&gt;="&amp;P4)</f>
        <v>0</v>
      </c>
      <c r="R3" s="41">
        <f aca="true" t="shared" si="8" ref="R3:R26">R2+($R$57-$R$2)/BinDivisor</f>
        <v>0.17272727272727273</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0.10909090909090909</v>
      </c>
      <c r="G4" s="40">
        <f>COUNTIF(Vertices[In-Degree],"&gt;= "&amp;F4)-COUNTIF(Vertices[In-Degree],"&gt;="&amp;F5)</f>
        <v>0</v>
      </c>
      <c r="H4" s="39">
        <f t="shared" si="3"/>
        <v>0.21818181818181817</v>
      </c>
      <c r="I4" s="40">
        <f>COUNTIF(Vertices[Out-Degree],"&gt;= "&amp;H4)-COUNTIF(Vertices[Out-Degree],"&gt;="&amp;H5)</f>
        <v>0</v>
      </c>
      <c r="J4" s="39">
        <f t="shared" si="4"/>
        <v>0.36363636363636365</v>
      </c>
      <c r="K4" s="40">
        <f>COUNTIF(Vertices[Betweenness Centrality],"&gt;= "&amp;J4)-COUNTIF(Vertices[Betweenness Centrality],"&gt;="&amp;J5)</f>
        <v>0</v>
      </c>
      <c r="L4" s="39">
        <f t="shared" si="5"/>
        <v>0.10242425454545456</v>
      </c>
      <c r="M4" s="40">
        <f>COUNTIF(Vertices[Closeness Centrality],"&gt;= "&amp;L4)-COUNTIF(Vertices[Closeness Centrality],"&gt;="&amp;L5)</f>
        <v>0</v>
      </c>
      <c r="N4" s="39">
        <f t="shared" si="6"/>
        <v>0.11268374545454546</v>
      </c>
      <c r="O4" s="40">
        <f>COUNTIF(Vertices[Eigenvector Centrality],"&gt;= "&amp;N4)-COUNTIF(Vertices[Eigenvector Centrality],"&gt;="&amp;N5)</f>
        <v>0</v>
      </c>
      <c r="P4" s="39">
        <f t="shared" si="7"/>
        <v>0.6872989818181818</v>
      </c>
      <c r="Q4" s="40">
        <f>COUNTIF(Vertices[PageRank],"&gt;= "&amp;P4)-COUNTIF(Vertices[PageRank],"&gt;="&amp;P5)</f>
        <v>0</v>
      </c>
      <c r="R4" s="39">
        <f t="shared" si="8"/>
        <v>0.1787878787878788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0.32727272727272727</v>
      </c>
      <c r="I5" s="42">
        <f>COUNTIF(Vertices[Out-Degree],"&gt;= "&amp;H5)-COUNTIF(Vertices[Out-Degree],"&gt;="&amp;H6)</f>
        <v>0</v>
      </c>
      <c r="J5" s="41">
        <f t="shared" si="4"/>
        <v>0.5454545454545454</v>
      </c>
      <c r="K5" s="42">
        <f>COUNTIF(Vertices[Betweenness Centrality],"&gt;= "&amp;J5)-COUNTIF(Vertices[Betweenness Centrality],"&gt;="&amp;J6)</f>
        <v>0</v>
      </c>
      <c r="L5" s="41">
        <f t="shared" si="5"/>
        <v>0.10363638181818184</v>
      </c>
      <c r="M5" s="42">
        <f>COUNTIF(Vertices[Closeness Centrality],"&gt;= "&amp;L5)-COUNTIF(Vertices[Closeness Centrality],"&gt;="&amp;L6)</f>
        <v>0</v>
      </c>
      <c r="N5" s="41">
        <f t="shared" si="6"/>
        <v>0.11447961818181819</v>
      </c>
      <c r="O5" s="42">
        <f>COUNTIF(Vertices[Eigenvector Centrality],"&gt;= "&amp;N5)-COUNTIF(Vertices[Eigenvector Centrality],"&gt;="&amp;N6)</f>
        <v>0</v>
      </c>
      <c r="P5" s="41">
        <f t="shared" si="7"/>
        <v>0.7074304727272728</v>
      </c>
      <c r="Q5" s="42">
        <f>COUNTIF(Vertices[PageRank],"&gt;= "&amp;P5)-COUNTIF(Vertices[PageRank],"&gt;="&amp;P6)</f>
        <v>0</v>
      </c>
      <c r="R5" s="41">
        <f t="shared" si="8"/>
        <v>0.18484848484848487</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0.21818181818181817</v>
      </c>
      <c r="G6" s="40">
        <f>COUNTIF(Vertices[In-Degree],"&gt;= "&amp;F6)-COUNTIF(Vertices[In-Degree],"&gt;="&amp;F7)</f>
        <v>0</v>
      </c>
      <c r="H6" s="39">
        <f t="shared" si="3"/>
        <v>0.43636363636363634</v>
      </c>
      <c r="I6" s="40">
        <f>COUNTIF(Vertices[Out-Degree],"&gt;= "&amp;H6)-COUNTIF(Vertices[Out-Degree],"&gt;="&amp;H7)</f>
        <v>0</v>
      </c>
      <c r="J6" s="39">
        <f t="shared" si="4"/>
        <v>0.7272727272727273</v>
      </c>
      <c r="K6" s="40">
        <f>COUNTIF(Vertices[Betweenness Centrality],"&gt;= "&amp;J6)-COUNTIF(Vertices[Betweenness Centrality],"&gt;="&amp;J7)</f>
        <v>0</v>
      </c>
      <c r="L6" s="39">
        <f t="shared" si="5"/>
        <v>0.10484850909090912</v>
      </c>
      <c r="M6" s="40">
        <f>COUNTIF(Vertices[Closeness Centrality],"&gt;= "&amp;L6)-COUNTIF(Vertices[Closeness Centrality],"&gt;="&amp;L7)</f>
        <v>0</v>
      </c>
      <c r="N6" s="39">
        <f t="shared" si="6"/>
        <v>0.11627549090909092</v>
      </c>
      <c r="O6" s="40">
        <f>COUNTIF(Vertices[Eigenvector Centrality],"&gt;= "&amp;N6)-COUNTIF(Vertices[Eigenvector Centrality],"&gt;="&amp;N7)</f>
        <v>0</v>
      </c>
      <c r="P6" s="39">
        <f t="shared" si="7"/>
        <v>0.7275619636363637</v>
      </c>
      <c r="Q6" s="40">
        <f>COUNTIF(Vertices[PageRank],"&gt;= "&amp;P6)-COUNTIF(Vertices[PageRank],"&gt;="&amp;P7)</f>
        <v>0</v>
      </c>
      <c r="R6" s="39">
        <f t="shared" si="8"/>
        <v>0.19090909090909094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0.2727272727272727</v>
      </c>
      <c r="G7" s="42">
        <f>COUNTIF(Vertices[In-Degree],"&gt;= "&amp;F7)-COUNTIF(Vertices[In-Degree],"&gt;="&amp;F8)</f>
        <v>0</v>
      </c>
      <c r="H7" s="41">
        <f t="shared" si="3"/>
        <v>0.5454545454545454</v>
      </c>
      <c r="I7" s="42">
        <f>COUNTIF(Vertices[Out-Degree],"&gt;= "&amp;H7)-COUNTIF(Vertices[Out-Degree],"&gt;="&amp;H8)</f>
        <v>0</v>
      </c>
      <c r="J7" s="41">
        <f t="shared" si="4"/>
        <v>0.9090909090909092</v>
      </c>
      <c r="K7" s="42">
        <f>COUNTIF(Vertices[Betweenness Centrality],"&gt;= "&amp;J7)-COUNTIF(Vertices[Betweenness Centrality],"&gt;="&amp;J8)</f>
        <v>0</v>
      </c>
      <c r="L7" s="41">
        <f t="shared" si="5"/>
        <v>0.1060606363636364</v>
      </c>
      <c r="M7" s="42">
        <f>COUNTIF(Vertices[Closeness Centrality],"&gt;= "&amp;L7)-COUNTIF(Vertices[Closeness Centrality],"&gt;="&amp;L8)</f>
        <v>0</v>
      </c>
      <c r="N7" s="41">
        <f t="shared" si="6"/>
        <v>0.11807136363636365</v>
      </c>
      <c r="O7" s="42">
        <f>COUNTIF(Vertices[Eigenvector Centrality],"&gt;= "&amp;N7)-COUNTIF(Vertices[Eigenvector Centrality],"&gt;="&amp;N8)</f>
        <v>0</v>
      </c>
      <c r="P7" s="41">
        <f t="shared" si="7"/>
        <v>0.7476934545454547</v>
      </c>
      <c r="Q7" s="42">
        <f>COUNTIF(Vertices[PageRank],"&gt;= "&amp;P7)-COUNTIF(Vertices[PageRank],"&gt;="&amp;P8)</f>
        <v>0</v>
      </c>
      <c r="R7" s="41">
        <f t="shared" si="8"/>
        <v>0.19696969696969702</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0.32727272727272727</v>
      </c>
      <c r="G8" s="40">
        <f>COUNTIF(Vertices[In-Degree],"&gt;= "&amp;F8)-COUNTIF(Vertices[In-Degree],"&gt;="&amp;F9)</f>
        <v>0</v>
      </c>
      <c r="H8" s="39">
        <f t="shared" si="3"/>
        <v>0.6545454545454545</v>
      </c>
      <c r="I8" s="40">
        <f>COUNTIF(Vertices[Out-Degree],"&gt;= "&amp;H8)-COUNTIF(Vertices[Out-Degree],"&gt;="&amp;H9)</f>
        <v>0</v>
      </c>
      <c r="J8" s="39">
        <f t="shared" si="4"/>
        <v>1.090909090909091</v>
      </c>
      <c r="K8" s="40">
        <f>COUNTIF(Vertices[Betweenness Centrality],"&gt;= "&amp;J8)-COUNTIF(Vertices[Betweenness Centrality],"&gt;="&amp;J9)</f>
        <v>0</v>
      </c>
      <c r="L8" s="39">
        <f t="shared" si="5"/>
        <v>0.10727276363636368</v>
      </c>
      <c r="M8" s="40">
        <f>COUNTIF(Vertices[Closeness Centrality],"&gt;= "&amp;L8)-COUNTIF(Vertices[Closeness Centrality],"&gt;="&amp;L9)</f>
        <v>0</v>
      </c>
      <c r="N8" s="39">
        <f t="shared" si="6"/>
        <v>0.11986723636363639</v>
      </c>
      <c r="O8" s="40">
        <f>COUNTIF(Vertices[Eigenvector Centrality],"&gt;= "&amp;N8)-COUNTIF(Vertices[Eigenvector Centrality],"&gt;="&amp;N9)</f>
        <v>0</v>
      </c>
      <c r="P8" s="39">
        <f t="shared" si="7"/>
        <v>0.7678249454545456</v>
      </c>
      <c r="Q8" s="40">
        <f>COUNTIF(Vertices[PageRank],"&gt;= "&amp;P8)-COUNTIF(Vertices[PageRank],"&gt;="&amp;P9)</f>
        <v>0</v>
      </c>
      <c r="R8" s="39">
        <f t="shared" si="8"/>
        <v>0.2030303030303031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0.7636363636363637</v>
      </c>
      <c r="I9" s="42">
        <f>COUNTIF(Vertices[Out-Degree],"&gt;= "&amp;H9)-COUNTIF(Vertices[Out-Degree],"&gt;="&amp;H10)</f>
        <v>0</v>
      </c>
      <c r="J9" s="41">
        <f t="shared" si="4"/>
        <v>1.272727272727273</v>
      </c>
      <c r="K9" s="42">
        <f>COUNTIF(Vertices[Betweenness Centrality],"&gt;= "&amp;J9)-COUNTIF(Vertices[Betweenness Centrality],"&gt;="&amp;J10)</f>
        <v>0</v>
      </c>
      <c r="L9" s="41">
        <f t="shared" si="5"/>
        <v>0.10848489090909096</v>
      </c>
      <c r="M9" s="42">
        <f>COUNTIF(Vertices[Closeness Centrality],"&gt;= "&amp;L9)-COUNTIF(Vertices[Closeness Centrality],"&gt;="&amp;L10)</f>
        <v>0</v>
      </c>
      <c r="N9" s="41">
        <f t="shared" si="6"/>
        <v>0.12166310909090912</v>
      </c>
      <c r="O9" s="42">
        <f>COUNTIF(Vertices[Eigenvector Centrality],"&gt;= "&amp;N9)-COUNTIF(Vertices[Eigenvector Centrality],"&gt;="&amp;N10)</f>
        <v>0</v>
      </c>
      <c r="P9" s="41">
        <f t="shared" si="7"/>
        <v>0.7879564363636365</v>
      </c>
      <c r="Q9" s="42">
        <f>COUNTIF(Vertices[PageRank],"&gt;= "&amp;P9)-COUNTIF(Vertices[PageRank],"&gt;="&amp;P10)</f>
        <v>0</v>
      </c>
      <c r="R9" s="41">
        <f t="shared" si="8"/>
        <v>0.20909090909090916</v>
      </c>
      <c r="S9" s="46">
        <f>COUNTIF(Vertices[Clustering Coefficient],"&gt;= "&amp;R9)-COUNTIF(Vertices[Clustering Coefficient],"&gt;="&amp;R10)</f>
        <v>0</v>
      </c>
      <c r="T9" s="41" t="e">
        <f ca="1" t="shared" si="9"/>
        <v>#REF!</v>
      </c>
      <c r="U9" s="42" t="e">
        <f ca="1" t="shared" si="0"/>
        <v>#REF!</v>
      </c>
    </row>
    <row r="10" spans="1:21" ht="15">
      <c r="A10" s="36" t="s">
        <v>151</v>
      </c>
      <c r="B10" s="36">
        <v>1</v>
      </c>
      <c r="D10" s="34">
        <f t="shared" si="1"/>
        <v>0</v>
      </c>
      <c r="E10" s="3">
        <f>COUNTIF(Vertices[Degree],"&gt;= "&amp;D10)-COUNTIF(Vertices[Degree],"&gt;="&amp;D11)</f>
        <v>0</v>
      </c>
      <c r="F10" s="39">
        <f t="shared" si="2"/>
        <v>0.4363636363636364</v>
      </c>
      <c r="G10" s="40">
        <f>COUNTIF(Vertices[In-Degree],"&gt;= "&amp;F10)-COUNTIF(Vertices[In-Degree],"&gt;="&amp;F11)</f>
        <v>0</v>
      </c>
      <c r="H10" s="39">
        <f t="shared" si="3"/>
        <v>0.8727272727272728</v>
      </c>
      <c r="I10" s="40">
        <f>COUNTIF(Vertices[Out-Degree],"&gt;= "&amp;H10)-COUNTIF(Vertices[Out-Degree],"&gt;="&amp;H11)</f>
        <v>0</v>
      </c>
      <c r="J10" s="39">
        <f t="shared" si="4"/>
        <v>1.4545454545454548</v>
      </c>
      <c r="K10" s="40">
        <f>COUNTIF(Vertices[Betweenness Centrality],"&gt;= "&amp;J10)-COUNTIF(Vertices[Betweenness Centrality],"&gt;="&amp;J11)</f>
        <v>0</v>
      </c>
      <c r="L10" s="39">
        <f t="shared" si="5"/>
        <v>0.10969701818181823</v>
      </c>
      <c r="M10" s="40">
        <f>COUNTIF(Vertices[Closeness Centrality],"&gt;= "&amp;L10)-COUNTIF(Vertices[Closeness Centrality],"&gt;="&amp;L11)</f>
        <v>0</v>
      </c>
      <c r="N10" s="39">
        <f t="shared" si="6"/>
        <v>0.12345898181818185</v>
      </c>
      <c r="O10" s="40">
        <f>COUNTIF(Vertices[Eigenvector Centrality],"&gt;= "&amp;N10)-COUNTIF(Vertices[Eigenvector Centrality],"&gt;="&amp;N11)</f>
        <v>0</v>
      </c>
      <c r="P10" s="39">
        <f t="shared" si="7"/>
        <v>0.8080879272727275</v>
      </c>
      <c r="Q10" s="40">
        <f>COUNTIF(Vertices[PageRank],"&gt;= "&amp;P10)-COUNTIF(Vertices[PageRank],"&gt;="&amp;P11)</f>
        <v>0</v>
      </c>
      <c r="R10" s="39">
        <f t="shared" si="8"/>
        <v>0.21515151515151523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0.9818181818181819</v>
      </c>
      <c r="I11" s="42">
        <f>COUNTIF(Vertices[Out-Degree],"&gt;= "&amp;H11)-COUNTIF(Vertices[Out-Degree],"&gt;="&amp;H12)</f>
        <v>1</v>
      </c>
      <c r="J11" s="41">
        <f t="shared" si="4"/>
        <v>1.6363636363636367</v>
      </c>
      <c r="K11" s="42">
        <f>COUNTIF(Vertices[Betweenness Centrality],"&gt;= "&amp;J11)-COUNTIF(Vertices[Betweenness Centrality],"&gt;="&amp;J12)</f>
        <v>0</v>
      </c>
      <c r="L11" s="41">
        <f t="shared" si="5"/>
        <v>0.11090914545454551</v>
      </c>
      <c r="M11" s="42">
        <f>COUNTIF(Vertices[Closeness Centrality],"&gt;= "&amp;L11)-COUNTIF(Vertices[Closeness Centrality],"&gt;="&amp;L12)</f>
        <v>0</v>
      </c>
      <c r="N11" s="41">
        <f t="shared" si="6"/>
        <v>0.12525485454545457</v>
      </c>
      <c r="O11" s="42">
        <f>COUNTIF(Vertices[Eigenvector Centrality],"&gt;= "&amp;N11)-COUNTIF(Vertices[Eigenvector Centrality],"&gt;="&amp;N12)</f>
        <v>0</v>
      </c>
      <c r="P11" s="41">
        <f t="shared" si="7"/>
        <v>0.8282194181818184</v>
      </c>
      <c r="Q11" s="42">
        <f>COUNTIF(Vertices[PageRank],"&gt;= "&amp;P11)-COUNTIF(Vertices[PageRank],"&gt;="&amp;P12)</f>
        <v>0</v>
      </c>
      <c r="R11" s="41">
        <f t="shared" si="8"/>
        <v>0.2212121212121213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0.5454545454545455</v>
      </c>
      <c r="G12" s="40">
        <f>COUNTIF(Vertices[In-Degree],"&gt;= "&amp;F12)-COUNTIF(Vertices[In-Degree],"&gt;="&amp;F13)</f>
        <v>0</v>
      </c>
      <c r="H12" s="39">
        <f t="shared" si="3"/>
        <v>1.090909090909091</v>
      </c>
      <c r="I12" s="40">
        <f>COUNTIF(Vertices[Out-Degree],"&gt;= "&amp;H12)-COUNTIF(Vertices[Out-Degree],"&gt;="&amp;H13)</f>
        <v>0</v>
      </c>
      <c r="J12" s="39">
        <f t="shared" si="4"/>
        <v>1.8181818181818186</v>
      </c>
      <c r="K12" s="40">
        <f>COUNTIF(Vertices[Betweenness Centrality],"&gt;= "&amp;J12)-COUNTIF(Vertices[Betweenness Centrality],"&gt;="&amp;J13)</f>
        <v>0</v>
      </c>
      <c r="L12" s="39">
        <f t="shared" si="5"/>
        <v>0.11212127272727279</v>
      </c>
      <c r="M12" s="40">
        <f>COUNTIF(Vertices[Closeness Centrality],"&gt;= "&amp;L12)-COUNTIF(Vertices[Closeness Centrality],"&gt;="&amp;L13)</f>
        <v>0</v>
      </c>
      <c r="N12" s="39">
        <f t="shared" si="6"/>
        <v>0.1270507272727273</v>
      </c>
      <c r="O12" s="40">
        <f>COUNTIF(Vertices[Eigenvector Centrality],"&gt;= "&amp;N12)-COUNTIF(Vertices[Eigenvector Centrality],"&gt;="&amp;N13)</f>
        <v>0</v>
      </c>
      <c r="P12" s="39">
        <f t="shared" si="7"/>
        <v>0.8483509090909094</v>
      </c>
      <c r="Q12" s="40">
        <f>COUNTIF(Vertices[PageRank],"&gt;= "&amp;P12)-COUNTIF(Vertices[PageRank],"&gt;="&amp;P13)</f>
        <v>0</v>
      </c>
      <c r="R12" s="39">
        <f t="shared" si="8"/>
        <v>0.22727272727272738</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0.6000000000000001</v>
      </c>
      <c r="G13" s="42">
        <f>COUNTIF(Vertices[In-Degree],"&gt;= "&amp;F13)-COUNTIF(Vertices[In-Degree],"&gt;="&amp;F14)</f>
        <v>0</v>
      </c>
      <c r="H13" s="41">
        <f t="shared" si="3"/>
        <v>1.2000000000000002</v>
      </c>
      <c r="I13" s="42">
        <f>COUNTIF(Vertices[Out-Degree],"&gt;= "&amp;H13)-COUNTIF(Vertices[Out-Degree],"&gt;="&amp;H14)</f>
        <v>0</v>
      </c>
      <c r="J13" s="41">
        <f t="shared" si="4"/>
        <v>2.0000000000000004</v>
      </c>
      <c r="K13" s="42">
        <f>COUNTIF(Vertices[Betweenness Centrality],"&gt;= "&amp;J13)-COUNTIF(Vertices[Betweenness Centrality],"&gt;="&amp;J14)</f>
        <v>0</v>
      </c>
      <c r="L13" s="41">
        <f t="shared" si="5"/>
        <v>0.11333340000000007</v>
      </c>
      <c r="M13" s="42">
        <f>COUNTIF(Vertices[Closeness Centrality],"&gt;= "&amp;L13)-COUNTIF(Vertices[Closeness Centrality],"&gt;="&amp;L14)</f>
        <v>0</v>
      </c>
      <c r="N13" s="41">
        <f t="shared" si="6"/>
        <v>0.1288466</v>
      </c>
      <c r="O13" s="42">
        <f>COUNTIF(Vertices[Eigenvector Centrality],"&gt;= "&amp;N13)-COUNTIF(Vertices[Eigenvector Centrality],"&gt;="&amp;N14)</f>
        <v>0</v>
      </c>
      <c r="P13" s="41">
        <f t="shared" si="7"/>
        <v>0.8684824000000003</v>
      </c>
      <c r="Q13" s="42">
        <f>COUNTIF(Vertices[PageRank],"&gt;= "&amp;P13)-COUNTIF(Vertices[PageRank],"&gt;="&amp;P14)</f>
        <v>0</v>
      </c>
      <c r="R13" s="41">
        <f t="shared" si="8"/>
        <v>0.23333333333333345</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0.6545454545454547</v>
      </c>
      <c r="G14" s="40">
        <f>COUNTIF(Vertices[In-Degree],"&gt;= "&amp;F14)-COUNTIF(Vertices[In-Degree],"&gt;="&amp;F15)</f>
        <v>0</v>
      </c>
      <c r="H14" s="39">
        <f t="shared" si="3"/>
        <v>1.3090909090909093</v>
      </c>
      <c r="I14" s="40">
        <f>COUNTIF(Vertices[Out-Degree],"&gt;= "&amp;H14)-COUNTIF(Vertices[Out-Degree],"&gt;="&amp;H15)</f>
        <v>0</v>
      </c>
      <c r="J14" s="39">
        <f t="shared" si="4"/>
        <v>2.181818181818182</v>
      </c>
      <c r="K14" s="40">
        <f>COUNTIF(Vertices[Betweenness Centrality],"&gt;= "&amp;J14)-COUNTIF(Vertices[Betweenness Centrality],"&gt;="&amp;J15)</f>
        <v>0</v>
      </c>
      <c r="L14" s="39">
        <f t="shared" si="5"/>
        <v>0.11454552727272735</v>
      </c>
      <c r="M14" s="40">
        <f>COUNTIF(Vertices[Closeness Centrality],"&gt;= "&amp;L14)-COUNTIF(Vertices[Closeness Centrality],"&gt;="&amp;L15)</f>
        <v>0</v>
      </c>
      <c r="N14" s="39">
        <f t="shared" si="6"/>
        <v>0.13064247272727272</v>
      </c>
      <c r="O14" s="40">
        <f>COUNTIF(Vertices[Eigenvector Centrality],"&gt;= "&amp;N14)-COUNTIF(Vertices[Eigenvector Centrality],"&gt;="&amp;N15)</f>
        <v>0</v>
      </c>
      <c r="P14" s="39">
        <f t="shared" si="7"/>
        <v>0.8886138909090913</v>
      </c>
      <c r="Q14" s="40">
        <f>COUNTIF(Vertices[PageRank],"&gt;= "&amp;P14)-COUNTIF(Vertices[PageRank],"&gt;="&amp;P15)</f>
        <v>1</v>
      </c>
      <c r="R14" s="39">
        <f t="shared" si="8"/>
        <v>0.23939393939393952</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0.7090909090909092</v>
      </c>
      <c r="G15" s="42">
        <f>COUNTIF(Vertices[In-Degree],"&gt;= "&amp;F15)-COUNTIF(Vertices[In-Degree],"&gt;="&amp;F16)</f>
        <v>0</v>
      </c>
      <c r="H15" s="41">
        <f t="shared" si="3"/>
        <v>1.4181818181818184</v>
      </c>
      <c r="I15" s="42">
        <f>COUNTIF(Vertices[Out-Degree],"&gt;= "&amp;H15)-COUNTIF(Vertices[Out-Degree],"&gt;="&amp;H16)</f>
        <v>0</v>
      </c>
      <c r="J15" s="41">
        <f t="shared" si="4"/>
        <v>2.3636363636363638</v>
      </c>
      <c r="K15" s="42">
        <f>COUNTIF(Vertices[Betweenness Centrality],"&gt;= "&amp;J15)-COUNTIF(Vertices[Betweenness Centrality],"&gt;="&amp;J16)</f>
        <v>0</v>
      </c>
      <c r="L15" s="41">
        <f t="shared" si="5"/>
        <v>0.11575765454545463</v>
      </c>
      <c r="M15" s="42">
        <f>COUNTIF(Vertices[Closeness Centrality],"&gt;= "&amp;L15)-COUNTIF(Vertices[Closeness Centrality],"&gt;="&amp;L16)</f>
        <v>0</v>
      </c>
      <c r="N15" s="41">
        <f t="shared" si="6"/>
        <v>0.13243834545454544</v>
      </c>
      <c r="O15" s="42">
        <f>COUNTIF(Vertices[Eigenvector Centrality],"&gt;= "&amp;N15)-COUNTIF(Vertices[Eigenvector Centrality],"&gt;="&amp;N16)</f>
        <v>0</v>
      </c>
      <c r="P15" s="41">
        <f t="shared" si="7"/>
        <v>0.9087453818181822</v>
      </c>
      <c r="Q15" s="42">
        <f>COUNTIF(Vertices[PageRank],"&gt;= "&amp;P15)-COUNTIF(Vertices[PageRank],"&gt;="&amp;P16)</f>
        <v>0</v>
      </c>
      <c r="R15" s="41">
        <f t="shared" si="8"/>
        <v>0.2454545454545456</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0.7636363636363638</v>
      </c>
      <c r="G16" s="40">
        <f>COUNTIF(Vertices[In-Degree],"&gt;= "&amp;F16)-COUNTIF(Vertices[In-Degree],"&gt;="&amp;F17)</f>
        <v>0</v>
      </c>
      <c r="H16" s="39">
        <f t="shared" si="3"/>
        <v>1.5272727272727276</v>
      </c>
      <c r="I16" s="40">
        <f>COUNTIF(Vertices[Out-Degree],"&gt;= "&amp;H16)-COUNTIF(Vertices[Out-Degree],"&gt;="&amp;H17)</f>
        <v>0</v>
      </c>
      <c r="J16" s="39">
        <f t="shared" si="4"/>
        <v>2.5454545454545454</v>
      </c>
      <c r="K16" s="40">
        <f>COUNTIF(Vertices[Betweenness Centrality],"&gt;= "&amp;J16)-COUNTIF(Vertices[Betweenness Centrality],"&gt;="&amp;J17)</f>
        <v>0</v>
      </c>
      <c r="L16" s="39">
        <f t="shared" si="5"/>
        <v>0.1169697818181819</v>
      </c>
      <c r="M16" s="40">
        <f>COUNTIF(Vertices[Closeness Centrality],"&gt;= "&amp;L16)-COUNTIF(Vertices[Closeness Centrality],"&gt;="&amp;L17)</f>
        <v>0</v>
      </c>
      <c r="N16" s="39">
        <f t="shared" si="6"/>
        <v>0.13423421818181816</v>
      </c>
      <c r="O16" s="40">
        <f>COUNTIF(Vertices[Eigenvector Centrality],"&gt;= "&amp;N16)-COUNTIF(Vertices[Eigenvector Centrality],"&gt;="&amp;N17)</f>
        <v>0</v>
      </c>
      <c r="P16" s="39">
        <f t="shared" si="7"/>
        <v>0.9288768727272732</v>
      </c>
      <c r="Q16" s="40">
        <f>COUNTIF(Vertices[PageRank],"&gt;= "&amp;P16)-COUNTIF(Vertices[PageRank],"&gt;="&amp;P17)</f>
        <v>0</v>
      </c>
      <c r="R16" s="39">
        <f t="shared" si="8"/>
        <v>0.25151515151515164</v>
      </c>
      <c r="S16" s="45">
        <f>COUNTIF(Vertices[Clustering Coefficient],"&gt;= "&amp;R16)-COUNTIF(Vertices[Clustering Coefficient],"&gt;="&amp;R17)</f>
        <v>0</v>
      </c>
      <c r="T16" s="39" t="e">
        <f ca="1" t="shared" si="9"/>
        <v>#REF!</v>
      </c>
      <c r="U16" s="40" t="e">
        <f ca="1" t="shared" si="0"/>
        <v>#REF!</v>
      </c>
    </row>
    <row r="17" spans="1:21" ht="15">
      <c r="A17" s="36" t="s">
        <v>154</v>
      </c>
      <c r="B17" s="36">
        <v>7</v>
      </c>
      <c r="D17" s="34">
        <f t="shared" si="1"/>
        <v>0</v>
      </c>
      <c r="E17" s="3">
        <f>COUNTIF(Vertices[Degree],"&gt;= "&amp;D17)-COUNTIF(Vertices[Degree],"&gt;="&amp;D18)</f>
        <v>0</v>
      </c>
      <c r="F17" s="41">
        <f t="shared" si="2"/>
        <v>0.8181818181818183</v>
      </c>
      <c r="G17" s="42">
        <f>COUNTIF(Vertices[In-Degree],"&gt;= "&amp;F17)-COUNTIF(Vertices[In-Degree],"&gt;="&amp;F18)</f>
        <v>0</v>
      </c>
      <c r="H17" s="41">
        <f t="shared" si="3"/>
        <v>1.6363636363636367</v>
      </c>
      <c r="I17" s="42">
        <f>COUNTIF(Vertices[Out-Degree],"&gt;= "&amp;H17)-COUNTIF(Vertices[Out-Degree],"&gt;="&amp;H18)</f>
        <v>0</v>
      </c>
      <c r="J17" s="41">
        <f t="shared" si="4"/>
        <v>2.727272727272727</v>
      </c>
      <c r="K17" s="42">
        <f>COUNTIF(Vertices[Betweenness Centrality],"&gt;= "&amp;J17)-COUNTIF(Vertices[Betweenness Centrality],"&gt;="&amp;J18)</f>
        <v>0</v>
      </c>
      <c r="L17" s="41">
        <f t="shared" si="5"/>
        <v>0.11818190909090918</v>
      </c>
      <c r="M17" s="42">
        <f>COUNTIF(Vertices[Closeness Centrality],"&gt;= "&amp;L17)-COUNTIF(Vertices[Closeness Centrality],"&gt;="&amp;L18)</f>
        <v>0</v>
      </c>
      <c r="N17" s="41">
        <f t="shared" si="6"/>
        <v>0.13603009090909088</v>
      </c>
      <c r="O17" s="42">
        <f>COUNTIF(Vertices[Eigenvector Centrality],"&gt;= "&amp;N17)-COUNTIF(Vertices[Eigenvector Centrality],"&gt;="&amp;N18)</f>
        <v>0</v>
      </c>
      <c r="P17" s="41">
        <f t="shared" si="7"/>
        <v>0.9490083636363641</v>
      </c>
      <c r="Q17" s="42">
        <f>COUNTIF(Vertices[PageRank],"&gt;= "&amp;P17)-COUNTIF(Vertices[PageRank],"&gt;="&amp;P18)</f>
        <v>0</v>
      </c>
      <c r="R17" s="41">
        <f t="shared" si="8"/>
        <v>0.2575757575757577</v>
      </c>
      <c r="S17" s="46">
        <f>COUNTIF(Vertices[Clustering Coefficient],"&gt;= "&amp;R17)-COUNTIF(Vertices[Clustering Coefficient],"&gt;="&amp;R18)</f>
        <v>0</v>
      </c>
      <c r="T17" s="41" t="e">
        <f ca="1" t="shared" si="9"/>
        <v>#REF!</v>
      </c>
      <c r="U17" s="42" t="e">
        <f ca="1" t="shared" si="0"/>
        <v>#REF!</v>
      </c>
    </row>
    <row r="18" spans="1:21" ht="15">
      <c r="A18" s="36" t="s">
        <v>155</v>
      </c>
      <c r="B18" s="36">
        <v>13</v>
      </c>
      <c r="D18" s="34">
        <f t="shared" si="1"/>
        <v>0</v>
      </c>
      <c r="E18" s="3">
        <f>COUNTIF(Vertices[Degree],"&gt;= "&amp;D18)-COUNTIF(Vertices[Degree],"&gt;="&amp;D19)</f>
        <v>0</v>
      </c>
      <c r="F18" s="39">
        <f t="shared" si="2"/>
        <v>0.8727272727272729</v>
      </c>
      <c r="G18" s="40">
        <f>COUNTIF(Vertices[In-Degree],"&gt;= "&amp;F18)-COUNTIF(Vertices[In-Degree],"&gt;="&amp;F19)</f>
        <v>0</v>
      </c>
      <c r="H18" s="39">
        <f t="shared" si="3"/>
        <v>1.7454545454545458</v>
      </c>
      <c r="I18" s="40">
        <f>COUNTIF(Vertices[Out-Degree],"&gt;= "&amp;H18)-COUNTIF(Vertices[Out-Degree],"&gt;="&amp;H19)</f>
        <v>0</v>
      </c>
      <c r="J18" s="39">
        <f t="shared" si="4"/>
        <v>2.9090909090909087</v>
      </c>
      <c r="K18" s="40">
        <f>COUNTIF(Vertices[Betweenness Centrality],"&gt;= "&amp;J18)-COUNTIF(Vertices[Betweenness Centrality],"&gt;="&amp;J19)</f>
        <v>0</v>
      </c>
      <c r="L18" s="39">
        <f t="shared" si="5"/>
        <v>0.11939403636363646</v>
      </c>
      <c r="M18" s="40">
        <f>COUNTIF(Vertices[Closeness Centrality],"&gt;= "&amp;L18)-COUNTIF(Vertices[Closeness Centrality],"&gt;="&amp;L19)</f>
        <v>0</v>
      </c>
      <c r="N18" s="39">
        <f t="shared" si="6"/>
        <v>0.1378259636363636</v>
      </c>
      <c r="O18" s="40">
        <f>COUNTIF(Vertices[Eigenvector Centrality],"&gt;= "&amp;N18)-COUNTIF(Vertices[Eigenvector Centrality],"&gt;="&amp;N19)</f>
        <v>0</v>
      </c>
      <c r="P18" s="39">
        <f t="shared" si="7"/>
        <v>0.969139854545455</v>
      </c>
      <c r="Q18" s="40">
        <f>COUNTIF(Vertices[PageRank],"&gt;= "&amp;P18)-COUNTIF(Vertices[PageRank],"&gt;="&amp;P19)</f>
        <v>0</v>
      </c>
      <c r="R18" s="39">
        <f t="shared" si="8"/>
        <v>0.2636363636363637</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0.9272727272727275</v>
      </c>
      <c r="G19" s="42">
        <f>COUNTIF(Vertices[In-Degree],"&gt;= "&amp;F19)-COUNTIF(Vertices[In-Degree],"&gt;="&amp;F20)</f>
        <v>0</v>
      </c>
      <c r="H19" s="41">
        <f t="shared" si="3"/>
        <v>1.854545454545455</v>
      </c>
      <c r="I19" s="42">
        <f>COUNTIF(Vertices[Out-Degree],"&gt;= "&amp;H19)-COUNTIF(Vertices[Out-Degree],"&gt;="&amp;H20)</f>
        <v>0</v>
      </c>
      <c r="J19" s="41">
        <f t="shared" si="4"/>
        <v>3.0909090909090904</v>
      </c>
      <c r="K19" s="42">
        <f>COUNTIF(Vertices[Betweenness Centrality],"&gt;= "&amp;J19)-COUNTIF(Vertices[Betweenness Centrality],"&gt;="&amp;J20)</f>
        <v>0</v>
      </c>
      <c r="L19" s="41">
        <f t="shared" si="5"/>
        <v>0.12060616363636374</v>
      </c>
      <c r="M19" s="42">
        <f>COUNTIF(Vertices[Closeness Centrality],"&gt;= "&amp;L19)-COUNTIF(Vertices[Closeness Centrality],"&gt;="&amp;L20)</f>
        <v>0</v>
      </c>
      <c r="N19" s="41">
        <f t="shared" si="6"/>
        <v>0.13962183636363631</v>
      </c>
      <c r="O19" s="42">
        <f>COUNTIF(Vertices[Eigenvector Centrality],"&gt;= "&amp;N19)-COUNTIF(Vertices[Eigenvector Centrality],"&gt;="&amp;N20)</f>
        <v>0</v>
      </c>
      <c r="P19" s="41">
        <f t="shared" si="7"/>
        <v>0.989271345454546</v>
      </c>
      <c r="Q19" s="42">
        <f>COUNTIF(Vertices[PageRank],"&gt;= "&amp;P19)-COUNTIF(Vertices[PageRank],"&gt;="&amp;P20)</f>
        <v>0</v>
      </c>
      <c r="R19" s="41">
        <f t="shared" si="8"/>
        <v>0.26969696969696977</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0.981818181818182</v>
      </c>
      <c r="G20" s="40">
        <f>COUNTIF(Vertices[In-Degree],"&gt;= "&amp;F20)-COUNTIF(Vertices[In-Degree],"&gt;="&amp;F21)</f>
        <v>1</v>
      </c>
      <c r="H20" s="39">
        <f t="shared" si="3"/>
        <v>1.963636363636364</v>
      </c>
      <c r="I20" s="40">
        <f>COUNTIF(Vertices[Out-Degree],"&gt;= "&amp;H20)-COUNTIF(Vertices[Out-Degree],"&gt;="&amp;H21)</f>
        <v>0</v>
      </c>
      <c r="J20" s="39">
        <f t="shared" si="4"/>
        <v>3.272727272727272</v>
      </c>
      <c r="K20" s="40">
        <f>COUNTIF(Vertices[Betweenness Centrality],"&gt;= "&amp;J20)-COUNTIF(Vertices[Betweenness Centrality],"&gt;="&amp;J21)</f>
        <v>0</v>
      </c>
      <c r="L20" s="39">
        <f t="shared" si="5"/>
        <v>0.12181829090909102</v>
      </c>
      <c r="M20" s="40">
        <f>COUNTIF(Vertices[Closeness Centrality],"&gt;= "&amp;L20)-COUNTIF(Vertices[Closeness Centrality],"&gt;="&amp;L21)</f>
        <v>0</v>
      </c>
      <c r="N20" s="39">
        <f t="shared" si="6"/>
        <v>0.14141770909090903</v>
      </c>
      <c r="O20" s="40">
        <f>COUNTIF(Vertices[Eigenvector Centrality],"&gt;= "&amp;N20)-COUNTIF(Vertices[Eigenvector Centrality],"&gt;="&amp;N21)</f>
        <v>0</v>
      </c>
      <c r="P20" s="39">
        <f t="shared" si="7"/>
        <v>1.009402836363637</v>
      </c>
      <c r="Q20" s="40">
        <f>COUNTIF(Vertices[PageRank],"&gt;= "&amp;P20)-COUNTIF(Vertices[PageRank],"&gt;="&amp;P21)</f>
        <v>0</v>
      </c>
      <c r="R20" s="39">
        <f t="shared" si="8"/>
        <v>0.2757575757575758</v>
      </c>
      <c r="S20" s="45">
        <f>COUNTIF(Vertices[Clustering Coefficient],"&gt;= "&amp;R20)-COUNTIF(Vertices[Clustering Coefficient],"&gt;="&amp;R21)</f>
        <v>0</v>
      </c>
      <c r="T20" s="39" t="e">
        <f ca="1" t="shared" si="9"/>
        <v>#REF!</v>
      </c>
      <c r="U20" s="40" t="e">
        <f ca="1" t="shared" si="0"/>
        <v>#REF!</v>
      </c>
    </row>
    <row r="21" spans="1:21" ht="15">
      <c r="A21" s="36" t="s">
        <v>157</v>
      </c>
      <c r="B21" s="36">
        <v>1.265306</v>
      </c>
      <c r="D21" s="34">
        <f t="shared" si="1"/>
        <v>0</v>
      </c>
      <c r="E21" s="3">
        <f>COUNTIF(Vertices[Degree],"&gt;= "&amp;D21)-COUNTIF(Vertices[Degree],"&gt;="&amp;D22)</f>
        <v>0</v>
      </c>
      <c r="F21" s="41">
        <f t="shared" si="2"/>
        <v>1.0363636363636366</v>
      </c>
      <c r="G21" s="42">
        <f>COUNTIF(Vertices[In-Degree],"&gt;= "&amp;F21)-COUNTIF(Vertices[In-Degree],"&gt;="&amp;F22)</f>
        <v>0</v>
      </c>
      <c r="H21" s="41">
        <f t="shared" si="3"/>
        <v>2.072727272727273</v>
      </c>
      <c r="I21" s="42">
        <f>COUNTIF(Vertices[Out-Degree],"&gt;= "&amp;H21)-COUNTIF(Vertices[Out-Degree],"&gt;="&amp;H22)</f>
        <v>0</v>
      </c>
      <c r="J21" s="41">
        <f t="shared" si="4"/>
        <v>3.4545454545454537</v>
      </c>
      <c r="K21" s="42">
        <f>COUNTIF(Vertices[Betweenness Centrality],"&gt;= "&amp;J21)-COUNTIF(Vertices[Betweenness Centrality],"&gt;="&amp;J22)</f>
        <v>0</v>
      </c>
      <c r="L21" s="41">
        <f t="shared" si="5"/>
        <v>0.1230304181818183</v>
      </c>
      <c r="M21" s="42">
        <f>COUNTIF(Vertices[Closeness Centrality],"&gt;= "&amp;L21)-COUNTIF(Vertices[Closeness Centrality],"&gt;="&amp;L22)</f>
        <v>0</v>
      </c>
      <c r="N21" s="41">
        <f t="shared" si="6"/>
        <v>0.14321358181818175</v>
      </c>
      <c r="O21" s="42">
        <f>COUNTIF(Vertices[Eigenvector Centrality],"&gt;= "&amp;N21)-COUNTIF(Vertices[Eigenvector Centrality],"&gt;="&amp;N22)</f>
        <v>0</v>
      </c>
      <c r="P21" s="41">
        <f t="shared" si="7"/>
        <v>1.0295343272727278</v>
      </c>
      <c r="Q21" s="42">
        <f>COUNTIF(Vertices[PageRank],"&gt;= "&amp;P21)-COUNTIF(Vertices[PageRank],"&gt;="&amp;P22)</f>
        <v>0</v>
      </c>
      <c r="R21" s="41">
        <f t="shared" si="8"/>
        <v>0.28181818181818186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1.090909090909091</v>
      </c>
      <c r="G22" s="40">
        <f>COUNTIF(Vertices[In-Degree],"&gt;= "&amp;F22)-COUNTIF(Vertices[In-Degree],"&gt;="&amp;F23)</f>
        <v>0</v>
      </c>
      <c r="H22" s="39">
        <f t="shared" si="3"/>
        <v>2.181818181818182</v>
      </c>
      <c r="I22" s="40">
        <f>COUNTIF(Vertices[Out-Degree],"&gt;= "&amp;H22)-COUNTIF(Vertices[Out-Degree],"&gt;="&amp;H23)</f>
        <v>0</v>
      </c>
      <c r="J22" s="39">
        <f t="shared" si="4"/>
        <v>3.6363636363636354</v>
      </c>
      <c r="K22" s="40">
        <f>COUNTIF(Vertices[Betweenness Centrality],"&gt;= "&amp;J22)-COUNTIF(Vertices[Betweenness Centrality],"&gt;="&amp;J23)</f>
        <v>0</v>
      </c>
      <c r="L22" s="39">
        <f t="shared" si="5"/>
        <v>0.12424254545454558</v>
      </c>
      <c r="M22" s="40">
        <f>COUNTIF(Vertices[Closeness Centrality],"&gt;= "&amp;L22)-COUNTIF(Vertices[Closeness Centrality],"&gt;="&amp;L23)</f>
        <v>0</v>
      </c>
      <c r="N22" s="39">
        <f t="shared" si="6"/>
        <v>0.14500945454545447</v>
      </c>
      <c r="O22" s="40">
        <f>COUNTIF(Vertices[Eigenvector Centrality],"&gt;= "&amp;N22)-COUNTIF(Vertices[Eigenvector Centrality],"&gt;="&amp;N23)</f>
        <v>0</v>
      </c>
      <c r="P22" s="39">
        <f t="shared" si="7"/>
        <v>1.0496658181818186</v>
      </c>
      <c r="Q22" s="40">
        <f>COUNTIF(Vertices[PageRank],"&gt;= "&amp;P22)-COUNTIF(Vertices[PageRank],"&gt;="&amp;P23)</f>
        <v>0</v>
      </c>
      <c r="R22" s="39">
        <f t="shared" si="8"/>
        <v>0.2878787878787879</v>
      </c>
      <c r="S22" s="45">
        <f>COUNTIF(Vertices[Clustering Coefficient],"&gt;= "&amp;R22)-COUNTIF(Vertices[Clustering Coefficient],"&gt;="&amp;R23)</f>
        <v>0</v>
      </c>
      <c r="T22" s="39" t="e">
        <f ca="1" t="shared" si="9"/>
        <v>#REF!</v>
      </c>
      <c r="U22" s="40" t="e">
        <f ca="1" t="shared" si="0"/>
        <v>#REF!</v>
      </c>
    </row>
    <row r="23" spans="1:21" ht="15">
      <c r="A23" s="36" t="s">
        <v>158</v>
      </c>
      <c r="B23" s="36">
        <v>0.2619047619047619</v>
      </c>
      <c r="D23" s="34">
        <f t="shared" si="1"/>
        <v>0</v>
      </c>
      <c r="E23" s="3">
        <f>COUNTIF(Vertices[Degree],"&gt;= "&amp;D23)-COUNTIF(Vertices[Degree],"&gt;="&amp;D24)</f>
        <v>0</v>
      </c>
      <c r="F23" s="41">
        <f t="shared" si="2"/>
        <v>1.1454545454545455</v>
      </c>
      <c r="G23" s="42">
        <f>COUNTIF(Vertices[In-Degree],"&gt;= "&amp;F23)-COUNTIF(Vertices[In-Degree],"&gt;="&amp;F24)</f>
        <v>0</v>
      </c>
      <c r="H23" s="41">
        <f t="shared" si="3"/>
        <v>2.290909090909091</v>
      </c>
      <c r="I23" s="42">
        <f>COUNTIF(Vertices[Out-Degree],"&gt;= "&amp;H23)-COUNTIF(Vertices[Out-Degree],"&gt;="&amp;H24)</f>
        <v>0</v>
      </c>
      <c r="J23" s="41">
        <f t="shared" si="4"/>
        <v>3.818181818181817</v>
      </c>
      <c r="K23" s="42">
        <f>COUNTIF(Vertices[Betweenness Centrality],"&gt;= "&amp;J23)-COUNTIF(Vertices[Betweenness Centrality],"&gt;="&amp;J24)</f>
        <v>0</v>
      </c>
      <c r="L23" s="41">
        <f t="shared" si="5"/>
        <v>0.12545467272727284</v>
      </c>
      <c r="M23" s="42">
        <f>COUNTIF(Vertices[Closeness Centrality],"&gt;= "&amp;L23)-COUNTIF(Vertices[Closeness Centrality],"&gt;="&amp;L24)</f>
        <v>0</v>
      </c>
      <c r="N23" s="41">
        <f t="shared" si="6"/>
        <v>0.1468053272727272</v>
      </c>
      <c r="O23" s="42">
        <f>COUNTIF(Vertices[Eigenvector Centrality],"&gt;= "&amp;N23)-COUNTIF(Vertices[Eigenvector Centrality],"&gt;="&amp;N24)</f>
        <v>1</v>
      </c>
      <c r="P23" s="41">
        <f t="shared" si="7"/>
        <v>1.0697973090909094</v>
      </c>
      <c r="Q23" s="42">
        <f>COUNTIF(Vertices[PageRank],"&gt;= "&amp;P23)-COUNTIF(Vertices[PageRank],"&gt;="&amp;P24)</f>
        <v>0</v>
      </c>
      <c r="R23" s="41">
        <f t="shared" si="8"/>
        <v>0.29393939393939394</v>
      </c>
      <c r="S23" s="46">
        <f>COUNTIF(Vertices[Clustering Coefficient],"&gt;= "&amp;R23)-COUNTIF(Vertices[Clustering Coefficient],"&gt;="&amp;R24)</f>
        <v>0</v>
      </c>
      <c r="T23" s="41" t="e">
        <f ca="1" t="shared" si="9"/>
        <v>#REF!</v>
      </c>
      <c r="U23" s="42" t="e">
        <f ca="1" t="shared" si="0"/>
        <v>#REF!</v>
      </c>
    </row>
    <row r="24" spans="1:21" ht="15">
      <c r="A24" s="36" t="s">
        <v>491</v>
      </c>
      <c r="B24" s="36">
        <v>0.102071</v>
      </c>
      <c r="D24" s="34">
        <f t="shared" si="1"/>
        <v>0</v>
      </c>
      <c r="E24" s="3">
        <f>COUNTIF(Vertices[Degree],"&gt;= "&amp;D24)-COUNTIF(Vertices[Degree],"&gt;="&amp;D25)</f>
        <v>0</v>
      </c>
      <c r="F24" s="39">
        <f t="shared" si="2"/>
        <v>1.2</v>
      </c>
      <c r="G24" s="40">
        <f>COUNTIF(Vertices[In-Degree],"&gt;= "&amp;F24)-COUNTIF(Vertices[In-Degree],"&gt;="&amp;F25)</f>
        <v>0</v>
      </c>
      <c r="H24" s="39">
        <f t="shared" si="3"/>
        <v>2.4</v>
      </c>
      <c r="I24" s="40">
        <f>COUNTIF(Vertices[Out-Degree],"&gt;= "&amp;H24)-COUNTIF(Vertices[Out-Degree],"&gt;="&amp;H25)</f>
        <v>0</v>
      </c>
      <c r="J24" s="39">
        <f t="shared" si="4"/>
        <v>3.9999999999999987</v>
      </c>
      <c r="K24" s="40">
        <f>COUNTIF(Vertices[Betweenness Centrality],"&gt;= "&amp;J24)-COUNTIF(Vertices[Betweenness Centrality],"&gt;="&amp;J25)</f>
        <v>0</v>
      </c>
      <c r="L24" s="39">
        <f t="shared" si="5"/>
        <v>0.1266668000000001</v>
      </c>
      <c r="M24" s="40">
        <f>COUNTIF(Vertices[Closeness Centrality],"&gt;= "&amp;L24)-COUNTIF(Vertices[Closeness Centrality],"&gt;="&amp;L25)</f>
        <v>0</v>
      </c>
      <c r="N24" s="39">
        <f t="shared" si="6"/>
        <v>0.1486011999999999</v>
      </c>
      <c r="O24" s="40">
        <f>COUNTIF(Vertices[Eigenvector Centrality],"&gt;= "&amp;N24)-COUNTIF(Vertices[Eigenvector Centrality],"&gt;="&amp;N25)</f>
        <v>0</v>
      </c>
      <c r="P24" s="39">
        <f t="shared" si="7"/>
        <v>1.0899288000000003</v>
      </c>
      <c r="Q24" s="40">
        <f>COUNTIF(Vertices[PageRank],"&gt;= "&amp;P24)-COUNTIF(Vertices[PageRank],"&gt;="&amp;P25)</f>
        <v>0</v>
      </c>
      <c r="R24" s="39">
        <f t="shared" si="8"/>
        <v>0.3</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1.2545454545454544</v>
      </c>
      <c r="G25" s="42">
        <f>COUNTIF(Vertices[In-Degree],"&gt;= "&amp;F25)-COUNTIF(Vertices[In-Degree],"&gt;="&amp;F26)</f>
        <v>0</v>
      </c>
      <c r="H25" s="41">
        <f t="shared" si="3"/>
        <v>2.509090909090909</v>
      </c>
      <c r="I25" s="42">
        <f>COUNTIF(Vertices[Out-Degree],"&gt;= "&amp;H25)-COUNTIF(Vertices[Out-Degree],"&gt;="&amp;H26)</f>
        <v>0</v>
      </c>
      <c r="J25" s="41">
        <f t="shared" si="4"/>
        <v>4.181818181818181</v>
      </c>
      <c r="K25" s="42">
        <f>COUNTIF(Vertices[Betweenness Centrality],"&gt;= "&amp;J25)-COUNTIF(Vertices[Betweenness Centrality],"&gt;="&amp;J26)</f>
        <v>0</v>
      </c>
      <c r="L25" s="41">
        <f t="shared" si="5"/>
        <v>0.12787892727272737</v>
      </c>
      <c r="M25" s="42">
        <f>COUNTIF(Vertices[Closeness Centrality],"&gt;= "&amp;L25)-COUNTIF(Vertices[Closeness Centrality],"&gt;="&amp;L26)</f>
        <v>0</v>
      </c>
      <c r="N25" s="41">
        <f t="shared" si="6"/>
        <v>0.15039707272727262</v>
      </c>
      <c r="O25" s="42">
        <f>COUNTIF(Vertices[Eigenvector Centrality],"&gt;= "&amp;N25)-COUNTIF(Vertices[Eigenvector Centrality],"&gt;="&amp;N26)</f>
        <v>0</v>
      </c>
      <c r="P25" s="41">
        <f t="shared" si="7"/>
        <v>1.110060290909091</v>
      </c>
      <c r="Q25" s="42">
        <f>COUNTIF(Vertices[PageRank],"&gt;= "&amp;P25)-COUNTIF(Vertices[PageRank],"&gt;="&amp;P26)</f>
        <v>0</v>
      </c>
      <c r="R25" s="41">
        <f t="shared" si="8"/>
        <v>0.30606060606060603</v>
      </c>
      <c r="S25" s="46">
        <f>COUNTIF(Vertices[Clustering Coefficient],"&gt;= "&amp;R25)-COUNTIF(Vertices[Clustering Coefficient],"&gt;="&amp;R26)</f>
        <v>0</v>
      </c>
      <c r="T25" s="41" t="e">
        <f ca="1" t="shared" si="9"/>
        <v>#REF!</v>
      </c>
      <c r="U25" s="42" t="e">
        <f ca="1" t="shared" si="0"/>
        <v>#REF!</v>
      </c>
    </row>
    <row r="26" spans="1:21" ht="15">
      <c r="A26" s="36" t="s">
        <v>492</v>
      </c>
      <c r="B26" s="36" t="s">
        <v>493</v>
      </c>
      <c r="D26" s="34">
        <f t="shared" si="1"/>
        <v>0</v>
      </c>
      <c r="E26" s="3">
        <f>COUNTIF(Vertices[Degree],"&gt;= "&amp;D26)-COUNTIF(Vertices[Degree],"&gt;="&amp;D28)</f>
        <v>0</v>
      </c>
      <c r="F26" s="39">
        <f t="shared" si="2"/>
        <v>1.3090909090909089</v>
      </c>
      <c r="G26" s="40">
        <f>COUNTIF(Vertices[In-Degree],"&gt;= "&amp;F26)-COUNTIF(Vertices[In-Degree],"&gt;="&amp;F28)</f>
        <v>0</v>
      </c>
      <c r="H26" s="39">
        <f t="shared" si="3"/>
        <v>2.6181818181818177</v>
      </c>
      <c r="I26" s="40">
        <f>COUNTIF(Vertices[Out-Degree],"&gt;= "&amp;H26)-COUNTIF(Vertices[Out-Degree],"&gt;="&amp;H28)</f>
        <v>0</v>
      </c>
      <c r="J26" s="39">
        <f t="shared" si="4"/>
        <v>4.363636363636362</v>
      </c>
      <c r="K26" s="40">
        <f>COUNTIF(Vertices[Betweenness Centrality],"&gt;= "&amp;J26)-COUNTIF(Vertices[Betweenness Centrality],"&gt;="&amp;J28)</f>
        <v>0</v>
      </c>
      <c r="L26" s="39">
        <f t="shared" si="5"/>
        <v>0.12909105454545464</v>
      </c>
      <c r="M26" s="40">
        <f>COUNTIF(Vertices[Closeness Centrality],"&gt;= "&amp;L26)-COUNTIF(Vertices[Closeness Centrality],"&gt;="&amp;L28)</f>
        <v>0</v>
      </c>
      <c r="N26" s="39">
        <f t="shared" si="6"/>
        <v>0.15219294545454534</v>
      </c>
      <c r="O26" s="40">
        <f>COUNTIF(Vertices[Eigenvector Centrality],"&gt;= "&amp;N26)-COUNTIF(Vertices[Eigenvector Centrality],"&gt;="&amp;N28)</f>
        <v>0</v>
      </c>
      <c r="P26" s="39">
        <f t="shared" si="7"/>
        <v>1.130191781818182</v>
      </c>
      <c r="Q26" s="40">
        <f>COUNTIF(Vertices[PageRank],"&gt;= "&amp;P26)-COUNTIF(Vertices[PageRank],"&gt;="&amp;P28)</f>
        <v>0</v>
      </c>
      <c r="R26" s="39">
        <f t="shared" si="8"/>
        <v>0.3121212121212121</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9"/>
      <c r="G27" s="80">
        <f>COUNTIF(Vertices[In-Degree],"&gt;= "&amp;F27)-COUNTIF(Vertices[In-Degree],"&gt;="&amp;F28)</f>
        <v>-5</v>
      </c>
      <c r="H27" s="79"/>
      <c r="I27" s="80">
        <f>COUNTIF(Vertices[Out-Degree],"&gt;= "&amp;H27)-COUNTIF(Vertices[Out-Degree],"&gt;="&amp;H28)</f>
        <v>-2</v>
      </c>
      <c r="J27" s="79"/>
      <c r="K27" s="80">
        <f>COUNTIF(Vertices[Betweenness Centrality],"&gt;= "&amp;J27)-COUNTIF(Vertices[Betweenness Centrality],"&gt;="&amp;J28)</f>
        <v>-2</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2.7272727272727266</v>
      </c>
      <c r="I28" s="42">
        <f>COUNTIF(Vertices[Out-Degree],"&gt;= "&amp;H28)-COUNTIF(Vertices[Out-Degree],"&gt;="&amp;H40)</f>
        <v>0</v>
      </c>
      <c r="J28" s="41">
        <f>J26+($J$57-$J$2)/BinDivisor</f>
        <v>4.545454545454544</v>
      </c>
      <c r="K28" s="42">
        <f>COUNTIF(Vertices[Betweenness Centrality],"&gt;= "&amp;J28)-COUNTIF(Vertices[Betweenness Centrality],"&gt;="&amp;J40)</f>
        <v>0</v>
      </c>
      <c r="L28" s="41">
        <f>L26+($L$57-$L$2)/BinDivisor</f>
        <v>0.1303031818181819</v>
      </c>
      <c r="M28" s="42">
        <f>COUNTIF(Vertices[Closeness Centrality],"&gt;= "&amp;L28)-COUNTIF(Vertices[Closeness Centrality],"&gt;="&amp;L40)</f>
        <v>0</v>
      </c>
      <c r="N28" s="41">
        <f>N26+($N$57-$N$2)/BinDivisor</f>
        <v>0.15398881818181806</v>
      </c>
      <c r="O28" s="42">
        <f>COUNTIF(Vertices[Eigenvector Centrality],"&gt;= "&amp;N28)-COUNTIF(Vertices[Eigenvector Centrality],"&gt;="&amp;N40)</f>
        <v>0</v>
      </c>
      <c r="P28" s="41">
        <f>P26+($P$57-$P$2)/BinDivisor</f>
        <v>1.1503232727272727</v>
      </c>
      <c r="Q28" s="42">
        <f>COUNTIF(Vertices[PageRank],"&gt;= "&amp;P28)-COUNTIF(Vertices[PageRank],"&gt;="&amp;P40)</f>
        <v>0</v>
      </c>
      <c r="R28" s="41">
        <f>R26+($R$57-$R$2)/BinDivisor</f>
        <v>0.3181818181818181</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4:21" ht="15">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-5</v>
      </c>
      <c r="H38" s="79"/>
      <c r="I38" s="80">
        <f>COUNTIF(Vertices[Out-Degree],"&gt;= "&amp;H38)-COUNTIF(Vertices[Out-Degree],"&gt;="&amp;H40)</f>
        <v>-2</v>
      </c>
      <c r="J38" s="79"/>
      <c r="K38" s="80">
        <f>COUNTIF(Vertices[Betweenness Centrality],"&gt;= "&amp;J38)-COUNTIF(Vertices[Betweenness Centrality],"&gt;="&amp;J40)</f>
        <v>-2</v>
      </c>
      <c r="L38" s="79"/>
      <c r="M38" s="80">
        <f>COUNTIF(Vertices[Closeness Centrality],"&gt;= "&amp;L38)-COUNTIF(Vertices[Closeness Centrality],"&gt;="&amp;L40)</f>
        <v>-2</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-5</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-5</v>
      </c>
      <c r="H39" s="79"/>
      <c r="I39" s="80">
        <f>COUNTIF(Vertices[Out-Degree],"&gt;= "&amp;H39)-COUNTIF(Vertices[Out-Degree],"&gt;="&amp;H40)</f>
        <v>-2</v>
      </c>
      <c r="J39" s="79"/>
      <c r="K39" s="80">
        <f>COUNTIF(Vertices[Betweenness Centrality],"&gt;= "&amp;J39)-COUNTIF(Vertices[Betweenness Centrality],"&gt;="&amp;J40)</f>
        <v>-2</v>
      </c>
      <c r="L39" s="79"/>
      <c r="M39" s="80">
        <f>COUNTIF(Vertices[Closeness Centrality],"&gt;= "&amp;L39)-COUNTIF(Vertices[Closeness Centrality],"&gt;="&amp;L40)</f>
        <v>-2</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-5</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2.8363636363636355</v>
      </c>
      <c r="I40" s="40">
        <f>COUNTIF(Vertices[Out-Degree],"&gt;= "&amp;H40)-COUNTIF(Vertices[Out-Degree],"&gt;="&amp;H41)</f>
        <v>0</v>
      </c>
      <c r="J40" s="39">
        <f>J28+($J$57-$J$2)/BinDivisor</f>
        <v>4.727272727272726</v>
      </c>
      <c r="K40" s="40">
        <f>COUNTIF(Vertices[Betweenness Centrality],"&gt;= "&amp;J40)-COUNTIF(Vertices[Betweenness Centrality],"&gt;="&amp;J41)</f>
        <v>0</v>
      </c>
      <c r="L40" s="39">
        <f>L28+($L$57-$L$2)/BinDivisor</f>
        <v>0.13151530909090917</v>
      </c>
      <c r="M40" s="40">
        <f>COUNTIF(Vertices[Closeness Centrality],"&gt;= "&amp;L40)-COUNTIF(Vertices[Closeness Centrality],"&gt;="&amp;L41)</f>
        <v>0</v>
      </c>
      <c r="N40" s="39">
        <f>N28+($N$57-$N$2)/BinDivisor</f>
        <v>0.15578469090909078</v>
      </c>
      <c r="O40" s="40">
        <f>COUNTIF(Vertices[Eigenvector Centrality],"&gt;= "&amp;N40)-COUNTIF(Vertices[Eigenvector Centrality],"&gt;="&amp;N41)</f>
        <v>0</v>
      </c>
      <c r="P40" s="39">
        <f>P28+($P$57-$P$2)/BinDivisor</f>
        <v>1.1704547636363636</v>
      </c>
      <c r="Q40" s="40">
        <f>COUNTIF(Vertices[PageRank],"&gt;= "&amp;P40)-COUNTIF(Vertices[PageRank],"&gt;="&amp;P41)</f>
        <v>0</v>
      </c>
      <c r="R40" s="39">
        <f>R28+($R$57-$R$2)/BinDivisor</f>
        <v>0.32424242424242417</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2.9454545454545444</v>
      </c>
      <c r="I41" s="42">
        <f>COUNTIF(Vertices[Out-Degree],"&gt;= "&amp;H41)-COUNTIF(Vertices[Out-Degree],"&gt;="&amp;H42)</f>
        <v>0</v>
      </c>
      <c r="J41" s="41">
        <f aca="true" t="shared" si="13" ref="J41:J56">J40+($J$57-$J$2)/BinDivisor</f>
        <v>4.909090909090907</v>
      </c>
      <c r="K41" s="42">
        <f>COUNTIF(Vertices[Betweenness Centrality],"&gt;= "&amp;J41)-COUNTIF(Vertices[Betweenness Centrality],"&gt;="&amp;J42)</f>
        <v>0</v>
      </c>
      <c r="L41" s="41">
        <f aca="true" t="shared" si="14" ref="L41:L56">L40+($L$57-$L$2)/BinDivisor</f>
        <v>0.13272743636363643</v>
      </c>
      <c r="M41" s="42">
        <f>COUNTIF(Vertices[Closeness Centrality],"&gt;= "&amp;L41)-COUNTIF(Vertices[Closeness Centrality],"&gt;="&amp;L42)</f>
        <v>0</v>
      </c>
      <c r="N41" s="41">
        <f aca="true" t="shared" si="15" ref="N41:N56">N40+($N$57-$N$2)/BinDivisor</f>
        <v>0.1575805636363635</v>
      </c>
      <c r="O41" s="42">
        <f>COUNTIF(Vertices[Eigenvector Centrality],"&gt;= "&amp;N41)-COUNTIF(Vertices[Eigenvector Centrality],"&gt;="&amp;N42)</f>
        <v>0</v>
      </c>
      <c r="P41" s="41">
        <f aca="true" t="shared" si="16" ref="P41:P56">P40+($P$57-$P$2)/BinDivisor</f>
        <v>1.1905862545454544</v>
      </c>
      <c r="Q41" s="42">
        <f>COUNTIF(Vertices[PageRank],"&gt;= "&amp;P41)-COUNTIF(Vertices[PageRank],"&gt;="&amp;P42)</f>
        <v>0</v>
      </c>
      <c r="R41" s="41">
        <f aca="true" t="shared" si="17" ref="R41:R56">R40+($R$57-$R$2)/BinDivisor</f>
        <v>0.3303030303030302</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3.0545454545454533</v>
      </c>
      <c r="I42" s="40">
        <f>COUNTIF(Vertices[Out-Degree],"&gt;= "&amp;H42)-COUNTIF(Vertices[Out-Degree],"&gt;="&amp;H43)</f>
        <v>0</v>
      </c>
      <c r="J42" s="39">
        <f t="shared" si="13"/>
        <v>5.090909090909089</v>
      </c>
      <c r="K42" s="40">
        <f>COUNTIF(Vertices[Betweenness Centrality],"&gt;= "&amp;J42)-COUNTIF(Vertices[Betweenness Centrality],"&gt;="&amp;J43)</f>
        <v>0</v>
      </c>
      <c r="L42" s="39">
        <f t="shared" si="14"/>
        <v>0.1339395636363637</v>
      </c>
      <c r="M42" s="40">
        <f>COUNTIF(Vertices[Closeness Centrality],"&gt;= "&amp;L42)-COUNTIF(Vertices[Closeness Centrality],"&gt;="&amp;L43)</f>
        <v>0</v>
      </c>
      <c r="N42" s="39">
        <f t="shared" si="15"/>
        <v>0.15937643636363621</v>
      </c>
      <c r="O42" s="40">
        <f>COUNTIF(Vertices[Eigenvector Centrality],"&gt;= "&amp;N42)-COUNTIF(Vertices[Eigenvector Centrality],"&gt;="&amp;N43)</f>
        <v>0</v>
      </c>
      <c r="P42" s="39">
        <f t="shared" si="16"/>
        <v>1.2107177454545452</v>
      </c>
      <c r="Q42" s="40">
        <f>COUNTIF(Vertices[PageRank],"&gt;= "&amp;P42)-COUNTIF(Vertices[PageRank],"&gt;="&amp;P43)</f>
        <v>0</v>
      </c>
      <c r="R42" s="39">
        <f t="shared" si="17"/>
        <v>0.33636363636363625</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3.1636363636363622</v>
      </c>
      <c r="I43" s="42">
        <f>COUNTIF(Vertices[Out-Degree],"&gt;= "&amp;H43)-COUNTIF(Vertices[Out-Degree],"&gt;="&amp;H44)</f>
        <v>0</v>
      </c>
      <c r="J43" s="41">
        <f t="shared" si="13"/>
        <v>5.272727272727271</v>
      </c>
      <c r="K43" s="42">
        <f>COUNTIF(Vertices[Betweenness Centrality],"&gt;= "&amp;J43)-COUNTIF(Vertices[Betweenness Centrality],"&gt;="&amp;J44)</f>
        <v>0</v>
      </c>
      <c r="L43" s="41">
        <f t="shared" si="14"/>
        <v>0.13515169090909096</v>
      </c>
      <c r="M43" s="42">
        <f>COUNTIF(Vertices[Closeness Centrality],"&gt;= "&amp;L43)-COUNTIF(Vertices[Closeness Centrality],"&gt;="&amp;L44)</f>
        <v>0</v>
      </c>
      <c r="N43" s="41">
        <f t="shared" si="15"/>
        <v>0.16117230909090893</v>
      </c>
      <c r="O43" s="42">
        <f>COUNTIF(Vertices[Eigenvector Centrality],"&gt;= "&amp;N43)-COUNTIF(Vertices[Eigenvector Centrality],"&gt;="&amp;N44)</f>
        <v>0</v>
      </c>
      <c r="P43" s="41">
        <f t="shared" si="16"/>
        <v>1.230849236363636</v>
      </c>
      <c r="Q43" s="42">
        <f>COUNTIF(Vertices[PageRank],"&gt;= "&amp;P43)-COUNTIF(Vertices[PageRank],"&gt;="&amp;P44)</f>
        <v>0</v>
      </c>
      <c r="R43" s="41">
        <f t="shared" si="17"/>
        <v>0.3424242424242423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3.272727272727271</v>
      </c>
      <c r="I44" s="40">
        <f>COUNTIF(Vertices[Out-Degree],"&gt;= "&amp;H44)-COUNTIF(Vertices[Out-Degree],"&gt;="&amp;H45)</f>
        <v>0</v>
      </c>
      <c r="J44" s="39">
        <f t="shared" si="13"/>
        <v>5.454545454545452</v>
      </c>
      <c r="K44" s="40">
        <f>COUNTIF(Vertices[Betweenness Centrality],"&gt;= "&amp;J44)-COUNTIF(Vertices[Betweenness Centrality],"&gt;="&amp;J45)</f>
        <v>0</v>
      </c>
      <c r="L44" s="39">
        <f t="shared" si="14"/>
        <v>0.13636381818181822</v>
      </c>
      <c r="M44" s="40">
        <f>COUNTIF(Vertices[Closeness Centrality],"&gt;= "&amp;L44)-COUNTIF(Vertices[Closeness Centrality],"&gt;="&amp;L45)</f>
        <v>0</v>
      </c>
      <c r="N44" s="39">
        <f t="shared" si="15"/>
        <v>0.16296818181818165</v>
      </c>
      <c r="O44" s="40">
        <f>COUNTIF(Vertices[Eigenvector Centrality],"&gt;= "&amp;N44)-COUNTIF(Vertices[Eigenvector Centrality],"&gt;="&amp;N45)</f>
        <v>0</v>
      </c>
      <c r="P44" s="39">
        <f t="shared" si="16"/>
        <v>1.250980727272727</v>
      </c>
      <c r="Q44" s="40">
        <f>COUNTIF(Vertices[PageRank],"&gt;= "&amp;P44)-COUNTIF(Vertices[PageRank],"&gt;="&amp;P45)</f>
        <v>0</v>
      </c>
      <c r="R44" s="39">
        <f t="shared" si="17"/>
        <v>0.34848484848484834</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3.38181818181818</v>
      </c>
      <c r="I45" s="42">
        <f>COUNTIF(Vertices[Out-Degree],"&gt;= "&amp;H45)-COUNTIF(Vertices[Out-Degree],"&gt;="&amp;H46)</f>
        <v>0</v>
      </c>
      <c r="J45" s="41">
        <f t="shared" si="13"/>
        <v>5.636363636363634</v>
      </c>
      <c r="K45" s="42">
        <f>COUNTIF(Vertices[Betweenness Centrality],"&gt;= "&amp;J45)-COUNTIF(Vertices[Betweenness Centrality],"&gt;="&amp;J46)</f>
        <v>0</v>
      </c>
      <c r="L45" s="41">
        <f t="shared" si="14"/>
        <v>0.1375759454545455</v>
      </c>
      <c r="M45" s="42">
        <f>COUNTIF(Vertices[Closeness Centrality],"&gt;= "&amp;L45)-COUNTIF(Vertices[Closeness Centrality],"&gt;="&amp;L46)</f>
        <v>0</v>
      </c>
      <c r="N45" s="41">
        <f t="shared" si="15"/>
        <v>0.16476405454545437</v>
      </c>
      <c r="O45" s="42">
        <f>COUNTIF(Vertices[Eigenvector Centrality],"&gt;= "&amp;N45)-COUNTIF(Vertices[Eigenvector Centrality],"&gt;="&amp;N46)</f>
        <v>0</v>
      </c>
      <c r="P45" s="41">
        <f t="shared" si="16"/>
        <v>1.2711122181818177</v>
      </c>
      <c r="Q45" s="42">
        <f>COUNTIF(Vertices[PageRank],"&gt;= "&amp;P45)-COUNTIF(Vertices[PageRank],"&gt;="&amp;P46)</f>
        <v>0</v>
      </c>
      <c r="R45" s="41">
        <f t="shared" si="17"/>
        <v>0.3545454545454544</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3.490909090909089</v>
      </c>
      <c r="I46" s="40">
        <f>COUNTIF(Vertices[Out-Degree],"&gt;= "&amp;H46)-COUNTIF(Vertices[Out-Degree],"&gt;="&amp;H47)</f>
        <v>0</v>
      </c>
      <c r="J46" s="39">
        <f t="shared" si="13"/>
        <v>5.818181818181816</v>
      </c>
      <c r="K46" s="40">
        <f>COUNTIF(Vertices[Betweenness Centrality],"&gt;= "&amp;J46)-COUNTIF(Vertices[Betweenness Centrality],"&gt;="&amp;J47)</f>
        <v>0</v>
      </c>
      <c r="L46" s="39">
        <f t="shared" si="14"/>
        <v>0.13878807272727275</v>
      </c>
      <c r="M46" s="40">
        <f>COUNTIF(Vertices[Closeness Centrality],"&gt;= "&amp;L46)-COUNTIF(Vertices[Closeness Centrality],"&gt;="&amp;L47)</f>
        <v>0</v>
      </c>
      <c r="N46" s="39">
        <f t="shared" si="15"/>
        <v>0.1665599272727271</v>
      </c>
      <c r="O46" s="40">
        <f>COUNTIF(Vertices[Eigenvector Centrality],"&gt;= "&amp;N46)-COUNTIF(Vertices[Eigenvector Centrality],"&gt;="&amp;N47)</f>
        <v>0</v>
      </c>
      <c r="P46" s="39">
        <f t="shared" si="16"/>
        <v>1.2912437090909086</v>
      </c>
      <c r="Q46" s="40">
        <f>COUNTIF(Vertices[PageRank],"&gt;= "&amp;P46)-COUNTIF(Vertices[PageRank],"&gt;="&amp;P47)</f>
        <v>0</v>
      </c>
      <c r="R46" s="39">
        <f t="shared" si="17"/>
        <v>0.36060606060606043</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3.599999999999998</v>
      </c>
      <c r="I47" s="42">
        <f>COUNTIF(Vertices[Out-Degree],"&gt;= "&amp;H47)-COUNTIF(Vertices[Out-Degree],"&gt;="&amp;H48)</f>
        <v>0</v>
      </c>
      <c r="J47" s="41">
        <f t="shared" si="13"/>
        <v>5.999999999999997</v>
      </c>
      <c r="K47" s="42">
        <f>COUNTIF(Vertices[Betweenness Centrality],"&gt;= "&amp;J47)-COUNTIF(Vertices[Betweenness Centrality],"&gt;="&amp;J48)</f>
        <v>0</v>
      </c>
      <c r="L47" s="41">
        <f t="shared" si="14"/>
        <v>0.14000020000000002</v>
      </c>
      <c r="M47" s="42">
        <f>COUNTIF(Vertices[Closeness Centrality],"&gt;= "&amp;L47)-COUNTIF(Vertices[Closeness Centrality],"&gt;="&amp;L48)</f>
        <v>0</v>
      </c>
      <c r="N47" s="41">
        <f t="shared" si="15"/>
        <v>0.1683557999999998</v>
      </c>
      <c r="O47" s="42">
        <f>COUNTIF(Vertices[Eigenvector Centrality],"&gt;= "&amp;N47)-COUNTIF(Vertices[Eigenvector Centrality],"&gt;="&amp;N48)</f>
        <v>0</v>
      </c>
      <c r="P47" s="41">
        <f t="shared" si="16"/>
        <v>1.3113751999999994</v>
      </c>
      <c r="Q47" s="42">
        <f>COUNTIF(Vertices[PageRank],"&gt;= "&amp;P47)-COUNTIF(Vertices[PageRank],"&gt;="&amp;P48)</f>
        <v>0</v>
      </c>
      <c r="R47" s="41">
        <f t="shared" si="17"/>
        <v>0.3666666666666665</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3.7090909090909068</v>
      </c>
      <c r="I48" s="40">
        <f>COUNTIF(Vertices[Out-Degree],"&gt;= "&amp;H48)-COUNTIF(Vertices[Out-Degree],"&gt;="&amp;H49)</f>
        <v>0</v>
      </c>
      <c r="J48" s="39">
        <f t="shared" si="13"/>
        <v>6.181818181818179</v>
      </c>
      <c r="K48" s="40">
        <f>COUNTIF(Vertices[Betweenness Centrality],"&gt;= "&amp;J48)-COUNTIF(Vertices[Betweenness Centrality],"&gt;="&amp;J49)</f>
        <v>0</v>
      </c>
      <c r="L48" s="39">
        <f t="shared" si="14"/>
        <v>0.14121232727272728</v>
      </c>
      <c r="M48" s="40">
        <f>COUNTIF(Vertices[Closeness Centrality],"&gt;= "&amp;L48)-COUNTIF(Vertices[Closeness Centrality],"&gt;="&amp;L49)</f>
        <v>0</v>
      </c>
      <c r="N48" s="39">
        <f t="shared" si="15"/>
        <v>0.17015167272727252</v>
      </c>
      <c r="O48" s="40">
        <f>COUNTIF(Vertices[Eigenvector Centrality],"&gt;= "&amp;N48)-COUNTIF(Vertices[Eigenvector Centrality],"&gt;="&amp;N49)</f>
        <v>0</v>
      </c>
      <c r="P48" s="39">
        <f t="shared" si="16"/>
        <v>1.3315066909090902</v>
      </c>
      <c r="Q48" s="40">
        <f>COUNTIF(Vertices[PageRank],"&gt;= "&amp;P48)-COUNTIF(Vertices[PageRank],"&gt;="&amp;P49)</f>
        <v>0</v>
      </c>
      <c r="R48" s="39">
        <f t="shared" si="17"/>
        <v>0.3727272727272725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3.8181818181818157</v>
      </c>
      <c r="I49" s="42">
        <f>COUNTIF(Vertices[Out-Degree],"&gt;= "&amp;H49)-COUNTIF(Vertices[Out-Degree],"&gt;="&amp;H50)</f>
        <v>0</v>
      </c>
      <c r="J49" s="41">
        <f t="shared" si="13"/>
        <v>6.363636363636361</v>
      </c>
      <c r="K49" s="42">
        <f>COUNTIF(Vertices[Betweenness Centrality],"&gt;= "&amp;J49)-COUNTIF(Vertices[Betweenness Centrality],"&gt;="&amp;J50)</f>
        <v>0</v>
      </c>
      <c r="L49" s="41">
        <f t="shared" si="14"/>
        <v>0.14242445454545455</v>
      </c>
      <c r="M49" s="42">
        <f>COUNTIF(Vertices[Closeness Centrality],"&gt;= "&amp;L49)-COUNTIF(Vertices[Closeness Centrality],"&gt;="&amp;L50)</f>
        <v>0</v>
      </c>
      <c r="N49" s="41">
        <f t="shared" si="15"/>
        <v>0.17194754545454524</v>
      </c>
      <c r="O49" s="42">
        <f>COUNTIF(Vertices[Eigenvector Centrality],"&gt;= "&amp;N49)-COUNTIF(Vertices[Eigenvector Centrality],"&gt;="&amp;N50)</f>
        <v>0</v>
      </c>
      <c r="P49" s="41">
        <f t="shared" si="16"/>
        <v>1.351638181818181</v>
      </c>
      <c r="Q49" s="42">
        <f>COUNTIF(Vertices[PageRank],"&gt;= "&amp;P49)-COUNTIF(Vertices[PageRank],"&gt;="&amp;P50)</f>
        <v>0</v>
      </c>
      <c r="R49" s="41">
        <f t="shared" si="17"/>
        <v>0.37878787878787856</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4</v>
      </c>
      <c r="H50" s="39">
        <f t="shared" si="12"/>
        <v>3.9272727272727246</v>
      </c>
      <c r="I50" s="40">
        <f>COUNTIF(Vertices[Out-Degree],"&gt;= "&amp;H50)-COUNTIF(Vertices[Out-Degree],"&gt;="&amp;H51)</f>
        <v>0</v>
      </c>
      <c r="J50" s="39">
        <f t="shared" si="13"/>
        <v>6.545454545454542</v>
      </c>
      <c r="K50" s="40">
        <f>COUNTIF(Vertices[Betweenness Centrality],"&gt;= "&amp;J50)-COUNTIF(Vertices[Betweenness Centrality],"&gt;="&amp;J51)</f>
        <v>0</v>
      </c>
      <c r="L50" s="39">
        <f t="shared" si="14"/>
        <v>0.1436365818181818</v>
      </c>
      <c r="M50" s="40">
        <f>COUNTIF(Vertices[Closeness Centrality],"&gt;= "&amp;L50)-COUNTIF(Vertices[Closeness Centrality],"&gt;="&amp;L51)</f>
        <v>0</v>
      </c>
      <c r="N50" s="39">
        <f t="shared" si="15"/>
        <v>0.17374341818181796</v>
      </c>
      <c r="O50" s="40">
        <f>COUNTIF(Vertices[Eigenvector Centrality],"&gt;= "&amp;N50)-COUNTIF(Vertices[Eigenvector Centrality],"&gt;="&amp;N51)</f>
        <v>0</v>
      </c>
      <c r="P50" s="39">
        <f t="shared" si="16"/>
        <v>1.371769672727272</v>
      </c>
      <c r="Q50" s="40">
        <f>COUNTIF(Vertices[PageRank],"&gt;= "&amp;P50)-COUNTIF(Vertices[PageRank],"&gt;="&amp;P51)</f>
        <v>0</v>
      </c>
      <c r="R50" s="39">
        <f t="shared" si="17"/>
        <v>0.3848484848484846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4.0363636363636335</v>
      </c>
      <c r="I51" s="42">
        <f>COUNTIF(Vertices[Out-Degree],"&gt;= "&amp;H51)-COUNTIF(Vertices[Out-Degree],"&gt;="&amp;H52)</f>
        <v>0</v>
      </c>
      <c r="J51" s="41">
        <f t="shared" si="13"/>
        <v>6.727272727272724</v>
      </c>
      <c r="K51" s="42">
        <f>COUNTIF(Vertices[Betweenness Centrality],"&gt;= "&amp;J51)-COUNTIF(Vertices[Betweenness Centrality],"&gt;="&amp;J52)</f>
        <v>0</v>
      </c>
      <c r="L51" s="41">
        <f t="shared" si="14"/>
        <v>0.14484870909090908</v>
      </c>
      <c r="M51" s="42">
        <f>COUNTIF(Vertices[Closeness Centrality],"&gt;= "&amp;L51)-COUNTIF(Vertices[Closeness Centrality],"&gt;="&amp;L52)</f>
        <v>0</v>
      </c>
      <c r="N51" s="41">
        <f t="shared" si="15"/>
        <v>0.17553929090909068</v>
      </c>
      <c r="O51" s="42">
        <f>COUNTIF(Vertices[Eigenvector Centrality],"&gt;= "&amp;N51)-COUNTIF(Vertices[Eigenvector Centrality],"&gt;="&amp;N52)</f>
        <v>0</v>
      </c>
      <c r="P51" s="41">
        <f t="shared" si="16"/>
        <v>1.3919011636363627</v>
      </c>
      <c r="Q51" s="42">
        <f>COUNTIF(Vertices[PageRank],"&gt;= "&amp;P51)-COUNTIF(Vertices[PageRank],"&gt;="&amp;P52)</f>
        <v>0</v>
      </c>
      <c r="R51" s="41">
        <f t="shared" si="17"/>
        <v>0.39090909090909065</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4.145454545454543</v>
      </c>
      <c r="I52" s="40">
        <f>COUNTIF(Vertices[Out-Degree],"&gt;= "&amp;H52)-COUNTIF(Vertices[Out-Degree],"&gt;="&amp;H53)</f>
        <v>0</v>
      </c>
      <c r="J52" s="39">
        <f t="shared" si="13"/>
        <v>6.909090909090906</v>
      </c>
      <c r="K52" s="40">
        <f>COUNTIF(Vertices[Betweenness Centrality],"&gt;= "&amp;J52)-COUNTIF(Vertices[Betweenness Centrality],"&gt;="&amp;J53)</f>
        <v>0</v>
      </c>
      <c r="L52" s="39">
        <f t="shared" si="14"/>
        <v>0.14606083636363634</v>
      </c>
      <c r="M52" s="40">
        <f>COUNTIF(Vertices[Closeness Centrality],"&gt;= "&amp;L52)-COUNTIF(Vertices[Closeness Centrality],"&gt;="&amp;L53)</f>
        <v>0</v>
      </c>
      <c r="N52" s="39">
        <f t="shared" si="15"/>
        <v>0.1773351636363634</v>
      </c>
      <c r="O52" s="40">
        <f>COUNTIF(Vertices[Eigenvector Centrality],"&gt;= "&amp;N52)-COUNTIF(Vertices[Eigenvector Centrality],"&gt;="&amp;N53)</f>
        <v>0</v>
      </c>
      <c r="P52" s="39">
        <f t="shared" si="16"/>
        <v>1.4120326545454536</v>
      </c>
      <c r="Q52" s="40">
        <f>COUNTIF(Vertices[PageRank],"&gt;= "&amp;P52)-COUNTIF(Vertices[PageRank],"&gt;="&amp;P53)</f>
        <v>0</v>
      </c>
      <c r="R52" s="39">
        <f t="shared" si="17"/>
        <v>0.3969696969696967</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4.254545454545452</v>
      </c>
      <c r="I53" s="42">
        <f>COUNTIF(Vertices[Out-Degree],"&gt;= "&amp;H53)-COUNTIF(Vertices[Out-Degree],"&gt;="&amp;H54)</f>
        <v>0</v>
      </c>
      <c r="J53" s="41">
        <f t="shared" si="13"/>
        <v>7.090909090909087</v>
      </c>
      <c r="K53" s="42">
        <f>COUNTIF(Vertices[Betweenness Centrality],"&gt;= "&amp;J53)-COUNTIF(Vertices[Betweenness Centrality],"&gt;="&amp;J54)</f>
        <v>0</v>
      </c>
      <c r="L53" s="41">
        <f t="shared" si="14"/>
        <v>0.1472729636363636</v>
      </c>
      <c r="M53" s="42">
        <f>COUNTIF(Vertices[Closeness Centrality],"&gt;= "&amp;L53)-COUNTIF(Vertices[Closeness Centrality],"&gt;="&amp;L54)</f>
        <v>0</v>
      </c>
      <c r="N53" s="41">
        <f t="shared" si="15"/>
        <v>0.17913103636363611</v>
      </c>
      <c r="O53" s="42">
        <f>COUNTIF(Vertices[Eigenvector Centrality],"&gt;= "&amp;N53)-COUNTIF(Vertices[Eigenvector Centrality],"&gt;="&amp;N54)</f>
        <v>0</v>
      </c>
      <c r="P53" s="41">
        <f t="shared" si="16"/>
        <v>1.4321641454545444</v>
      </c>
      <c r="Q53" s="42">
        <f>COUNTIF(Vertices[PageRank],"&gt;= "&amp;P53)-COUNTIF(Vertices[PageRank],"&gt;="&amp;P54)</f>
        <v>0</v>
      </c>
      <c r="R53" s="41">
        <f t="shared" si="17"/>
        <v>0.40303030303030274</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4.3636363636363615</v>
      </c>
      <c r="I54" s="40">
        <f>COUNTIF(Vertices[Out-Degree],"&gt;= "&amp;H54)-COUNTIF(Vertices[Out-Degree],"&gt;="&amp;H55)</f>
        <v>0</v>
      </c>
      <c r="J54" s="39">
        <f t="shared" si="13"/>
        <v>7.272727272727269</v>
      </c>
      <c r="K54" s="40">
        <f>COUNTIF(Vertices[Betweenness Centrality],"&gt;= "&amp;J54)-COUNTIF(Vertices[Betweenness Centrality],"&gt;="&amp;J55)</f>
        <v>0</v>
      </c>
      <c r="L54" s="39">
        <f t="shared" si="14"/>
        <v>0.14848509090909087</v>
      </c>
      <c r="M54" s="40">
        <f>COUNTIF(Vertices[Closeness Centrality],"&gt;= "&amp;L54)-COUNTIF(Vertices[Closeness Centrality],"&gt;="&amp;L55)</f>
        <v>0</v>
      </c>
      <c r="N54" s="39">
        <f t="shared" si="15"/>
        <v>0.18092690909090883</v>
      </c>
      <c r="O54" s="40">
        <f>COUNTIF(Vertices[Eigenvector Centrality],"&gt;= "&amp;N54)-COUNTIF(Vertices[Eigenvector Centrality],"&gt;="&amp;N55)</f>
        <v>0</v>
      </c>
      <c r="P54" s="39">
        <f t="shared" si="16"/>
        <v>1.4522956363636352</v>
      </c>
      <c r="Q54" s="40">
        <f>COUNTIF(Vertices[PageRank],"&gt;= "&amp;P54)-COUNTIF(Vertices[PageRank],"&gt;="&amp;P55)</f>
        <v>0</v>
      </c>
      <c r="R54" s="39">
        <f t="shared" si="17"/>
        <v>0.4090909090909088</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4.472727272727271</v>
      </c>
      <c r="I55" s="42">
        <f>COUNTIF(Vertices[Out-Degree],"&gt;= "&amp;H55)-COUNTIF(Vertices[Out-Degree],"&gt;="&amp;H56)</f>
        <v>0</v>
      </c>
      <c r="J55" s="41">
        <f t="shared" si="13"/>
        <v>7.454545454545451</v>
      </c>
      <c r="K55" s="42">
        <f>COUNTIF(Vertices[Betweenness Centrality],"&gt;= "&amp;J55)-COUNTIF(Vertices[Betweenness Centrality],"&gt;="&amp;J56)</f>
        <v>0</v>
      </c>
      <c r="L55" s="41">
        <f t="shared" si="14"/>
        <v>0.14969721818181814</v>
      </c>
      <c r="M55" s="42">
        <f>COUNTIF(Vertices[Closeness Centrality],"&gt;= "&amp;L55)-COUNTIF(Vertices[Closeness Centrality],"&gt;="&amp;L56)</f>
        <v>0</v>
      </c>
      <c r="N55" s="41">
        <f t="shared" si="15"/>
        <v>0.18272278181818155</v>
      </c>
      <c r="O55" s="42">
        <f>COUNTIF(Vertices[Eigenvector Centrality],"&gt;= "&amp;N55)-COUNTIF(Vertices[Eigenvector Centrality],"&gt;="&amp;N56)</f>
        <v>0</v>
      </c>
      <c r="P55" s="41">
        <f t="shared" si="16"/>
        <v>1.472427127272726</v>
      </c>
      <c r="Q55" s="42">
        <f>COUNTIF(Vertices[PageRank],"&gt;= "&amp;P55)-COUNTIF(Vertices[PageRank],"&gt;="&amp;P56)</f>
        <v>0</v>
      </c>
      <c r="R55" s="41">
        <f t="shared" si="17"/>
        <v>0.4151515151515148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4.58181818181818</v>
      </c>
      <c r="I56" s="40">
        <f>COUNTIF(Vertices[Out-Degree],"&gt;= "&amp;H56)-COUNTIF(Vertices[Out-Degree],"&gt;="&amp;H57)</f>
        <v>1</v>
      </c>
      <c r="J56" s="39">
        <f t="shared" si="13"/>
        <v>7.636363636363632</v>
      </c>
      <c r="K56" s="40">
        <f>COUNTIF(Vertices[Betweenness Centrality],"&gt;= "&amp;J56)-COUNTIF(Vertices[Betweenness Centrality],"&gt;="&amp;J57)</f>
        <v>0</v>
      </c>
      <c r="L56" s="39">
        <f t="shared" si="14"/>
        <v>0.1509093454545454</v>
      </c>
      <c r="M56" s="40">
        <f>COUNTIF(Vertices[Closeness Centrality],"&gt;= "&amp;L56)-COUNTIF(Vertices[Closeness Centrality],"&gt;="&amp;L57)</f>
        <v>0</v>
      </c>
      <c r="N56" s="39">
        <f t="shared" si="15"/>
        <v>0.18451865454545427</v>
      </c>
      <c r="O56" s="40">
        <f>COUNTIF(Vertices[Eigenvector Centrality],"&gt;= "&amp;N56)-COUNTIF(Vertices[Eigenvector Centrality],"&gt;="&amp;N57)</f>
        <v>0</v>
      </c>
      <c r="P56" s="39">
        <f t="shared" si="16"/>
        <v>1.492558618181817</v>
      </c>
      <c r="Q56" s="40">
        <f>COUNTIF(Vertices[PageRank],"&gt;= "&amp;P56)-COUNTIF(Vertices[PageRank],"&gt;="&amp;P57)</f>
        <v>0</v>
      </c>
      <c r="R56" s="39">
        <f t="shared" si="17"/>
        <v>0.42121212121212087</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6</v>
      </c>
      <c r="I57" s="44">
        <f>COUNTIF(Vertices[Out-Degree],"&gt;= "&amp;H57)-COUNTIF(Vertices[Out-Degree],"&gt;="&amp;H58)</f>
        <v>1</v>
      </c>
      <c r="J57" s="43">
        <f>MAX(Vertices[Betweenness Centrality])</f>
        <v>10</v>
      </c>
      <c r="K57" s="44">
        <f>COUNTIF(Vertices[Betweenness Centrality],"&gt;= "&amp;J57)-COUNTIF(Vertices[Betweenness Centrality],"&gt;="&amp;J58)</f>
        <v>2</v>
      </c>
      <c r="L57" s="43">
        <f>MAX(Vertices[Closeness Centrality])</f>
        <v>0.166667</v>
      </c>
      <c r="M57" s="44">
        <f>COUNTIF(Vertices[Closeness Centrality],"&gt;= "&amp;L57)-COUNTIF(Vertices[Closeness Centrality],"&gt;="&amp;L58)</f>
        <v>2</v>
      </c>
      <c r="N57" s="43">
        <f>MAX(Vertices[Eigenvector Centrality])</f>
        <v>0.207865</v>
      </c>
      <c r="O57" s="44">
        <f>COUNTIF(Vertices[Eigenvector Centrality],"&gt;= "&amp;N57)-COUNTIF(Vertices[Eigenvector Centrality],"&gt;="&amp;N58)</f>
        <v>2</v>
      </c>
      <c r="P57" s="43">
        <f>MAX(Vertices[PageRank])</f>
        <v>1.754268</v>
      </c>
      <c r="Q57" s="44">
        <f>COUNTIF(Vertices[PageRank],"&gt;= "&amp;P57)-COUNTIF(Vertices[PageRank],"&gt;="&amp;P58)</f>
        <v>2</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1.7142857142857142</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1.7142857142857142</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10</v>
      </c>
    </row>
    <row r="99" spans="1:2" ht="15">
      <c r="A99" s="35" t="s">
        <v>102</v>
      </c>
      <c r="B99" s="49">
        <f>_xlfn.IFERROR(AVERAGE(Vertices[Betweenness Centrality]),NoMetricMessage)</f>
        <v>2.857142857142857</v>
      </c>
    </row>
    <row r="100" spans="1:2" ht="15">
      <c r="A100" s="35" t="s">
        <v>103</v>
      </c>
      <c r="B100" s="49">
        <f>_xlfn.IFERROR(MEDIAN(Vertices[Betweenness Centrality]),NoMetricMessage)</f>
        <v>0</v>
      </c>
    </row>
    <row r="111" spans="1:2" ht="15">
      <c r="A111" s="35" t="s">
        <v>106</v>
      </c>
      <c r="B111" s="49">
        <f>IF(COUNT(Vertices[Closeness Centrality])&gt;0,L2,NoMetricMessage)</f>
        <v>0.1</v>
      </c>
    </row>
    <row r="112" spans="1:2" ht="15">
      <c r="A112" s="35" t="s">
        <v>107</v>
      </c>
      <c r="B112" s="49">
        <f>IF(COUNT(Vertices[Closeness Centrality])&gt;0,L57,NoMetricMessage)</f>
        <v>0.166667</v>
      </c>
    </row>
    <row r="113" spans="1:2" ht="15">
      <c r="A113" s="35" t="s">
        <v>108</v>
      </c>
      <c r="B113" s="49">
        <f>_xlfn.IFERROR(AVERAGE(Vertices[Closeness Centrality]),NoMetricMessage)</f>
        <v>0.11904771428571427</v>
      </c>
    </row>
    <row r="114" spans="1:2" ht="15">
      <c r="A114" s="35" t="s">
        <v>109</v>
      </c>
      <c r="B114" s="49">
        <f>_xlfn.IFERROR(MEDIAN(Vertices[Closeness Centrality]),NoMetricMessage)</f>
        <v>0.1</v>
      </c>
    </row>
    <row r="125" spans="1:2" ht="15">
      <c r="A125" s="35" t="s">
        <v>112</v>
      </c>
      <c r="B125" s="49">
        <f>IF(COUNT(Vertices[Eigenvector Centrality])&gt;0,N2,NoMetricMessage)</f>
        <v>0.109092</v>
      </c>
    </row>
    <row r="126" spans="1:2" ht="15">
      <c r="A126" s="35" t="s">
        <v>113</v>
      </c>
      <c r="B126" s="49">
        <f>IF(COUNT(Vertices[Eigenvector Centrality])&gt;0,N57,NoMetricMessage)</f>
        <v>0.207865</v>
      </c>
    </row>
    <row r="127" spans="1:2" ht="15">
      <c r="A127" s="35" t="s">
        <v>114</v>
      </c>
      <c r="B127" s="49">
        <f>_xlfn.IFERROR(AVERAGE(Vertices[Eigenvector Centrality]),NoMetricMessage)</f>
        <v>0.14285728571428571</v>
      </c>
    </row>
    <row r="128" spans="1:2" ht="15">
      <c r="A128" s="35" t="s">
        <v>115</v>
      </c>
      <c r="B128" s="49">
        <f>_xlfn.IFERROR(MEDIAN(Vertices[Eigenvector Centrality]),NoMetricMessage)</f>
        <v>0.109092</v>
      </c>
    </row>
    <row r="139" spans="1:2" ht="15">
      <c r="A139" s="35" t="s">
        <v>140</v>
      </c>
      <c r="B139" s="49">
        <f>IF(COUNT(Vertices[PageRank])&gt;0,P2,NoMetricMessage)</f>
        <v>0.647036</v>
      </c>
    </row>
    <row r="140" spans="1:2" ht="15">
      <c r="A140" s="35" t="s">
        <v>141</v>
      </c>
      <c r="B140" s="49">
        <f>IF(COUNT(Vertices[PageRank])&gt;0,P57,NoMetricMessage)</f>
        <v>1.754268</v>
      </c>
    </row>
    <row r="141" spans="1:2" ht="15">
      <c r="A141" s="35" t="s">
        <v>142</v>
      </c>
      <c r="B141" s="49">
        <f>_xlfn.IFERROR(AVERAGE(Vertices[PageRank]),NoMetricMessage)</f>
        <v>0.9999309999999999</v>
      </c>
    </row>
    <row r="142" spans="1:2" ht="15">
      <c r="A142" s="35" t="s">
        <v>143</v>
      </c>
      <c r="B142" s="49">
        <f>_xlfn.IFERROR(MEDIAN(Vertices[PageRank]),NoMetricMessage)</f>
        <v>0.647036</v>
      </c>
    </row>
    <row r="153" spans="1:2" ht="15">
      <c r="A153" s="35" t="s">
        <v>118</v>
      </c>
      <c r="B153" s="49">
        <f>IF(COUNT(Vertices[Clustering Coefficient])&gt;0,R2,NoMetricMessage)</f>
        <v>0.16666666666666666</v>
      </c>
    </row>
    <row r="154" spans="1:2" ht="15">
      <c r="A154" s="35" t="s">
        <v>119</v>
      </c>
      <c r="B154" s="49">
        <f>IF(COUNT(Vertices[Clustering Coefficient])&gt;0,R57,NoMetricMessage)</f>
        <v>0.5</v>
      </c>
    </row>
    <row r="155" spans="1:2" ht="15">
      <c r="A155" s="35" t="s">
        <v>120</v>
      </c>
      <c r="B155" s="49">
        <f>_xlfn.IFERROR(AVERAGE(Vertices[Clustering Coefficient]),NoMetricMessage)</f>
        <v>0.4047619047619047</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334</v>
      </c>
      <c r="K7" s="13" t="s">
        <v>335</v>
      </c>
    </row>
    <row r="8" spans="1:11" ht="409.5">
      <c r="A8"/>
      <c r="B8">
        <v>2</v>
      </c>
      <c r="C8">
        <v>2</v>
      </c>
      <c r="D8" t="s">
        <v>61</v>
      </c>
      <c r="E8" t="s">
        <v>61</v>
      </c>
      <c r="H8" t="s">
        <v>73</v>
      </c>
      <c r="J8" t="s">
        <v>336</v>
      </c>
      <c r="K8" s="13" t="s">
        <v>337</v>
      </c>
    </row>
    <row r="9" spans="1:11" ht="409.5">
      <c r="A9"/>
      <c r="B9">
        <v>3</v>
      </c>
      <c r="C9">
        <v>4</v>
      </c>
      <c r="D9" t="s">
        <v>62</v>
      </c>
      <c r="E9" t="s">
        <v>62</v>
      </c>
      <c r="H9" t="s">
        <v>74</v>
      </c>
      <c r="J9" t="s">
        <v>338</v>
      </c>
      <c r="K9" s="119" t="s">
        <v>339</v>
      </c>
    </row>
    <row r="10" spans="1:11" ht="409.5">
      <c r="A10"/>
      <c r="B10">
        <v>4</v>
      </c>
      <c r="D10" t="s">
        <v>63</v>
      </c>
      <c r="E10" t="s">
        <v>63</v>
      </c>
      <c r="H10" t="s">
        <v>75</v>
      </c>
      <c r="J10" t="s">
        <v>340</v>
      </c>
      <c r="K10" s="13" t="s">
        <v>341</v>
      </c>
    </row>
    <row r="11" spans="1:11" ht="15">
      <c r="A11"/>
      <c r="B11">
        <v>5</v>
      </c>
      <c r="D11" t="s">
        <v>46</v>
      </c>
      <c r="E11">
        <v>1</v>
      </c>
      <c r="H11" t="s">
        <v>76</v>
      </c>
      <c r="J11" t="s">
        <v>342</v>
      </c>
      <c r="K11" t="s">
        <v>343</v>
      </c>
    </row>
    <row r="12" spans="1:11" ht="15">
      <c r="A12"/>
      <c r="B12"/>
      <c r="D12" t="s">
        <v>64</v>
      </c>
      <c r="E12">
        <v>2</v>
      </c>
      <c r="H12">
        <v>0</v>
      </c>
      <c r="J12" t="s">
        <v>344</v>
      </c>
      <c r="K12" t="s">
        <v>345</v>
      </c>
    </row>
    <row r="13" spans="1:11" ht="15">
      <c r="A13"/>
      <c r="B13"/>
      <c r="D13">
        <v>1</v>
      </c>
      <c r="E13">
        <v>3</v>
      </c>
      <c r="H13">
        <v>1</v>
      </c>
      <c r="J13" t="s">
        <v>346</v>
      </c>
      <c r="K13" t="s">
        <v>347</v>
      </c>
    </row>
    <row r="14" spans="4:11" ht="15">
      <c r="D14">
        <v>2</v>
      </c>
      <c r="E14">
        <v>4</v>
      </c>
      <c r="H14">
        <v>2</v>
      </c>
      <c r="J14" t="s">
        <v>348</v>
      </c>
      <c r="K14" t="s">
        <v>349</v>
      </c>
    </row>
    <row r="15" spans="4:11" ht="15">
      <c r="D15">
        <v>3</v>
      </c>
      <c r="E15">
        <v>5</v>
      </c>
      <c r="H15">
        <v>3</v>
      </c>
      <c r="J15" t="s">
        <v>350</v>
      </c>
      <c r="K15" t="s">
        <v>351</v>
      </c>
    </row>
    <row r="16" spans="4:11" ht="15">
      <c r="D16">
        <v>4</v>
      </c>
      <c r="E16">
        <v>6</v>
      </c>
      <c r="H16">
        <v>4</v>
      </c>
      <c r="J16" t="s">
        <v>352</v>
      </c>
      <c r="K16" t="s">
        <v>353</v>
      </c>
    </row>
    <row r="17" spans="4:11" ht="15">
      <c r="D17">
        <v>5</v>
      </c>
      <c r="E17">
        <v>7</v>
      </c>
      <c r="H17">
        <v>5</v>
      </c>
      <c r="J17" t="s">
        <v>354</v>
      </c>
      <c r="K17" t="s">
        <v>355</v>
      </c>
    </row>
    <row r="18" spans="4:11" ht="15">
      <c r="D18">
        <v>6</v>
      </c>
      <c r="E18">
        <v>8</v>
      </c>
      <c r="H18">
        <v>6</v>
      </c>
      <c r="J18" t="s">
        <v>356</v>
      </c>
      <c r="K18" t="s">
        <v>357</v>
      </c>
    </row>
    <row r="19" spans="4:11" ht="15">
      <c r="D19">
        <v>7</v>
      </c>
      <c r="E19">
        <v>9</v>
      </c>
      <c r="H19">
        <v>7</v>
      </c>
      <c r="J19" t="s">
        <v>358</v>
      </c>
      <c r="K19" t="s">
        <v>359</v>
      </c>
    </row>
    <row r="20" spans="4:11" ht="15">
      <c r="D20">
        <v>8</v>
      </c>
      <c r="H20">
        <v>8</v>
      </c>
      <c r="J20" t="s">
        <v>360</v>
      </c>
      <c r="K20" t="s">
        <v>361</v>
      </c>
    </row>
    <row r="21" spans="4:11" ht="409.5">
      <c r="D21">
        <v>9</v>
      </c>
      <c r="H21">
        <v>9</v>
      </c>
      <c r="J21" t="s">
        <v>362</v>
      </c>
      <c r="K21" s="13" t="s">
        <v>363</v>
      </c>
    </row>
    <row r="22" spans="4:11" ht="409.5">
      <c r="D22">
        <v>10</v>
      </c>
      <c r="J22" t="s">
        <v>364</v>
      </c>
      <c r="K22" s="13" t="s">
        <v>365</v>
      </c>
    </row>
    <row r="23" spans="4:11" ht="409.5">
      <c r="D23">
        <v>11</v>
      </c>
      <c r="J23" t="s">
        <v>366</v>
      </c>
      <c r="K23" s="13" t="s">
        <v>367</v>
      </c>
    </row>
    <row r="24" spans="10:11" ht="409.5">
      <c r="J24" t="s">
        <v>368</v>
      </c>
      <c r="K24" s="13" t="s">
        <v>512</v>
      </c>
    </row>
    <row r="25" spans="10:11" ht="15">
      <c r="J25" t="s">
        <v>369</v>
      </c>
      <c r="K25" t="b">
        <v>0</v>
      </c>
    </row>
    <row r="26" spans="10:11" ht="15">
      <c r="J26" t="s">
        <v>509</v>
      </c>
      <c r="K26" t="s">
        <v>510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13" t="s">
        <v>376</v>
      </c>
      <c r="B1" s="13" t="s">
        <v>377</v>
      </c>
      <c r="C1" s="13" t="s">
        <v>378</v>
      </c>
      <c r="D1" s="13" t="s">
        <v>379</v>
      </c>
    </row>
    <row r="2" spans="1:4" ht="15">
      <c r="A2" s="91" t="s">
        <v>225</v>
      </c>
      <c r="B2" s="86">
        <v>1</v>
      </c>
      <c r="C2" s="91" t="s">
        <v>225</v>
      </c>
      <c r="D2" s="86">
        <v>1</v>
      </c>
    </row>
    <row r="3" spans="1:4" ht="15">
      <c r="A3" s="91" t="s">
        <v>226</v>
      </c>
      <c r="B3" s="86">
        <v>1</v>
      </c>
      <c r="C3" s="91" t="s">
        <v>226</v>
      </c>
      <c r="D3" s="86">
        <v>1</v>
      </c>
    </row>
    <row r="6" spans="1:4" ht="15" customHeight="1">
      <c r="A6" s="13" t="s">
        <v>382</v>
      </c>
      <c r="B6" s="13" t="s">
        <v>377</v>
      </c>
      <c r="C6" s="13" t="s">
        <v>383</v>
      </c>
      <c r="D6" s="13" t="s">
        <v>379</v>
      </c>
    </row>
    <row r="7" spans="1:4" ht="15">
      <c r="A7" s="86" t="s">
        <v>227</v>
      </c>
      <c r="B7" s="86">
        <v>1</v>
      </c>
      <c r="C7" s="86" t="s">
        <v>227</v>
      </c>
      <c r="D7" s="86">
        <v>1</v>
      </c>
    </row>
    <row r="8" spans="1:4" ht="15">
      <c r="A8" s="86" t="s">
        <v>228</v>
      </c>
      <c r="B8" s="86">
        <v>1</v>
      </c>
      <c r="C8" s="86" t="s">
        <v>228</v>
      </c>
      <c r="D8" s="86">
        <v>1</v>
      </c>
    </row>
    <row r="11" spans="1:4" ht="15" customHeight="1">
      <c r="A11" s="13" t="s">
        <v>386</v>
      </c>
      <c r="B11" s="13" t="s">
        <v>377</v>
      </c>
      <c r="C11" s="13" t="s">
        <v>387</v>
      </c>
      <c r="D11" s="13" t="s">
        <v>379</v>
      </c>
    </row>
    <row r="12" spans="1:4" ht="15">
      <c r="A12" s="86" t="s">
        <v>230</v>
      </c>
      <c r="B12" s="86">
        <v>2</v>
      </c>
      <c r="C12" s="86" t="s">
        <v>230</v>
      </c>
      <c r="D12" s="86">
        <v>2</v>
      </c>
    </row>
    <row r="13" spans="1:4" ht="15">
      <c r="A13" s="86" t="s">
        <v>229</v>
      </c>
      <c r="B13" s="86">
        <v>1</v>
      </c>
      <c r="C13" s="86" t="s">
        <v>229</v>
      </c>
      <c r="D13" s="86">
        <v>1</v>
      </c>
    </row>
    <row r="16" spans="1:4" ht="15" customHeight="1">
      <c r="A16" s="13" t="s">
        <v>390</v>
      </c>
      <c r="B16" s="13" t="s">
        <v>377</v>
      </c>
      <c r="C16" s="13" t="s">
        <v>401</v>
      </c>
      <c r="D16" s="13" t="s">
        <v>379</v>
      </c>
    </row>
    <row r="17" spans="1:4" ht="15">
      <c r="A17" s="94" t="s">
        <v>391</v>
      </c>
      <c r="B17" s="94">
        <v>2</v>
      </c>
      <c r="C17" s="94" t="s">
        <v>396</v>
      </c>
      <c r="D17" s="94">
        <v>2</v>
      </c>
    </row>
    <row r="18" spans="1:4" ht="15">
      <c r="A18" s="94" t="s">
        <v>392</v>
      </c>
      <c r="B18" s="94">
        <v>0</v>
      </c>
      <c r="C18" s="94" t="s">
        <v>397</v>
      </c>
      <c r="D18" s="94">
        <v>2</v>
      </c>
    </row>
    <row r="19" spans="1:4" ht="15">
      <c r="A19" s="94" t="s">
        <v>393</v>
      </c>
      <c r="B19" s="94">
        <v>0</v>
      </c>
      <c r="C19" s="94" t="s">
        <v>398</v>
      </c>
      <c r="D19" s="94">
        <v>2</v>
      </c>
    </row>
    <row r="20" spans="1:4" ht="15">
      <c r="A20" s="94" t="s">
        <v>394</v>
      </c>
      <c r="B20" s="94">
        <v>78</v>
      </c>
      <c r="C20" s="94" t="s">
        <v>399</v>
      </c>
      <c r="D20" s="94">
        <v>2</v>
      </c>
    </row>
    <row r="21" spans="1:4" ht="15">
      <c r="A21" s="94" t="s">
        <v>395</v>
      </c>
      <c r="B21" s="94">
        <v>80</v>
      </c>
      <c r="C21" s="94" t="s">
        <v>400</v>
      </c>
      <c r="D21" s="94">
        <v>2</v>
      </c>
    </row>
    <row r="22" spans="1:4" ht="15">
      <c r="A22" s="94" t="s">
        <v>396</v>
      </c>
      <c r="B22" s="94">
        <v>2</v>
      </c>
      <c r="C22" s="94" t="s">
        <v>402</v>
      </c>
      <c r="D22" s="94">
        <v>2</v>
      </c>
    </row>
    <row r="23" spans="1:4" ht="15">
      <c r="A23" s="94" t="s">
        <v>397</v>
      </c>
      <c r="B23" s="94">
        <v>2</v>
      </c>
      <c r="C23" s="94" t="s">
        <v>403</v>
      </c>
      <c r="D23" s="94">
        <v>2</v>
      </c>
    </row>
    <row r="24" spans="1:4" ht="15">
      <c r="A24" s="94" t="s">
        <v>398</v>
      </c>
      <c r="B24" s="94">
        <v>2</v>
      </c>
      <c r="C24" s="94" t="s">
        <v>404</v>
      </c>
      <c r="D24" s="94">
        <v>2</v>
      </c>
    </row>
    <row r="25" spans="1:4" ht="15">
      <c r="A25" s="94" t="s">
        <v>399</v>
      </c>
      <c r="B25" s="94">
        <v>2</v>
      </c>
      <c r="C25" s="94" t="s">
        <v>405</v>
      </c>
      <c r="D25" s="94">
        <v>2</v>
      </c>
    </row>
    <row r="26" spans="1:4" ht="15">
      <c r="A26" s="94" t="s">
        <v>400</v>
      </c>
      <c r="B26" s="94">
        <v>2</v>
      </c>
      <c r="C26" s="94" t="s">
        <v>406</v>
      </c>
      <c r="D26" s="94">
        <v>2</v>
      </c>
    </row>
    <row r="29" spans="1:4" ht="15" customHeight="1">
      <c r="A29" s="13" t="s">
        <v>409</v>
      </c>
      <c r="B29" s="13" t="s">
        <v>377</v>
      </c>
      <c r="C29" s="13" t="s">
        <v>420</v>
      </c>
      <c r="D29" s="13" t="s">
        <v>379</v>
      </c>
    </row>
    <row r="30" spans="1:4" ht="15">
      <c r="A30" s="94" t="s">
        <v>410</v>
      </c>
      <c r="B30" s="94">
        <v>2</v>
      </c>
      <c r="C30" s="94" t="s">
        <v>410</v>
      </c>
      <c r="D30" s="94">
        <v>2</v>
      </c>
    </row>
    <row r="31" spans="1:4" ht="15">
      <c r="A31" s="94" t="s">
        <v>411</v>
      </c>
      <c r="B31" s="94">
        <v>2</v>
      </c>
      <c r="C31" s="94" t="s">
        <v>411</v>
      </c>
      <c r="D31" s="94">
        <v>2</v>
      </c>
    </row>
    <row r="32" spans="1:4" ht="15">
      <c r="A32" s="94" t="s">
        <v>412</v>
      </c>
      <c r="B32" s="94">
        <v>2</v>
      </c>
      <c r="C32" s="94" t="s">
        <v>412</v>
      </c>
      <c r="D32" s="94">
        <v>2</v>
      </c>
    </row>
    <row r="33" spans="1:4" ht="15">
      <c r="A33" s="94" t="s">
        <v>413</v>
      </c>
      <c r="B33" s="94">
        <v>2</v>
      </c>
      <c r="C33" s="94" t="s">
        <v>413</v>
      </c>
      <c r="D33" s="94">
        <v>2</v>
      </c>
    </row>
    <row r="34" spans="1:4" ht="15">
      <c r="A34" s="94" t="s">
        <v>414</v>
      </c>
      <c r="B34" s="94">
        <v>2</v>
      </c>
      <c r="C34" s="94" t="s">
        <v>414</v>
      </c>
      <c r="D34" s="94">
        <v>2</v>
      </c>
    </row>
    <row r="35" spans="1:4" ht="15">
      <c r="A35" s="94" t="s">
        <v>415</v>
      </c>
      <c r="B35" s="94">
        <v>2</v>
      </c>
      <c r="C35" s="94" t="s">
        <v>415</v>
      </c>
      <c r="D35" s="94">
        <v>2</v>
      </c>
    </row>
    <row r="36" spans="1:4" ht="15">
      <c r="A36" s="94" t="s">
        <v>416</v>
      </c>
      <c r="B36" s="94">
        <v>2</v>
      </c>
      <c r="C36" s="94" t="s">
        <v>416</v>
      </c>
      <c r="D36" s="94">
        <v>2</v>
      </c>
    </row>
    <row r="37" spans="1:4" ht="15">
      <c r="A37" s="94" t="s">
        <v>417</v>
      </c>
      <c r="B37" s="94">
        <v>2</v>
      </c>
      <c r="C37" s="94" t="s">
        <v>417</v>
      </c>
      <c r="D37" s="94">
        <v>2</v>
      </c>
    </row>
    <row r="38" spans="1:4" ht="15">
      <c r="A38" s="94" t="s">
        <v>418</v>
      </c>
      <c r="B38" s="94">
        <v>2</v>
      </c>
      <c r="C38" s="94" t="s">
        <v>418</v>
      </c>
      <c r="D38" s="94">
        <v>2</v>
      </c>
    </row>
    <row r="39" spans="1:4" ht="15">
      <c r="A39" s="94" t="s">
        <v>419</v>
      </c>
      <c r="B39" s="94">
        <v>2</v>
      </c>
      <c r="C39" s="94" t="s">
        <v>419</v>
      </c>
      <c r="D39" s="94">
        <v>2</v>
      </c>
    </row>
    <row r="42" spans="1:4" ht="15" customHeight="1">
      <c r="A42" s="86" t="s">
        <v>423</v>
      </c>
      <c r="B42" s="86" t="s">
        <v>377</v>
      </c>
      <c r="C42" s="86" t="s">
        <v>425</v>
      </c>
      <c r="D42" s="86" t="s">
        <v>379</v>
      </c>
    </row>
    <row r="43" spans="1:4" ht="15">
      <c r="A43" s="86"/>
      <c r="B43" s="86"/>
      <c r="C43" s="86"/>
      <c r="D43" s="86"/>
    </row>
    <row r="45" spans="1:4" ht="15" customHeight="1">
      <c r="A45" s="13" t="s">
        <v>424</v>
      </c>
      <c r="B45" s="13" t="s">
        <v>377</v>
      </c>
      <c r="C45" s="13" t="s">
        <v>426</v>
      </c>
      <c r="D45" s="13" t="s">
        <v>379</v>
      </c>
    </row>
    <row r="46" spans="1:4" ht="15">
      <c r="A46" s="86" t="s">
        <v>216</v>
      </c>
      <c r="B46" s="86">
        <v>2</v>
      </c>
      <c r="C46" s="86" t="s">
        <v>216</v>
      </c>
      <c r="D46" s="86">
        <v>2</v>
      </c>
    </row>
    <row r="47" spans="1:4" ht="15">
      <c r="A47" s="86" t="s">
        <v>220</v>
      </c>
      <c r="B47" s="86">
        <v>2</v>
      </c>
      <c r="C47" s="86" t="s">
        <v>220</v>
      </c>
      <c r="D47" s="86">
        <v>2</v>
      </c>
    </row>
    <row r="48" spans="1:4" ht="15">
      <c r="A48" s="86" t="s">
        <v>219</v>
      </c>
      <c r="B48" s="86">
        <v>2</v>
      </c>
      <c r="C48" s="86" t="s">
        <v>219</v>
      </c>
      <c r="D48" s="86">
        <v>2</v>
      </c>
    </row>
    <row r="49" spans="1:4" ht="15">
      <c r="A49" s="86" t="s">
        <v>218</v>
      </c>
      <c r="B49" s="86">
        <v>2</v>
      </c>
      <c r="C49" s="86" t="s">
        <v>218</v>
      </c>
      <c r="D49" s="86">
        <v>2</v>
      </c>
    </row>
    <row r="50" spans="1:4" ht="15">
      <c r="A50" s="86" t="s">
        <v>217</v>
      </c>
      <c r="B50" s="86">
        <v>2</v>
      </c>
      <c r="C50" s="86" t="s">
        <v>217</v>
      </c>
      <c r="D50" s="86">
        <v>2</v>
      </c>
    </row>
    <row r="53" spans="1:4" ht="15" customHeight="1">
      <c r="A53" s="13" t="s">
        <v>430</v>
      </c>
      <c r="B53" s="13" t="s">
        <v>377</v>
      </c>
      <c r="C53" s="13" t="s">
        <v>431</v>
      </c>
      <c r="D53" s="13" t="s">
        <v>379</v>
      </c>
    </row>
    <row r="54" spans="1:4" ht="15">
      <c r="A54" s="120" t="s">
        <v>217</v>
      </c>
      <c r="B54" s="86">
        <v>183550</v>
      </c>
      <c r="C54" s="120" t="s">
        <v>217</v>
      </c>
      <c r="D54" s="86">
        <v>183550</v>
      </c>
    </row>
    <row r="55" spans="1:4" ht="15">
      <c r="A55" s="120" t="s">
        <v>215</v>
      </c>
      <c r="B55" s="86">
        <v>23758</v>
      </c>
      <c r="C55" s="120" t="s">
        <v>215</v>
      </c>
      <c r="D55" s="86">
        <v>23758</v>
      </c>
    </row>
    <row r="56" spans="1:4" ht="15">
      <c r="A56" s="120" t="s">
        <v>214</v>
      </c>
      <c r="B56" s="86">
        <v>13408</v>
      </c>
      <c r="C56" s="120" t="s">
        <v>214</v>
      </c>
      <c r="D56" s="86">
        <v>13408</v>
      </c>
    </row>
    <row r="57" spans="1:4" ht="15">
      <c r="A57" s="120" t="s">
        <v>218</v>
      </c>
      <c r="B57" s="86">
        <v>3340</v>
      </c>
      <c r="C57" s="120" t="s">
        <v>218</v>
      </c>
      <c r="D57" s="86">
        <v>3340</v>
      </c>
    </row>
    <row r="58" spans="1:4" ht="15">
      <c r="A58" s="120" t="s">
        <v>219</v>
      </c>
      <c r="B58" s="86">
        <v>2330</v>
      </c>
      <c r="C58" s="120" t="s">
        <v>219</v>
      </c>
      <c r="D58" s="86">
        <v>2330</v>
      </c>
    </row>
    <row r="59" spans="1:4" ht="15">
      <c r="A59" s="120" t="s">
        <v>220</v>
      </c>
      <c r="B59" s="86">
        <v>2326</v>
      </c>
      <c r="C59" s="120" t="s">
        <v>220</v>
      </c>
      <c r="D59" s="86">
        <v>2326</v>
      </c>
    </row>
    <row r="60" spans="1:4" ht="15">
      <c r="A60" s="120" t="s">
        <v>216</v>
      </c>
      <c r="B60" s="86">
        <v>33</v>
      </c>
      <c r="C60" s="120" t="s">
        <v>216</v>
      </c>
      <c r="D60" s="86">
        <v>33</v>
      </c>
    </row>
  </sheetData>
  <hyperlinks>
    <hyperlink ref="A2" r:id="rId1" display="https://twitter.com/DailyHiveVan/status/1169346963051024384"/>
    <hyperlink ref="A3" r:id="rId2" display="https://canada.mslgroup.com/wikipedia-and-brand-reputation/"/>
    <hyperlink ref="C2" r:id="rId3" display="https://twitter.com/DailyHiveVan/status/1169346963051024384"/>
    <hyperlink ref="C3" r:id="rId4" display="https://canada.mslgroup.com/wikipedia-and-brand-reputation/"/>
  </hyperlinks>
  <printOptions/>
  <pageMargins left="0.7" right="0.7" top="0.75" bottom="0.75" header="0.3" footer="0.3"/>
  <pageSetup orientation="portrait" paperSize="9"/>
  <tableParts>
    <tablePart r:id="rId9"/>
    <tablePart r:id="rId8"/>
    <tablePart r:id="rId5"/>
    <tablePart r:id="rId12"/>
    <tablePart r:id="rId11"/>
    <tablePart r:id="rId7"/>
    <tablePart r:id="rId6"/>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446</v>
      </c>
      <c r="B1" s="13" t="s">
        <v>461</v>
      </c>
      <c r="C1" s="13" t="s">
        <v>462</v>
      </c>
      <c r="D1" s="13" t="s">
        <v>144</v>
      </c>
      <c r="E1" s="13" t="s">
        <v>464</v>
      </c>
      <c r="F1" s="13" t="s">
        <v>465</v>
      </c>
      <c r="G1" s="13" t="s">
        <v>466</v>
      </c>
    </row>
    <row r="2" spans="1:7" ht="15">
      <c r="A2" s="86" t="s">
        <v>391</v>
      </c>
      <c r="B2" s="86">
        <v>2</v>
      </c>
      <c r="C2" s="124">
        <v>0.025</v>
      </c>
      <c r="D2" s="86" t="s">
        <v>463</v>
      </c>
      <c r="E2" s="86"/>
      <c r="F2" s="86"/>
      <c r="G2" s="86"/>
    </row>
    <row r="3" spans="1:7" ht="15">
      <c r="A3" s="86" t="s">
        <v>392</v>
      </c>
      <c r="B3" s="86">
        <v>0</v>
      </c>
      <c r="C3" s="124">
        <v>0</v>
      </c>
      <c r="D3" s="86" t="s">
        <v>463</v>
      </c>
      <c r="E3" s="86"/>
      <c r="F3" s="86"/>
      <c r="G3" s="86"/>
    </row>
    <row r="4" spans="1:7" ht="15">
      <c r="A4" s="86" t="s">
        <v>393</v>
      </c>
      <c r="B4" s="86">
        <v>0</v>
      </c>
      <c r="C4" s="124">
        <v>0</v>
      </c>
      <c r="D4" s="86" t="s">
        <v>463</v>
      </c>
      <c r="E4" s="86"/>
      <c r="F4" s="86"/>
      <c r="G4" s="86"/>
    </row>
    <row r="5" spans="1:7" ht="15">
      <c r="A5" s="86" t="s">
        <v>394</v>
      </c>
      <c r="B5" s="86">
        <v>78</v>
      </c>
      <c r="C5" s="124">
        <v>0.975</v>
      </c>
      <c r="D5" s="86" t="s">
        <v>463</v>
      </c>
      <c r="E5" s="86"/>
      <c r="F5" s="86"/>
      <c r="G5" s="86"/>
    </row>
    <row r="6" spans="1:7" ht="15">
      <c r="A6" s="86" t="s">
        <v>395</v>
      </c>
      <c r="B6" s="86">
        <v>80</v>
      </c>
      <c r="C6" s="124">
        <v>1</v>
      </c>
      <c r="D6" s="86" t="s">
        <v>463</v>
      </c>
      <c r="E6" s="86"/>
      <c r="F6" s="86"/>
      <c r="G6" s="86"/>
    </row>
    <row r="7" spans="1:7" ht="15">
      <c r="A7" s="94" t="s">
        <v>396</v>
      </c>
      <c r="B7" s="94">
        <v>2</v>
      </c>
      <c r="C7" s="125">
        <v>0.010751071273713613</v>
      </c>
      <c r="D7" s="94" t="s">
        <v>463</v>
      </c>
      <c r="E7" s="94" t="b">
        <v>0</v>
      </c>
      <c r="F7" s="94" t="b">
        <v>0</v>
      </c>
      <c r="G7" s="94" t="b">
        <v>0</v>
      </c>
    </row>
    <row r="8" spans="1:7" ht="15">
      <c r="A8" s="94" t="s">
        <v>397</v>
      </c>
      <c r="B8" s="94">
        <v>2</v>
      </c>
      <c r="C8" s="125">
        <v>0.010751071273713613</v>
      </c>
      <c r="D8" s="94" t="s">
        <v>463</v>
      </c>
      <c r="E8" s="94" t="b">
        <v>0</v>
      </c>
      <c r="F8" s="94" t="b">
        <v>0</v>
      </c>
      <c r="G8" s="94" t="b">
        <v>0</v>
      </c>
    </row>
    <row r="9" spans="1:7" ht="15">
      <c r="A9" s="94" t="s">
        <v>398</v>
      </c>
      <c r="B9" s="94">
        <v>2</v>
      </c>
      <c r="C9" s="125">
        <v>0.010751071273713613</v>
      </c>
      <c r="D9" s="94" t="s">
        <v>463</v>
      </c>
      <c r="E9" s="94" t="b">
        <v>0</v>
      </c>
      <c r="F9" s="94" t="b">
        <v>0</v>
      </c>
      <c r="G9" s="94" t="b">
        <v>0</v>
      </c>
    </row>
    <row r="10" spans="1:7" ht="15">
      <c r="A10" s="94" t="s">
        <v>399</v>
      </c>
      <c r="B10" s="94">
        <v>2</v>
      </c>
      <c r="C10" s="125">
        <v>0.010751071273713613</v>
      </c>
      <c r="D10" s="94" t="s">
        <v>463</v>
      </c>
      <c r="E10" s="94" t="b">
        <v>0</v>
      </c>
      <c r="F10" s="94" t="b">
        <v>0</v>
      </c>
      <c r="G10" s="94" t="b">
        <v>0</v>
      </c>
    </row>
    <row r="11" spans="1:7" ht="15">
      <c r="A11" s="94" t="s">
        <v>400</v>
      </c>
      <c r="B11" s="94">
        <v>2</v>
      </c>
      <c r="C11" s="125">
        <v>0.010751071273713613</v>
      </c>
      <c r="D11" s="94" t="s">
        <v>463</v>
      </c>
      <c r="E11" s="94" t="b">
        <v>0</v>
      </c>
      <c r="F11" s="94" t="b">
        <v>0</v>
      </c>
      <c r="G11" s="94" t="b">
        <v>0</v>
      </c>
    </row>
    <row r="12" spans="1:7" ht="15">
      <c r="A12" s="94" t="s">
        <v>402</v>
      </c>
      <c r="B12" s="94">
        <v>2</v>
      </c>
      <c r="C12" s="125">
        <v>0.010751071273713613</v>
      </c>
      <c r="D12" s="94" t="s">
        <v>463</v>
      </c>
      <c r="E12" s="94" t="b">
        <v>0</v>
      </c>
      <c r="F12" s="94" t="b">
        <v>0</v>
      </c>
      <c r="G12" s="94" t="b">
        <v>0</v>
      </c>
    </row>
    <row r="13" spans="1:7" ht="15">
      <c r="A13" s="94" t="s">
        <v>403</v>
      </c>
      <c r="B13" s="94">
        <v>2</v>
      </c>
      <c r="C13" s="125">
        <v>0.010751071273713613</v>
      </c>
      <c r="D13" s="94" t="s">
        <v>463</v>
      </c>
      <c r="E13" s="94" t="b">
        <v>0</v>
      </c>
      <c r="F13" s="94" t="b">
        <v>0</v>
      </c>
      <c r="G13" s="94" t="b">
        <v>0</v>
      </c>
    </row>
    <row r="14" spans="1:7" ht="15">
      <c r="A14" s="94" t="s">
        <v>404</v>
      </c>
      <c r="B14" s="94">
        <v>2</v>
      </c>
      <c r="C14" s="125">
        <v>0.010751071273713613</v>
      </c>
      <c r="D14" s="94" t="s">
        <v>463</v>
      </c>
      <c r="E14" s="94" t="b">
        <v>0</v>
      </c>
      <c r="F14" s="94" t="b">
        <v>0</v>
      </c>
      <c r="G14" s="94" t="b">
        <v>0</v>
      </c>
    </row>
    <row r="15" spans="1:7" ht="15">
      <c r="A15" s="94" t="s">
        <v>405</v>
      </c>
      <c r="B15" s="94">
        <v>2</v>
      </c>
      <c r="C15" s="125">
        <v>0.010751071273713613</v>
      </c>
      <c r="D15" s="94" t="s">
        <v>463</v>
      </c>
      <c r="E15" s="94" t="b">
        <v>0</v>
      </c>
      <c r="F15" s="94" t="b">
        <v>0</v>
      </c>
      <c r="G15" s="94" t="b">
        <v>0</v>
      </c>
    </row>
    <row r="16" spans="1:7" ht="15">
      <c r="A16" s="94" t="s">
        <v>406</v>
      </c>
      <c r="B16" s="94">
        <v>2</v>
      </c>
      <c r="C16" s="125">
        <v>0.010751071273713613</v>
      </c>
      <c r="D16" s="94" t="s">
        <v>463</v>
      </c>
      <c r="E16" s="94" t="b">
        <v>0</v>
      </c>
      <c r="F16" s="94" t="b">
        <v>0</v>
      </c>
      <c r="G16" s="94" t="b">
        <v>0</v>
      </c>
    </row>
    <row r="17" spans="1:7" ht="15">
      <c r="A17" s="94" t="s">
        <v>447</v>
      </c>
      <c r="B17" s="94">
        <v>2</v>
      </c>
      <c r="C17" s="125">
        <v>0.010751071273713613</v>
      </c>
      <c r="D17" s="94" t="s">
        <v>463</v>
      </c>
      <c r="E17" s="94" t="b">
        <v>0</v>
      </c>
      <c r="F17" s="94" t="b">
        <v>0</v>
      </c>
      <c r="G17" s="94" t="b">
        <v>0</v>
      </c>
    </row>
    <row r="18" spans="1:7" ht="15">
      <c r="A18" s="94" t="s">
        <v>448</v>
      </c>
      <c r="B18" s="94">
        <v>2</v>
      </c>
      <c r="C18" s="125">
        <v>0.010751071273713613</v>
      </c>
      <c r="D18" s="94" t="s">
        <v>463</v>
      </c>
      <c r="E18" s="94" t="b">
        <v>0</v>
      </c>
      <c r="F18" s="94" t="b">
        <v>0</v>
      </c>
      <c r="G18" s="94" t="b">
        <v>0</v>
      </c>
    </row>
    <row r="19" spans="1:7" ht="15">
      <c r="A19" s="94" t="s">
        <v>216</v>
      </c>
      <c r="B19" s="94">
        <v>2</v>
      </c>
      <c r="C19" s="125">
        <v>0.010751071273713613</v>
      </c>
      <c r="D19" s="94" t="s">
        <v>463</v>
      </c>
      <c r="E19" s="94" t="b">
        <v>0</v>
      </c>
      <c r="F19" s="94" t="b">
        <v>0</v>
      </c>
      <c r="G19" s="94" t="b">
        <v>0</v>
      </c>
    </row>
    <row r="20" spans="1:7" ht="15">
      <c r="A20" s="94" t="s">
        <v>449</v>
      </c>
      <c r="B20" s="94">
        <v>2</v>
      </c>
      <c r="C20" s="125">
        <v>0.010751071273713613</v>
      </c>
      <c r="D20" s="94" t="s">
        <v>463</v>
      </c>
      <c r="E20" s="94" t="b">
        <v>0</v>
      </c>
      <c r="F20" s="94" t="b">
        <v>0</v>
      </c>
      <c r="G20" s="94" t="b">
        <v>0</v>
      </c>
    </row>
    <row r="21" spans="1:7" ht="15">
      <c r="A21" s="94" t="s">
        <v>220</v>
      </c>
      <c r="B21" s="94">
        <v>2</v>
      </c>
      <c r="C21" s="125">
        <v>0.010751071273713613</v>
      </c>
      <c r="D21" s="94" t="s">
        <v>463</v>
      </c>
      <c r="E21" s="94" t="b">
        <v>0</v>
      </c>
      <c r="F21" s="94" t="b">
        <v>0</v>
      </c>
      <c r="G21" s="94" t="b">
        <v>0</v>
      </c>
    </row>
    <row r="22" spans="1:7" ht="15">
      <c r="A22" s="94" t="s">
        <v>219</v>
      </c>
      <c r="B22" s="94">
        <v>2</v>
      </c>
      <c r="C22" s="125">
        <v>0.010751071273713613</v>
      </c>
      <c r="D22" s="94" t="s">
        <v>463</v>
      </c>
      <c r="E22" s="94" t="b">
        <v>0</v>
      </c>
      <c r="F22" s="94" t="b">
        <v>0</v>
      </c>
      <c r="G22" s="94" t="b">
        <v>0</v>
      </c>
    </row>
    <row r="23" spans="1:7" ht="15">
      <c r="A23" s="94" t="s">
        <v>450</v>
      </c>
      <c r="B23" s="94">
        <v>2</v>
      </c>
      <c r="C23" s="125">
        <v>0.010751071273713613</v>
      </c>
      <c r="D23" s="94" t="s">
        <v>463</v>
      </c>
      <c r="E23" s="94" t="b">
        <v>0</v>
      </c>
      <c r="F23" s="94" t="b">
        <v>0</v>
      </c>
      <c r="G23" s="94" t="b">
        <v>0</v>
      </c>
    </row>
    <row r="24" spans="1:7" ht="15">
      <c r="A24" s="94" t="s">
        <v>218</v>
      </c>
      <c r="B24" s="94">
        <v>2</v>
      </c>
      <c r="C24" s="125">
        <v>0.010751071273713613</v>
      </c>
      <c r="D24" s="94" t="s">
        <v>463</v>
      </c>
      <c r="E24" s="94" t="b">
        <v>0</v>
      </c>
      <c r="F24" s="94" t="b">
        <v>0</v>
      </c>
      <c r="G24" s="94" t="b">
        <v>0</v>
      </c>
    </row>
    <row r="25" spans="1:7" ht="15">
      <c r="A25" s="94" t="s">
        <v>451</v>
      </c>
      <c r="B25" s="94">
        <v>2</v>
      </c>
      <c r="C25" s="125">
        <v>0.010751071273713613</v>
      </c>
      <c r="D25" s="94" t="s">
        <v>463</v>
      </c>
      <c r="E25" s="94" t="b">
        <v>0</v>
      </c>
      <c r="F25" s="94" t="b">
        <v>0</v>
      </c>
      <c r="G25" s="94" t="b">
        <v>0</v>
      </c>
    </row>
    <row r="26" spans="1:7" ht="15">
      <c r="A26" s="94" t="s">
        <v>452</v>
      </c>
      <c r="B26" s="94">
        <v>2</v>
      </c>
      <c r="C26" s="125">
        <v>0.010751071273713613</v>
      </c>
      <c r="D26" s="94" t="s">
        <v>463</v>
      </c>
      <c r="E26" s="94" t="b">
        <v>0</v>
      </c>
      <c r="F26" s="94" t="b">
        <v>0</v>
      </c>
      <c r="G26" s="94" t="b">
        <v>0</v>
      </c>
    </row>
    <row r="27" spans="1:7" ht="15">
      <c r="A27" s="94" t="s">
        <v>453</v>
      </c>
      <c r="B27" s="94">
        <v>2</v>
      </c>
      <c r="C27" s="125">
        <v>0.010751071273713613</v>
      </c>
      <c r="D27" s="94" t="s">
        <v>463</v>
      </c>
      <c r="E27" s="94" t="b">
        <v>0</v>
      </c>
      <c r="F27" s="94" t="b">
        <v>0</v>
      </c>
      <c r="G27" s="94" t="b">
        <v>0</v>
      </c>
    </row>
    <row r="28" spans="1:7" ht="15">
      <c r="A28" s="94" t="s">
        <v>454</v>
      </c>
      <c r="B28" s="94">
        <v>2</v>
      </c>
      <c r="C28" s="125">
        <v>0.010751071273713613</v>
      </c>
      <c r="D28" s="94" t="s">
        <v>463</v>
      </c>
      <c r="E28" s="94" t="b">
        <v>1</v>
      </c>
      <c r="F28" s="94" t="b">
        <v>0</v>
      </c>
      <c r="G28" s="94" t="b">
        <v>0</v>
      </c>
    </row>
    <row r="29" spans="1:7" ht="15">
      <c r="A29" s="94" t="s">
        <v>455</v>
      </c>
      <c r="B29" s="94">
        <v>2</v>
      </c>
      <c r="C29" s="125">
        <v>0.010751071273713613</v>
      </c>
      <c r="D29" s="94" t="s">
        <v>463</v>
      </c>
      <c r="E29" s="94" t="b">
        <v>0</v>
      </c>
      <c r="F29" s="94" t="b">
        <v>0</v>
      </c>
      <c r="G29" s="94" t="b">
        <v>0</v>
      </c>
    </row>
    <row r="30" spans="1:7" ht="15">
      <c r="A30" s="94" t="s">
        <v>456</v>
      </c>
      <c r="B30" s="94">
        <v>2</v>
      </c>
      <c r="C30" s="125">
        <v>0.010751071273713613</v>
      </c>
      <c r="D30" s="94" t="s">
        <v>463</v>
      </c>
      <c r="E30" s="94" t="b">
        <v>0</v>
      </c>
      <c r="F30" s="94" t="b">
        <v>0</v>
      </c>
      <c r="G30" s="94" t="b">
        <v>0</v>
      </c>
    </row>
    <row r="31" spans="1:7" ht="15">
      <c r="A31" s="94" t="s">
        <v>457</v>
      </c>
      <c r="B31" s="94">
        <v>2</v>
      </c>
      <c r="C31" s="125">
        <v>0.010751071273713613</v>
      </c>
      <c r="D31" s="94" t="s">
        <v>463</v>
      </c>
      <c r="E31" s="94" t="b">
        <v>0</v>
      </c>
      <c r="F31" s="94" t="b">
        <v>0</v>
      </c>
      <c r="G31" s="94" t="b">
        <v>0</v>
      </c>
    </row>
    <row r="32" spans="1:7" ht="15">
      <c r="A32" s="94" t="s">
        <v>458</v>
      </c>
      <c r="B32" s="94">
        <v>2</v>
      </c>
      <c r="C32" s="125">
        <v>0.010751071273713613</v>
      </c>
      <c r="D32" s="94" t="s">
        <v>463</v>
      </c>
      <c r="E32" s="94" t="b">
        <v>0</v>
      </c>
      <c r="F32" s="94" t="b">
        <v>0</v>
      </c>
      <c r="G32" s="94" t="b">
        <v>0</v>
      </c>
    </row>
    <row r="33" spans="1:7" ht="15">
      <c r="A33" s="94" t="s">
        <v>459</v>
      </c>
      <c r="B33" s="94">
        <v>2</v>
      </c>
      <c r="C33" s="125">
        <v>0.010751071273713613</v>
      </c>
      <c r="D33" s="94" t="s">
        <v>463</v>
      </c>
      <c r="E33" s="94" t="b">
        <v>0</v>
      </c>
      <c r="F33" s="94" t="b">
        <v>0</v>
      </c>
      <c r="G33" s="94" t="b">
        <v>0</v>
      </c>
    </row>
    <row r="34" spans="1:7" ht="15">
      <c r="A34" s="94" t="s">
        <v>460</v>
      </c>
      <c r="B34" s="94">
        <v>2</v>
      </c>
      <c r="C34" s="125">
        <v>0.010751071273713613</v>
      </c>
      <c r="D34" s="94" t="s">
        <v>463</v>
      </c>
      <c r="E34" s="94" t="b">
        <v>0</v>
      </c>
      <c r="F34" s="94" t="b">
        <v>0</v>
      </c>
      <c r="G34" s="94" t="b">
        <v>0</v>
      </c>
    </row>
    <row r="35" spans="1:7" ht="15">
      <c r="A35" s="94" t="s">
        <v>396</v>
      </c>
      <c r="B35" s="94">
        <v>2</v>
      </c>
      <c r="C35" s="125">
        <v>0.010751071273713613</v>
      </c>
      <c r="D35" s="94" t="s">
        <v>371</v>
      </c>
      <c r="E35" s="94" t="b">
        <v>0</v>
      </c>
      <c r="F35" s="94" t="b">
        <v>0</v>
      </c>
      <c r="G35" s="94" t="b">
        <v>0</v>
      </c>
    </row>
    <row r="36" spans="1:7" ht="15">
      <c r="A36" s="94" t="s">
        <v>397</v>
      </c>
      <c r="B36" s="94">
        <v>2</v>
      </c>
      <c r="C36" s="125">
        <v>0.010751071273713613</v>
      </c>
      <c r="D36" s="94" t="s">
        <v>371</v>
      </c>
      <c r="E36" s="94" t="b">
        <v>0</v>
      </c>
      <c r="F36" s="94" t="b">
        <v>0</v>
      </c>
      <c r="G36" s="94" t="b">
        <v>0</v>
      </c>
    </row>
    <row r="37" spans="1:7" ht="15">
      <c r="A37" s="94" t="s">
        <v>398</v>
      </c>
      <c r="B37" s="94">
        <v>2</v>
      </c>
      <c r="C37" s="125">
        <v>0.010751071273713613</v>
      </c>
      <c r="D37" s="94" t="s">
        <v>371</v>
      </c>
      <c r="E37" s="94" t="b">
        <v>0</v>
      </c>
      <c r="F37" s="94" t="b">
        <v>0</v>
      </c>
      <c r="G37" s="94" t="b">
        <v>0</v>
      </c>
    </row>
    <row r="38" spans="1:7" ht="15">
      <c r="A38" s="94" t="s">
        <v>399</v>
      </c>
      <c r="B38" s="94">
        <v>2</v>
      </c>
      <c r="C38" s="125">
        <v>0.010751071273713613</v>
      </c>
      <c r="D38" s="94" t="s">
        <v>371</v>
      </c>
      <c r="E38" s="94" t="b">
        <v>0</v>
      </c>
      <c r="F38" s="94" t="b">
        <v>0</v>
      </c>
      <c r="G38" s="94" t="b">
        <v>0</v>
      </c>
    </row>
    <row r="39" spans="1:7" ht="15">
      <c r="A39" s="94" t="s">
        <v>400</v>
      </c>
      <c r="B39" s="94">
        <v>2</v>
      </c>
      <c r="C39" s="125">
        <v>0.010751071273713613</v>
      </c>
      <c r="D39" s="94" t="s">
        <v>371</v>
      </c>
      <c r="E39" s="94" t="b">
        <v>0</v>
      </c>
      <c r="F39" s="94" t="b">
        <v>0</v>
      </c>
      <c r="G39" s="94" t="b">
        <v>0</v>
      </c>
    </row>
    <row r="40" spans="1:7" ht="15">
      <c r="A40" s="94" t="s">
        <v>402</v>
      </c>
      <c r="B40" s="94">
        <v>2</v>
      </c>
      <c r="C40" s="125">
        <v>0.010751071273713613</v>
      </c>
      <c r="D40" s="94" t="s">
        <v>371</v>
      </c>
      <c r="E40" s="94" t="b">
        <v>0</v>
      </c>
      <c r="F40" s="94" t="b">
        <v>0</v>
      </c>
      <c r="G40" s="94" t="b">
        <v>0</v>
      </c>
    </row>
    <row r="41" spans="1:7" ht="15">
      <c r="A41" s="94" t="s">
        <v>403</v>
      </c>
      <c r="B41" s="94">
        <v>2</v>
      </c>
      <c r="C41" s="125">
        <v>0.010751071273713613</v>
      </c>
      <c r="D41" s="94" t="s">
        <v>371</v>
      </c>
      <c r="E41" s="94" t="b">
        <v>0</v>
      </c>
      <c r="F41" s="94" t="b">
        <v>0</v>
      </c>
      <c r="G41" s="94" t="b">
        <v>0</v>
      </c>
    </row>
    <row r="42" spans="1:7" ht="15">
      <c r="A42" s="94" t="s">
        <v>404</v>
      </c>
      <c r="B42" s="94">
        <v>2</v>
      </c>
      <c r="C42" s="125">
        <v>0.010751071273713613</v>
      </c>
      <c r="D42" s="94" t="s">
        <v>371</v>
      </c>
      <c r="E42" s="94" t="b">
        <v>0</v>
      </c>
      <c r="F42" s="94" t="b">
        <v>0</v>
      </c>
      <c r="G42" s="94" t="b">
        <v>0</v>
      </c>
    </row>
    <row r="43" spans="1:7" ht="15">
      <c r="A43" s="94" t="s">
        <v>405</v>
      </c>
      <c r="B43" s="94">
        <v>2</v>
      </c>
      <c r="C43" s="125">
        <v>0.010751071273713613</v>
      </c>
      <c r="D43" s="94" t="s">
        <v>371</v>
      </c>
      <c r="E43" s="94" t="b">
        <v>0</v>
      </c>
      <c r="F43" s="94" t="b">
        <v>0</v>
      </c>
      <c r="G43" s="94" t="b">
        <v>0</v>
      </c>
    </row>
    <row r="44" spans="1:7" ht="15">
      <c r="A44" s="94" t="s">
        <v>406</v>
      </c>
      <c r="B44" s="94">
        <v>2</v>
      </c>
      <c r="C44" s="125">
        <v>0.010751071273713613</v>
      </c>
      <c r="D44" s="94" t="s">
        <v>371</v>
      </c>
      <c r="E44" s="94" t="b">
        <v>0</v>
      </c>
      <c r="F44" s="94" t="b">
        <v>0</v>
      </c>
      <c r="G44" s="94" t="b">
        <v>0</v>
      </c>
    </row>
    <row r="45" spans="1:7" ht="15">
      <c r="A45" s="94" t="s">
        <v>447</v>
      </c>
      <c r="B45" s="94">
        <v>2</v>
      </c>
      <c r="C45" s="125">
        <v>0.010751071273713613</v>
      </c>
      <c r="D45" s="94" t="s">
        <v>371</v>
      </c>
      <c r="E45" s="94" t="b">
        <v>0</v>
      </c>
      <c r="F45" s="94" t="b">
        <v>0</v>
      </c>
      <c r="G45" s="94" t="b">
        <v>0</v>
      </c>
    </row>
    <row r="46" spans="1:7" ht="15">
      <c r="A46" s="94" t="s">
        <v>448</v>
      </c>
      <c r="B46" s="94">
        <v>2</v>
      </c>
      <c r="C46" s="125">
        <v>0.010751071273713613</v>
      </c>
      <c r="D46" s="94" t="s">
        <v>371</v>
      </c>
      <c r="E46" s="94" t="b">
        <v>0</v>
      </c>
      <c r="F46" s="94" t="b">
        <v>0</v>
      </c>
      <c r="G46" s="94" t="b">
        <v>0</v>
      </c>
    </row>
    <row r="47" spans="1:7" ht="15">
      <c r="A47" s="94" t="s">
        <v>216</v>
      </c>
      <c r="B47" s="94">
        <v>2</v>
      </c>
      <c r="C47" s="125">
        <v>0.010751071273713613</v>
      </c>
      <c r="D47" s="94" t="s">
        <v>371</v>
      </c>
      <c r="E47" s="94" t="b">
        <v>0</v>
      </c>
      <c r="F47" s="94" t="b">
        <v>0</v>
      </c>
      <c r="G47" s="94" t="b">
        <v>0</v>
      </c>
    </row>
    <row r="48" spans="1:7" ht="15">
      <c r="A48" s="94" t="s">
        <v>449</v>
      </c>
      <c r="B48" s="94">
        <v>2</v>
      </c>
      <c r="C48" s="125">
        <v>0.010751071273713613</v>
      </c>
      <c r="D48" s="94" t="s">
        <v>371</v>
      </c>
      <c r="E48" s="94" t="b">
        <v>0</v>
      </c>
      <c r="F48" s="94" t="b">
        <v>0</v>
      </c>
      <c r="G48" s="94" t="b">
        <v>0</v>
      </c>
    </row>
    <row r="49" spans="1:7" ht="15">
      <c r="A49" s="94" t="s">
        <v>220</v>
      </c>
      <c r="B49" s="94">
        <v>2</v>
      </c>
      <c r="C49" s="125">
        <v>0.010751071273713613</v>
      </c>
      <c r="D49" s="94" t="s">
        <v>371</v>
      </c>
      <c r="E49" s="94" t="b">
        <v>0</v>
      </c>
      <c r="F49" s="94" t="b">
        <v>0</v>
      </c>
      <c r="G49" s="94" t="b">
        <v>0</v>
      </c>
    </row>
    <row r="50" spans="1:7" ht="15">
      <c r="A50" s="94" t="s">
        <v>219</v>
      </c>
      <c r="B50" s="94">
        <v>2</v>
      </c>
      <c r="C50" s="125">
        <v>0.010751071273713613</v>
      </c>
      <c r="D50" s="94" t="s">
        <v>371</v>
      </c>
      <c r="E50" s="94" t="b">
        <v>0</v>
      </c>
      <c r="F50" s="94" t="b">
        <v>0</v>
      </c>
      <c r="G50" s="94" t="b">
        <v>0</v>
      </c>
    </row>
    <row r="51" spans="1:7" ht="15">
      <c r="A51" s="94" t="s">
        <v>450</v>
      </c>
      <c r="B51" s="94">
        <v>2</v>
      </c>
      <c r="C51" s="125">
        <v>0.010751071273713613</v>
      </c>
      <c r="D51" s="94" t="s">
        <v>371</v>
      </c>
      <c r="E51" s="94" t="b">
        <v>0</v>
      </c>
      <c r="F51" s="94" t="b">
        <v>0</v>
      </c>
      <c r="G51" s="94" t="b">
        <v>0</v>
      </c>
    </row>
    <row r="52" spans="1:7" ht="15">
      <c r="A52" s="94" t="s">
        <v>218</v>
      </c>
      <c r="B52" s="94">
        <v>2</v>
      </c>
      <c r="C52" s="125">
        <v>0.010751071273713613</v>
      </c>
      <c r="D52" s="94" t="s">
        <v>371</v>
      </c>
      <c r="E52" s="94" t="b">
        <v>0</v>
      </c>
      <c r="F52" s="94" t="b">
        <v>0</v>
      </c>
      <c r="G52" s="94" t="b">
        <v>0</v>
      </c>
    </row>
    <row r="53" spans="1:7" ht="15">
      <c r="A53" s="94" t="s">
        <v>451</v>
      </c>
      <c r="B53" s="94">
        <v>2</v>
      </c>
      <c r="C53" s="125">
        <v>0.010751071273713613</v>
      </c>
      <c r="D53" s="94" t="s">
        <v>371</v>
      </c>
      <c r="E53" s="94" t="b">
        <v>0</v>
      </c>
      <c r="F53" s="94" t="b">
        <v>0</v>
      </c>
      <c r="G53" s="94" t="b">
        <v>0</v>
      </c>
    </row>
    <row r="54" spans="1:7" ht="15">
      <c r="A54" s="94" t="s">
        <v>452</v>
      </c>
      <c r="B54" s="94">
        <v>2</v>
      </c>
      <c r="C54" s="125">
        <v>0.010751071273713613</v>
      </c>
      <c r="D54" s="94" t="s">
        <v>371</v>
      </c>
      <c r="E54" s="94" t="b">
        <v>0</v>
      </c>
      <c r="F54" s="94" t="b">
        <v>0</v>
      </c>
      <c r="G54" s="94" t="b">
        <v>0</v>
      </c>
    </row>
    <row r="55" spans="1:7" ht="15">
      <c r="A55" s="94" t="s">
        <v>453</v>
      </c>
      <c r="B55" s="94">
        <v>2</v>
      </c>
      <c r="C55" s="125">
        <v>0.010751071273713613</v>
      </c>
      <c r="D55" s="94" t="s">
        <v>371</v>
      </c>
      <c r="E55" s="94" t="b">
        <v>0</v>
      </c>
      <c r="F55" s="94" t="b">
        <v>0</v>
      </c>
      <c r="G55" s="94" t="b">
        <v>0</v>
      </c>
    </row>
    <row r="56" spans="1:7" ht="15">
      <c r="A56" s="94" t="s">
        <v>454</v>
      </c>
      <c r="B56" s="94">
        <v>2</v>
      </c>
      <c r="C56" s="125">
        <v>0.010751071273713613</v>
      </c>
      <c r="D56" s="94" t="s">
        <v>371</v>
      </c>
      <c r="E56" s="94" t="b">
        <v>1</v>
      </c>
      <c r="F56" s="94" t="b">
        <v>0</v>
      </c>
      <c r="G56" s="94" t="b">
        <v>0</v>
      </c>
    </row>
    <row r="57" spans="1:7" ht="15">
      <c r="A57" s="94" t="s">
        <v>455</v>
      </c>
      <c r="B57" s="94">
        <v>2</v>
      </c>
      <c r="C57" s="125">
        <v>0.010751071273713613</v>
      </c>
      <c r="D57" s="94" t="s">
        <v>371</v>
      </c>
      <c r="E57" s="94" t="b">
        <v>0</v>
      </c>
      <c r="F57" s="94" t="b">
        <v>0</v>
      </c>
      <c r="G57" s="94" t="b">
        <v>0</v>
      </c>
    </row>
    <row r="58" spans="1:7" ht="15">
      <c r="A58" s="94" t="s">
        <v>456</v>
      </c>
      <c r="B58" s="94">
        <v>2</v>
      </c>
      <c r="C58" s="125">
        <v>0.010751071273713613</v>
      </c>
      <c r="D58" s="94" t="s">
        <v>371</v>
      </c>
      <c r="E58" s="94" t="b">
        <v>0</v>
      </c>
      <c r="F58" s="94" t="b">
        <v>0</v>
      </c>
      <c r="G58" s="94" t="b">
        <v>0</v>
      </c>
    </row>
    <row r="59" spans="1:7" ht="15">
      <c r="A59" s="94" t="s">
        <v>457</v>
      </c>
      <c r="B59" s="94">
        <v>2</v>
      </c>
      <c r="C59" s="125">
        <v>0.010751071273713613</v>
      </c>
      <c r="D59" s="94" t="s">
        <v>371</v>
      </c>
      <c r="E59" s="94" t="b">
        <v>0</v>
      </c>
      <c r="F59" s="94" t="b">
        <v>0</v>
      </c>
      <c r="G59" s="94" t="b">
        <v>0</v>
      </c>
    </row>
    <row r="60" spans="1:7" ht="15">
      <c r="A60" s="94" t="s">
        <v>458</v>
      </c>
      <c r="B60" s="94">
        <v>2</v>
      </c>
      <c r="C60" s="125">
        <v>0.010751071273713613</v>
      </c>
      <c r="D60" s="94" t="s">
        <v>371</v>
      </c>
      <c r="E60" s="94" t="b">
        <v>0</v>
      </c>
      <c r="F60" s="94" t="b">
        <v>0</v>
      </c>
      <c r="G60" s="94" t="b">
        <v>0</v>
      </c>
    </row>
    <row r="61" spans="1:7" ht="15">
      <c r="A61" s="94" t="s">
        <v>459</v>
      </c>
      <c r="B61" s="94">
        <v>2</v>
      </c>
      <c r="C61" s="125">
        <v>0.010751071273713613</v>
      </c>
      <c r="D61" s="94" t="s">
        <v>371</v>
      </c>
      <c r="E61" s="94" t="b">
        <v>0</v>
      </c>
      <c r="F61" s="94" t="b">
        <v>0</v>
      </c>
      <c r="G61" s="94" t="b">
        <v>0</v>
      </c>
    </row>
    <row r="62" spans="1:7" ht="15">
      <c r="A62" s="94" t="s">
        <v>460</v>
      </c>
      <c r="B62" s="94">
        <v>2</v>
      </c>
      <c r="C62" s="125">
        <v>0.010751071273713613</v>
      </c>
      <c r="D62" s="94" t="s">
        <v>371</v>
      </c>
      <c r="E62" s="94" t="b">
        <v>0</v>
      </c>
      <c r="F62" s="94" t="b">
        <v>0</v>
      </c>
      <c r="G62"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2019-09-12T20:25:36Z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