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<sst xmlns="http://schemas.openxmlformats.org/spreadsheetml/2006/main" count="1258" uniqueCount="534">
  <si>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</si>
  <si>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</si>
  <si>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</si>
  <si>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</si>
  <si>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</si>
  <si>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</si>
  <si>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</si>
  <si>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</si>
  <si>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</si>
  <si>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</si>
  <si>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</si>
  <si>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</si>
  <si>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</si>
  <si>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</si>
  <si>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</si>
  <si>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</si>
  <si>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</si>
  <si>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</si>
  <si>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</si>
  <si>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</si>
  <si>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</si>
  <si>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</si>
  <si>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</si>
  <si>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</si>
  <si>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</si>
  <si>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</si>
  <si>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</si>
  <si>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</si>
  <si>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</si>
  <si>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</si>
  <si>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</si>
  <si>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</si>
  <si>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</si>
  <si>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</si>
  <si>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</si>
  <si>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</si>
  <si>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</si>
  <si>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</si>
  <si>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</si>
  <si>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</si>
  <si>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</si>
  <si>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</si>
  <si>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</si>
  <si>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</si>
  <si>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</si>
  <si>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</si>
  <si>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</si>
  <si>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</si>
  <si>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</si>
  <si>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</si>
  <si>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</si>
  <si>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</si>
  <si>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</si>
  <si>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</si>
  <si>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</si>
  <si>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</si>
  <si>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</si>
  <si>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</si>
  <si>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</si>
  <si>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</si>
  <si>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</si>
  <si>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</si>
  <si>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</si>
  <si>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</si>
  <si>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</si>
  <si>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</si>
  <si>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</si>
  <si>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</si>
  <si>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</si>
  <si>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</si>
  <si>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</si>
  <si>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</si>
  <si>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</si>
  <si>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</si>
  <si>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</si>
  <si>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</si>
  <si>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</si>
  <si>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</si>
  <si>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</si>
  <si>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</si>
  <si>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</si>
  <si>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</si>
  <si>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</si>
  <si>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</si>
  <si>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</si>
  <si>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</si>
  <si>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</si>
  <si>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</si>
  <si>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</si>
  <si>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</si>
  <si>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</si>
  <si>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</si>
  <si>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</si>
  <si>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</si>
  <si>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</si>
  <si>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</si>
  <si>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</si>
  <si>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</si>
  <si>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</si>
  <si>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</si>
  <si>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</si>
  <si>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</si>
  <si>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</si>
  <si>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</si>
  <si>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</si>
  <si>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</si>
  <si>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</si>
  <si>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</si>
  <si>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</si>
  <si>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</si>
  <si>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</si>
  <si>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</si>
  <si>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</si>
  <si>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</si>
  <si>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</si>
  <si>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</si>
  <si>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</si>
  <si>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</si>
  <si>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</si>
  <si>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</si>
  <si>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</si>
  <si>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</si>
  <si>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</si>
  <si>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</si>
  <si>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</si>
  <si>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</si>
  <si>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</si>
  <si>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</si>
  <si>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</si>
  <si>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</si>
  <si>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</si>
  <si>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</si>
  <si>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</si>
  <si>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</si>
  <si>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</si>
  <si>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</si>
  <si>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</si>
  <si>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</si>
  <si>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</si>
  <si>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</si>
  <si>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</si>
  <si>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</si>
  <si>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</si>
  <si>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</si>
  <si>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</si>
  <si>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</si>
  <si>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</si>
  <si>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</si>
  <si>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</si>
  <si>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</si>
  <si>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</si>
  <si>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</si>
  <si>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</si>
  <si>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</si>
  <si>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</si>
  <si>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</si>
  <si>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</si>
  <si>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</si>
  <si>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</si>
  <si>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</si>
  <si>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</si>
  <si>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</si>
  <si>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</si>
  <si>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</si>
  <si>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</si>
  <si>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</si>
  <si>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</si>
  <si>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</si>
  <si>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</si>
  <si>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</si>
  <si>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</si>
  <si>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</si>
  <si>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</si>
  <si>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</si>
  <si>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</si>
  <si>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</si>
  <si>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</si>
  <si>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</si>
  <si>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</si>
  <si>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</si>
  <si>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</si>
  <si>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</si>
  <si>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</si>
  <si>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</si>
  <si>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</si>
  <si>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</si>
  <si>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</si>
  <si>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</si>
  <si>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</si>
  <si>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</si>
  <si>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</si>
  <si>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</si>
  <si>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</si>
  <si>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</si>
  <si>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</si>
  <si>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</si>
  <si>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</si>
  <si>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</si>
  <si>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</si>
  <si>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</si>
  <si>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</si>
  <si>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</si>
  <si>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</si>
  <si>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</si>
  <si>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</si>
  <si>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</si>
  <si>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</si>
  <si>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</si>
  <si>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</si>
  <si>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</si>
  <si>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</si>
  <si>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</si>
  <si>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</si>
  <si>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</si>
  <si>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charlesday</t>
  </si>
  <si>
    <t>motorious_tv</t>
  </si>
  <si>
    <t>publicisww</t>
  </si>
  <si>
    <t>pascalnessim</t>
  </si>
  <si>
    <t>msl_group</t>
  </si>
  <si>
    <t>publicisgroupe</t>
  </si>
  <si>
    <t>msl_apac</t>
  </si>
  <si>
    <t>852emmanuel212</t>
  </si>
  <si>
    <t>Mentions</t>
  </si>
  <si>
    <t>Replies to</t>
  </si>
  <si>
    <t>Retweet</t>
  </si>
  <si>
    <t>@852Emmanuel212 is the CTO of @PublicisGroupe, which collectively employs 80,000 people.
Emmanuel is pragmatic, philosophical and an artist. His decisions affect the lives of many people every day.
 "The People Leader": https://t.co/aD1KLBs2Eh 
#FearlessCreativeLeadership https://t.co/fw2Fe1Y0VK</t>
  </si>
  <si>
    <t>“The purpose of a company is to work for the people who decided to work here." - @852Emmanuel212 of @PublicisGroupe
The question of why a company exists lies at the heart of fearless creative leadership.
https://t.co/qHeqYc8HJk 
#FearlessCreativeLeadership #CharlesDay https://t.co/MPniG6Esri</t>
  </si>
  <si>
    <t>#ICYMI: "You can’t inspire, challenge, guide or hold to account yourself or anyone else without a clear belief about why you’re doing what you're doing." - #CharlesDay
Listen to "The People Leader", with @852Emmanuel212: https://t.co/p9U0ZL5rep
#FearlessCreativeLeadership https://t.co/kf5Xptyi4c</t>
  </si>
  <si>
    <t>. @852Emmanuel212 CTO @PublicisGroupe shares stories and insights as a leader &amp;amp; more in this #FearlessCreativeLeadership podcast with #CharlesDay https://t.co/kKwSdR75Ks</t>
  </si>
  <si>
    <t>https://www.thelookinglass.com/fearless-episodes/2-32-the-people-leader-emmanuel-andre</t>
  </si>
  <si>
    <t>https://twitter.com/charlesday/status/1169641392617881600</t>
  </si>
  <si>
    <t>thelookinglass.com</t>
  </si>
  <si>
    <t>twitter.com</t>
  </si>
  <si>
    <t>fearlesscreativeleadership</t>
  </si>
  <si>
    <t>fearlesscreativeleadership charlesday</t>
  </si>
  <si>
    <t>icymi charlesday fearlesscreativeleadership</t>
  </si>
  <si>
    <t>https://pbs.twimg.com/media/EDodBG6UwAEeoLD.png</t>
  </si>
  <si>
    <t>https://pbs.twimg.com/media/EDtmpdKVAAIjcP2.png</t>
  </si>
  <si>
    <t>https://pbs.twimg.com/media/ED5MOu-U4AEP0NO.png</t>
  </si>
  <si>
    <t>http://pbs.twimg.com/profile_images/1169697138466533378/CARxNfBH_normal.jpg</t>
  </si>
  <si>
    <t>http://pbs.twimg.com/profile_images/668732911638720512/lQ9_aOmA_normal.jpg</t>
  </si>
  <si>
    <t>http://pbs.twimg.com/profile_images/1149971001746370565/mFK011n-_normal.jpg</t>
  </si>
  <si>
    <t>http://pbs.twimg.com/profile_images/1080426479413063680/p8xOu3jB_normal.jpg</t>
  </si>
  <si>
    <t>http://pbs.twimg.com/profile_images/1146006044293959680/mnHJM_g0_normal.png</t>
  </si>
  <si>
    <t>http://pbs.twimg.com/profile_images/1080449323257786368/mpGbmeYs_normal.jpg</t>
  </si>
  <si>
    <t>16:00:02</t>
  </si>
  <si>
    <t>16:00:13</t>
  </si>
  <si>
    <t>22:00:14</t>
  </si>
  <si>
    <t>12:48:18</t>
  </si>
  <si>
    <t>14:32:54</t>
  </si>
  <si>
    <t>08:52:55</t>
  </si>
  <si>
    <t>08:42:24</t>
  </si>
  <si>
    <t>12:45:04</t>
  </si>
  <si>
    <t>08:42:41</t>
  </si>
  <si>
    <t>https://twitter.com/charlesday/status/1169278960120692737</t>
  </si>
  <si>
    <t>https://twitter.com/charlesday/status/1170456771007115264</t>
  </si>
  <si>
    <t>https://twitter.com/motorious_tv/status/1171405035907026944</t>
  </si>
  <si>
    <t>https://twitter.com/publicisww/status/1171431356389150720</t>
  </si>
  <si>
    <t>https://twitter.com/pascalnessim/status/1171708185364897792</t>
  </si>
  <si>
    <t>https://twitter.com/msl_group/status/1172067927459291136</t>
  </si>
  <si>
    <t>https://twitter.com/publicisgroupe/status/1171404221385793538</t>
  </si>
  <si>
    <t>https://twitter.com/msl_apac/status/1172067998078775296</t>
  </si>
  <si>
    <t>1169278960120692737</t>
  </si>
  <si>
    <t>1169641392617881600</t>
  </si>
  <si>
    <t>1170456771007115264</t>
  </si>
  <si>
    <t>1171405035907026944</t>
  </si>
  <si>
    <t>1171431356389150720</t>
  </si>
  <si>
    <t>1171708185364897792</t>
  </si>
  <si>
    <t>1172067927459291136</t>
  </si>
  <si>
    <t>1171404221385793538</t>
  </si>
  <si>
    <t>1172067998078775296</t>
  </si>
  <si>
    <t>15719750</t>
  </si>
  <si>
    <t/>
  </si>
  <si>
    <t>en</t>
  </si>
  <si>
    <t>Zoho Social</t>
  </si>
  <si>
    <t>Twitter for iPhone</t>
  </si>
  <si>
    <t>Twitter Web App</t>
  </si>
  <si>
    <t>Hootsuite Inc.</t>
  </si>
  <si>
    <t>TweetDeck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</si>
  <si>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</si>
  <si>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</si>
  <si>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</si>
  <si>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</si>
  <si>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</si>
  <si>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</si>
  <si>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</si>
  <si>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</si>
  <si>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</si>
  <si>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</si>
  <si>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</si>
  <si>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</si>
  <si>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</si>
  <si>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</si>
  <si>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</si>
  <si>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</si>
  <si>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</si>
  <si>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</si>
  <si>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</si>
  <si>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</si>
  <si>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</si>
  <si>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Charles Day</t>
  </si>
  <si>
    <t>Publicis Groupe</t>
  </si>
  <si>
    <t>Emmanuel Andre</t>
  </si>
  <si>
    <t>motorious card | m credit</t>
  </si>
  <si>
    <t>Publicis Worldwide</t>
  </si>
  <si>
    <t>Pascal Nessim</t>
  </si>
  <si>
    <t>MSL</t>
  </si>
  <si>
    <t>MSL Asia Pacific</t>
  </si>
  <si>
    <t>Creative leadership advisor</t>
  </si>
  <si>
    <t>Publicis Groupe is a global leader in marketing, communication, and business transformation. Present in over 100 countries, with more than 80,000 professionals.</t>
  </si>
  <si>
    <t>Parisian in New York. Chief Talent Officer at Publicis Worldwide by day, Photographer by night.</t>
  </si>
  <si>
    <t>#MotoriousCard https://t.co/3q4RVuKxWP https://t.co/p6IdDvJoso https://t.co/Fn2tLW6iFZ https://t.co/STfnp7KNBZ https://t.co/cJkE2jlOiI https://t.co/sv5zQoWTwF https://t.co/qkeAm5rvoA @uniti_stores #utopia_os</t>
  </si>
  <si>
    <t>Publicis Worldwide is a global creative agency, part of @PublicisGroupe, providing change leadership for our clients.</t>
  </si>
  <si>
    <t>CEO of @marcelagency Marcel  / founder of Publicis Net. The insider view of a crazy agency on the Elysian Fields</t>
  </si>
  <si>
    <t>We are @PublicisGroupe’s Global Public Relations and Integrated Communications Partner. 100 offices | 40 countries | 2,300+ #HumansofMSL</t>
  </si>
  <si>
    <t>We are a leading strategic communications and engagement consultancy in APAC with award-winning capabilities and 1500+ #HumansofMSL across 40 offices.</t>
  </si>
  <si>
    <t>New York</t>
  </si>
  <si>
    <t>New York City</t>
  </si>
  <si>
    <t>New York, NY</t>
  </si>
  <si>
    <t>Paris</t>
  </si>
  <si>
    <t>Worldwide</t>
  </si>
  <si>
    <t>Asia</t>
  </si>
  <si>
    <t>http://t.co/acnYsgpijM</t>
  </si>
  <si>
    <t>https://t.co/cvVQsBoRmZ</t>
  </si>
  <si>
    <t>https://t.co/HWvLn5jL9s</t>
  </si>
  <si>
    <t>https://t.co/Y4cMfdeuzG</t>
  </si>
  <si>
    <t>https://t.co/jlf5ynP12v</t>
  </si>
  <si>
    <t>http://t.co/zdrNpTKGH5</t>
  </si>
  <si>
    <t>https://t.co/4i9w0UK3OL</t>
  </si>
  <si>
    <t>https://pbs.twimg.com/profile_banners/111291091/1527250285</t>
  </si>
  <si>
    <t>https://pbs.twimg.com/profile_banners/15719750/1460596093</t>
  </si>
  <si>
    <t>https://pbs.twimg.com/profile_banners/1076489196540448769/1567712618</t>
  </si>
  <si>
    <t>https://pbs.twimg.com/profile_banners/238538717/1448273838</t>
  </si>
  <si>
    <t>https://pbs.twimg.com/profile_banners/18476383/1385067716</t>
  </si>
  <si>
    <t>https://pbs.twimg.com/profile_banners/95515503/1560255459</t>
  </si>
  <si>
    <t>https://pbs.twimg.com/profile_banners/203538995/1546434405</t>
  </si>
  <si>
    <t>http://abs.twimg.com/images/themes/theme1/bg.png</t>
  </si>
  <si>
    <t>http://abs.twimg.com/images/themes/theme7/bg.gif</t>
  </si>
  <si>
    <t>http://abs.twimg.com/images/themes/theme14/bg.gif</t>
  </si>
  <si>
    <t>http://abs.twimg.com/images/themes/theme9/bg.gif</t>
  </si>
  <si>
    <t>http://pbs.twimg.com/profile_images/850153645223976962/mPcyFszf_normal.jpg</t>
  </si>
  <si>
    <t>http://pbs.twimg.com/profile_images/2578082251/image_normal.jpg</t>
  </si>
  <si>
    <t>Open Twitter Page for This Person</t>
  </si>
  <si>
    <t>https://twitter.com/charlesday</t>
  </si>
  <si>
    <t>https://twitter.com/publicisgroupe</t>
  </si>
  <si>
    <t>https://twitter.com/852emmanuel212</t>
  </si>
  <si>
    <t>https://twitter.com/motorious_tv</t>
  </si>
  <si>
    <t>https://twitter.com/publicisww</t>
  </si>
  <si>
    <t>https://twitter.com/pascalnessim</t>
  </si>
  <si>
    <t>https://twitter.com/msl_group</t>
  </si>
  <si>
    <t>https://twitter.com/msl_apac</t>
  </si>
  <si>
    <t>charlesday
#ICYMI: "You can’t inspire, challenge,
guide or hold to account yourself
or anyone else without a clear
belief about why you’re doing what
you're doing." - #CharlesDay Listen
to "The People Leader", with @852Emmanuel212:
https://t.co/p9U0ZL5rep #FearlessCreativeLeadership
https://t.co/kf5Xptyi4c</t>
  </si>
  <si>
    <t>publicisgroupe
. @852Emmanuel212 CTO @PublicisGroupe
shares stories and insights as
a leader &amp;amp; more in this #FearlessCreativeLeadership
podcast with #CharlesDay https://t.co/kKwSdR75Ks</t>
  </si>
  <si>
    <t xml:space="preserve">852emmanuel212
</t>
  </si>
  <si>
    <t>motorious_tv
. @852Emmanuel212 CTO @PublicisGroupe
shares stories and insights as
a leader &amp;amp; more in this #FearlessCreativeLeadership
podcast with #CharlesDay https://t.co/kKwSdR75Ks</t>
  </si>
  <si>
    <t>publicisww
. @852Emmanuel212 CTO @PublicisGroupe
shares stories and insights as
a leader &amp;amp; more in this #FearlessCreativeLeadership
podcast with #CharlesDay https://t.co/kKwSdR75Ks</t>
  </si>
  <si>
    <t>pascalnessim
. @852Emmanuel212 CTO @PublicisGroupe
shares stories and insights as
a leader &amp;amp; more in this #FearlessCreativeLeadership
podcast with #CharlesDay https://t.co/kKwSdR75Ks</t>
  </si>
  <si>
    <t>msl_group
. @852Emmanuel212 CTO @PublicisGroupe
shares stories and insights as
a leader &amp;amp; more in this #FearlessCreativeLeadership
podcast with #CharlesDay https://t.co/kKwSdR75Ks</t>
  </si>
  <si>
    <t>msl_apac
. @852Emmanuel212 CTO @PublicisGroupe
shares stories and insights as
a leader &amp;amp; more in this #FearlessCreativeLeadership
podcast with #CharlesDay https://t.co/kKwSdR75Ks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</si>
  <si>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</si>
  <si>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</si>
  <si>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</si>
  <si>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</si>
  <si>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</si>
  <si>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</si>
  <si>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</si>
  <si>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</si>
  <si>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</si>
  <si>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</si>
  <si>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</si>
  <si>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</si>
  <si>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</si>
  <si>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</si>
  <si>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</si>
  <si>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</si>
  <si>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</si>
  <si>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</si>
  <si>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</si>
  <si>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</si>
  <si>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</si>
  <si>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</si>
  <si>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</si>
  <si>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</si>
  <si>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</si>
  <si>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</si>
  <si>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</si>
  <si>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</si>
  <si>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</si>
  <si>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</si>
  <si>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</si>
  <si>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</si>
  <si>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</si>
  <si>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</si>
  <si>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</si>
  <si>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</si>
  <si>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</si>
  <si>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</si>
  <si>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</si>
  <si>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</si>
  <si>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</si>
  <si>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</si>
  <si>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</si>
  <si>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</si>
  <si>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</si>
  <si>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</si>
  <si>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</si>
  <si>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</si>
  <si>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</si>
  <si>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https://www.thelookinglass.com/fearless-episodes/2-32-the-people-leader-emmanuel-andre https://twitter.com/charlesday/status/1169641392617881600</t>
  </si>
  <si>
    <t>Top Domains in Tweet in Entire Graph</t>
  </si>
  <si>
    <t>Top Domains in Tweet in G1</t>
  </si>
  <si>
    <t>Top Domains in Tweet</t>
  </si>
  <si>
    <t>thelookinglass.com twitter.com</t>
  </si>
  <si>
    <t>Top Hashtags in Tweet in Entire Graph</t>
  </si>
  <si>
    <t>icymi</t>
  </si>
  <si>
    <t>Top Hashtags in Tweet in G1</t>
  </si>
  <si>
    <t>Top Hashtags in Tweet</t>
  </si>
  <si>
    <t>fearlesscreativeleadership charlesday icymi</t>
  </si>
  <si>
    <t>Top Words in Tweet in Entire Graph</t>
  </si>
  <si>
    <t>Words in Sentiment List#1: Positive</t>
  </si>
  <si>
    <t>Words in Sentiment List#2: Negative</t>
  </si>
  <si>
    <t>Words in Sentiment List#3: Angry/Violent</t>
  </si>
  <si>
    <t>Non-categorized Words</t>
  </si>
  <si>
    <t>Total Words</t>
  </si>
  <si>
    <t>#fearlesscreativeleadership</t>
  </si>
  <si>
    <t>leader</t>
  </si>
  <si>
    <t>#charlesday</t>
  </si>
  <si>
    <t>Top Words in Tweet in G1</t>
  </si>
  <si>
    <t>cto</t>
  </si>
  <si>
    <t>shares</t>
  </si>
  <si>
    <t>stories</t>
  </si>
  <si>
    <t>insights</t>
  </si>
  <si>
    <t>more</t>
  </si>
  <si>
    <t>Top Words in Tweet</t>
  </si>
  <si>
    <t>852emmanuel212 #fearlesscreativeleadership publicisgroupe leader #charlesday cto shares stories insights more</t>
  </si>
  <si>
    <t>Top Word Pairs in Tweet in Entire Graph</t>
  </si>
  <si>
    <t>852emmanuel212,cto</t>
  </si>
  <si>
    <t>cto,publicisgroupe</t>
  </si>
  <si>
    <t>publicisgroupe,shares</t>
  </si>
  <si>
    <t>shares,stories</t>
  </si>
  <si>
    <t>stories,insights</t>
  </si>
  <si>
    <t>insights,leader</t>
  </si>
  <si>
    <t>leader,more</t>
  </si>
  <si>
    <t>more,#fearlesscreativeleadership</t>
  </si>
  <si>
    <t>#fearlesscreativeleadership,podcast</t>
  </si>
  <si>
    <t>podcast,#charlesday</t>
  </si>
  <si>
    <t>Top Word Pairs in Tweet in G1</t>
  </si>
  <si>
    <t>Top Word Pairs in Tweet</t>
  </si>
  <si>
    <t>852emmanuel212,cto  cto,publicisgroupe  publicisgroupe,shares  shares,stories  stories,insights  insights,leader  leader,more  more,#fearlesscreativeleadership  #fearlesscreativeleadership,podcast  podcast,#charlesday</t>
  </si>
  <si>
    <t>Top Replied-To in Entire Graph</t>
  </si>
  <si>
    <t>Top Mentioned in Entire Graph</t>
  </si>
  <si>
    <t>Top Replied-To in G1</t>
  </si>
  <si>
    <t>Top Mentioned in G1</t>
  </si>
  <si>
    <t>Top Replied-To in Tweet</t>
  </si>
  <si>
    <t>Top Mentioned in Tweet</t>
  </si>
  <si>
    <t>852emmanuel212 publicisgroupe</t>
  </si>
  <si>
    <t>Top Tweeters in Entire Graph</t>
  </si>
  <si>
    <t>Top Tweeters in G1</t>
  </si>
  <si>
    <t>Top Tweeters</t>
  </si>
  <si>
    <t>motorious_tv msl_group pascalnessim publicisgroupe publicisww msl_apac charlesday 852emmanuel212</t>
  </si>
  <si>
    <t>Top URLs in Tweet by Count</t>
  </si>
  <si>
    <t>Top URLs in Tweet by Salience</t>
  </si>
  <si>
    <t>Top Domains in Tweet by Count</t>
  </si>
  <si>
    <t>Top Domains in Tweet by Salience</t>
  </si>
  <si>
    <t>Top Hashtags in Tweet by Count</t>
  </si>
  <si>
    <t>Top Hashtags in Tweet by Salience</t>
  </si>
  <si>
    <t>Top Words in Tweet by Count</t>
  </si>
  <si>
    <t>people #fearlesscreativeleadership doing #charlesday leader company work publicisgroupe #icymi t</t>
  </si>
  <si>
    <t>cto publicisgroupe shares stories insights leader more #fearlesscreativeleadership podcast #charlesday</t>
  </si>
  <si>
    <t>Top Words in Tweet by Salience</t>
  </si>
  <si>
    <t>doing company work #icymi t inspire challenge guide hold account</t>
  </si>
  <si>
    <t>Top Word Pairs in Tweet by Count</t>
  </si>
  <si>
    <t>people,leader  #icymi,t  t,inspire  inspire,challenge  challenge,guide  guide,hold  hold,account  account,yourself  yourself,anyone  anyone,without</t>
  </si>
  <si>
    <t>Top Word Pairs in Tweet by Salience</t>
  </si>
  <si>
    <t>#icymi,t  t,inspire  inspire,challenge  challenge,guide  guide,hold  hold,account  account,yourself  yourself,anyone  anyone,without  without,clear</t>
  </si>
  <si>
    <t>Word</t>
  </si>
  <si>
    <t>podcast</t>
  </si>
  <si>
    <t>people</t>
  </si>
  <si>
    <t>doing</t>
  </si>
  <si>
    <t>company</t>
  </si>
  <si>
    <t>work</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</si>
  <si>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</si>
  <si>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</si>
  <si>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</si>
  <si>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</si>
  <si>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</si>
  <si>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</si>
  <si>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</si>
  <si>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</si>
  <si>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</si>
  <si>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</si>
  <si>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</si>
  <si>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</si>
  <si>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</si>
  <si>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</si>
  <si>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</si>
  <si>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</si>
  <si>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</si>
  <si>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</si>
  <si>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</si>
  <si>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</si>
  <si>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</si>
  <si>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</si>
  <si>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</si>
  <si>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</si>
  <si>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</si>
  <si>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</si>
  <si>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</si>
  <si>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</si>
  <si>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</si>
  <si>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</si>
  <si>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</si>
  <si>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</si>
  <si>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</si>
  <si>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</si>
  <si>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</si>
  <si>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</si>
  <si>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</si>
  <si>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</si>
  <si>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</si>
  <si>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</si>
  <si>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</si>
  <si>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</si>
  <si>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</si>
  <si>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</si>
  <si>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</si>
  <si>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</si>
  <si>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Red</t>
  </si>
  <si>
    <t>Green</t>
  </si>
  <si>
    <t>G1: 852emmanuel212 #fearlesscreativeleadership publicisgroupe leader #charlesday cto shares stories insights more</t>
  </si>
  <si>
    <t>Autofill Workbook Results</t>
  </si>
  <si>
    <t>Edge Weight▓1▓2▓0▓True▓Green▓Red▓▓Edge Weight▓1▓1▓0▓3▓10▓False▓Edge Weight▓1▓2▓0▓32▓6▓False▓▓0▓0▓0▓True▓Black▓Black▓▓Followers▓124▓13354▓0▓162▓1000▓False▓Followers▓124▓74839▓0▓100▓70▓False▓▓0▓0▓0▓0▓0▓False▓▓0▓0▓0▓0▓0▓False</t>
  </si>
  <si>
    <t>Subgraph</t>
  </si>
  <si>
    <t>GraphSource░TwitterSearch▓GraphTerm░852Emmanuel212▓ImportDescription░The graph represents a network of 8 Twitter users whose recent tweets contained "852Emmanuel212", or who were replied to or mentioned in those tweets, taken from a data set limited to a maximum of 18,000 tweets.  The network was obtained from Twitter on Thursday, 12 September 2019 at 20:21 UTC.
The tweets in the network were tweeted over the 7-day, 16-hour, 42-minute period from Wednesday, 04 September 2019 at 16:00 UTC to Thursday, 12 September 2019 at 08:42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</si>
</sst>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9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92"/>
      <tableStyleElement type="headerRow" dxfId="291"/>
    </tableStyle>
    <tableStyle name="NodeXL Table" pivot="0" count="1">
      <tableStyleElement type="headerRow" dxfId="29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9855353"/>
        <c:axId val="46044994"/>
      </c:barChart>
      <c:catAx>
        <c:axId val="498553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044994"/>
        <c:crosses val="autoZero"/>
        <c:auto val="1"/>
        <c:lblOffset val="100"/>
        <c:noMultiLvlLbl val="0"/>
      </c:catAx>
      <c:valAx>
        <c:axId val="46044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55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1751763"/>
        <c:axId val="38657004"/>
      </c:barChart>
      <c:catAx>
        <c:axId val="117517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657004"/>
        <c:crosses val="autoZero"/>
        <c:auto val="1"/>
        <c:lblOffset val="100"/>
        <c:noMultiLvlLbl val="0"/>
      </c:catAx>
      <c:valAx>
        <c:axId val="38657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51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2368717"/>
        <c:axId val="44209590"/>
      </c:barChart>
      <c:catAx>
        <c:axId val="123687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209590"/>
        <c:crosses val="autoZero"/>
        <c:auto val="1"/>
        <c:lblOffset val="100"/>
        <c:noMultiLvlLbl val="0"/>
      </c:catAx>
      <c:valAx>
        <c:axId val="44209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68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2341991"/>
        <c:axId val="24207008"/>
      </c:barChart>
      <c:catAx>
        <c:axId val="623419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207008"/>
        <c:crosses val="autoZero"/>
        <c:auto val="1"/>
        <c:lblOffset val="100"/>
        <c:noMultiLvlLbl val="0"/>
      </c:catAx>
      <c:valAx>
        <c:axId val="242070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419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6536481"/>
        <c:axId val="14610602"/>
      </c:barChart>
      <c:catAx>
        <c:axId val="165364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610602"/>
        <c:crosses val="autoZero"/>
        <c:auto val="1"/>
        <c:lblOffset val="100"/>
        <c:noMultiLvlLbl val="0"/>
      </c:catAx>
      <c:valAx>
        <c:axId val="14610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36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386555"/>
        <c:axId val="42608084"/>
      </c:barChart>
      <c:catAx>
        <c:axId val="643865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608084"/>
        <c:crosses val="autoZero"/>
        <c:auto val="1"/>
        <c:lblOffset val="100"/>
        <c:noMultiLvlLbl val="0"/>
      </c:catAx>
      <c:valAx>
        <c:axId val="42608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86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7928437"/>
        <c:axId val="28702750"/>
      </c:barChart>
      <c:catAx>
        <c:axId val="479284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702750"/>
        <c:crosses val="autoZero"/>
        <c:auto val="1"/>
        <c:lblOffset val="100"/>
        <c:noMultiLvlLbl val="0"/>
      </c:catAx>
      <c:valAx>
        <c:axId val="28702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28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6998159"/>
        <c:axId val="43221384"/>
      </c:barChart>
      <c:catAx>
        <c:axId val="569981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221384"/>
        <c:crosses val="autoZero"/>
        <c:auto val="1"/>
        <c:lblOffset val="100"/>
        <c:noMultiLvlLbl val="0"/>
      </c:catAx>
      <c:valAx>
        <c:axId val="43221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98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3448137"/>
        <c:axId val="11271186"/>
      </c:barChart>
      <c:catAx>
        <c:axId val="53448137"/>
        <c:scaling>
          <c:orientation val="minMax"/>
        </c:scaling>
        <c:axPos val="b"/>
        <c:delete val="1"/>
        <c:majorTickMark val="out"/>
        <c:minorTickMark val="none"/>
        <c:tickLblPos val="none"/>
        <c:crossAx val="11271186"/>
        <c:crosses val="autoZero"/>
        <c:auto val="1"/>
        <c:lblOffset val="100"/>
        <c:noMultiLvlLbl val="0"/>
      </c:catAx>
      <c:valAx>
        <c:axId val="11271186"/>
        <c:scaling>
          <c:orientation val="minMax"/>
        </c:scaling>
        <c:axPos val="l"/>
        <c:delete val="1"/>
        <c:majorTickMark val="out"/>
        <c:minorTickMark val="none"/>
        <c:tickLblPos val="none"/>
        <c:crossAx val="534481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charlesda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publicisgroup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852emmanuel21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motorious_t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publicisww"/>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pascalnessi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sl_group"/>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sl_apa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3" totalsRowShown="0" headerRowDxfId="289" dataDxfId="288">
  <autoFilter ref="A2:BN23"/>
  <tableColumns count="66">
    <tableColumn id="1" name="Vertex 1" dataDxfId="287"/>
    <tableColumn id="2" name="Vertex 2" dataDxfId="286"/>
    <tableColumn id="3" name="Color" dataDxfId="285"/>
    <tableColumn id="4" name="Width" dataDxfId="284"/>
    <tableColumn id="11" name="Style" dataDxfId="283"/>
    <tableColumn id="5" name="Opacity" dataDxfId="282"/>
    <tableColumn id="6" name="Visibility" dataDxfId="281"/>
    <tableColumn id="10" name="Label" dataDxfId="280"/>
    <tableColumn id="12" name="Label Text Color" dataDxfId="279"/>
    <tableColumn id="13" name="Label Font Size" dataDxfId="278"/>
    <tableColumn id="14" name="Reciprocated?" dataDxfId="143"/>
    <tableColumn id="7" name="ID" dataDxfId="277"/>
    <tableColumn id="9" name="Dynamic Filter" dataDxfId="276"/>
    <tableColumn id="8" name="Add Your Own Columns Here" dataDxfId="275"/>
    <tableColumn id="15" name="Relationship" dataDxfId="274"/>
    <tableColumn id="16" name="Relationship Date (UTC)" dataDxfId="273"/>
    <tableColumn id="17" name="Tweet" dataDxfId="272"/>
    <tableColumn id="18" name="URLs in Tweet" dataDxfId="271"/>
    <tableColumn id="19" name="Domains in Tweet" dataDxfId="270"/>
    <tableColumn id="20" name="Hashtags in Tweet" dataDxfId="269"/>
    <tableColumn id="21" name="Media in Tweet" dataDxfId="268"/>
    <tableColumn id="22" name="Tweet Image File" dataDxfId="267"/>
    <tableColumn id="23" name="Tweet Date (UTC)" dataDxfId="266"/>
    <tableColumn id="24" name="Date" dataDxfId="265"/>
    <tableColumn id="25" name="Time" dataDxfId="264"/>
    <tableColumn id="26" name="Twitter Page for Tweet" dataDxfId="263"/>
    <tableColumn id="27" name="Latitude" dataDxfId="262"/>
    <tableColumn id="28" name="Longitude" dataDxfId="261"/>
    <tableColumn id="29" name="Imported ID" dataDxfId="260"/>
    <tableColumn id="30" name="In-Reply-To Tweet ID" dataDxfId="259"/>
    <tableColumn id="31" name="Favorited" dataDxfId="258"/>
    <tableColumn id="32" name="Favorite Count" dataDxfId="257"/>
    <tableColumn id="33" name="In-Reply-To User ID" dataDxfId="256"/>
    <tableColumn id="34" name="Is Quote Status" dataDxfId="255"/>
    <tableColumn id="35" name="Language" dataDxfId="254"/>
    <tableColumn id="36" name="Possibly Sensitive" dataDxfId="253"/>
    <tableColumn id="37" name="Quoted Status ID" dataDxfId="252"/>
    <tableColumn id="38" name="Retweeted" dataDxfId="251"/>
    <tableColumn id="39" name="Retweet Count" dataDxfId="250"/>
    <tableColumn id="40" name="Retweet ID" dataDxfId="249"/>
    <tableColumn id="41" name="Source" dataDxfId="248"/>
    <tableColumn id="42" name="Truncated" dataDxfId="247"/>
    <tableColumn id="43" name="Unified Twitter ID" dataDxfId="246"/>
    <tableColumn id="44" name="Imported Tweet Type" dataDxfId="245"/>
    <tableColumn id="45" name="Added By Extended Analysis" dataDxfId="244"/>
    <tableColumn id="46" name="Corrected By Extended Analysis" dataDxfId="243"/>
    <tableColumn id="47" name="Place Bounding Box" dataDxfId="242"/>
    <tableColumn id="48" name="Place Country" dataDxfId="241"/>
    <tableColumn id="49" name="Place Country Code" dataDxfId="240"/>
    <tableColumn id="50" name="Place Full Name" dataDxfId="239"/>
    <tableColumn id="51" name="Place ID" dataDxfId="238"/>
    <tableColumn id="52" name="Place Name" dataDxfId="237"/>
    <tableColumn id="53" name="Place Type" dataDxfId="236"/>
    <tableColumn id="54" name="Place URL" dataDxfId="235"/>
    <tableColumn id="55" name="Edge Weight"/>
    <tableColumn id="56" name="Vertex 1 Group" dataDxfId="158">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6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3" totalsRowShown="0" headerRowDxfId="142" dataDxfId="141">
  <autoFilter ref="A1:D3"/>
  <tableColumns count="4">
    <tableColumn id="1" name="Top URLs in Tweet in Entire Graph" dataDxfId="140"/>
    <tableColumn id="2" name="Entire Graph Count" dataDxfId="139"/>
    <tableColumn id="3" name="Top URLs in Tweet in G1" dataDxfId="138"/>
    <tableColumn id="4" name="G1 Count" dataDxfId="13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D8" totalsRowShown="0" headerRowDxfId="135" dataDxfId="134">
  <autoFilter ref="A6:D8"/>
  <tableColumns count="4">
    <tableColumn id="1" name="Top Domains in Tweet in Entire Graph" dataDxfId="133"/>
    <tableColumn id="2" name="Entire Graph Count" dataDxfId="132"/>
    <tableColumn id="3" name="Top Domains in Tweet in G1" dataDxfId="131"/>
    <tableColumn id="4" name="G1 Count" dataDxfId="13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1:D14" totalsRowShown="0" headerRowDxfId="128" dataDxfId="127">
  <autoFilter ref="A11:D14"/>
  <tableColumns count="4">
    <tableColumn id="1" name="Top Hashtags in Tweet in Entire Graph" dataDxfId="126"/>
    <tableColumn id="2" name="Entire Graph Count" dataDxfId="125"/>
    <tableColumn id="3" name="Top Hashtags in Tweet in G1" dataDxfId="124"/>
    <tableColumn id="4" name="G1 Count" dataDxfId="12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7:D27" totalsRowShown="0" headerRowDxfId="121" dataDxfId="120">
  <autoFilter ref="A17:D27"/>
  <tableColumns count="4">
    <tableColumn id="1" name="Top Words in Tweet in Entire Graph" dataDxfId="119"/>
    <tableColumn id="2" name="Entire Graph Count" dataDxfId="118"/>
    <tableColumn id="3" name="Top Words in Tweet in G1" dataDxfId="117"/>
    <tableColumn id="4" name="G1 Count" dataDxfId="11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0:D40" totalsRowShown="0" headerRowDxfId="114" dataDxfId="113">
  <autoFilter ref="A30:D40"/>
  <tableColumns count="4">
    <tableColumn id="1" name="Top Word Pairs in Tweet in Entire Graph" dataDxfId="112"/>
    <tableColumn id="2" name="Entire Graph Count" dataDxfId="111"/>
    <tableColumn id="3" name="Top Word Pairs in Tweet in G1" dataDxfId="110"/>
    <tableColumn id="4" name="G1 Count" dataDxfId="10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3:D44" totalsRowShown="0" headerRowDxfId="107" dataDxfId="106">
  <autoFilter ref="A43:D44"/>
  <tableColumns count="4">
    <tableColumn id="1" name="Top Replied-To in Entire Graph" dataDxfId="105"/>
    <tableColumn id="2" name="Entire Graph Count" dataDxfId="101"/>
    <tableColumn id="3" name="Top Replied-To in G1" dataDxfId="100"/>
    <tableColumn id="4" name="G1 Count" dataDxfId="9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7:D49" totalsRowShown="0" headerRowDxfId="104" dataDxfId="103">
  <autoFilter ref="A47:D49"/>
  <tableColumns count="4">
    <tableColumn id="1" name="Top Mentioned in Entire Graph" dataDxfId="102"/>
    <tableColumn id="2" name="Entire Graph Count" dataDxfId="98"/>
    <tableColumn id="3" name="Top Mentioned in G1" dataDxfId="97"/>
    <tableColumn id="4" name="G1 Count" dataDxfId="9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2:D60" totalsRowShown="0" headerRowDxfId="93" dataDxfId="92">
  <autoFilter ref="A52:D60"/>
  <tableColumns count="4">
    <tableColumn id="1" name="Top Tweeters in Entire Graph" dataDxfId="91"/>
    <tableColumn id="2" name="Entire Graph Count" dataDxfId="90"/>
    <tableColumn id="3" name="Top Tweeters in G1" dataDxfId="89"/>
    <tableColumn id="4" name="G1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36" totalsRowShown="0" headerRowDxfId="76" dataDxfId="75">
  <autoFilter ref="A1:G36"/>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234" dataDxfId="233">
  <autoFilter ref="A2:BT10"/>
  <tableColumns count="72">
    <tableColumn id="1" name="Vertex" dataDxfId="232"/>
    <tableColumn id="72" name="Subgraph"/>
    <tableColumn id="2" name="Color" dataDxfId="231"/>
    <tableColumn id="5" name="Shape" dataDxfId="230"/>
    <tableColumn id="6" name="Size" dataDxfId="229"/>
    <tableColumn id="4" name="Opacity" dataDxfId="228"/>
    <tableColumn id="7" name="Image File" dataDxfId="227"/>
    <tableColumn id="3" name="Visibility" dataDxfId="226"/>
    <tableColumn id="10" name="Label" dataDxfId="225"/>
    <tableColumn id="16" name="Label Fill Color" dataDxfId="224"/>
    <tableColumn id="9" name="Label Position" dataDxfId="223"/>
    <tableColumn id="8" name="Tooltip" dataDxfId="222"/>
    <tableColumn id="18" name="Layout Order" dataDxfId="221"/>
    <tableColumn id="13" name="X" dataDxfId="220"/>
    <tableColumn id="14" name="Y" dataDxfId="219"/>
    <tableColumn id="12" name="Locked?" dataDxfId="218"/>
    <tableColumn id="19" name="Polar R" dataDxfId="217"/>
    <tableColumn id="20" name="Polar Angle" dataDxfId="21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15"/>
    <tableColumn id="28" name="Dynamic Filter" dataDxfId="214"/>
    <tableColumn id="17" name="Add Your Own Columns Here" dataDxfId="213"/>
    <tableColumn id="30" name="Name" dataDxfId="212"/>
    <tableColumn id="31" name="Followed" dataDxfId="211"/>
    <tableColumn id="32" name="Followers" dataDxfId="210"/>
    <tableColumn id="33" name="Tweets" dataDxfId="209"/>
    <tableColumn id="34" name="Favorites" dataDxfId="208"/>
    <tableColumn id="35" name="Time Zone UTC Offset (Seconds)" dataDxfId="207"/>
    <tableColumn id="36" name="Description" dataDxfId="206"/>
    <tableColumn id="37" name="Location" dataDxfId="205"/>
    <tableColumn id="38" name="Web" dataDxfId="204"/>
    <tableColumn id="39" name="Time Zone" dataDxfId="203"/>
    <tableColumn id="40" name="Joined Twitter Date (UTC)" dataDxfId="202"/>
    <tableColumn id="41" name="Profile Banner Url" dataDxfId="201"/>
    <tableColumn id="42" name="Default Profile" dataDxfId="200"/>
    <tableColumn id="43" name="Default Profile Image" dataDxfId="199"/>
    <tableColumn id="44" name="Geo Enabled" dataDxfId="198"/>
    <tableColumn id="45" name="Language" dataDxfId="197"/>
    <tableColumn id="46" name="Listed Count" dataDxfId="196"/>
    <tableColumn id="47" name="Profile Background Image Url" dataDxfId="195"/>
    <tableColumn id="48" name="Verified" dataDxfId="194"/>
    <tableColumn id="49" name="Custom Menu Item Text" dataDxfId="193"/>
    <tableColumn id="50" name="Custom Menu Item Action" dataDxfId="192"/>
    <tableColumn id="51" name="Tweeted Search Term?" dataDxfId="159"/>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3" totalsRowShown="0" headerRowDxfId="67" dataDxfId="66">
  <autoFilter ref="A1:L23"/>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23" dataDxfId="22">
  <autoFilter ref="A2:C3"/>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9" totalsRowShown="0" headerRowDxfId="5" dataDxfId="4">
  <autoFilter ref="A1:B9"/>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191">
  <autoFilter ref="A2:AO3"/>
  <tableColumns count="41">
    <tableColumn id="1" name="Group" dataDxfId="166"/>
    <tableColumn id="2" name="Vertex Color" dataDxfId="165"/>
    <tableColumn id="3" name="Vertex Shape" dataDxfId="163"/>
    <tableColumn id="22" name="Visibility" dataDxfId="164"/>
    <tableColumn id="4" name="Collapsed?"/>
    <tableColumn id="18" name="Label" dataDxfId="190"/>
    <tableColumn id="20" name="Collapsed X"/>
    <tableColumn id="21" name="Collapsed Y"/>
    <tableColumn id="6" name="ID" dataDxfId="189"/>
    <tableColumn id="19" name="Collapsed Properties" dataDxfId="157"/>
    <tableColumn id="5" name="Vertices" dataDxfId="156"/>
    <tableColumn id="7" name="Unique Edges" dataDxfId="155"/>
    <tableColumn id="8" name="Edges With Duplicates" dataDxfId="154"/>
    <tableColumn id="9" name="Total Edges" dataDxfId="153"/>
    <tableColumn id="10" name="Self-Loops" dataDxfId="152"/>
    <tableColumn id="24" name="Reciprocated Vertex Pair Ratio" dataDxfId="151"/>
    <tableColumn id="25" name="Reciprocated Edge Ratio" dataDxfId="150"/>
    <tableColumn id="11" name="Connected Components" dataDxfId="149"/>
    <tableColumn id="12" name="Single-Vertex Connected Components" dataDxfId="148"/>
    <tableColumn id="13" name="Maximum Vertices in a Connected Component" dataDxfId="147"/>
    <tableColumn id="14" name="Maximum Edges in a Connected Component" dataDxfId="146"/>
    <tableColumn id="15" name="Maximum Geodesic Distance (Diameter)" dataDxfId="145"/>
    <tableColumn id="16" name="Average Geodesic Distance" dataDxfId="144"/>
    <tableColumn id="17" name="Graph Density" dataDxfId="136"/>
    <tableColumn id="23" name="Top URLs in Tweet" dataDxfId="129"/>
    <tableColumn id="26" name="Top Domains in Tweet" dataDxfId="122"/>
    <tableColumn id="27" name="Top Hashtags in Tweet" dataDxfId="115"/>
    <tableColumn id="28" name="Top Words in Tweet" dataDxfId="108"/>
    <tableColumn id="29" name="Top Word Pairs in Tweet" dataDxfId="95"/>
    <tableColumn id="30" name="Top Replied-To in Tweet" dataDxfId="94"/>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188" dataDxfId="187">
  <autoFilter ref="A1:C9"/>
  <tableColumns count="3">
    <tableColumn id="1" name="Group" dataDxfId="162"/>
    <tableColumn id="2" name="Vertex" dataDxfId="161"/>
    <tableColumn id="3" name="Vertex ID" dataDxfId="16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86"/>
    <tableColumn id="2" name="Degree Frequency" dataDxfId="185">
      <calculatedColumnFormula>COUNTIF(Vertices[Degree], "&gt;= " &amp; D2) - COUNTIF(Vertices[Degree], "&gt;=" &amp; D3)</calculatedColumnFormula>
    </tableColumn>
    <tableColumn id="3" name="In-Degree Bin" dataDxfId="184"/>
    <tableColumn id="4" name="In-Degree Frequency" dataDxfId="183">
      <calculatedColumnFormula>COUNTIF(Vertices[In-Degree], "&gt;= " &amp; F2) - COUNTIF(Vertices[In-Degree], "&gt;=" &amp; F3)</calculatedColumnFormula>
    </tableColumn>
    <tableColumn id="5" name="Out-Degree Bin" dataDxfId="182"/>
    <tableColumn id="6" name="Out-Degree Frequency" dataDxfId="181">
      <calculatedColumnFormula>COUNTIF(Vertices[Out-Degree], "&gt;= " &amp; H2) - COUNTIF(Vertices[Out-Degree], "&gt;=" &amp; H3)</calculatedColumnFormula>
    </tableColumn>
    <tableColumn id="7" name="Betweenness Centrality Bin" dataDxfId="180"/>
    <tableColumn id="8" name="Betweenness Centrality Frequency" dataDxfId="179">
      <calculatedColumnFormula>COUNTIF(Vertices[Betweenness Centrality], "&gt;= " &amp; J2) - COUNTIF(Vertices[Betweenness Centrality], "&gt;=" &amp; J3)</calculatedColumnFormula>
    </tableColumn>
    <tableColumn id="9" name="Closeness Centrality Bin" dataDxfId="178"/>
    <tableColumn id="10" name="Closeness Centrality Frequency" dataDxfId="177">
      <calculatedColumnFormula>COUNTIF(Vertices[Closeness Centrality], "&gt;= " &amp; L2) - COUNTIF(Vertices[Closeness Centrality], "&gt;=" &amp; L3)</calculatedColumnFormula>
    </tableColumn>
    <tableColumn id="11" name="Eigenvector Centrality Bin" dataDxfId="176"/>
    <tableColumn id="12" name="Eigenvector Centrality Frequency" dataDxfId="175">
      <calculatedColumnFormula>COUNTIF(Vertices[Eigenvector Centrality], "&gt;= " &amp; N2) - COUNTIF(Vertices[Eigenvector Centrality], "&gt;=" &amp; N3)</calculatedColumnFormula>
    </tableColumn>
    <tableColumn id="18" name="PageRank Bin" dataDxfId="174"/>
    <tableColumn id="17" name="PageRank Frequency" dataDxfId="173">
      <calculatedColumnFormula>COUNTIF(Vertices[Eigenvector Centrality], "&gt;= " &amp; P2) - COUNTIF(Vertices[Eigenvector Centrality], "&gt;=" &amp; P3)</calculatedColumnFormula>
    </tableColumn>
    <tableColumn id="13" name="Clustering Coefficient Bin" dataDxfId="172"/>
    <tableColumn id="14" name="Clustering Coefficient Frequency" dataDxfId="171">
      <calculatedColumnFormula>COUNTIF(Vertices[Clustering Coefficient], "&gt;= " &amp; R2) - COUNTIF(Vertices[Clustering Coefficient], "&gt;=" &amp; R3)</calculatedColumnFormula>
    </tableColumn>
    <tableColumn id="15" name="Dynamic Filter Bin" dataDxfId="170"/>
    <tableColumn id="16" name="Dynamic Filter Frequency" dataDxfId="16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6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helookinglass.com/fearless-episodes/2-32-the-people-leader-emmanuel-andre" TargetMode="External" /><Relationship Id="rId2" Type="http://schemas.openxmlformats.org/officeDocument/2006/relationships/hyperlink" Target="https://www.thelookinglass.com/fearless-episodes/2-32-the-people-leader-emmanuel-andre" TargetMode="External" /><Relationship Id="rId3" Type="http://schemas.openxmlformats.org/officeDocument/2006/relationships/hyperlink" Target="https://www.thelookinglass.com/fearless-episodes/2-32-the-people-leader-emmanuel-andre" TargetMode="External" /><Relationship Id="rId4" Type="http://schemas.openxmlformats.org/officeDocument/2006/relationships/hyperlink" Target="https://www.thelookinglass.com/fearless-episodes/2-32-the-people-leader-emmanuel-andre" TargetMode="External" /><Relationship Id="rId5" Type="http://schemas.openxmlformats.org/officeDocument/2006/relationships/hyperlink" Target="https://www.thelookinglass.com/fearless-episodes/2-32-the-people-leader-emmanuel-andre" TargetMode="External" /><Relationship Id="rId6" Type="http://schemas.openxmlformats.org/officeDocument/2006/relationships/hyperlink" Target="https://twitter.com/charlesday/status/1169641392617881600" TargetMode="External" /><Relationship Id="rId7" Type="http://schemas.openxmlformats.org/officeDocument/2006/relationships/hyperlink" Target="https://pbs.twimg.com/media/EDodBG6UwAEeoLD.png" TargetMode="External" /><Relationship Id="rId8" Type="http://schemas.openxmlformats.org/officeDocument/2006/relationships/hyperlink" Target="https://pbs.twimg.com/media/EDodBG6UwAEeoLD.png" TargetMode="External" /><Relationship Id="rId9" Type="http://schemas.openxmlformats.org/officeDocument/2006/relationships/hyperlink" Target="https://pbs.twimg.com/media/EDtmpdKVAAIjcP2.png" TargetMode="External" /><Relationship Id="rId10" Type="http://schemas.openxmlformats.org/officeDocument/2006/relationships/hyperlink" Target="https://pbs.twimg.com/media/EDtmpdKVAAIjcP2.png" TargetMode="External" /><Relationship Id="rId11" Type="http://schemas.openxmlformats.org/officeDocument/2006/relationships/hyperlink" Target="https://pbs.twimg.com/media/ED5MOu-U4AEP0NO.png" TargetMode="External" /><Relationship Id="rId12" Type="http://schemas.openxmlformats.org/officeDocument/2006/relationships/hyperlink" Target="https://pbs.twimg.com/media/EDodBG6UwAEeoLD.png" TargetMode="External" /><Relationship Id="rId13" Type="http://schemas.openxmlformats.org/officeDocument/2006/relationships/hyperlink" Target="https://pbs.twimg.com/media/EDodBG6UwAEeoLD.png" TargetMode="External" /><Relationship Id="rId14" Type="http://schemas.openxmlformats.org/officeDocument/2006/relationships/hyperlink" Target="https://pbs.twimg.com/media/EDtmpdKVAAIjcP2.png" TargetMode="External" /><Relationship Id="rId15" Type="http://schemas.openxmlformats.org/officeDocument/2006/relationships/hyperlink" Target="https://pbs.twimg.com/media/EDtmpdKVAAIjcP2.png" TargetMode="External" /><Relationship Id="rId16" Type="http://schemas.openxmlformats.org/officeDocument/2006/relationships/hyperlink" Target="https://pbs.twimg.com/media/ED5MOu-U4AEP0NO.png" TargetMode="External" /><Relationship Id="rId17" Type="http://schemas.openxmlformats.org/officeDocument/2006/relationships/hyperlink" Target="http://pbs.twimg.com/profile_images/1169697138466533378/CARxNfBH_normal.jpg" TargetMode="External" /><Relationship Id="rId18" Type="http://schemas.openxmlformats.org/officeDocument/2006/relationships/hyperlink" Target="http://pbs.twimg.com/profile_images/1169697138466533378/CARxNfBH_normal.jpg" TargetMode="External" /><Relationship Id="rId19" Type="http://schemas.openxmlformats.org/officeDocument/2006/relationships/hyperlink" Target="http://pbs.twimg.com/profile_images/1169697138466533378/CARxNfBH_normal.jpg" TargetMode="External" /><Relationship Id="rId20" Type="http://schemas.openxmlformats.org/officeDocument/2006/relationships/hyperlink" Target="http://pbs.twimg.com/profile_images/668732911638720512/lQ9_aOmA_normal.jpg" TargetMode="External" /><Relationship Id="rId21" Type="http://schemas.openxmlformats.org/officeDocument/2006/relationships/hyperlink" Target="http://pbs.twimg.com/profile_images/668732911638720512/lQ9_aOmA_normal.jpg" TargetMode="External" /><Relationship Id="rId22" Type="http://schemas.openxmlformats.org/officeDocument/2006/relationships/hyperlink" Target="http://pbs.twimg.com/profile_images/668732911638720512/lQ9_aOmA_normal.jpg" TargetMode="External" /><Relationship Id="rId23" Type="http://schemas.openxmlformats.org/officeDocument/2006/relationships/hyperlink" Target="http://pbs.twimg.com/profile_images/1149971001746370565/mFK011n-_normal.jpg" TargetMode="External" /><Relationship Id="rId24" Type="http://schemas.openxmlformats.org/officeDocument/2006/relationships/hyperlink" Target="http://pbs.twimg.com/profile_images/1149971001746370565/mFK011n-_normal.jpg" TargetMode="External" /><Relationship Id="rId25" Type="http://schemas.openxmlformats.org/officeDocument/2006/relationships/hyperlink" Target="http://pbs.twimg.com/profile_images/1149971001746370565/mFK011n-_normal.jpg" TargetMode="External" /><Relationship Id="rId26" Type="http://schemas.openxmlformats.org/officeDocument/2006/relationships/hyperlink" Target="http://pbs.twimg.com/profile_images/1080426479413063680/p8xOu3jB_normal.jpg" TargetMode="External" /><Relationship Id="rId27" Type="http://schemas.openxmlformats.org/officeDocument/2006/relationships/hyperlink" Target="http://pbs.twimg.com/profile_images/1080426479413063680/p8xOu3jB_normal.jpg" TargetMode="External" /><Relationship Id="rId28" Type="http://schemas.openxmlformats.org/officeDocument/2006/relationships/hyperlink" Target="http://pbs.twimg.com/profile_images/1080426479413063680/p8xOu3jB_normal.jpg" TargetMode="External" /><Relationship Id="rId29" Type="http://schemas.openxmlformats.org/officeDocument/2006/relationships/hyperlink" Target="http://pbs.twimg.com/profile_images/1146006044293959680/mnHJM_g0_normal.png" TargetMode="External" /><Relationship Id="rId30" Type="http://schemas.openxmlformats.org/officeDocument/2006/relationships/hyperlink" Target="http://pbs.twimg.com/profile_images/1080449323257786368/mpGbmeYs_normal.jpg" TargetMode="External" /><Relationship Id="rId31" Type="http://schemas.openxmlformats.org/officeDocument/2006/relationships/hyperlink" Target="http://pbs.twimg.com/profile_images/1080449323257786368/mpGbmeYs_normal.jpg" TargetMode="External" /><Relationship Id="rId32" Type="http://schemas.openxmlformats.org/officeDocument/2006/relationships/hyperlink" Target="http://pbs.twimg.com/profile_images/1080449323257786368/mpGbmeYs_normal.jpg" TargetMode="External" /><Relationship Id="rId33" Type="http://schemas.openxmlformats.org/officeDocument/2006/relationships/hyperlink" Target="https://twitter.com/charlesday/status/1169278960120692737" TargetMode="External" /><Relationship Id="rId34" Type="http://schemas.openxmlformats.org/officeDocument/2006/relationships/hyperlink" Target="https://twitter.com/charlesday/status/1169278960120692737" TargetMode="External" /><Relationship Id="rId35" Type="http://schemas.openxmlformats.org/officeDocument/2006/relationships/hyperlink" Target="https://twitter.com/charlesday/status/1169641392617881600" TargetMode="External" /><Relationship Id="rId36" Type="http://schemas.openxmlformats.org/officeDocument/2006/relationships/hyperlink" Target="https://twitter.com/charlesday/status/1169641392617881600" TargetMode="External" /><Relationship Id="rId37" Type="http://schemas.openxmlformats.org/officeDocument/2006/relationships/hyperlink" Target="https://twitter.com/charlesday/status/1170456771007115264" TargetMode="External" /><Relationship Id="rId38" Type="http://schemas.openxmlformats.org/officeDocument/2006/relationships/hyperlink" Target="https://twitter.com/motorious_tv/status/1171405035907026944" TargetMode="External" /><Relationship Id="rId39" Type="http://schemas.openxmlformats.org/officeDocument/2006/relationships/hyperlink" Target="https://twitter.com/motorious_tv/status/1171405035907026944" TargetMode="External" /><Relationship Id="rId40" Type="http://schemas.openxmlformats.org/officeDocument/2006/relationships/hyperlink" Target="https://twitter.com/motorious_tv/status/1171405035907026944" TargetMode="External" /><Relationship Id="rId41" Type="http://schemas.openxmlformats.org/officeDocument/2006/relationships/hyperlink" Target="https://twitter.com/publicisww/status/1171431356389150720" TargetMode="External" /><Relationship Id="rId42" Type="http://schemas.openxmlformats.org/officeDocument/2006/relationships/hyperlink" Target="https://twitter.com/publicisww/status/1171431356389150720" TargetMode="External" /><Relationship Id="rId43" Type="http://schemas.openxmlformats.org/officeDocument/2006/relationships/hyperlink" Target="https://twitter.com/publicisww/status/1171431356389150720" TargetMode="External" /><Relationship Id="rId44" Type="http://schemas.openxmlformats.org/officeDocument/2006/relationships/hyperlink" Target="https://twitter.com/pascalnessim/status/1171708185364897792" TargetMode="External" /><Relationship Id="rId45" Type="http://schemas.openxmlformats.org/officeDocument/2006/relationships/hyperlink" Target="https://twitter.com/pascalnessim/status/1171708185364897792" TargetMode="External" /><Relationship Id="rId46" Type="http://schemas.openxmlformats.org/officeDocument/2006/relationships/hyperlink" Target="https://twitter.com/pascalnessim/status/1171708185364897792" TargetMode="External" /><Relationship Id="rId47" Type="http://schemas.openxmlformats.org/officeDocument/2006/relationships/hyperlink" Target="https://twitter.com/msl_group/status/1172067927459291136" TargetMode="External" /><Relationship Id="rId48" Type="http://schemas.openxmlformats.org/officeDocument/2006/relationships/hyperlink" Target="https://twitter.com/msl_group/status/1172067927459291136" TargetMode="External" /><Relationship Id="rId49" Type="http://schemas.openxmlformats.org/officeDocument/2006/relationships/hyperlink" Target="https://twitter.com/msl_group/status/1172067927459291136" TargetMode="External" /><Relationship Id="rId50" Type="http://schemas.openxmlformats.org/officeDocument/2006/relationships/hyperlink" Target="https://twitter.com/publicisgroupe/status/1171404221385793538" TargetMode="External" /><Relationship Id="rId51" Type="http://schemas.openxmlformats.org/officeDocument/2006/relationships/hyperlink" Target="https://twitter.com/msl_apac/status/1172067998078775296" TargetMode="External" /><Relationship Id="rId52" Type="http://schemas.openxmlformats.org/officeDocument/2006/relationships/hyperlink" Target="https://twitter.com/msl_apac/status/1172067998078775296" TargetMode="External" /><Relationship Id="rId53" Type="http://schemas.openxmlformats.org/officeDocument/2006/relationships/hyperlink" Target="https://twitter.com/msl_apac/status/1172067998078775296" TargetMode="External" /><Relationship Id="rId54" Type="http://schemas.openxmlformats.org/officeDocument/2006/relationships/comments" Target="../comments1.xml" /><Relationship Id="rId55" Type="http://schemas.openxmlformats.org/officeDocument/2006/relationships/vmlDrawing" Target="../drawings/vmlDrawing1.vml" /><Relationship Id="rId56" Type="http://schemas.openxmlformats.org/officeDocument/2006/relationships/table" Target="../tables/table1.xml" /><Relationship Id="rId5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t.co/acnYsgpijM" TargetMode="External" /><Relationship Id="rId2" Type="http://schemas.openxmlformats.org/officeDocument/2006/relationships/hyperlink" Target="https://t.co/cvVQsBoRmZ" TargetMode="External" /><Relationship Id="rId3" Type="http://schemas.openxmlformats.org/officeDocument/2006/relationships/hyperlink" Target="https://t.co/HWvLn5jL9s" TargetMode="External" /><Relationship Id="rId4" Type="http://schemas.openxmlformats.org/officeDocument/2006/relationships/hyperlink" Target="https://t.co/Y4cMfdeuzG" TargetMode="External" /><Relationship Id="rId5" Type="http://schemas.openxmlformats.org/officeDocument/2006/relationships/hyperlink" Target="https://t.co/jlf5ynP12v" TargetMode="External" /><Relationship Id="rId6" Type="http://schemas.openxmlformats.org/officeDocument/2006/relationships/hyperlink" Target="http://t.co/zdrNpTKGH5" TargetMode="External" /><Relationship Id="rId7" Type="http://schemas.openxmlformats.org/officeDocument/2006/relationships/hyperlink" Target="https://t.co/4i9w0UK3OL" TargetMode="External" /><Relationship Id="rId8" Type="http://schemas.openxmlformats.org/officeDocument/2006/relationships/hyperlink" Target="https://pbs.twimg.com/profile_banners/111291091/1527250285" TargetMode="External" /><Relationship Id="rId9" Type="http://schemas.openxmlformats.org/officeDocument/2006/relationships/hyperlink" Target="https://pbs.twimg.com/profile_banners/15719750/1460596093" TargetMode="External" /><Relationship Id="rId10" Type="http://schemas.openxmlformats.org/officeDocument/2006/relationships/hyperlink" Target="https://pbs.twimg.com/profile_banners/1076489196540448769/1567712618" TargetMode="External" /><Relationship Id="rId11" Type="http://schemas.openxmlformats.org/officeDocument/2006/relationships/hyperlink" Target="https://pbs.twimg.com/profile_banners/238538717/1448273838" TargetMode="External" /><Relationship Id="rId12" Type="http://schemas.openxmlformats.org/officeDocument/2006/relationships/hyperlink" Target="https://pbs.twimg.com/profile_banners/18476383/1385067716" TargetMode="External" /><Relationship Id="rId13" Type="http://schemas.openxmlformats.org/officeDocument/2006/relationships/hyperlink" Target="https://pbs.twimg.com/profile_banners/95515503/1560255459" TargetMode="External" /><Relationship Id="rId14" Type="http://schemas.openxmlformats.org/officeDocument/2006/relationships/hyperlink" Target="https://pbs.twimg.com/profile_banners/203538995/1546434405"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7/bg.gif" TargetMode="External" /><Relationship Id="rId18" Type="http://schemas.openxmlformats.org/officeDocument/2006/relationships/hyperlink" Target="http://abs.twimg.com/images/themes/theme14/bg.gif"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9/bg.gif"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pbs.twimg.com/profile_images/850153645223976962/mPcyFszf_normal.jpg" TargetMode="External" /><Relationship Id="rId23" Type="http://schemas.openxmlformats.org/officeDocument/2006/relationships/hyperlink" Target="http://pbs.twimg.com/profile_images/1146006044293959680/mnHJM_g0_normal.png" TargetMode="External" /><Relationship Id="rId24" Type="http://schemas.openxmlformats.org/officeDocument/2006/relationships/hyperlink" Target="http://pbs.twimg.com/profile_images/2578082251/image_normal.jpg" TargetMode="External" /><Relationship Id="rId25" Type="http://schemas.openxmlformats.org/officeDocument/2006/relationships/hyperlink" Target="http://pbs.twimg.com/profile_images/1169697138466533378/CARxNfBH_normal.jpg" TargetMode="External" /><Relationship Id="rId26" Type="http://schemas.openxmlformats.org/officeDocument/2006/relationships/hyperlink" Target="http://pbs.twimg.com/profile_images/668732911638720512/lQ9_aOmA_normal.jpg" TargetMode="External" /><Relationship Id="rId27" Type="http://schemas.openxmlformats.org/officeDocument/2006/relationships/hyperlink" Target="http://pbs.twimg.com/profile_images/1149971001746370565/mFK011n-_normal.jpg" TargetMode="External" /><Relationship Id="rId28" Type="http://schemas.openxmlformats.org/officeDocument/2006/relationships/hyperlink" Target="http://pbs.twimg.com/profile_images/1080426479413063680/p8xOu3jB_normal.jpg" TargetMode="External" /><Relationship Id="rId29" Type="http://schemas.openxmlformats.org/officeDocument/2006/relationships/hyperlink" Target="http://pbs.twimg.com/profile_images/1080449323257786368/mpGbmeYs_normal.jpg" TargetMode="External" /><Relationship Id="rId30" Type="http://schemas.openxmlformats.org/officeDocument/2006/relationships/hyperlink" Target="https://twitter.com/charlesday" TargetMode="External" /><Relationship Id="rId31" Type="http://schemas.openxmlformats.org/officeDocument/2006/relationships/hyperlink" Target="https://twitter.com/publicisgroupe" TargetMode="External" /><Relationship Id="rId32" Type="http://schemas.openxmlformats.org/officeDocument/2006/relationships/hyperlink" Target="https://twitter.com/852emmanuel212" TargetMode="External" /><Relationship Id="rId33" Type="http://schemas.openxmlformats.org/officeDocument/2006/relationships/hyperlink" Target="https://twitter.com/motorious_tv" TargetMode="External" /><Relationship Id="rId34" Type="http://schemas.openxmlformats.org/officeDocument/2006/relationships/hyperlink" Target="https://twitter.com/publicisww" TargetMode="External" /><Relationship Id="rId35" Type="http://schemas.openxmlformats.org/officeDocument/2006/relationships/hyperlink" Target="https://twitter.com/pascalnessim" TargetMode="External" /><Relationship Id="rId36" Type="http://schemas.openxmlformats.org/officeDocument/2006/relationships/hyperlink" Target="https://twitter.com/msl_group" TargetMode="External" /><Relationship Id="rId37" Type="http://schemas.openxmlformats.org/officeDocument/2006/relationships/hyperlink" Target="https://twitter.com/msl_apac" TargetMode="External" /><Relationship Id="rId38" Type="http://schemas.openxmlformats.org/officeDocument/2006/relationships/comments" Target="../comments2.xml" /><Relationship Id="rId39" Type="http://schemas.openxmlformats.org/officeDocument/2006/relationships/vmlDrawing" Target="../drawings/vmlDrawing2.vml" /><Relationship Id="rId40" Type="http://schemas.openxmlformats.org/officeDocument/2006/relationships/table" Target="../tables/table2.xml" /><Relationship Id="rId41" Type="http://schemas.openxmlformats.org/officeDocument/2006/relationships/drawing" Target="../drawings/drawing1.xml" /><Relationship Id="rId4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thelookinglass.com/fearless-episodes/2-32-the-people-leader-emmanuel-andre" TargetMode="External" /><Relationship Id="rId2" Type="http://schemas.openxmlformats.org/officeDocument/2006/relationships/hyperlink" Target="https://twitter.com/charlesday/status/1169641392617881600" TargetMode="External" /><Relationship Id="rId3" Type="http://schemas.openxmlformats.org/officeDocument/2006/relationships/hyperlink" Target="https://www.thelookinglass.com/fearless-episodes/2-32-the-people-leader-emmanuel-andre" TargetMode="External" /><Relationship Id="rId4" Type="http://schemas.openxmlformats.org/officeDocument/2006/relationships/hyperlink" Target="https://twitter.com/charlesday/status/1169641392617881600"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397</v>
      </c>
      <c r="BD2" s="13" t="s">
        <v>401</v>
      </c>
      <c r="BE2" s="13" t="s">
        <v>402</v>
      </c>
      <c r="BF2" s="68" t="s">
        <v>496</v>
      </c>
      <c r="BG2" s="68" t="s">
        <v>497</v>
      </c>
      <c r="BH2" s="68" t="s">
        <v>498</v>
      </c>
      <c r="BI2" s="68" t="s">
        <v>499</v>
      </c>
      <c r="BJ2" s="68" t="s">
        <v>500</v>
      </c>
      <c r="BK2" s="68" t="s">
        <v>501</v>
      </c>
      <c r="BL2" s="68" t="s">
        <v>502</v>
      </c>
      <c r="BM2" s="68" t="s">
        <v>503</v>
      </c>
      <c r="BN2" s="68" t="s">
        <v>504</v>
      </c>
    </row>
    <row r="3" spans="1:66" ht="15" customHeight="1">
      <c r="A3" s="85" t="s">
        <v>214</v>
      </c>
      <c r="B3" s="85" t="s">
        <v>219</v>
      </c>
      <c r="C3" s="53" t="s">
        <v>527</v>
      </c>
      <c r="D3" s="54">
        <v>3</v>
      </c>
      <c r="E3" s="66" t="s">
        <v>136</v>
      </c>
      <c r="F3" s="55">
        <v>6</v>
      </c>
      <c r="G3" s="53"/>
      <c r="H3" s="57"/>
      <c r="I3" s="56"/>
      <c r="J3" s="56"/>
      <c r="K3" s="36" t="s">
        <v>65</v>
      </c>
      <c r="L3" s="62">
        <v>3</v>
      </c>
      <c r="M3" s="62"/>
      <c r="N3" s="63"/>
      <c r="O3" s="86" t="s">
        <v>222</v>
      </c>
      <c r="P3" s="88">
        <v>43712.66668981482</v>
      </c>
      <c r="Q3" s="86" t="s">
        <v>225</v>
      </c>
      <c r="R3" s="90" t="s">
        <v>229</v>
      </c>
      <c r="S3" s="86" t="s">
        <v>231</v>
      </c>
      <c r="T3" s="86" t="s">
        <v>233</v>
      </c>
      <c r="U3" s="90" t="s">
        <v>236</v>
      </c>
      <c r="V3" s="90" t="s">
        <v>236</v>
      </c>
      <c r="W3" s="88">
        <v>43712.66668981482</v>
      </c>
      <c r="X3" s="92">
        <v>43712</v>
      </c>
      <c r="Y3" s="94" t="s">
        <v>245</v>
      </c>
      <c r="Z3" s="90" t="s">
        <v>254</v>
      </c>
      <c r="AA3" s="86"/>
      <c r="AB3" s="86"/>
      <c r="AC3" s="94" t="s">
        <v>262</v>
      </c>
      <c r="AD3" s="86"/>
      <c r="AE3" s="86" t="b">
        <v>0</v>
      </c>
      <c r="AF3" s="86">
        <v>0</v>
      </c>
      <c r="AG3" s="94" t="s">
        <v>271</v>
      </c>
      <c r="AH3" s="86" t="b">
        <v>0</v>
      </c>
      <c r="AI3" s="86" t="s">
        <v>273</v>
      </c>
      <c r="AJ3" s="86"/>
      <c r="AK3" s="94" t="s">
        <v>272</v>
      </c>
      <c r="AL3" s="86" t="b">
        <v>0</v>
      </c>
      <c r="AM3" s="86">
        <v>0</v>
      </c>
      <c r="AN3" s="94" t="s">
        <v>272</v>
      </c>
      <c r="AO3" s="86" t="s">
        <v>274</v>
      </c>
      <c r="AP3" s="86" t="b">
        <v>0</v>
      </c>
      <c r="AQ3" s="94" t="s">
        <v>262</v>
      </c>
      <c r="AR3" s="86" t="s">
        <v>176</v>
      </c>
      <c r="AS3" s="86">
        <v>0</v>
      </c>
      <c r="AT3" s="86">
        <v>0</v>
      </c>
      <c r="AU3" s="86"/>
      <c r="AV3" s="86"/>
      <c r="AW3" s="86"/>
      <c r="AX3" s="86"/>
      <c r="AY3" s="86"/>
      <c r="AZ3" s="86"/>
      <c r="BA3" s="86"/>
      <c r="BB3" s="86"/>
      <c r="BC3">
        <v>2</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214</v>
      </c>
      <c r="B4" s="85" t="s">
        <v>221</v>
      </c>
      <c r="C4" s="53" t="s">
        <v>528</v>
      </c>
      <c r="D4" s="54">
        <v>3</v>
      </c>
      <c r="E4" s="66" t="s">
        <v>132</v>
      </c>
      <c r="F4" s="55">
        <v>32</v>
      </c>
      <c r="G4" s="53"/>
      <c r="H4" s="57"/>
      <c r="I4" s="56"/>
      <c r="J4" s="56"/>
      <c r="K4" s="36" t="s">
        <v>65</v>
      </c>
      <c r="L4" s="84">
        <v>4</v>
      </c>
      <c r="M4" s="84"/>
      <c r="N4" s="63"/>
      <c r="O4" s="87" t="s">
        <v>223</v>
      </c>
      <c r="P4" s="89">
        <v>43712.66668981482</v>
      </c>
      <c r="Q4" s="87" t="s">
        <v>225</v>
      </c>
      <c r="R4" s="91" t="s">
        <v>229</v>
      </c>
      <c r="S4" s="87" t="s">
        <v>231</v>
      </c>
      <c r="T4" s="87" t="s">
        <v>233</v>
      </c>
      <c r="U4" s="91" t="s">
        <v>236</v>
      </c>
      <c r="V4" s="91" t="s">
        <v>236</v>
      </c>
      <c r="W4" s="89">
        <v>43712.66668981482</v>
      </c>
      <c r="X4" s="93">
        <v>43712</v>
      </c>
      <c r="Y4" s="95" t="s">
        <v>245</v>
      </c>
      <c r="Z4" s="91" t="s">
        <v>254</v>
      </c>
      <c r="AA4" s="87"/>
      <c r="AB4" s="87"/>
      <c r="AC4" s="95" t="s">
        <v>262</v>
      </c>
      <c r="AD4" s="87"/>
      <c r="AE4" s="87" t="b">
        <v>0</v>
      </c>
      <c r="AF4" s="87">
        <v>0</v>
      </c>
      <c r="AG4" s="95" t="s">
        <v>271</v>
      </c>
      <c r="AH4" s="87" t="b">
        <v>0</v>
      </c>
      <c r="AI4" s="87" t="s">
        <v>273</v>
      </c>
      <c r="AJ4" s="87"/>
      <c r="AK4" s="95" t="s">
        <v>272</v>
      </c>
      <c r="AL4" s="87" t="b">
        <v>0</v>
      </c>
      <c r="AM4" s="87">
        <v>0</v>
      </c>
      <c r="AN4" s="95" t="s">
        <v>272</v>
      </c>
      <c r="AO4" s="87" t="s">
        <v>274</v>
      </c>
      <c r="AP4" s="87" t="b">
        <v>0</v>
      </c>
      <c r="AQ4" s="95" t="s">
        <v>262</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v>0</v>
      </c>
      <c r="BG4" s="52">
        <v>0</v>
      </c>
      <c r="BH4" s="51">
        <v>0</v>
      </c>
      <c r="BI4" s="52">
        <v>0</v>
      </c>
      <c r="BJ4" s="51">
        <v>0</v>
      </c>
      <c r="BK4" s="52">
        <v>0</v>
      </c>
      <c r="BL4" s="51">
        <v>33</v>
      </c>
      <c r="BM4" s="52">
        <v>100</v>
      </c>
      <c r="BN4" s="51">
        <v>33</v>
      </c>
    </row>
    <row r="5" spans="1:66" ht="30">
      <c r="A5" s="85" t="s">
        <v>214</v>
      </c>
      <c r="B5" s="85" t="s">
        <v>219</v>
      </c>
      <c r="C5" s="53" t="s">
        <v>527</v>
      </c>
      <c r="D5" s="54">
        <v>3</v>
      </c>
      <c r="E5" s="66" t="s">
        <v>136</v>
      </c>
      <c r="F5" s="55">
        <v>6</v>
      </c>
      <c r="G5" s="53"/>
      <c r="H5" s="57"/>
      <c r="I5" s="56"/>
      <c r="J5" s="56"/>
      <c r="K5" s="36" t="s">
        <v>65</v>
      </c>
      <c r="L5" s="84">
        <v>5</v>
      </c>
      <c r="M5" s="84"/>
      <c r="N5" s="63"/>
      <c r="O5" s="87" t="s">
        <v>222</v>
      </c>
      <c r="P5" s="89">
        <v>43713.666817129626</v>
      </c>
      <c r="Q5" s="87" t="s">
        <v>226</v>
      </c>
      <c r="R5" s="91" t="s">
        <v>229</v>
      </c>
      <c r="S5" s="87" t="s">
        <v>231</v>
      </c>
      <c r="T5" s="87" t="s">
        <v>234</v>
      </c>
      <c r="U5" s="91" t="s">
        <v>237</v>
      </c>
      <c r="V5" s="91" t="s">
        <v>237</v>
      </c>
      <c r="W5" s="89">
        <v>43713.666817129626</v>
      </c>
      <c r="X5" s="93">
        <v>43713</v>
      </c>
      <c r="Y5" s="95" t="s">
        <v>246</v>
      </c>
      <c r="Z5" s="91" t="s">
        <v>230</v>
      </c>
      <c r="AA5" s="87"/>
      <c r="AB5" s="87"/>
      <c r="AC5" s="95" t="s">
        <v>263</v>
      </c>
      <c r="AD5" s="87"/>
      <c r="AE5" s="87" t="b">
        <v>0</v>
      </c>
      <c r="AF5" s="87">
        <v>2</v>
      </c>
      <c r="AG5" s="95" t="s">
        <v>272</v>
      </c>
      <c r="AH5" s="87" t="b">
        <v>0</v>
      </c>
      <c r="AI5" s="87" t="s">
        <v>273</v>
      </c>
      <c r="AJ5" s="87"/>
      <c r="AK5" s="95" t="s">
        <v>272</v>
      </c>
      <c r="AL5" s="87" t="b">
        <v>0</v>
      </c>
      <c r="AM5" s="87">
        <v>0</v>
      </c>
      <c r="AN5" s="95" t="s">
        <v>272</v>
      </c>
      <c r="AO5" s="87" t="s">
        <v>274</v>
      </c>
      <c r="AP5" s="87" t="b">
        <v>0</v>
      </c>
      <c r="AQ5" s="95" t="s">
        <v>263</v>
      </c>
      <c r="AR5" s="87" t="s">
        <v>176</v>
      </c>
      <c r="AS5" s="87">
        <v>0</v>
      </c>
      <c r="AT5" s="87">
        <v>0</v>
      </c>
      <c r="AU5" s="87"/>
      <c r="AV5" s="87"/>
      <c r="AW5" s="87"/>
      <c r="AX5" s="87"/>
      <c r="AY5" s="87"/>
      <c r="AZ5" s="87"/>
      <c r="BA5" s="87"/>
      <c r="BB5" s="87"/>
      <c r="BC5">
        <v>2</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30">
      <c r="A6" s="85" t="s">
        <v>214</v>
      </c>
      <c r="B6" s="85" t="s">
        <v>221</v>
      </c>
      <c r="C6" s="53" t="s">
        <v>527</v>
      </c>
      <c r="D6" s="54">
        <v>3</v>
      </c>
      <c r="E6" s="66" t="s">
        <v>136</v>
      </c>
      <c r="F6" s="55">
        <v>6</v>
      </c>
      <c r="G6" s="53"/>
      <c r="H6" s="57"/>
      <c r="I6" s="56"/>
      <c r="J6" s="56"/>
      <c r="K6" s="36" t="s">
        <v>65</v>
      </c>
      <c r="L6" s="84">
        <v>6</v>
      </c>
      <c r="M6" s="84"/>
      <c r="N6" s="63"/>
      <c r="O6" s="87" t="s">
        <v>222</v>
      </c>
      <c r="P6" s="89">
        <v>43713.666817129626</v>
      </c>
      <c r="Q6" s="87" t="s">
        <v>226</v>
      </c>
      <c r="R6" s="91" t="s">
        <v>229</v>
      </c>
      <c r="S6" s="87" t="s">
        <v>231</v>
      </c>
      <c r="T6" s="87" t="s">
        <v>234</v>
      </c>
      <c r="U6" s="91" t="s">
        <v>237</v>
      </c>
      <c r="V6" s="91" t="s">
        <v>237</v>
      </c>
      <c r="W6" s="89">
        <v>43713.666817129626</v>
      </c>
      <c r="X6" s="93">
        <v>43713</v>
      </c>
      <c r="Y6" s="95" t="s">
        <v>246</v>
      </c>
      <c r="Z6" s="91" t="s">
        <v>230</v>
      </c>
      <c r="AA6" s="87"/>
      <c r="AB6" s="87"/>
      <c r="AC6" s="95" t="s">
        <v>263</v>
      </c>
      <c r="AD6" s="87"/>
      <c r="AE6" s="87" t="b">
        <v>0</v>
      </c>
      <c r="AF6" s="87">
        <v>2</v>
      </c>
      <c r="AG6" s="95" t="s">
        <v>272</v>
      </c>
      <c r="AH6" s="87" t="b">
        <v>0</v>
      </c>
      <c r="AI6" s="87" t="s">
        <v>273</v>
      </c>
      <c r="AJ6" s="87"/>
      <c r="AK6" s="95" t="s">
        <v>272</v>
      </c>
      <c r="AL6" s="87" t="b">
        <v>0</v>
      </c>
      <c r="AM6" s="87">
        <v>0</v>
      </c>
      <c r="AN6" s="95" t="s">
        <v>272</v>
      </c>
      <c r="AO6" s="87" t="s">
        <v>274</v>
      </c>
      <c r="AP6" s="87" t="b">
        <v>0</v>
      </c>
      <c r="AQ6" s="95" t="s">
        <v>263</v>
      </c>
      <c r="AR6" s="87" t="s">
        <v>176</v>
      </c>
      <c r="AS6" s="87">
        <v>0</v>
      </c>
      <c r="AT6" s="87">
        <v>0</v>
      </c>
      <c r="AU6" s="87"/>
      <c r="AV6" s="87"/>
      <c r="AW6" s="87"/>
      <c r="AX6" s="87"/>
      <c r="AY6" s="87"/>
      <c r="AZ6" s="87"/>
      <c r="BA6" s="87"/>
      <c r="BB6" s="87"/>
      <c r="BC6">
        <v>2</v>
      </c>
      <c r="BD6" s="86" t="str">
        <f>REPLACE(INDEX(GroupVertices[Group],MATCH(Edges[[#This Row],[Vertex 1]],GroupVertices[Vertex],0)),1,1,"")</f>
        <v>1</v>
      </c>
      <c r="BE6" s="86" t="str">
        <f>REPLACE(INDEX(GroupVertices[Group],MATCH(Edges[[#This Row],[Vertex 2]],GroupVertices[Vertex],0)),1,1,"")</f>
        <v>1</v>
      </c>
      <c r="BF6" s="51">
        <v>4</v>
      </c>
      <c r="BG6" s="52">
        <v>11.11111111111111</v>
      </c>
      <c r="BH6" s="51">
        <v>1</v>
      </c>
      <c r="BI6" s="52">
        <v>2.7777777777777777</v>
      </c>
      <c r="BJ6" s="51">
        <v>0</v>
      </c>
      <c r="BK6" s="52">
        <v>0</v>
      </c>
      <c r="BL6" s="51">
        <v>31</v>
      </c>
      <c r="BM6" s="52">
        <v>86.11111111111111</v>
      </c>
      <c r="BN6" s="51">
        <v>36</v>
      </c>
    </row>
    <row r="7" spans="1:66" ht="30">
      <c r="A7" s="85" t="s">
        <v>214</v>
      </c>
      <c r="B7" s="85" t="s">
        <v>221</v>
      </c>
      <c r="C7" s="53" t="s">
        <v>527</v>
      </c>
      <c r="D7" s="54">
        <v>3</v>
      </c>
      <c r="E7" s="66" t="s">
        <v>136</v>
      </c>
      <c r="F7" s="55">
        <v>6</v>
      </c>
      <c r="G7" s="53"/>
      <c r="H7" s="57"/>
      <c r="I7" s="56"/>
      <c r="J7" s="56"/>
      <c r="K7" s="36" t="s">
        <v>65</v>
      </c>
      <c r="L7" s="84">
        <v>7</v>
      </c>
      <c r="M7" s="84"/>
      <c r="N7" s="63"/>
      <c r="O7" s="87" t="s">
        <v>222</v>
      </c>
      <c r="P7" s="89">
        <v>43715.9168287037</v>
      </c>
      <c r="Q7" s="87" t="s">
        <v>227</v>
      </c>
      <c r="R7" s="91" t="s">
        <v>229</v>
      </c>
      <c r="S7" s="87" t="s">
        <v>231</v>
      </c>
      <c r="T7" s="87" t="s">
        <v>235</v>
      </c>
      <c r="U7" s="91" t="s">
        <v>238</v>
      </c>
      <c r="V7" s="91" t="s">
        <v>238</v>
      </c>
      <c r="W7" s="89">
        <v>43715.9168287037</v>
      </c>
      <c r="X7" s="93">
        <v>43715</v>
      </c>
      <c r="Y7" s="95" t="s">
        <v>247</v>
      </c>
      <c r="Z7" s="91" t="s">
        <v>255</v>
      </c>
      <c r="AA7" s="87"/>
      <c r="AB7" s="87"/>
      <c r="AC7" s="95" t="s">
        <v>264</v>
      </c>
      <c r="AD7" s="87"/>
      <c r="AE7" s="87" t="b">
        <v>0</v>
      </c>
      <c r="AF7" s="87">
        <v>0</v>
      </c>
      <c r="AG7" s="95" t="s">
        <v>272</v>
      </c>
      <c r="AH7" s="87" t="b">
        <v>0</v>
      </c>
      <c r="AI7" s="87" t="s">
        <v>273</v>
      </c>
      <c r="AJ7" s="87"/>
      <c r="AK7" s="95" t="s">
        <v>272</v>
      </c>
      <c r="AL7" s="87" t="b">
        <v>0</v>
      </c>
      <c r="AM7" s="87">
        <v>0</v>
      </c>
      <c r="AN7" s="95" t="s">
        <v>272</v>
      </c>
      <c r="AO7" s="87" t="s">
        <v>274</v>
      </c>
      <c r="AP7" s="87" t="b">
        <v>0</v>
      </c>
      <c r="AQ7" s="95" t="s">
        <v>264</v>
      </c>
      <c r="AR7" s="87" t="s">
        <v>176</v>
      </c>
      <c r="AS7" s="87">
        <v>0</v>
      </c>
      <c r="AT7" s="87">
        <v>0</v>
      </c>
      <c r="AU7" s="87"/>
      <c r="AV7" s="87"/>
      <c r="AW7" s="87"/>
      <c r="AX7" s="87"/>
      <c r="AY7" s="87"/>
      <c r="AZ7" s="87"/>
      <c r="BA7" s="87"/>
      <c r="BB7" s="87"/>
      <c r="BC7">
        <v>2</v>
      </c>
      <c r="BD7" s="86" t="str">
        <f>REPLACE(INDEX(GroupVertices[Group],MATCH(Edges[[#This Row],[Vertex 1]],GroupVertices[Vertex],0)),1,1,"")</f>
        <v>1</v>
      </c>
      <c r="BE7" s="86" t="str">
        <f>REPLACE(INDEX(GroupVertices[Group],MATCH(Edges[[#This Row],[Vertex 2]],GroupVertices[Vertex],0)),1,1,"")</f>
        <v>1</v>
      </c>
      <c r="BF7" s="51">
        <v>2</v>
      </c>
      <c r="BG7" s="52">
        <v>5.555555555555555</v>
      </c>
      <c r="BH7" s="51">
        <v>0</v>
      </c>
      <c r="BI7" s="52">
        <v>0</v>
      </c>
      <c r="BJ7" s="51">
        <v>0</v>
      </c>
      <c r="BK7" s="52">
        <v>0</v>
      </c>
      <c r="BL7" s="51">
        <v>34</v>
      </c>
      <c r="BM7" s="52">
        <v>94.44444444444444</v>
      </c>
      <c r="BN7" s="51">
        <v>36</v>
      </c>
    </row>
    <row r="8" spans="1:66" ht="15">
      <c r="A8" s="85" t="s">
        <v>215</v>
      </c>
      <c r="B8" s="85" t="s">
        <v>219</v>
      </c>
      <c r="C8" s="53" t="s">
        <v>528</v>
      </c>
      <c r="D8" s="54">
        <v>3</v>
      </c>
      <c r="E8" s="66" t="s">
        <v>132</v>
      </c>
      <c r="F8" s="55">
        <v>32</v>
      </c>
      <c r="G8" s="53"/>
      <c r="H8" s="57"/>
      <c r="I8" s="56"/>
      <c r="J8" s="56"/>
      <c r="K8" s="36" t="s">
        <v>65</v>
      </c>
      <c r="L8" s="84">
        <v>8</v>
      </c>
      <c r="M8" s="84"/>
      <c r="N8" s="63"/>
      <c r="O8" s="87" t="s">
        <v>224</v>
      </c>
      <c r="P8" s="89">
        <v>43718.533541666664</v>
      </c>
      <c r="Q8" s="87" t="s">
        <v>228</v>
      </c>
      <c r="R8" s="87"/>
      <c r="S8" s="87"/>
      <c r="T8" s="87"/>
      <c r="U8" s="87"/>
      <c r="V8" s="91" t="s">
        <v>239</v>
      </c>
      <c r="W8" s="89">
        <v>43718.533541666664</v>
      </c>
      <c r="X8" s="93">
        <v>43718</v>
      </c>
      <c r="Y8" s="95" t="s">
        <v>248</v>
      </c>
      <c r="Z8" s="91" t="s">
        <v>256</v>
      </c>
      <c r="AA8" s="87"/>
      <c r="AB8" s="87"/>
      <c r="AC8" s="95" t="s">
        <v>265</v>
      </c>
      <c r="AD8" s="87"/>
      <c r="AE8" s="87" t="b">
        <v>0</v>
      </c>
      <c r="AF8" s="87">
        <v>0</v>
      </c>
      <c r="AG8" s="95" t="s">
        <v>272</v>
      </c>
      <c r="AH8" s="87" t="b">
        <v>1</v>
      </c>
      <c r="AI8" s="87" t="s">
        <v>273</v>
      </c>
      <c r="AJ8" s="87"/>
      <c r="AK8" s="95" t="s">
        <v>263</v>
      </c>
      <c r="AL8" s="87" t="b">
        <v>0</v>
      </c>
      <c r="AM8" s="87">
        <v>5</v>
      </c>
      <c r="AN8" s="95" t="s">
        <v>269</v>
      </c>
      <c r="AO8" s="87" t="s">
        <v>275</v>
      </c>
      <c r="AP8" s="87" t="b">
        <v>0</v>
      </c>
      <c r="AQ8" s="95" t="s">
        <v>269</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c r="BG8" s="52"/>
      <c r="BH8" s="51"/>
      <c r="BI8" s="52"/>
      <c r="BJ8" s="51"/>
      <c r="BK8" s="52"/>
      <c r="BL8" s="51"/>
      <c r="BM8" s="52"/>
      <c r="BN8" s="51"/>
    </row>
    <row r="9" spans="1:66" ht="15">
      <c r="A9" s="85" t="s">
        <v>215</v>
      </c>
      <c r="B9" s="85" t="s">
        <v>219</v>
      </c>
      <c r="C9" s="53" t="s">
        <v>528</v>
      </c>
      <c r="D9" s="54">
        <v>3</v>
      </c>
      <c r="E9" s="66" t="s">
        <v>132</v>
      </c>
      <c r="F9" s="55">
        <v>32</v>
      </c>
      <c r="G9" s="53"/>
      <c r="H9" s="57"/>
      <c r="I9" s="56"/>
      <c r="J9" s="56"/>
      <c r="K9" s="36" t="s">
        <v>65</v>
      </c>
      <c r="L9" s="84">
        <v>9</v>
      </c>
      <c r="M9" s="84"/>
      <c r="N9" s="63"/>
      <c r="O9" s="87" t="s">
        <v>222</v>
      </c>
      <c r="P9" s="89">
        <v>43718.533541666664</v>
      </c>
      <c r="Q9" s="87" t="s">
        <v>228</v>
      </c>
      <c r="R9" s="87"/>
      <c r="S9" s="87"/>
      <c r="T9" s="87"/>
      <c r="U9" s="87"/>
      <c r="V9" s="91" t="s">
        <v>239</v>
      </c>
      <c r="W9" s="89">
        <v>43718.533541666664</v>
      </c>
      <c r="X9" s="93">
        <v>43718</v>
      </c>
      <c r="Y9" s="95" t="s">
        <v>248</v>
      </c>
      <c r="Z9" s="91" t="s">
        <v>256</v>
      </c>
      <c r="AA9" s="87"/>
      <c r="AB9" s="87"/>
      <c r="AC9" s="95" t="s">
        <v>265</v>
      </c>
      <c r="AD9" s="87"/>
      <c r="AE9" s="87" t="b">
        <v>0</v>
      </c>
      <c r="AF9" s="87">
        <v>0</v>
      </c>
      <c r="AG9" s="95" t="s">
        <v>272</v>
      </c>
      <c r="AH9" s="87" t="b">
        <v>1</v>
      </c>
      <c r="AI9" s="87" t="s">
        <v>273</v>
      </c>
      <c r="AJ9" s="87"/>
      <c r="AK9" s="95" t="s">
        <v>263</v>
      </c>
      <c r="AL9" s="87" t="b">
        <v>0</v>
      </c>
      <c r="AM9" s="87">
        <v>5</v>
      </c>
      <c r="AN9" s="95" t="s">
        <v>269</v>
      </c>
      <c r="AO9" s="87" t="s">
        <v>275</v>
      </c>
      <c r="AP9" s="87" t="b">
        <v>0</v>
      </c>
      <c r="AQ9" s="95" t="s">
        <v>269</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15">
      <c r="A10" s="85" t="s">
        <v>215</v>
      </c>
      <c r="B10" s="85" t="s">
        <v>221</v>
      </c>
      <c r="C10" s="53" t="s">
        <v>528</v>
      </c>
      <c r="D10" s="54">
        <v>3</v>
      </c>
      <c r="E10" s="66" t="s">
        <v>132</v>
      </c>
      <c r="F10" s="55">
        <v>32</v>
      </c>
      <c r="G10" s="53"/>
      <c r="H10" s="57"/>
      <c r="I10" s="56"/>
      <c r="J10" s="56"/>
      <c r="K10" s="36" t="s">
        <v>65</v>
      </c>
      <c r="L10" s="84">
        <v>10</v>
      </c>
      <c r="M10" s="84"/>
      <c r="N10" s="63"/>
      <c r="O10" s="87" t="s">
        <v>222</v>
      </c>
      <c r="P10" s="89">
        <v>43718.533541666664</v>
      </c>
      <c r="Q10" s="87" t="s">
        <v>228</v>
      </c>
      <c r="R10" s="87"/>
      <c r="S10" s="87"/>
      <c r="T10" s="87"/>
      <c r="U10" s="87"/>
      <c r="V10" s="91" t="s">
        <v>239</v>
      </c>
      <c r="W10" s="89">
        <v>43718.533541666664</v>
      </c>
      <c r="X10" s="93">
        <v>43718</v>
      </c>
      <c r="Y10" s="95" t="s">
        <v>248</v>
      </c>
      <c r="Z10" s="91" t="s">
        <v>256</v>
      </c>
      <c r="AA10" s="87"/>
      <c r="AB10" s="87"/>
      <c r="AC10" s="95" t="s">
        <v>265</v>
      </c>
      <c r="AD10" s="87"/>
      <c r="AE10" s="87" t="b">
        <v>0</v>
      </c>
      <c r="AF10" s="87">
        <v>0</v>
      </c>
      <c r="AG10" s="95" t="s">
        <v>272</v>
      </c>
      <c r="AH10" s="87" t="b">
        <v>1</v>
      </c>
      <c r="AI10" s="87" t="s">
        <v>273</v>
      </c>
      <c r="AJ10" s="87"/>
      <c r="AK10" s="95" t="s">
        <v>263</v>
      </c>
      <c r="AL10" s="87" t="b">
        <v>0</v>
      </c>
      <c r="AM10" s="87">
        <v>5</v>
      </c>
      <c r="AN10" s="95" t="s">
        <v>269</v>
      </c>
      <c r="AO10" s="87" t="s">
        <v>275</v>
      </c>
      <c r="AP10" s="87" t="b">
        <v>0</v>
      </c>
      <c r="AQ10" s="95" t="s">
        <v>269</v>
      </c>
      <c r="AR10" s="87" t="s">
        <v>176</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v>0</v>
      </c>
      <c r="BG10" s="52">
        <v>0</v>
      </c>
      <c r="BH10" s="51">
        <v>0</v>
      </c>
      <c r="BI10" s="52">
        <v>0</v>
      </c>
      <c r="BJ10" s="51">
        <v>0</v>
      </c>
      <c r="BK10" s="52">
        <v>0</v>
      </c>
      <c r="BL10" s="51">
        <v>18</v>
      </c>
      <c r="BM10" s="52">
        <v>100</v>
      </c>
      <c r="BN10" s="51">
        <v>18</v>
      </c>
    </row>
    <row r="11" spans="1:66" ht="15">
      <c r="A11" s="85" t="s">
        <v>216</v>
      </c>
      <c r="B11" s="85" t="s">
        <v>219</v>
      </c>
      <c r="C11" s="53" t="s">
        <v>528</v>
      </c>
      <c r="D11" s="54">
        <v>3</v>
      </c>
      <c r="E11" s="66" t="s">
        <v>132</v>
      </c>
      <c r="F11" s="55">
        <v>32</v>
      </c>
      <c r="G11" s="53"/>
      <c r="H11" s="57"/>
      <c r="I11" s="56"/>
      <c r="J11" s="56"/>
      <c r="K11" s="36" t="s">
        <v>65</v>
      </c>
      <c r="L11" s="84">
        <v>11</v>
      </c>
      <c r="M11" s="84"/>
      <c r="N11" s="63"/>
      <c r="O11" s="87" t="s">
        <v>224</v>
      </c>
      <c r="P11" s="89">
        <v>43718.60618055556</v>
      </c>
      <c r="Q11" s="87" t="s">
        <v>228</v>
      </c>
      <c r="R11" s="87"/>
      <c r="S11" s="87"/>
      <c r="T11" s="87"/>
      <c r="U11" s="87"/>
      <c r="V11" s="91" t="s">
        <v>240</v>
      </c>
      <c r="W11" s="89">
        <v>43718.60618055556</v>
      </c>
      <c r="X11" s="93">
        <v>43718</v>
      </c>
      <c r="Y11" s="95" t="s">
        <v>249</v>
      </c>
      <c r="Z11" s="91" t="s">
        <v>257</v>
      </c>
      <c r="AA11" s="87"/>
      <c r="AB11" s="87"/>
      <c r="AC11" s="95" t="s">
        <v>266</v>
      </c>
      <c r="AD11" s="87"/>
      <c r="AE11" s="87" t="b">
        <v>0</v>
      </c>
      <c r="AF11" s="87">
        <v>0</v>
      </c>
      <c r="AG11" s="95" t="s">
        <v>272</v>
      </c>
      <c r="AH11" s="87" t="b">
        <v>1</v>
      </c>
      <c r="AI11" s="87" t="s">
        <v>273</v>
      </c>
      <c r="AJ11" s="87"/>
      <c r="AK11" s="95" t="s">
        <v>263</v>
      </c>
      <c r="AL11" s="87" t="b">
        <v>0</v>
      </c>
      <c r="AM11" s="87">
        <v>5</v>
      </c>
      <c r="AN11" s="95" t="s">
        <v>269</v>
      </c>
      <c r="AO11" s="87" t="s">
        <v>276</v>
      </c>
      <c r="AP11" s="87" t="b">
        <v>0</v>
      </c>
      <c r="AQ11" s="95" t="s">
        <v>269</v>
      </c>
      <c r="AR11" s="87" t="s">
        <v>176</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c r="BG11" s="52"/>
      <c r="BH11" s="51"/>
      <c r="BI11" s="52"/>
      <c r="BJ11" s="51"/>
      <c r="BK11" s="52"/>
      <c r="BL11" s="51"/>
      <c r="BM11" s="52"/>
      <c r="BN11" s="51"/>
    </row>
    <row r="12" spans="1:66" ht="15">
      <c r="A12" s="85" t="s">
        <v>216</v>
      </c>
      <c r="B12" s="85" t="s">
        <v>219</v>
      </c>
      <c r="C12" s="53" t="s">
        <v>528</v>
      </c>
      <c r="D12" s="54">
        <v>3</v>
      </c>
      <c r="E12" s="66" t="s">
        <v>132</v>
      </c>
      <c r="F12" s="55">
        <v>32</v>
      </c>
      <c r="G12" s="53"/>
      <c r="H12" s="57"/>
      <c r="I12" s="56"/>
      <c r="J12" s="56"/>
      <c r="K12" s="36" t="s">
        <v>65</v>
      </c>
      <c r="L12" s="84">
        <v>12</v>
      </c>
      <c r="M12" s="84"/>
      <c r="N12" s="63"/>
      <c r="O12" s="87" t="s">
        <v>222</v>
      </c>
      <c r="P12" s="89">
        <v>43718.60618055556</v>
      </c>
      <c r="Q12" s="87" t="s">
        <v>228</v>
      </c>
      <c r="R12" s="87"/>
      <c r="S12" s="87"/>
      <c r="T12" s="87"/>
      <c r="U12" s="87"/>
      <c r="V12" s="91" t="s">
        <v>240</v>
      </c>
      <c r="W12" s="89">
        <v>43718.60618055556</v>
      </c>
      <c r="X12" s="93">
        <v>43718</v>
      </c>
      <c r="Y12" s="95" t="s">
        <v>249</v>
      </c>
      <c r="Z12" s="91" t="s">
        <v>257</v>
      </c>
      <c r="AA12" s="87"/>
      <c r="AB12" s="87"/>
      <c r="AC12" s="95" t="s">
        <v>266</v>
      </c>
      <c r="AD12" s="87"/>
      <c r="AE12" s="87" t="b">
        <v>0</v>
      </c>
      <c r="AF12" s="87">
        <v>0</v>
      </c>
      <c r="AG12" s="95" t="s">
        <v>272</v>
      </c>
      <c r="AH12" s="87" t="b">
        <v>1</v>
      </c>
      <c r="AI12" s="87" t="s">
        <v>273</v>
      </c>
      <c r="AJ12" s="87"/>
      <c r="AK12" s="95" t="s">
        <v>263</v>
      </c>
      <c r="AL12" s="87" t="b">
        <v>0</v>
      </c>
      <c r="AM12" s="87">
        <v>5</v>
      </c>
      <c r="AN12" s="95" t="s">
        <v>269</v>
      </c>
      <c r="AO12" s="87" t="s">
        <v>276</v>
      </c>
      <c r="AP12" s="87" t="b">
        <v>0</v>
      </c>
      <c r="AQ12" s="95" t="s">
        <v>269</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c r="BG12" s="52"/>
      <c r="BH12" s="51"/>
      <c r="BI12" s="52"/>
      <c r="BJ12" s="51"/>
      <c r="BK12" s="52"/>
      <c r="BL12" s="51"/>
      <c r="BM12" s="52"/>
      <c r="BN12" s="51"/>
    </row>
    <row r="13" spans="1:66" ht="15">
      <c r="A13" s="85" t="s">
        <v>216</v>
      </c>
      <c r="B13" s="85" t="s">
        <v>221</v>
      </c>
      <c r="C13" s="53" t="s">
        <v>528</v>
      </c>
      <c r="D13" s="54">
        <v>3</v>
      </c>
      <c r="E13" s="66" t="s">
        <v>132</v>
      </c>
      <c r="F13" s="55">
        <v>32</v>
      </c>
      <c r="G13" s="53"/>
      <c r="H13" s="57"/>
      <c r="I13" s="56"/>
      <c r="J13" s="56"/>
      <c r="K13" s="36" t="s">
        <v>65</v>
      </c>
      <c r="L13" s="84">
        <v>13</v>
      </c>
      <c r="M13" s="84"/>
      <c r="N13" s="63"/>
      <c r="O13" s="87" t="s">
        <v>222</v>
      </c>
      <c r="P13" s="89">
        <v>43718.60618055556</v>
      </c>
      <c r="Q13" s="87" t="s">
        <v>228</v>
      </c>
      <c r="R13" s="87"/>
      <c r="S13" s="87"/>
      <c r="T13" s="87"/>
      <c r="U13" s="87"/>
      <c r="V13" s="91" t="s">
        <v>240</v>
      </c>
      <c r="W13" s="89">
        <v>43718.60618055556</v>
      </c>
      <c r="X13" s="93">
        <v>43718</v>
      </c>
      <c r="Y13" s="95" t="s">
        <v>249</v>
      </c>
      <c r="Z13" s="91" t="s">
        <v>257</v>
      </c>
      <c r="AA13" s="87"/>
      <c r="AB13" s="87"/>
      <c r="AC13" s="95" t="s">
        <v>266</v>
      </c>
      <c r="AD13" s="87"/>
      <c r="AE13" s="87" t="b">
        <v>0</v>
      </c>
      <c r="AF13" s="87">
        <v>0</v>
      </c>
      <c r="AG13" s="95" t="s">
        <v>272</v>
      </c>
      <c r="AH13" s="87" t="b">
        <v>1</v>
      </c>
      <c r="AI13" s="87" t="s">
        <v>273</v>
      </c>
      <c r="AJ13" s="87"/>
      <c r="AK13" s="95" t="s">
        <v>263</v>
      </c>
      <c r="AL13" s="87" t="b">
        <v>0</v>
      </c>
      <c r="AM13" s="87">
        <v>5</v>
      </c>
      <c r="AN13" s="95" t="s">
        <v>269</v>
      </c>
      <c r="AO13" s="87" t="s">
        <v>276</v>
      </c>
      <c r="AP13" s="87" t="b">
        <v>0</v>
      </c>
      <c r="AQ13" s="95" t="s">
        <v>269</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v>0</v>
      </c>
      <c r="BG13" s="52">
        <v>0</v>
      </c>
      <c r="BH13" s="51">
        <v>0</v>
      </c>
      <c r="BI13" s="52">
        <v>0</v>
      </c>
      <c r="BJ13" s="51">
        <v>0</v>
      </c>
      <c r="BK13" s="52">
        <v>0</v>
      </c>
      <c r="BL13" s="51">
        <v>18</v>
      </c>
      <c r="BM13" s="52">
        <v>100</v>
      </c>
      <c r="BN13" s="51">
        <v>18</v>
      </c>
    </row>
    <row r="14" spans="1:66" ht="15">
      <c r="A14" s="85" t="s">
        <v>217</v>
      </c>
      <c r="B14" s="85" t="s">
        <v>219</v>
      </c>
      <c r="C14" s="53" t="s">
        <v>528</v>
      </c>
      <c r="D14" s="54">
        <v>3</v>
      </c>
      <c r="E14" s="66" t="s">
        <v>132</v>
      </c>
      <c r="F14" s="55">
        <v>32</v>
      </c>
      <c r="G14" s="53"/>
      <c r="H14" s="57"/>
      <c r="I14" s="56"/>
      <c r="J14" s="56"/>
      <c r="K14" s="36" t="s">
        <v>65</v>
      </c>
      <c r="L14" s="84">
        <v>14</v>
      </c>
      <c r="M14" s="84"/>
      <c r="N14" s="63"/>
      <c r="O14" s="87" t="s">
        <v>224</v>
      </c>
      <c r="P14" s="89">
        <v>43719.37008101852</v>
      </c>
      <c r="Q14" s="87" t="s">
        <v>228</v>
      </c>
      <c r="R14" s="87"/>
      <c r="S14" s="87"/>
      <c r="T14" s="87"/>
      <c r="U14" s="87"/>
      <c r="V14" s="91" t="s">
        <v>241</v>
      </c>
      <c r="W14" s="89">
        <v>43719.37008101852</v>
      </c>
      <c r="X14" s="93">
        <v>43719</v>
      </c>
      <c r="Y14" s="95" t="s">
        <v>250</v>
      </c>
      <c r="Z14" s="91" t="s">
        <v>258</v>
      </c>
      <c r="AA14" s="87"/>
      <c r="AB14" s="87"/>
      <c r="AC14" s="95" t="s">
        <v>267</v>
      </c>
      <c r="AD14" s="87"/>
      <c r="AE14" s="87" t="b">
        <v>0</v>
      </c>
      <c r="AF14" s="87">
        <v>0</v>
      </c>
      <c r="AG14" s="95" t="s">
        <v>272</v>
      </c>
      <c r="AH14" s="87" t="b">
        <v>1</v>
      </c>
      <c r="AI14" s="87" t="s">
        <v>273</v>
      </c>
      <c r="AJ14" s="87"/>
      <c r="AK14" s="95" t="s">
        <v>263</v>
      </c>
      <c r="AL14" s="87" t="b">
        <v>0</v>
      </c>
      <c r="AM14" s="87">
        <v>5</v>
      </c>
      <c r="AN14" s="95" t="s">
        <v>269</v>
      </c>
      <c r="AO14" s="87" t="s">
        <v>275</v>
      </c>
      <c r="AP14" s="87" t="b">
        <v>0</v>
      </c>
      <c r="AQ14" s="95" t="s">
        <v>269</v>
      </c>
      <c r="AR14" s="87" t="s">
        <v>176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c r="BG14" s="52"/>
      <c r="BH14" s="51"/>
      <c r="BI14" s="52"/>
      <c r="BJ14" s="51"/>
      <c r="BK14" s="52"/>
      <c r="BL14" s="51"/>
      <c r="BM14" s="52"/>
      <c r="BN14" s="51"/>
    </row>
    <row r="15" spans="1:66" ht="15">
      <c r="A15" s="85" t="s">
        <v>217</v>
      </c>
      <c r="B15" s="85" t="s">
        <v>219</v>
      </c>
      <c r="C15" s="53" t="s">
        <v>528</v>
      </c>
      <c r="D15" s="54">
        <v>3</v>
      </c>
      <c r="E15" s="66" t="s">
        <v>132</v>
      </c>
      <c r="F15" s="55">
        <v>32</v>
      </c>
      <c r="G15" s="53"/>
      <c r="H15" s="57"/>
      <c r="I15" s="56"/>
      <c r="J15" s="56"/>
      <c r="K15" s="36" t="s">
        <v>65</v>
      </c>
      <c r="L15" s="84">
        <v>15</v>
      </c>
      <c r="M15" s="84"/>
      <c r="N15" s="63"/>
      <c r="O15" s="87" t="s">
        <v>222</v>
      </c>
      <c r="P15" s="89">
        <v>43719.37008101852</v>
      </c>
      <c r="Q15" s="87" t="s">
        <v>228</v>
      </c>
      <c r="R15" s="87"/>
      <c r="S15" s="87"/>
      <c r="T15" s="87"/>
      <c r="U15" s="87"/>
      <c r="V15" s="91" t="s">
        <v>241</v>
      </c>
      <c r="W15" s="89">
        <v>43719.37008101852</v>
      </c>
      <c r="X15" s="93">
        <v>43719</v>
      </c>
      <c r="Y15" s="95" t="s">
        <v>250</v>
      </c>
      <c r="Z15" s="91" t="s">
        <v>258</v>
      </c>
      <c r="AA15" s="87"/>
      <c r="AB15" s="87"/>
      <c r="AC15" s="95" t="s">
        <v>267</v>
      </c>
      <c r="AD15" s="87"/>
      <c r="AE15" s="87" t="b">
        <v>0</v>
      </c>
      <c r="AF15" s="87">
        <v>0</v>
      </c>
      <c r="AG15" s="95" t="s">
        <v>272</v>
      </c>
      <c r="AH15" s="87" t="b">
        <v>1</v>
      </c>
      <c r="AI15" s="87" t="s">
        <v>273</v>
      </c>
      <c r="AJ15" s="87"/>
      <c r="AK15" s="95" t="s">
        <v>263</v>
      </c>
      <c r="AL15" s="87" t="b">
        <v>0</v>
      </c>
      <c r="AM15" s="87">
        <v>5</v>
      </c>
      <c r="AN15" s="95" t="s">
        <v>269</v>
      </c>
      <c r="AO15" s="87" t="s">
        <v>275</v>
      </c>
      <c r="AP15" s="87" t="b">
        <v>0</v>
      </c>
      <c r="AQ15" s="95" t="s">
        <v>269</v>
      </c>
      <c r="AR15" s="87" t="s">
        <v>176</v>
      </c>
      <c r="AS15" s="87">
        <v>0</v>
      </c>
      <c r="AT15" s="87">
        <v>0</v>
      </c>
      <c r="AU15" s="87"/>
      <c r="AV15" s="87"/>
      <c r="AW15" s="87"/>
      <c r="AX15" s="87"/>
      <c r="AY15" s="87"/>
      <c r="AZ15" s="87"/>
      <c r="BA15" s="87"/>
      <c r="BB15" s="87"/>
      <c r="BC15">
        <v>1</v>
      </c>
      <c r="BD15" s="86" t="str">
        <f>REPLACE(INDEX(GroupVertices[Group],MATCH(Edges[[#This Row],[Vertex 1]],GroupVertices[Vertex],0)),1,1,"")</f>
        <v>1</v>
      </c>
      <c r="BE15" s="86" t="str">
        <f>REPLACE(INDEX(GroupVertices[Group],MATCH(Edges[[#This Row],[Vertex 2]],GroupVertices[Vertex],0)),1,1,"")</f>
        <v>1</v>
      </c>
      <c r="BF15" s="51"/>
      <c r="BG15" s="52"/>
      <c r="BH15" s="51"/>
      <c r="BI15" s="52"/>
      <c r="BJ15" s="51"/>
      <c r="BK15" s="52"/>
      <c r="BL15" s="51"/>
      <c r="BM15" s="52"/>
      <c r="BN15" s="51"/>
    </row>
    <row r="16" spans="1:66" ht="15">
      <c r="A16" s="85" t="s">
        <v>217</v>
      </c>
      <c r="B16" s="85" t="s">
        <v>221</v>
      </c>
      <c r="C16" s="53" t="s">
        <v>528</v>
      </c>
      <c r="D16" s="54">
        <v>3</v>
      </c>
      <c r="E16" s="66" t="s">
        <v>132</v>
      </c>
      <c r="F16" s="55">
        <v>32</v>
      </c>
      <c r="G16" s="53"/>
      <c r="H16" s="57"/>
      <c r="I16" s="56"/>
      <c r="J16" s="56"/>
      <c r="K16" s="36" t="s">
        <v>65</v>
      </c>
      <c r="L16" s="84">
        <v>16</v>
      </c>
      <c r="M16" s="84"/>
      <c r="N16" s="63"/>
      <c r="O16" s="87" t="s">
        <v>222</v>
      </c>
      <c r="P16" s="89">
        <v>43719.37008101852</v>
      </c>
      <c r="Q16" s="87" t="s">
        <v>228</v>
      </c>
      <c r="R16" s="87"/>
      <c r="S16" s="87"/>
      <c r="T16" s="87"/>
      <c r="U16" s="87"/>
      <c r="V16" s="91" t="s">
        <v>241</v>
      </c>
      <c r="W16" s="89">
        <v>43719.37008101852</v>
      </c>
      <c r="X16" s="93">
        <v>43719</v>
      </c>
      <c r="Y16" s="95" t="s">
        <v>250</v>
      </c>
      <c r="Z16" s="91" t="s">
        <v>258</v>
      </c>
      <c r="AA16" s="87"/>
      <c r="AB16" s="87"/>
      <c r="AC16" s="95" t="s">
        <v>267</v>
      </c>
      <c r="AD16" s="87"/>
      <c r="AE16" s="87" t="b">
        <v>0</v>
      </c>
      <c r="AF16" s="87">
        <v>0</v>
      </c>
      <c r="AG16" s="95" t="s">
        <v>272</v>
      </c>
      <c r="AH16" s="87" t="b">
        <v>1</v>
      </c>
      <c r="AI16" s="87" t="s">
        <v>273</v>
      </c>
      <c r="AJ16" s="87"/>
      <c r="AK16" s="95" t="s">
        <v>263</v>
      </c>
      <c r="AL16" s="87" t="b">
        <v>0</v>
      </c>
      <c r="AM16" s="87">
        <v>5</v>
      </c>
      <c r="AN16" s="95" t="s">
        <v>269</v>
      </c>
      <c r="AO16" s="87" t="s">
        <v>275</v>
      </c>
      <c r="AP16" s="87" t="b">
        <v>0</v>
      </c>
      <c r="AQ16" s="95" t="s">
        <v>269</v>
      </c>
      <c r="AR16" s="87" t="s">
        <v>176</v>
      </c>
      <c r="AS16" s="87">
        <v>0</v>
      </c>
      <c r="AT16" s="87">
        <v>0</v>
      </c>
      <c r="AU16" s="87"/>
      <c r="AV16" s="87"/>
      <c r="AW16" s="87"/>
      <c r="AX16" s="87"/>
      <c r="AY16" s="87"/>
      <c r="AZ16" s="87"/>
      <c r="BA16" s="87"/>
      <c r="BB16" s="87"/>
      <c r="BC16">
        <v>1</v>
      </c>
      <c r="BD16" s="86" t="str">
        <f>REPLACE(INDEX(GroupVertices[Group],MATCH(Edges[[#This Row],[Vertex 1]],GroupVertices[Vertex],0)),1,1,"")</f>
        <v>1</v>
      </c>
      <c r="BE16" s="86" t="str">
        <f>REPLACE(INDEX(GroupVertices[Group],MATCH(Edges[[#This Row],[Vertex 2]],GroupVertices[Vertex],0)),1,1,"")</f>
        <v>1</v>
      </c>
      <c r="BF16" s="51">
        <v>0</v>
      </c>
      <c r="BG16" s="52">
        <v>0</v>
      </c>
      <c r="BH16" s="51">
        <v>0</v>
      </c>
      <c r="BI16" s="52">
        <v>0</v>
      </c>
      <c r="BJ16" s="51">
        <v>0</v>
      </c>
      <c r="BK16" s="52">
        <v>0</v>
      </c>
      <c r="BL16" s="51">
        <v>18</v>
      </c>
      <c r="BM16" s="52">
        <v>100</v>
      </c>
      <c r="BN16" s="51">
        <v>18</v>
      </c>
    </row>
    <row r="17" spans="1:66" ht="15">
      <c r="A17" s="85" t="s">
        <v>218</v>
      </c>
      <c r="B17" s="85" t="s">
        <v>219</v>
      </c>
      <c r="C17" s="53" t="s">
        <v>528</v>
      </c>
      <c r="D17" s="54">
        <v>3</v>
      </c>
      <c r="E17" s="66" t="s">
        <v>132</v>
      </c>
      <c r="F17" s="55">
        <v>32</v>
      </c>
      <c r="G17" s="53"/>
      <c r="H17" s="57"/>
      <c r="I17" s="56"/>
      <c r="J17" s="56"/>
      <c r="K17" s="36" t="s">
        <v>65</v>
      </c>
      <c r="L17" s="84">
        <v>17</v>
      </c>
      <c r="M17" s="84"/>
      <c r="N17" s="63"/>
      <c r="O17" s="87" t="s">
        <v>224</v>
      </c>
      <c r="P17" s="89">
        <v>43720.36277777778</v>
      </c>
      <c r="Q17" s="87" t="s">
        <v>228</v>
      </c>
      <c r="R17" s="87"/>
      <c r="S17" s="87"/>
      <c r="T17" s="87"/>
      <c r="U17" s="87"/>
      <c r="V17" s="91" t="s">
        <v>242</v>
      </c>
      <c r="W17" s="89">
        <v>43720.36277777778</v>
      </c>
      <c r="X17" s="93">
        <v>43720</v>
      </c>
      <c r="Y17" s="95" t="s">
        <v>251</v>
      </c>
      <c r="Z17" s="91" t="s">
        <v>259</v>
      </c>
      <c r="AA17" s="87"/>
      <c r="AB17" s="87"/>
      <c r="AC17" s="95" t="s">
        <v>268</v>
      </c>
      <c r="AD17" s="87"/>
      <c r="AE17" s="87" t="b">
        <v>0</v>
      </c>
      <c r="AF17" s="87">
        <v>0</v>
      </c>
      <c r="AG17" s="95" t="s">
        <v>272</v>
      </c>
      <c r="AH17" s="87" t="b">
        <v>1</v>
      </c>
      <c r="AI17" s="87" t="s">
        <v>273</v>
      </c>
      <c r="AJ17" s="87"/>
      <c r="AK17" s="95" t="s">
        <v>263</v>
      </c>
      <c r="AL17" s="87" t="b">
        <v>0</v>
      </c>
      <c r="AM17" s="87">
        <v>5</v>
      </c>
      <c r="AN17" s="95" t="s">
        <v>269</v>
      </c>
      <c r="AO17" s="87" t="s">
        <v>277</v>
      </c>
      <c r="AP17" s="87" t="b">
        <v>0</v>
      </c>
      <c r="AQ17" s="95" t="s">
        <v>269</v>
      </c>
      <c r="AR17" s="87" t="s">
        <v>176</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1</v>
      </c>
      <c r="BF17" s="51"/>
      <c r="BG17" s="52"/>
      <c r="BH17" s="51"/>
      <c r="BI17" s="52"/>
      <c r="BJ17" s="51"/>
      <c r="BK17" s="52"/>
      <c r="BL17" s="51"/>
      <c r="BM17" s="52"/>
      <c r="BN17" s="51"/>
    </row>
    <row r="18" spans="1:66" ht="15">
      <c r="A18" s="85" t="s">
        <v>218</v>
      </c>
      <c r="B18" s="85" t="s">
        <v>219</v>
      </c>
      <c r="C18" s="53" t="s">
        <v>528</v>
      </c>
      <c r="D18" s="54">
        <v>3</v>
      </c>
      <c r="E18" s="66" t="s">
        <v>132</v>
      </c>
      <c r="F18" s="55">
        <v>32</v>
      </c>
      <c r="G18" s="53"/>
      <c r="H18" s="57"/>
      <c r="I18" s="56"/>
      <c r="J18" s="56"/>
      <c r="K18" s="36" t="s">
        <v>65</v>
      </c>
      <c r="L18" s="84">
        <v>18</v>
      </c>
      <c r="M18" s="84"/>
      <c r="N18" s="63"/>
      <c r="O18" s="87" t="s">
        <v>222</v>
      </c>
      <c r="P18" s="89">
        <v>43720.36277777778</v>
      </c>
      <c r="Q18" s="87" t="s">
        <v>228</v>
      </c>
      <c r="R18" s="87"/>
      <c r="S18" s="87"/>
      <c r="T18" s="87"/>
      <c r="U18" s="87"/>
      <c r="V18" s="91" t="s">
        <v>242</v>
      </c>
      <c r="W18" s="89">
        <v>43720.36277777778</v>
      </c>
      <c r="X18" s="93">
        <v>43720</v>
      </c>
      <c r="Y18" s="95" t="s">
        <v>251</v>
      </c>
      <c r="Z18" s="91" t="s">
        <v>259</v>
      </c>
      <c r="AA18" s="87"/>
      <c r="AB18" s="87"/>
      <c r="AC18" s="95" t="s">
        <v>268</v>
      </c>
      <c r="AD18" s="87"/>
      <c r="AE18" s="87" t="b">
        <v>0</v>
      </c>
      <c r="AF18" s="87">
        <v>0</v>
      </c>
      <c r="AG18" s="95" t="s">
        <v>272</v>
      </c>
      <c r="AH18" s="87" t="b">
        <v>1</v>
      </c>
      <c r="AI18" s="87" t="s">
        <v>273</v>
      </c>
      <c r="AJ18" s="87"/>
      <c r="AK18" s="95" t="s">
        <v>263</v>
      </c>
      <c r="AL18" s="87" t="b">
        <v>0</v>
      </c>
      <c r="AM18" s="87">
        <v>5</v>
      </c>
      <c r="AN18" s="95" t="s">
        <v>269</v>
      </c>
      <c r="AO18" s="87" t="s">
        <v>277</v>
      </c>
      <c r="AP18" s="87" t="b">
        <v>0</v>
      </c>
      <c r="AQ18" s="95" t="s">
        <v>269</v>
      </c>
      <c r="AR18" s="87" t="s">
        <v>176</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1</v>
      </c>
      <c r="BF18" s="51"/>
      <c r="BG18" s="52"/>
      <c r="BH18" s="51"/>
      <c r="BI18" s="52"/>
      <c r="BJ18" s="51"/>
      <c r="BK18" s="52"/>
      <c r="BL18" s="51"/>
      <c r="BM18" s="52"/>
      <c r="BN18" s="51"/>
    </row>
    <row r="19" spans="1:66" ht="15">
      <c r="A19" s="85" t="s">
        <v>218</v>
      </c>
      <c r="B19" s="85" t="s">
        <v>221</v>
      </c>
      <c r="C19" s="53" t="s">
        <v>528</v>
      </c>
      <c r="D19" s="54">
        <v>3</v>
      </c>
      <c r="E19" s="66" t="s">
        <v>132</v>
      </c>
      <c r="F19" s="55">
        <v>32</v>
      </c>
      <c r="G19" s="53"/>
      <c r="H19" s="57"/>
      <c r="I19" s="56"/>
      <c r="J19" s="56"/>
      <c r="K19" s="36" t="s">
        <v>65</v>
      </c>
      <c r="L19" s="84">
        <v>19</v>
      </c>
      <c r="M19" s="84"/>
      <c r="N19" s="63"/>
      <c r="O19" s="87" t="s">
        <v>222</v>
      </c>
      <c r="P19" s="89">
        <v>43720.36277777778</v>
      </c>
      <c r="Q19" s="87" t="s">
        <v>228</v>
      </c>
      <c r="R19" s="87"/>
      <c r="S19" s="87"/>
      <c r="T19" s="87"/>
      <c r="U19" s="87"/>
      <c r="V19" s="91" t="s">
        <v>242</v>
      </c>
      <c r="W19" s="89">
        <v>43720.36277777778</v>
      </c>
      <c r="X19" s="93">
        <v>43720</v>
      </c>
      <c r="Y19" s="95" t="s">
        <v>251</v>
      </c>
      <c r="Z19" s="91" t="s">
        <v>259</v>
      </c>
      <c r="AA19" s="87"/>
      <c r="AB19" s="87"/>
      <c r="AC19" s="95" t="s">
        <v>268</v>
      </c>
      <c r="AD19" s="87"/>
      <c r="AE19" s="87" t="b">
        <v>0</v>
      </c>
      <c r="AF19" s="87">
        <v>0</v>
      </c>
      <c r="AG19" s="95" t="s">
        <v>272</v>
      </c>
      <c r="AH19" s="87" t="b">
        <v>1</v>
      </c>
      <c r="AI19" s="87" t="s">
        <v>273</v>
      </c>
      <c r="AJ19" s="87"/>
      <c r="AK19" s="95" t="s">
        <v>263</v>
      </c>
      <c r="AL19" s="87" t="b">
        <v>0</v>
      </c>
      <c r="AM19" s="87">
        <v>5</v>
      </c>
      <c r="AN19" s="95" t="s">
        <v>269</v>
      </c>
      <c r="AO19" s="87" t="s">
        <v>277</v>
      </c>
      <c r="AP19" s="87" t="b">
        <v>0</v>
      </c>
      <c r="AQ19" s="95" t="s">
        <v>269</v>
      </c>
      <c r="AR19" s="87" t="s">
        <v>176</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v>0</v>
      </c>
      <c r="BG19" s="52">
        <v>0</v>
      </c>
      <c r="BH19" s="51">
        <v>0</v>
      </c>
      <c r="BI19" s="52">
        <v>0</v>
      </c>
      <c r="BJ19" s="51">
        <v>0</v>
      </c>
      <c r="BK19" s="52">
        <v>0</v>
      </c>
      <c r="BL19" s="51">
        <v>18</v>
      </c>
      <c r="BM19" s="52">
        <v>100</v>
      </c>
      <c r="BN19" s="51">
        <v>18</v>
      </c>
    </row>
    <row r="20" spans="1:66" ht="15">
      <c r="A20" s="85" t="s">
        <v>219</v>
      </c>
      <c r="B20" s="85" t="s">
        <v>221</v>
      </c>
      <c r="C20" s="53" t="s">
        <v>528</v>
      </c>
      <c r="D20" s="54">
        <v>3</v>
      </c>
      <c r="E20" s="66" t="s">
        <v>132</v>
      </c>
      <c r="F20" s="55">
        <v>32</v>
      </c>
      <c r="G20" s="53"/>
      <c r="H20" s="57"/>
      <c r="I20" s="56"/>
      <c r="J20" s="56"/>
      <c r="K20" s="36" t="s">
        <v>65</v>
      </c>
      <c r="L20" s="84">
        <v>20</v>
      </c>
      <c r="M20" s="84"/>
      <c r="N20" s="63"/>
      <c r="O20" s="87" t="s">
        <v>222</v>
      </c>
      <c r="P20" s="89">
        <v>43718.5312962963</v>
      </c>
      <c r="Q20" s="87" t="s">
        <v>228</v>
      </c>
      <c r="R20" s="91" t="s">
        <v>230</v>
      </c>
      <c r="S20" s="87" t="s">
        <v>232</v>
      </c>
      <c r="T20" s="87" t="s">
        <v>234</v>
      </c>
      <c r="U20" s="87"/>
      <c r="V20" s="91" t="s">
        <v>243</v>
      </c>
      <c r="W20" s="89">
        <v>43718.5312962963</v>
      </c>
      <c r="X20" s="93">
        <v>43718</v>
      </c>
      <c r="Y20" s="95" t="s">
        <v>252</v>
      </c>
      <c r="Z20" s="91" t="s">
        <v>260</v>
      </c>
      <c r="AA20" s="87"/>
      <c r="AB20" s="87"/>
      <c r="AC20" s="95" t="s">
        <v>269</v>
      </c>
      <c r="AD20" s="87"/>
      <c r="AE20" s="87" t="b">
        <v>0</v>
      </c>
      <c r="AF20" s="87">
        <v>6</v>
      </c>
      <c r="AG20" s="95" t="s">
        <v>272</v>
      </c>
      <c r="AH20" s="87" t="b">
        <v>1</v>
      </c>
      <c r="AI20" s="87" t="s">
        <v>273</v>
      </c>
      <c r="AJ20" s="87"/>
      <c r="AK20" s="95" t="s">
        <v>263</v>
      </c>
      <c r="AL20" s="87" t="b">
        <v>0</v>
      </c>
      <c r="AM20" s="87">
        <v>5</v>
      </c>
      <c r="AN20" s="95" t="s">
        <v>272</v>
      </c>
      <c r="AO20" s="87" t="s">
        <v>278</v>
      </c>
      <c r="AP20" s="87" t="b">
        <v>0</v>
      </c>
      <c r="AQ20" s="95" t="s">
        <v>269</v>
      </c>
      <c r="AR20" s="87" t="s">
        <v>176</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v>0</v>
      </c>
      <c r="BG20" s="52">
        <v>0</v>
      </c>
      <c r="BH20" s="51">
        <v>0</v>
      </c>
      <c r="BI20" s="52">
        <v>0</v>
      </c>
      <c r="BJ20" s="51">
        <v>0</v>
      </c>
      <c r="BK20" s="52">
        <v>0</v>
      </c>
      <c r="BL20" s="51">
        <v>18</v>
      </c>
      <c r="BM20" s="52">
        <v>100</v>
      </c>
      <c r="BN20" s="51">
        <v>18</v>
      </c>
    </row>
    <row r="21" spans="1:66" ht="15">
      <c r="A21" s="85" t="s">
        <v>220</v>
      </c>
      <c r="B21" s="85" t="s">
        <v>219</v>
      </c>
      <c r="C21" s="53" t="s">
        <v>528</v>
      </c>
      <c r="D21" s="54">
        <v>3</v>
      </c>
      <c r="E21" s="66" t="s">
        <v>132</v>
      </c>
      <c r="F21" s="55">
        <v>32</v>
      </c>
      <c r="G21" s="53"/>
      <c r="H21" s="57"/>
      <c r="I21" s="56"/>
      <c r="J21" s="56"/>
      <c r="K21" s="36" t="s">
        <v>65</v>
      </c>
      <c r="L21" s="84">
        <v>21</v>
      </c>
      <c r="M21" s="84"/>
      <c r="N21" s="63"/>
      <c r="O21" s="87" t="s">
        <v>224</v>
      </c>
      <c r="P21" s="89">
        <v>43720.362974537034</v>
      </c>
      <c r="Q21" s="87" t="s">
        <v>228</v>
      </c>
      <c r="R21" s="87"/>
      <c r="S21" s="87"/>
      <c r="T21" s="87"/>
      <c r="U21" s="87"/>
      <c r="V21" s="91" t="s">
        <v>244</v>
      </c>
      <c r="W21" s="89">
        <v>43720.362974537034</v>
      </c>
      <c r="X21" s="93">
        <v>43720</v>
      </c>
      <c r="Y21" s="95" t="s">
        <v>253</v>
      </c>
      <c r="Z21" s="91" t="s">
        <v>261</v>
      </c>
      <c r="AA21" s="87"/>
      <c r="AB21" s="87"/>
      <c r="AC21" s="95" t="s">
        <v>270</v>
      </c>
      <c r="AD21" s="87"/>
      <c r="AE21" s="87" t="b">
        <v>0</v>
      </c>
      <c r="AF21" s="87">
        <v>0</v>
      </c>
      <c r="AG21" s="95" t="s">
        <v>272</v>
      </c>
      <c r="AH21" s="87" t="b">
        <v>1</v>
      </c>
      <c r="AI21" s="87" t="s">
        <v>273</v>
      </c>
      <c r="AJ21" s="87"/>
      <c r="AK21" s="95" t="s">
        <v>263</v>
      </c>
      <c r="AL21" s="87" t="b">
        <v>0</v>
      </c>
      <c r="AM21" s="87">
        <v>5</v>
      </c>
      <c r="AN21" s="95" t="s">
        <v>269</v>
      </c>
      <c r="AO21" s="87" t="s">
        <v>277</v>
      </c>
      <c r="AP21" s="87" t="b">
        <v>0</v>
      </c>
      <c r="AQ21" s="95" t="s">
        <v>269</v>
      </c>
      <c r="AR21" s="87" t="s">
        <v>176</v>
      </c>
      <c r="AS21" s="87">
        <v>0</v>
      </c>
      <c r="AT21" s="87">
        <v>0</v>
      </c>
      <c r="AU21" s="87"/>
      <c r="AV21" s="87"/>
      <c r="AW21" s="87"/>
      <c r="AX21" s="87"/>
      <c r="AY21" s="87"/>
      <c r="AZ21" s="87"/>
      <c r="BA21" s="87"/>
      <c r="BB21" s="87"/>
      <c r="BC21">
        <v>1</v>
      </c>
      <c r="BD21" s="86" t="str">
        <f>REPLACE(INDEX(GroupVertices[Group],MATCH(Edges[[#This Row],[Vertex 1]],GroupVertices[Vertex],0)),1,1,"")</f>
        <v>1</v>
      </c>
      <c r="BE21" s="86" t="str">
        <f>REPLACE(INDEX(GroupVertices[Group],MATCH(Edges[[#This Row],[Vertex 2]],GroupVertices[Vertex],0)),1,1,"")</f>
        <v>1</v>
      </c>
      <c r="BF21" s="51"/>
      <c r="BG21" s="52"/>
      <c r="BH21" s="51"/>
      <c r="BI21" s="52"/>
      <c r="BJ21" s="51"/>
      <c r="BK21" s="52"/>
      <c r="BL21" s="51"/>
      <c r="BM21" s="52"/>
      <c r="BN21" s="51"/>
    </row>
    <row r="22" spans="1:66" ht="15">
      <c r="A22" s="85" t="s">
        <v>220</v>
      </c>
      <c r="B22" s="85" t="s">
        <v>219</v>
      </c>
      <c r="C22" s="53" t="s">
        <v>528</v>
      </c>
      <c r="D22" s="54">
        <v>3</v>
      </c>
      <c r="E22" s="66" t="s">
        <v>132</v>
      </c>
      <c r="F22" s="55">
        <v>32</v>
      </c>
      <c r="G22" s="53"/>
      <c r="H22" s="57"/>
      <c r="I22" s="56"/>
      <c r="J22" s="56"/>
      <c r="K22" s="36" t="s">
        <v>65</v>
      </c>
      <c r="L22" s="84">
        <v>22</v>
      </c>
      <c r="M22" s="84"/>
      <c r="N22" s="63"/>
      <c r="O22" s="87" t="s">
        <v>222</v>
      </c>
      <c r="P22" s="89">
        <v>43720.362974537034</v>
      </c>
      <c r="Q22" s="87" t="s">
        <v>228</v>
      </c>
      <c r="R22" s="87"/>
      <c r="S22" s="87"/>
      <c r="T22" s="87"/>
      <c r="U22" s="87"/>
      <c r="V22" s="91" t="s">
        <v>244</v>
      </c>
      <c r="W22" s="89">
        <v>43720.362974537034</v>
      </c>
      <c r="X22" s="93">
        <v>43720</v>
      </c>
      <c r="Y22" s="95" t="s">
        <v>253</v>
      </c>
      <c r="Z22" s="91" t="s">
        <v>261</v>
      </c>
      <c r="AA22" s="87"/>
      <c r="AB22" s="87"/>
      <c r="AC22" s="95" t="s">
        <v>270</v>
      </c>
      <c r="AD22" s="87"/>
      <c r="AE22" s="87" t="b">
        <v>0</v>
      </c>
      <c r="AF22" s="87">
        <v>0</v>
      </c>
      <c r="AG22" s="95" t="s">
        <v>272</v>
      </c>
      <c r="AH22" s="87" t="b">
        <v>1</v>
      </c>
      <c r="AI22" s="87" t="s">
        <v>273</v>
      </c>
      <c r="AJ22" s="87"/>
      <c r="AK22" s="95" t="s">
        <v>263</v>
      </c>
      <c r="AL22" s="87" t="b">
        <v>0</v>
      </c>
      <c r="AM22" s="87">
        <v>5</v>
      </c>
      <c r="AN22" s="95" t="s">
        <v>269</v>
      </c>
      <c r="AO22" s="87" t="s">
        <v>277</v>
      </c>
      <c r="AP22" s="87" t="b">
        <v>0</v>
      </c>
      <c r="AQ22" s="95" t="s">
        <v>269</v>
      </c>
      <c r="AR22" s="87" t="s">
        <v>176</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c r="BG22" s="52"/>
      <c r="BH22" s="51"/>
      <c r="BI22" s="52"/>
      <c r="BJ22" s="51"/>
      <c r="BK22" s="52"/>
      <c r="BL22" s="51"/>
      <c r="BM22" s="52"/>
      <c r="BN22" s="51"/>
    </row>
    <row r="23" spans="1:66" ht="15">
      <c r="A23" s="85" t="s">
        <v>220</v>
      </c>
      <c r="B23" s="85" t="s">
        <v>221</v>
      </c>
      <c r="C23" s="53" t="s">
        <v>528</v>
      </c>
      <c r="D23" s="54">
        <v>3</v>
      </c>
      <c r="E23" s="66" t="s">
        <v>132</v>
      </c>
      <c r="F23" s="55">
        <v>32</v>
      </c>
      <c r="G23" s="53"/>
      <c r="H23" s="57"/>
      <c r="I23" s="56"/>
      <c r="J23" s="56"/>
      <c r="K23" s="36" t="s">
        <v>65</v>
      </c>
      <c r="L23" s="84">
        <v>23</v>
      </c>
      <c r="M23" s="84"/>
      <c r="N23" s="63"/>
      <c r="O23" s="87" t="s">
        <v>222</v>
      </c>
      <c r="P23" s="89">
        <v>43720.362974537034</v>
      </c>
      <c r="Q23" s="87" t="s">
        <v>228</v>
      </c>
      <c r="R23" s="87"/>
      <c r="S23" s="87"/>
      <c r="T23" s="87"/>
      <c r="U23" s="87"/>
      <c r="V23" s="91" t="s">
        <v>244</v>
      </c>
      <c r="W23" s="89">
        <v>43720.362974537034</v>
      </c>
      <c r="X23" s="93">
        <v>43720</v>
      </c>
      <c r="Y23" s="95" t="s">
        <v>253</v>
      </c>
      <c r="Z23" s="91" t="s">
        <v>261</v>
      </c>
      <c r="AA23" s="87"/>
      <c r="AB23" s="87"/>
      <c r="AC23" s="95" t="s">
        <v>270</v>
      </c>
      <c r="AD23" s="87"/>
      <c r="AE23" s="87" t="b">
        <v>0</v>
      </c>
      <c r="AF23" s="87">
        <v>0</v>
      </c>
      <c r="AG23" s="95" t="s">
        <v>272</v>
      </c>
      <c r="AH23" s="87" t="b">
        <v>1</v>
      </c>
      <c r="AI23" s="87" t="s">
        <v>273</v>
      </c>
      <c r="AJ23" s="87"/>
      <c r="AK23" s="95" t="s">
        <v>263</v>
      </c>
      <c r="AL23" s="87" t="b">
        <v>0</v>
      </c>
      <c r="AM23" s="87">
        <v>5</v>
      </c>
      <c r="AN23" s="95" t="s">
        <v>269</v>
      </c>
      <c r="AO23" s="87" t="s">
        <v>277</v>
      </c>
      <c r="AP23" s="87" t="b">
        <v>0</v>
      </c>
      <c r="AQ23" s="95" t="s">
        <v>269</v>
      </c>
      <c r="AR23" s="87" t="s">
        <v>176</v>
      </c>
      <c r="AS23" s="87">
        <v>0</v>
      </c>
      <c r="AT23" s="87">
        <v>0</v>
      </c>
      <c r="AU23" s="87"/>
      <c r="AV23" s="87"/>
      <c r="AW23" s="87"/>
      <c r="AX23" s="87"/>
      <c r="AY23" s="87"/>
      <c r="AZ23" s="87"/>
      <c r="BA23" s="87"/>
      <c r="BB23" s="87"/>
      <c r="BC23">
        <v>1</v>
      </c>
      <c r="BD23" s="86" t="str">
        <f>REPLACE(INDEX(GroupVertices[Group],MATCH(Edges[[#This Row],[Vertex 1]],GroupVertices[Vertex],0)),1,1,"")</f>
        <v>1</v>
      </c>
      <c r="BE23" s="86" t="str">
        <f>REPLACE(INDEX(GroupVertices[Group],MATCH(Edges[[#This Row],[Vertex 2]],GroupVertices[Vertex],0)),1,1,"")</f>
        <v>1</v>
      </c>
      <c r="BF23" s="51">
        <v>0</v>
      </c>
      <c r="BG23" s="52">
        <v>0</v>
      </c>
      <c r="BH23" s="51">
        <v>0</v>
      </c>
      <c r="BI23" s="52">
        <v>0</v>
      </c>
      <c r="BJ23" s="51">
        <v>0</v>
      </c>
      <c r="BK23" s="52">
        <v>0</v>
      </c>
      <c r="BL23" s="51">
        <v>18</v>
      </c>
      <c r="BM23" s="52">
        <v>100</v>
      </c>
      <c r="BN23"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hyperlinks>
    <hyperlink ref="R3" r:id="rId1" display="https://www.thelookinglass.com/fearless-episodes/2-32-the-people-leader-emmanuel-andre"/>
    <hyperlink ref="R4" r:id="rId2" display="https://www.thelookinglass.com/fearless-episodes/2-32-the-people-leader-emmanuel-andre"/>
    <hyperlink ref="R5" r:id="rId3" display="https://www.thelookinglass.com/fearless-episodes/2-32-the-people-leader-emmanuel-andre"/>
    <hyperlink ref="R6" r:id="rId4" display="https://www.thelookinglass.com/fearless-episodes/2-32-the-people-leader-emmanuel-andre"/>
    <hyperlink ref="R7" r:id="rId5" display="https://www.thelookinglass.com/fearless-episodes/2-32-the-people-leader-emmanuel-andre"/>
    <hyperlink ref="R20" r:id="rId6" display="https://twitter.com/charlesday/status/1169641392617881600"/>
    <hyperlink ref="U3" r:id="rId7" display="https://pbs.twimg.com/media/EDodBG6UwAEeoLD.png"/>
    <hyperlink ref="U4" r:id="rId8" display="https://pbs.twimg.com/media/EDodBG6UwAEeoLD.png"/>
    <hyperlink ref="U5" r:id="rId9" display="https://pbs.twimg.com/media/EDtmpdKVAAIjcP2.png"/>
    <hyperlink ref="U6" r:id="rId10" display="https://pbs.twimg.com/media/EDtmpdKVAAIjcP2.png"/>
    <hyperlink ref="U7" r:id="rId11" display="https://pbs.twimg.com/media/ED5MOu-U4AEP0NO.png"/>
    <hyperlink ref="V3" r:id="rId12" display="https://pbs.twimg.com/media/EDodBG6UwAEeoLD.png"/>
    <hyperlink ref="V4" r:id="rId13" display="https://pbs.twimg.com/media/EDodBG6UwAEeoLD.png"/>
    <hyperlink ref="V5" r:id="rId14" display="https://pbs.twimg.com/media/EDtmpdKVAAIjcP2.png"/>
    <hyperlink ref="V6" r:id="rId15" display="https://pbs.twimg.com/media/EDtmpdKVAAIjcP2.png"/>
    <hyperlink ref="V7" r:id="rId16" display="https://pbs.twimg.com/media/ED5MOu-U4AEP0NO.png"/>
    <hyperlink ref="V8" r:id="rId17" display="http://pbs.twimg.com/profile_images/1169697138466533378/CARxNfBH_normal.jpg"/>
    <hyperlink ref="V9" r:id="rId18" display="http://pbs.twimg.com/profile_images/1169697138466533378/CARxNfBH_normal.jpg"/>
    <hyperlink ref="V10" r:id="rId19" display="http://pbs.twimg.com/profile_images/1169697138466533378/CARxNfBH_normal.jpg"/>
    <hyperlink ref="V11" r:id="rId20" display="http://pbs.twimg.com/profile_images/668732911638720512/lQ9_aOmA_normal.jpg"/>
    <hyperlink ref="V12" r:id="rId21" display="http://pbs.twimg.com/profile_images/668732911638720512/lQ9_aOmA_normal.jpg"/>
    <hyperlink ref="V13" r:id="rId22" display="http://pbs.twimg.com/profile_images/668732911638720512/lQ9_aOmA_normal.jpg"/>
    <hyperlink ref="V14" r:id="rId23" display="http://pbs.twimg.com/profile_images/1149971001746370565/mFK011n-_normal.jpg"/>
    <hyperlink ref="V15" r:id="rId24" display="http://pbs.twimg.com/profile_images/1149971001746370565/mFK011n-_normal.jpg"/>
    <hyperlink ref="V16" r:id="rId25" display="http://pbs.twimg.com/profile_images/1149971001746370565/mFK011n-_normal.jpg"/>
    <hyperlink ref="V17" r:id="rId26" display="http://pbs.twimg.com/profile_images/1080426479413063680/p8xOu3jB_normal.jpg"/>
    <hyperlink ref="V18" r:id="rId27" display="http://pbs.twimg.com/profile_images/1080426479413063680/p8xOu3jB_normal.jpg"/>
    <hyperlink ref="V19" r:id="rId28" display="http://pbs.twimg.com/profile_images/1080426479413063680/p8xOu3jB_normal.jpg"/>
    <hyperlink ref="V20" r:id="rId29" display="http://pbs.twimg.com/profile_images/1146006044293959680/mnHJM_g0_normal.png"/>
    <hyperlink ref="V21" r:id="rId30" display="http://pbs.twimg.com/profile_images/1080449323257786368/mpGbmeYs_normal.jpg"/>
    <hyperlink ref="V22" r:id="rId31" display="http://pbs.twimg.com/profile_images/1080449323257786368/mpGbmeYs_normal.jpg"/>
    <hyperlink ref="V23" r:id="rId32" display="http://pbs.twimg.com/profile_images/1080449323257786368/mpGbmeYs_normal.jpg"/>
    <hyperlink ref="Z3" r:id="rId33" display="https://twitter.com/charlesday/status/1169278960120692737"/>
    <hyperlink ref="Z4" r:id="rId34" display="https://twitter.com/charlesday/status/1169278960120692737"/>
    <hyperlink ref="Z5" r:id="rId35" display="https://twitter.com/charlesday/status/1169641392617881600"/>
    <hyperlink ref="Z6" r:id="rId36" display="https://twitter.com/charlesday/status/1169641392617881600"/>
    <hyperlink ref="Z7" r:id="rId37" display="https://twitter.com/charlesday/status/1170456771007115264"/>
    <hyperlink ref="Z8" r:id="rId38" display="https://twitter.com/motorious_tv/status/1171405035907026944"/>
    <hyperlink ref="Z9" r:id="rId39" display="https://twitter.com/motorious_tv/status/1171405035907026944"/>
    <hyperlink ref="Z10" r:id="rId40" display="https://twitter.com/motorious_tv/status/1171405035907026944"/>
    <hyperlink ref="Z11" r:id="rId41" display="https://twitter.com/publicisww/status/1171431356389150720"/>
    <hyperlink ref="Z12" r:id="rId42" display="https://twitter.com/publicisww/status/1171431356389150720"/>
    <hyperlink ref="Z13" r:id="rId43" display="https://twitter.com/publicisww/status/1171431356389150720"/>
    <hyperlink ref="Z14" r:id="rId44" display="https://twitter.com/pascalnessim/status/1171708185364897792"/>
    <hyperlink ref="Z15" r:id="rId45" display="https://twitter.com/pascalnessim/status/1171708185364897792"/>
    <hyperlink ref="Z16" r:id="rId46" display="https://twitter.com/pascalnessim/status/1171708185364897792"/>
    <hyperlink ref="Z17" r:id="rId47" display="https://twitter.com/msl_group/status/1172067927459291136"/>
    <hyperlink ref="Z18" r:id="rId48" display="https://twitter.com/msl_group/status/1172067927459291136"/>
    <hyperlink ref="Z19" r:id="rId49" display="https://twitter.com/msl_group/status/1172067927459291136"/>
    <hyperlink ref="Z20" r:id="rId50" display="https://twitter.com/publicisgroupe/status/1171404221385793538"/>
    <hyperlink ref="Z21" r:id="rId51" display="https://twitter.com/msl_apac/status/1172067998078775296"/>
    <hyperlink ref="Z22" r:id="rId52" display="https://twitter.com/msl_apac/status/1172067998078775296"/>
    <hyperlink ref="Z23" r:id="rId53" display="https://twitter.com/msl_apac/status/1172067998078775296"/>
  </hyperlinks>
  <printOptions/>
  <pageMargins left="0.7" right="0.7" top="0.75" bottom="0.75" header="0.3" footer="0.3"/>
  <pageSetup horizontalDpi="600" verticalDpi="600" orientation="portrait" r:id="rId57"/>
  <legacyDrawing r:id="rId55"/>
  <tableParts>
    <tablePart r:id="rId5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487</v>
      </c>
      <c r="B1" s="13" t="s">
        <v>488</v>
      </c>
      <c r="C1" s="13" t="s">
        <v>481</v>
      </c>
      <c r="D1" s="13" t="s">
        <v>482</v>
      </c>
      <c r="E1" s="13" t="s">
        <v>489</v>
      </c>
      <c r="F1" s="13" t="s">
        <v>144</v>
      </c>
      <c r="G1" s="13" t="s">
        <v>490</v>
      </c>
      <c r="H1" s="13" t="s">
        <v>491</v>
      </c>
      <c r="I1" s="13" t="s">
        <v>492</v>
      </c>
      <c r="J1" s="13" t="s">
        <v>493</v>
      </c>
      <c r="K1" s="13" t="s">
        <v>494</v>
      </c>
      <c r="L1" s="13" t="s">
        <v>495</v>
      </c>
    </row>
    <row r="2" spans="1:12" ht="15">
      <c r="A2" s="94" t="s">
        <v>221</v>
      </c>
      <c r="B2" s="94" t="s">
        <v>428</v>
      </c>
      <c r="C2" s="94">
        <v>7</v>
      </c>
      <c r="D2" s="125">
        <v>0.006015836897444697</v>
      </c>
      <c r="E2" s="125">
        <v>1.1176394978668005</v>
      </c>
      <c r="F2" s="94" t="s">
        <v>483</v>
      </c>
      <c r="G2" s="94" t="b">
        <v>0</v>
      </c>
      <c r="H2" s="94" t="b">
        <v>0</v>
      </c>
      <c r="I2" s="94" t="b">
        <v>0</v>
      </c>
      <c r="J2" s="94" t="b">
        <v>0</v>
      </c>
      <c r="K2" s="94" t="b">
        <v>0</v>
      </c>
      <c r="L2" s="94" t="b">
        <v>0</v>
      </c>
    </row>
    <row r="3" spans="1:12" ht="15">
      <c r="A3" s="94" t="s">
        <v>428</v>
      </c>
      <c r="B3" s="94" t="s">
        <v>219</v>
      </c>
      <c r="C3" s="94">
        <v>7</v>
      </c>
      <c r="D3" s="125">
        <v>0.006015836897444697</v>
      </c>
      <c r="E3" s="125">
        <v>1.1687920203141817</v>
      </c>
      <c r="F3" s="94" t="s">
        <v>483</v>
      </c>
      <c r="G3" s="94" t="b">
        <v>0</v>
      </c>
      <c r="H3" s="94" t="b">
        <v>0</v>
      </c>
      <c r="I3" s="94" t="b">
        <v>0</v>
      </c>
      <c r="J3" s="94" t="b">
        <v>0</v>
      </c>
      <c r="K3" s="94" t="b">
        <v>0</v>
      </c>
      <c r="L3" s="94" t="b">
        <v>0</v>
      </c>
    </row>
    <row r="4" spans="1:12" ht="15">
      <c r="A4" s="94" t="s">
        <v>219</v>
      </c>
      <c r="B4" s="94" t="s">
        <v>429</v>
      </c>
      <c r="C4" s="94">
        <v>6</v>
      </c>
      <c r="D4" s="125">
        <v>0.008319272081370767</v>
      </c>
      <c r="E4" s="125">
        <v>1.1687920203141817</v>
      </c>
      <c r="F4" s="94" t="s">
        <v>483</v>
      </c>
      <c r="G4" s="94" t="b">
        <v>0</v>
      </c>
      <c r="H4" s="94" t="b">
        <v>0</v>
      </c>
      <c r="I4" s="94" t="b">
        <v>0</v>
      </c>
      <c r="J4" s="94" t="b">
        <v>0</v>
      </c>
      <c r="K4" s="94" t="b">
        <v>0</v>
      </c>
      <c r="L4" s="94" t="b">
        <v>0</v>
      </c>
    </row>
    <row r="5" spans="1:12" ht="15">
      <c r="A5" s="94" t="s">
        <v>429</v>
      </c>
      <c r="B5" s="94" t="s">
        <v>430</v>
      </c>
      <c r="C5" s="94">
        <v>6</v>
      </c>
      <c r="D5" s="125">
        <v>0.008319272081370767</v>
      </c>
      <c r="E5" s="125">
        <v>1.2937307569224816</v>
      </c>
      <c r="F5" s="94" t="s">
        <v>483</v>
      </c>
      <c r="G5" s="94" t="b">
        <v>0</v>
      </c>
      <c r="H5" s="94" t="b">
        <v>0</v>
      </c>
      <c r="I5" s="94" t="b">
        <v>0</v>
      </c>
      <c r="J5" s="94" t="b">
        <v>0</v>
      </c>
      <c r="K5" s="94" t="b">
        <v>0</v>
      </c>
      <c r="L5" s="94" t="b">
        <v>0</v>
      </c>
    </row>
    <row r="6" spans="1:12" ht="15">
      <c r="A6" s="94" t="s">
        <v>430</v>
      </c>
      <c r="B6" s="94" t="s">
        <v>431</v>
      </c>
      <c r="C6" s="94">
        <v>6</v>
      </c>
      <c r="D6" s="125">
        <v>0.008319272081370767</v>
      </c>
      <c r="E6" s="125">
        <v>1.2937307569224816</v>
      </c>
      <c r="F6" s="94" t="s">
        <v>483</v>
      </c>
      <c r="G6" s="94" t="b">
        <v>0</v>
      </c>
      <c r="H6" s="94" t="b">
        <v>0</v>
      </c>
      <c r="I6" s="94" t="b">
        <v>0</v>
      </c>
      <c r="J6" s="94" t="b">
        <v>0</v>
      </c>
      <c r="K6" s="94" t="b">
        <v>0</v>
      </c>
      <c r="L6" s="94" t="b">
        <v>0</v>
      </c>
    </row>
    <row r="7" spans="1:12" ht="15">
      <c r="A7" s="94" t="s">
        <v>431</v>
      </c>
      <c r="B7" s="94" t="s">
        <v>425</v>
      </c>
      <c r="C7" s="94">
        <v>6</v>
      </c>
      <c r="D7" s="125">
        <v>0.008319272081370767</v>
      </c>
      <c r="E7" s="125">
        <v>1.1687920203141817</v>
      </c>
      <c r="F7" s="94" t="s">
        <v>483</v>
      </c>
      <c r="G7" s="94" t="b">
        <v>0</v>
      </c>
      <c r="H7" s="94" t="b">
        <v>0</v>
      </c>
      <c r="I7" s="94" t="b">
        <v>0</v>
      </c>
      <c r="J7" s="94" t="b">
        <v>0</v>
      </c>
      <c r="K7" s="94" t="b">
        <v>0</v>
      </c>
      <c r="L7" s="94" t="b">
        <v>0</v>
      </c>
    </row>
    <row r="8" spans="1:12" ht="15">
      <c r="A8" s="94" t="s">
        <v>425</v>
      </c>
      <c r="B8" s="94" t="s">
        <v>432</v>
      </c>
      <c r="C8" s="94">
        <v>6</v>
      </c>
      <c r="D8" s="125">
        <v>0.008319272081370767</v>
      </c>
      <c r="E8" s="125">
        <v>1.1687920203141817</v>
      </c>
      <c r="F8" s="94" t="s">
        <v>483</v>
      </c>
      <c r="G8" s="94" t="b">
        <v>0</v>
      </c>
      <c r="H8" s="94" t="b">
        <v>0</v>
      </c>
      <c r="I8" s="94" t="b">
        <v>0</v>
      </c>
      <c r="J8" s="94" t="b">
        <v>0</v>
      </c>
      <c r="K8" s="94" t="b">
        <v>0</v>
      </c>
      <c r="L8" s="94" t="b">
        <v>0</v>
      </c>
    </row>
    <row r="9" spans="1:12" ht="15">
      <c r="A9" s="94" t="s">
        <v>432</v>
      </c>
      <c r="B9" s="94" t="s">
        <v>424</v>
      </c>
      <c r="C9" s="94">
        <v>6</v>
      </c>
      <c r="D9" s="125">
        <v>0.008319272081370767</v>
      </c>
      <c r="E9" s="125">
        <v>1.1176394978668005</v>
      </c>
      <c r="F9" s="94" t="s">
        <v>483</v>
      </c>
      <c r="G9" s="94" t="b">
        <v>0</v>
      </c>
      <c r="H9" s="94" t="b">
        <v>0</v>
      </c>
      <c r="I9" s="94" t="b">
        <v>0</v>
      </c>
      <c r="J9" s="94" t="b">
        <v>0</v>
      </c>
      <c r="K9" s="94" t="b">
        <v>0</v>
      </c>
      <c r="L9" s="94" t="b">
        <v>0</v>
      </c>
    </row>
    <row r="10" spans="1:12" ht="15">
      <c r="A10" s="94" t="s">
        <v>424</v>
      </c>
      <c r="B10" s="94" t="s">
        <v>476</v>
      </c>
      <c r="C10" s="94">
        <v>6</v>
      </c>
      <c r="D10" s="125">
        <v>0.008319272081370767</v>
      </c>
      <c r="E10" s="125">
        <v>1.2267839672918686</v>
      </c>
      <c r="F10" s="94" t="s">
        <v>483</v>
      </c>
      <c r="G10" s="94" t="b">
        <v>0</v>
      </c>
      <c r="H10" s="94" t="b">
        <v>0</v>
      </c>
      <c r="I10" s="94" t="b">
        <v>0</v>
      </c>
      <c r="J10" s="94" t="b">
        <v>0</v>
      </c>
      <c r="K10" s="94" t="b">
        <v>0</v>
      </c>
      <c r="L10" s="94" t="b">
        <v>0</v>
      </c>
    </row>
    <row r="11" spans="1:12" ht="15">
      <c r="A11" s="94" t="s">
        <v>476</v>
      </c>
      <c r="B11" s="94" t="s">
        <v>426</v>
      </c>
      <c r="C11" s="94">
        <v>6</v>
      </c>
      <c r="D11" s="125">
        <v>0.008319272081370767</v>
      </c>
      <c r="E11" s="125">
        <v>1.1687920203141817</v>
      </c>
      <c r="F11" s="94" t="s">
        <v>483</v>
      </c>
      <c r="G11" s="94" t="b">
        <v>0</v>
      </c>
      <c r="H11" s="94" t="b">
        <v>0</v>
      </c>
      <c r="I11" s="94" t="b">
        <v>0</v>
      </c>
      <c r="J11" s="94" t="b">
        <v>0</v>
      </c>
      <c r="K11" s="94" t="b">
        <v>0</v>
      </c>
      <c r="L11" s="94" t="b">
        <v>0</v>
      </c>
    </row>
    <row r="12" spans="1:12" ht="15">
      <c r="A12" s="94" t="s">
        <v>477</v>
      </c>
      <c r="B12" s="94" t="s">
        <v>425</v>
      </c>
      <c r="C12" s="94">
        <v>2</v>
      </c>
      <c r="D12" s="125">
        <v>0.010286811240556594</v>
      </c>
      <c r="E12" s="125">
        <v>0.7708520116421441</v>
      </c>
      <c r="F12" s="94" t="s">
        <v>483</v>
      </c>
      <c r="G12" s="94" t="b">
        <v>0</v>
      </c>
      <c r="H12" s="94" t="b">
        <v>0</v>
      </c>
      <c r="I12" s="94" t="b">
        <v>0</v>
      </c>
      <c r="J12" s="94" t="b">
        <v>0</v>
      </c>
      <c r="K12" s="94" t="b">
        <v>0</v>
      </c>
      <c r="L12" s="94" t="b">
        <v>0</v>
      </c>
    </row>
    <row r="13" spans="1:12" ht="15">
      <c r="A13" s="94" t="s">
        <v>221</v>
      </c>
      <c r="B13" s="94" t="s">
        <v>428</v>
      </c>
      <c r="C13" s="94">
        <v>7</v>
      </c>
      <c r="D13" s="125">
        <v>0.006015836897444697</v>
      </c>
      <c r="E13" s="125">
        <v>1.1176394978668005</v>
      </c>
      <c r="F13" s="94" t="s">
        <v>398</v>
      </c>
      <c r="G13" s="94" t="b">
        <v>0</v>
      </c>
      <c r="H13" s="94" t="b">
        <v>0</v>
      </c>
      <c r="I13" s="94" t="b">
        <v>0</v>
      </c>
      <c r="J13" s="94" t="b">
        <v>0</v>
      </c>
      <c r="K13" s="94" t="b">
        <v>0</v>
      </c>
      <c r="L13" s="94" t="b">
        <v>0</v>
      </c>
    </row>
    <row r="14" spans="1:12" ht="15">
      <c r="A14" s="94" t="s">
        <v>428</v>
      </c>
      <c r="B14" s="94" t="s">
        <v>219</v>
      </c>
      <c r="C14" s="94">
        <v>7</v>
      </c>
      <c r="D14" s="125">
        <v>0.006015836897444697</v>
      </c>
      <c r="E14" s="125">
        <v>1.1687920203141817</v>
      </c>
      <c r="F14" s="94" t="s">
        <v>398</v>
      </c>
      <c r="G14" s="94" t="b">
        <v>0</v>
      </c>
      <c r="H14" s="94" t="b">
        <v>0</v>
      </c>
      <c r="I14" s="94" t="b">
        <v>0</v>
      </c>
      <c r="J14" s="94" t="b">
        <v>0</v>
      </c>
      <c r="K14" s="94" t="b">
        <v>0</v>
      </c>
      <c r="L14" s="94" t="b">
        <v>0</v>
      </c>
    </row>
    <row r="15" spans="1:12" ht="15">
      <c r="A15" s="94" t="s">
        <v>219</v>
      </c>
      <c r="B15" s="94" t="s">
        <v>429</v>
      </c>
      <c r="C15" s="94">
        <v>6</v>
      </c>
      <c r="D15" s="125">
        <v>0.008319272081370767</v>
      </c>
      <c r="E15" s="125">
        <v>1.1687920203141817</v>
      </c>
      <c r="F15" s="94" t="s">
        <v>398</v>
      </c>
      <c r="G15" s="94" t="b">
        <v>0</v>
      </c>
      <c r="H15" s="94" t="b">
        <v>0</v>
      </c>
      <c r="I15" s="94" t="b">
        <v>0</v>
      </c>
      <c r="J15" s="94" t="b">
        <v>0</v>
      </c>
      <c r="K15" s="94" t="b">
        <v>0</v>
      </c>
      <c r="L15" s="94" t="b">
        <v>0</v>
      </c>
    </row>
    <row r="16" spans="1:12" ht="15">
      <c r="A16" s="94" t="s">
        <v>429</v>
      </c>
      <c r="B16" s="94" t="s">
        <v>430</v>
      </c>
      <c r="C16" s="94">
        <v>6</v>
      </c>
      <c r="D16" s="125">
        <v>0.008319272081370767</v>
      </c>
      <c r="E16" s="125">
        <v>1.2937307569224816</v>
      </c>
      <c r="F16" s="94" t="s">
        <v>398</v>
      </c>
      <c r="G16" s="94" t="b">
        <v>0</v>
      </c>
      <c r="H16" s="94" t="b">
        <v>0</v>
      </c>
      <c r="I16" s="94" t="b">
        <v>0</v>
      </c>
      <c r="J16" s="94" t="b">
        <v>0</v>
      </c>
      <c r="K16" s="94" t="b">
        <v>0</v>
      </c>
      <c r="L16" s="94" t="b">
        <v>0</v>
      </c>
    </row>
    <row r="17" spans="1:12" ht="15">
      <c r="A17" s="94" t="s">
        <v>430</v>
      </c>
      <c r="B17" s="94" t="s">
        <v>431</v>
      </c>
      <c r="C17" s="94">
        <v>6</v>
      </c>
      <c r="D17" s="125">
        <v>0.008319272081370767</v>
      </c>
      <c r="E17" s="125">
        <v>1.2937307569224816</v>
      </c>
      <c r="F17" s="94" t="s">
        <v>398</v>
      </c>
      <c r="G17" s="94" t="b">
        <v>0</v>
      </c>
      <c r="H17" s="94" t="b">
        <v>0</v>
      </c>
      <c r="I17" s="94" t="b">
        <v>0</v>
      </c>
      <c r="J17" s="94" t="b">
        <v>0</v>
      </c>
      <c r="K17" s="94" t="b">
        <v>0</v>
      </c>
      <c r="L17" s="94" t="b">
        <v>0</v>
      </c>
    </row>
    <row r="18" spans="1:12" ht="15">
      <c r="A18" s="94" t="s">
        <v>431</v>
      </c>
      <c r="B18" s="94" t="s">
        <v>425</v>
      </c>
      <c r="C18" s="94">
        <v>6</v>
      </c>
      <c r="D18" s="125">
        <v>0.008319272081370767</v>
      </c>
      <c r="E18" s="125">
        <v>1.1687920203141817</v>
      </c>
      <c r="F18" s="94" t="s">
        <v>398</v>
      </c>
      <c r="G18" s="94" t="b">
        <v>0</v>
      </c>
      <c r="H18" s="94" t="b">
        <v>0</v>
      </c>
      <c r="I18" s="94" t="b">
        <v>0</v>
      </c>
      <c r="J18" s="94" t="b">
        <v>0</v>
      </c>
      <c r="K18" s="94" t="b">
        <v>0</v>
      </c>
      <c r="L18" s="94" t="b">
        <v>0</v>
      </c>
    </row>
    <row r="19" spans="1:12" ht="15">
      <c r="A19" s="94" t="s">
        <v>425</v>
      </c>
      <c r="B19" s="94" t="s">
        <v>432</v>
      </c>
      <c r="C19" s="94">
        <v>6</v>
      </c>
      <c r="D19" s="125">
        <v>0.008319272081370767</v>
      </c>
      <c r="E19" s="125">
        <v>1.1687920203141817</v>
      </c>
      <c r="F19" s="94" t="s">
        <v>398</v>
      </c>
      <c r="G19" s="94" t="b">
        <v>0</v>
      </c>
      <c r="H19" s="94" t="b">
        <v>0</v>
      </c>
      <c r="I19" s="94" t="b">
        <v>0</v>
      </c>
      <c r="J19" s="94" t="b">
        <v>0</v>
      </c>
      <c r="K19" s="94" t="b">
        <v>0</v>
      </c>
      <c r="L19" s="94" t="b">
        <v>0</v>
      </c>
    </row>
    <row r="20" spans="1:12" ht="15">
      <c r="A20" s="94" t="s">
        <v>432</v>
      </c>
      <c r="B20" s="94" t="s">
        <v>424</v>
      </c>
      <c r="C20" s="94">
        <v>6</v>
      </c>
      <c r="D20" s="125">
        <v>0.008319272081370767</v>
      </c>
      <c r="E20" s="125">
        <v>1.1176394978668005</v>
      </c>
      <c r="F20" s="94" t="s">
        <v>398</v>
      </c>
      <c r="G20" s="94" t="b">
        <v>0</v>
      </c>
      <c r="H20" s="94" t="b">
        <v>0</v>
      </c>
      <c r="I20" s="94" t="b">
        <v>0</v>
      </c>
      <c r="J20" s="94" t="b">
        <v>0</v>
      </c>
      <c r="K20" s="94" t="b">
        <v>0</v>
      </c>
      <c r="L20" s="94" t="b">
        <v>0</v>
      </c>
    </row>
    <row r="21" spans="1:12" ht="15">
      <c r="A21" s="94" t="s">
        <v>424</v>
      </c>
      <c r="B21" s="94" t="s">
        <v>476</v>
      </c>
      <c r="C21" s="94">
        <v>6</v>
      </c>
      <c r="D21" s="125">
        <v>0.008319272081370767</v>
      </c>
      <c r="E21" s="125">
        <v>1.2267839672918686</v>
      </c>
      <c r="F21" s="94" t="s">
        <v>398</v>
      </c>
      <c r="G21" s="94" t="b">
        <v>0</v>
      </c>
      <c r="H21" s="94" t="b">
        <v>0</v>
      </c>
      <c r="I21" s="94" t="b">
        <v>0</v>
      </c>
      <c r="J21" s="94" t="b">
        <v>0</v>
      </c>
      <c r="K21" s="94" t="b">
        <v>0</v>
      </c>
      <c r="L21" s="94" t="b">
        <v>0</v>
      </c>
    </row>
    <row r="22" spans="1:12" ht="15">
      <c r="A22" s="94" t="s">
        <v>476</v>
      </c>
      <c r="B22" s="94" t="s">
        <v>426</v>
      </c>
      <c r="C22" s="94">
        <v>6</v>
      </c>
      <c r="D22" s="125">
        <v>0.008319272081370767</v>
      </c>
      <c r="E22" s="125">
        <v>1.1687920203141817</v>
      </c>
      <c r="F22" s="94" t="s">
        <v>398</v>
      </c>
      <c r="G22" s="94" t="b">
        <v>0</v>
      </c>
      <c r="H22" s="94" t="b">
        <v>0</v>
      </c>
      <c r="I22" s="94" t="b">
        <v>0</v>
      </c>
      <c r="J22" s="94" t="b">
        <v>0</v>
      </c>
      <c r="K22" s="94" t="b">
        <v>0</v>
      </c>
      <c r="L22" s="94" t="b">
        <v>0</v>
      </c>
    </row>
    <row r="23" spans="1:12" ht="15">
      <c r="A23" s="94" t="s">
        <v>477</v>
      </c>
      <c r="B23" s="94" t="s">
        <v>425</v>
      </c>
      <c r="C23" s="94">
        <v>2</v>
      </c>
      <c r="D23" s="125">
        <v>0.010286811240556594</v>
      </c>
      <c r="E23" s="125">
        <v>0.7708520116421441</v>
      </c>
      <c r="F23" s="94" t="s">
        <v>398</v>
      </c>
      <c r="G23" s="94" t="b">
        <v>0</v>
      </c>
      <c r="H23" s="94" t="b">
        <v>0</v>
      </c>
      <c r="I23" s="94" t="b">
        <v>0</v>
      </c>
      <c r="J23" s="94" t="b">
        <v>0</v>
      </c>
      <c r="K23" s="94" t="b">
        <v>0</v>
      </c>
      <c r="L23" s="9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507</v>
      </c>
      <c r="B2" s="128" t="s">
        <v>508</v>
      </c>
      <c r="C2" s="68" t="s">
        <v>509</v>
      </c>
    </row>
    <row r="3" spans="1:3" ht="15">
      <c r="A3" s="127" t="s">
        <v>398</v>
      </c>
      <c r="B3" s="127" t="s">
        <v>398</v>
      </c>
      <c r="C3" s="36">
        <v>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514</v>
      </c>
      <c r="B1" s="13" t="s">
        <v>17</v>
      </c>
    </row>
    <row r="2" spans="1:2" ht="15">
      <c r="A2" s="86" t="s">
        <v>515</v>
      </c>
      <c r="B2" s="86" t="s">
        <v>521</v>
      </c>
    </row>
    <row r="3" spans="1:2" ht="15">
      <c r="A3" s="86" t="s">
        <v>516</v>
      </c>
      <c r="B3" s="86" t="s">
        <v>522</v>
      </c>
    </row>
    <row r="4" spans="1:2" ht="15">
      <c r="A4" s="86" t="s">
        <v>517</v>
      </c>
      <c r="B4" s="86" t="s">
        <v>523</v>
      </c>
    </row>
    <row r="5" spans="1:2" ht="15">
      <c r="A5" s="86" t="s">
        <v>518</v>
      </c>
      <c r="B5" s="86" t="s">
        <v>524</v>
      </c>
    </row>
    <row r="6" spans="1:2" ht="15">
      <c r="A6" s="86" t="s">
        <v>519</v>
      </c>
      <c r="B6" s="86" t="s">
        <v>525</v>
      </c>
    </row>
    <row r="7" spans="1:2" ht="15">
      <c r="A7" s="86" t="s">
        <v>520</v>
      </c>
      <c r="B7" s="86" t="s">
        <v>522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526</v>
      </c>
      <c r="B1" s="13" t="s">
        <v>34</v>
      </c>
    </row>
    <row r="2" spans="1:2" ht="15">
      <c r="A2" s="120" t="s">
        <v>219</v>
      </c>
      <c r="B2" s="86">
        <v>15</v>
      </c>
    </row>
    <row r="3" spans="1:2" ht="15">
      <c r="A3" s="120" t="s">
        <v>221</v>
      </c>
      <c r="B3" s="86">
        <v>15</v>
      </c>
    </row>
    <row r="4" spans="1:2" ht="15">
      <c r="A4" s="120" t="s">
        <v>217</v>
      </c>
      <c r="B4" s="86">
        <v>0</v>
      </c>
    </row>
    <row r="5" spans="1:2" ht="15">
      <c r="A5" s="120" t="s">
        <v>218</v>
      </c>
      <c r="B5" s="86">
        <v>0</v>
      </c>
    </row>
    <row r="6" spans="1:2" ht="15">
      <c r="A6" s="120" t="s">
        <v>220</v>
      </c>
      <c r="B6" s="86">
        <v>0</v>
      </c>
    </row>
    <row r="7" spans="1:2" ht="15">
      <c r="A7" s="120" t="s">
        <v>214</v>
      </c>
      <c r="B7" s="86">
        <v>0</v>
      </c>
    </row>
    <row r="8" spans="1:2" ht="15">
      <c r="A8" s="120" t="s">
        <v>215</v>
      </c>
      <c r="B8" s="86">
        <v>0</v>
      </c>
    </row>
    <row r="9" spans="1:2" ht="15">
      <c r="A9" s="120" t="s">
        <v>216</v>
      </c>
      <c r="B9" s="86">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532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194</v>
      </c>
      <c r="AU2" s="13" t="s">
        <v>294</v>
      </c>
      <c r="AV2" s="13" t="s">
        <v>295</v>
      </c>
      <c r="AW2" s="13" t="s">
        <v>296</v>
      </c>
      <c r="AX2" s="13" t="s">
        <v>297</v>
      </c>
      <c r="AY2" s="13" t="s">
        <v>298</v>
      </c>
      <c r="AZ2" s="13" t="s">
        <v>299</v>
      </c>
      <c r="BA2" s="13" t="s">
        <v>400</v>
      </c>
      <c r="BB2" s="122" t="s">
        <v>460</v>
      </c>
      <c r="BC2" s="122" t="s">
        <v>461</v>
      </c>
      <c r="BD2" s="122" t="s">
        <v>462</v>
      </c>
      <c r="BE2" s="122" t="s">
        <v>463</v>
      </c>
      <c r="BF2" s="122" t="s">
        <v>464</v>
      </c>
      <c r="BG2" s="122" t="s">
        <v>465</v>
      </c>
      <c r="BH2" s="122" t="s">
        <v>466</v>
      </c>
      <c r="BI2" s="122" t="s">
        <v>469</v>
      </c>
      <c r="BJ2" s="122" t="s">
        <v>471</v>
      </c>
      <c r="BK2" s="122" t="s">
        <v>473</v>
      </c>
      <c r="BL2" s="122" t="s">
        <v>496</v>
      </c>
      <c r="BM2" s="122" t="s">
        <v>497</v>
      </c>
      <c r="BN2" s="122" t="s">
        <v>498</v>
      </c>
      <c r="BO2" s="122" t="s">
        <v>499</v>
      </c>
      <c r="BP2" s="122" t="s">
        <v>500</v>
      </c>
      <c r="BQ2" s="122" t="s">
        <v>501</v>
      </c>
      <c r="BR2" s="122" t="s">
        <v>502</v>
      </c>
      <c r="BS2" s="122" t="s">
        <v>503</v>
      </c>
      <c r="BT2" s="122" t="s">
        <v>505</v>
      </c>
      <c r="BU2" s="3"/>
      <c r="BV2" s="3"/>
    </row>
    <row r="3" spans="1:74" ht="41.45" customHeight="1">
      <c r="A3" s="50" t="s">
        <v>214</v>
      </c>
      <c r="C3" s="53"/>
      <c r="D3" s="53" t="s">
        <v>64</v>
      </c>
      <c r="E3" s="54">
        <v>211.34255479969767</v>
      </c>
      <c r="F3" s="55">
        <v>99.68721140333267</v>
      </c>
      <c r="G3" s="115" t="s">
        <v>340</v>
      </c>
      <c r="H3" s="53"/>
      <c r="I3" s="57" t="s">
        <v>214</v>
      </c>
      <c r="J3" s="56"/>
      <c r="K3" s="56"/>
      <c r="L3" s="117" t="s">
        <v>351</v>
      </c>
      <c r="M3" s="59">
        <v>105.24201298266748</v>
      </c>
      <c r="N3" s="60">
        <v>4301.2919921875</v>
      </c>
      <c r="O3" s="60">
        <v>8029.0771484375</v>
      </c>
      <c r="P3" s="58"/>
      <c r="Q3" s="61"/>
      <c r="R3" s="61"/>
      <c r="S3" s="51"/>
      <c r="T3" s="51">
        <v>0</v>
      </c>
      <c r="U3" s="51">
        <v>2</v>
      </c>
      <c r="V3" s="52">
        <v>0</v>
      </c>
      <c r="W3" s="52">
        <v>0.083333</v>
      </c>
      <c r="X3" s="52">
        <v>0.1</v>
      </c>
      <c r="Y3" s="52">
        <v>0.648717</v>
      </c>
      <c r="Z3" s="52">
        <v>0.5</v>
      </c>
      <c r="AA3" s="52">
        <v>0</v>
      </c>
      <c r="AB3" s="62">
        <v>3</v>
      </c>
      <c r="AC3" s="62"/>
      <c r="AD3" s="63"/>
      <c r="AE3" s="86" t="s">
        <v>300</v>
      </c>
      <c r="AF3" s="86">
        <v>190</v>
      </c>
      <c r="AG3" s="86">
        <v>903</v>
      </c>
      <c r="AH3" s="86">
        <v>2386</v>
      </c>
      <c r="AI3" s="86">
        <v>223</v>
      </c>
      <c r="AJ3" s="86"/>
      <c r="AK3" s="86" t="s">
        <v>308</v>
      </c>
      <c r="AL3" s="86" t="s">
        <v>316</v>
      </c>
      <c r="AM3" s="90" t="s">
        <v>322</v>
      </c>
      <c r="AN3" s="86"/>
      <c r="AO3" s="88">
        <v>39858.65149305556</v>
      </c>
      <c r="AP3" s="86"/>
      <c r="AQ3" s="86" t="b">
        <v>0</v>
      </c>
      <c r="AR3" s="86" t="b">
        <v>0</v>
      </c>
      <c r="AS3" s="86" t="b">
        <v>1</v>
      </c>
      <c r="AT3" s="86"/>
      <c r="AU3" s="86">
        <v>37</v>
      </c>
      <c r="AV3" s="90" t="s">
        <v>336</v>
      </c>
      <c r="AW3" s="86" t="b">
        <v>0</v>
      </c>
      <c r="AX3" s="86" t="s">
        <v>342</v>
      </c>
      <c r="AY3" s="90" t="s">
        <v>343</v>
      </c>
      <c r="AZ3" s="86" t="s">
        <v>66</v>
      </c>
      <c r="BA3" s="86" t="str">
        <f>REPLACE(INDEX(GroupVertices[Group],MATCH(Vertices[[#This Row],[Vertex]],GroupVertices[Vertex],0)),1,1,"")</f>
        <v>1</v>
      </c>
      <c r="BB3" s="51" t="s">
        <v>229</v>
      </c>
      <c r="BC3" s="51" t="s">
        <v>229</v>
      </c>
      <c r="BD3" s="51" t="s">
        <v>231</v>
      </c>
      <c r="BE3" s="51" t="s">
        <v>231</v>
      </c>
      <c r="BF3" s="51" t="s">
        <v>417</v>
      </c>
      <c r="BG3" s="51" t="s">
        <v>235</v>
      </c>
      <c r="BH3" s="123" t="s">
        <v>467</v>
      </c>
      <c r="BI3" s="123" t="s">
        <v>470</v>
      </c>
      <c r="BJ3" s="123" t="s">
        <v>472</v>
      </c>
      <c r="BK3" s="123" t="s">
        <v>474</v>
      </c>
      <c r="BL3" s="123">
        <v>6</v>
      </c>
      <c r="BM3" s="126">
        <v>5.714285714285714</v>
      </c>
      <c r="BN3" s="123">
        <v>1</v>
      </c>
      <c r="BO3" s="126">
        <v>0.9523809523809523</v>
      </c>
      <c r="BP3" s="123">
        <v>0</v>
      </c>
      <c r="BQ3" s="126">
        <v>0</v>
      </c>
      <c r="BR3" s="123">
        <v>98</v>
      </c>
      <c r="BS3" s="126">
        <v>93.33333333333333</v>
      </c>
      <c r="BT3" s="123">
        <v>105</v>
      </c>
      <c r="BU3" s="3"/>
      <c r="BV3" s="3"/>
    </row>
    <row r="4" spans="1:77" ht="41.45" customHeight="1">
      <c r="A4" s="14" t="s">
        <v>219</v>
      </c>
      <c r="C4" s="15"/>
      <c r="D4" s="15" t="s">
        <v>64</v>
      </c>
      <c r="E4" s="96">
        <v>1000</v>
      </c>
      <c r="F4" s="82">
        <v>70</v>
      </c>
      <c r="G4" s="115" t="s">
        <v>243</v>
      </c>
      <c r="H4" s="15"/>
      <c r="I4" s="16" t="s">
        <v>219</v>
      </c>
      <c r="J4" s="67"/>
      <c r="K4" s="67"/>
      <c r="L4" s="117" t="s">
        <v>352</v>
      </c>
      <c r="M4" s="97">
        <v>9999</v>
      </c>
      <c r="N4" s="98">
        <v>5976.23828125</v>
      </c>
      <c r="O4" s="98">
        <v>4421.06640625</v>
      </c>
      <c r="P4" s="78"/>
      <c r="Q4" s="99"/>
      <c r="R4" s="99"/>
      <c r="S4" s="100"/>
      <c r="T4" s="51">
        <v>6</v>
      </c>
      <c r="U4" s="51">
        <v>1</v>
      </c>
      <c r="V4" s="52">
        <v>15</v>
      </c>
      <c r="W4" s="52">
        <v>0.142857</v>
      </c>
      <c r="X4" s="52">
        <v>0.2</v>
      </c>
      <c r="Y4" s="52">
        <v>2.053567</v>
      </c>
      <c r="Z4" s="52">
        <v>0.14285714285714285</v>
      </c>
      <c r="AA4" s="52">
        <v>0</v>
      </c>
      <c r="AB4" s="83">
        <v>4</v>
      </c>
      <c r="AC4" s="83"/>
      <c r="AD4" s="101"/>
      <c r="AE4" s="86" t="s">
        <v>301</v>
      </c>
      <c r="AF4" s="86">
        <v>649</v>
      </c>
      <c r="AG4" s="86">
        <v>74839</v>
      </c>
      <c r="AH4" s="86">
        <v>4563</v>
      </c>
      <c r="AI4" s="86">
        <v>2064</v>
      </c>
      <c r="AJ4" s="86"/>
      <c r="AK4" s="86" t="s">
        <v>309</v>
      </c>
      <c r="AL4" s="86"/>
      <c r="AM4" s="90" t="s">
        <v>323</v>
      </c>
      <c r="AN4" s="86"/>
      <c r="AO4" s="88">
        <v>40213.51226851852</v>
      </c>
      <c r="AP4" s="90" t="s">
        <v>329</v>
      </c>
      <c r="AQ4" s="86" t="b">
        <v>0</v>
      </c>
      <c r="AR4" s="86" t="b">
        <v>0</v>
      </c>
      <c r="AS4" s="86" t="b">
        <v>0</v>
      </c>
      <c r="AT4" s="86"/>
      <c r="AU4" s="86">
        <v>2122</v>
      </c>
      <c r="AV4" s="90" t="s">
        <v>336</v>
      </c>
      <c r="AW4" s="86" t="b">
        <v>1</v>
      </c>
      <c r="AX4" s="86" t="s">
        <v>342</v>
      </c>
      <c r="AY4" s="90" t="s">
        <v>344</v>
      </c>
      <c r="AZ4" s="86" t="s">
        <v>66</v>
      </c>
      <c r="BA4" s="86" t="str">
        <f>REPLACE(INDEX(GroupVertices[Group],MATCH(Vertices[[#This Row],[Vertex]],GroupVertices[Vertex],0)),1,1,"")</f>
        <v>1</v>
      </c>
      <c r="BB4" s="51" t="s">
        <v>230</v>
      </c>
      <c r="BC4" s="51" t="s">
        <v>230</v>
      </c>
      <c r="BD4" s="51" t="s">
        <v>232</v>
      </c>
      <c r="BE4" s="51" t="s">
        <v>232</v>
      </c>
      <c r="BF4" s="51" t="s">
        <v>234</v>
      </c>
      <c r="BG4" s="51" t="s">
        <v>234</v>
      </c>
      <c r="BH4" s="123" t="s">
        <v>468</v>
      </c>
      <c r="BI4" s="123" t="s">
        <v>468</v>
      </c>
      <c r="BJ4" s="123" t="s">
        <v>448</v>
      </c>
      <c r="BK4" s="123" t="s">
        <v>448</v>
      </c>
      <c r="BL4" s="123">
        <v>0</v>
      </c>
      <c r="BM4" s="126">
        <v>0</v>
      </c>
      <c r="BN4" s="123">
        <v>0</v>
      </c>
      <c r="BO4" s="126">
        <v>0</v>
      </c>
      <c r="BP4" s="123">
        <v>0</v>
      </c>
      <c r="BQ4" s="126">
        <v>0</v>
      </c>
      <c r="BR4" s="123">
        <v>18</v>
      </c>
      <c r="BS4" s="126">
        <v>100</v>
      </c>
      <c r="BT4" s="123">
        <v>18</v>
      </c>
      <c r="BU4" s="2"/>
      <c r="BV4" s="3"/>
      <c r="BW4" s="3"/>
      <c r="BX4" s="3"/>
      <c r="BY4" s="3"/>
    </row>
    <row r="5" spans="1:77" ht="41.45" customHeight="1">
      <c r="A5" s="14" t="s">
        <v>221</v>
      </c>
      <c r="C5" s="15"/>
      <c r="D5" s="15" t="s">
        <v>64</v>
      </c>
      <c r="E5" s="96">
        <v>198.86439909297053</v>
      </c>
      <c r="F5" s="82">
        <v>99.76631198554507</v>
      </c>
      <c r="G5" s="115" t="s">
        <v>341</v>
      </c>
      <c r="H5" s="15"/>
      <c r="I5" s="16" t="s">
        <v>221</v>
      </c>
      <c r="J5" s="67"/>
      <c r="K5" s="67"/>
      <c r="L5" s="117" t="s">
        <v>353</v>
      </c>
      <c r="M5" s="97">
        <v>78.88042561734592</v>
      </c>
      <c r="N5" s="98">
        <v>3735.45751953125</v>
      </c>
      <c r="O5" s="98">
        <v>4155.6484375</v>
      </c>
      <c r="P5" s="78"/>
      <c r="Q5" s="99"/>
      <c r="R5" s="99"/>
      <c r="S5" s="100"/>
      <c r="T5" s="51">
        <v>7</v>
      </c>
      <c r="U5" s="51">
        <v>0</v>
      </c>
      <c r="V5" s="52">
        <v>15</v>
      </c>
      <c r="W5" s="52">
        <v>0.142857</v>
      </c>
      <c r="X5" s="52">
        <v>0.2</v>
      </c>
      <c r="Y5" s="52">
        <v>2.053567</v>
      </c>
      <c r="Z5" s="52">
        <v>0.14285714285714285</v>
      </c>
      <c r="AA5" s="52">
        <v>0</v>
      </c>
      <c r="AB5" s="83">
        <v>5</v>
      </c>
      <c r="AC5" s="83"/>
      <c r="AD5" s="101"/>
      <c r="AE5" s="86" t="s">
        <v>302</v>
      </c>
      <c r="AF5" s="86">
        <v>81</v>
      </c>
      <c r="AG5" s="86">
        <v>706</v>
      </c>
      <c r="AH5" s="86">
        <v>284</v>
      </c>
      <c r="AI5" s="86">
        <v>84</v>
      </c>
      <c r="AJ5" s="86"/>
      <c r="AK5" s="86" t="s">
        <v>310</v>
      </c>
      <c r="AL5" s="86" t="s">
        <v>317</v>
      </c>
      <c r="AM5" s="86"/>
      <c r="AN5" s="86"/>
      <c r="AO5" s="88">
        <v>39664.34307870371</v>
      </c>
      <c r="AP5" s="90" t="s">
        <v>330</v>
      </c>
      <c r="AQ5" s="86" t="b">
        <v>0</v>
      </c>
      <c r="AR5" s="86" t="b">
        <v>0</v>
      </c>
      <c r="AS5" s="86" t="b">
        <v>1</v>
      </c>
      <c r="AT5" s="86"/>
      <c r="AU5" s="86">
        <v>26</v>
      </c>
      <c r="AV5" s="90" t="s">
        <v>337</v>
      </c>
      <c r="AW5" s="86" t="b">
        <v>0</v>
      </c>
      <c r="AX5" s="86" t="s">
        <v>342</v>
      </c>
      <c r="AY5" s="90" t="s">
        <v>345</v>
      </c>
      <c r="AZ5" s="86" t="s">
        <v>65</v>
      </c>
      <c r="BA5" s="86" t="str">
        <f>REPLACE(INDEX(GroupVertices[Group],MATCH(Vertices[[#This Row],[Vertex]],GroupVertices[Vertex],0)),1,1,"")</f>
        <v>1</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215</v>
      </c>
      <c r="C6" s="15"/>
      <c r="D6" s="15" t="s">
        <v>64</v>
      </c>
      <c r="E6" s="96">
        <v>162</v>
      </c>
      <c r="F6" s="82">
        <v>100</v>
      </c>
      <c r="G6" s="115" t="s">
        <v>239</v>
      </c>
      <c r="H6" s="15"/>
      <c r="I6" s="16" t="s">
        <v>215</v>
      </c>
      <c r="J6" s="67"/>
      <c r="K6" s="67"/>
      <c r="L6" s="117" t="s">
        <v>354</v>
      </c>
      <c r="M6" s="97">
        <v>1</v>
      </c>
      <c r="N6" s="98">
        <v>4065.560791015625</v>
      </c>
      <c r="O6" s="98">
        <v>9451.99609375</v>
      </c>
      <c r="P6" s="78"/>
      <c r="Q6" s="99"/>
      <c r="R6" s="99"/>
      <c r="S6" s="100"/>
      <c r="T6" s="51">
        <v>0</v>
      </c>
      <c r="U6" s="51">
        <v>2</v>
      </c>
      <c r="V6" s="52">
        <v>0</v>
      </c>
      <c r="W6" s="52">
        <v>0.083333</v>
      </c>
      <c r="X6" s="52">
        <v>0.1</v>
      </c>
      <c r="Y6" s="52">
        <v>0.648717</v>
      </c>
      <c r="Z6" s="52">
        <v>0.5</v>
      </c>
      <c r="AA6" s="52">
        <v>0</v>
      </c>
      <c r="AB6" s="83">
        <v>6</v>
      </c>
      <c r="AC6" s="83"/>
      <c r="AD6" s="101"/>
      <c r="AE6" s="86" t="s">
        <v>303</v>
      </c>
      <c r="AF6" s="86">
        <v>1001</v>
      </c>
      <c r="AG6" s="86">
        <v>124</v>
      </c>
      <c r="AH6" s="86">
        <v>34272</v>
      </c>
      <c r="AI6" s="86">
        <v>1916</v>
      </c>
      <c r="AJ6" s="86"/>
      <c r="AK6" s="86" t="s">
        <v>311</v>
      </c>
      <c r="AL6" s="86" t="s">
        <v>318</v>
      </c>
      <c r="AM6" s="90" t="s">
        <v>324</v>
      </c>
      <c r="AN6" s="86"/>
      <c r="AO6" s="88">
        <v>43456.61572916667</v>
      </c>
      <c r="AP6" s="90" t="s">
        <v>331</v>
      </c>
      <c r="AQ6" s="86" t="b">
        <v>1</v>
      </c>
      <c r="AR6" s="86" t="b">
        <v>0</v>
      </c>
      <c r="AS6" s="86" t="b">
        <v>1</v>
      </c>
      <c r="AT6" s="86"/>
      <c r="AU6" s="86">
        <v>3</v>
      </c>
      <c r="AV6" s="86"/>
      <c r="AW6" s="86" t="b">
        <v>0</v>
      </c>
      <c r="AX6" s="86" t="s">
        <v>342</v>
      </c>
      <c r="AY6" s="90" t="s">
        <v>346</v>
      </c>
      <c r="AZ6" s="86" t="s">
        <v>66</v>
      </c>
      <c r="BA6" s="86" t="str">
        <f>REPLACE(INDEX(GroupVertices[Group],MATCH(Vertices[[#This Row],[Vertex]],GroupVertices[Vertex],0)),1,1,"")</f>
        <v>1</v>
      </c>
      <c r="BB6" s="51"/>
      <c r="BC6" s="51"/>
      <c r="BD6" s="51"/>
      <c r="BE6" s="51"/>
      <c r="BF6" s="51"/>
      <c r="BG6" s="51"/>
      <c r="BH6" s="123" t="s">
        <v>468</v>
      </c>
      <c r="BI6" s="123" t="s">
        <v>468</v>
      </c>
      <c r="BJ6" s="123" t="s">
        <v>448</v>
      </c>
      <c r="BK6" s="123" t="s">
        <v>448</v>
      </c>
      <c r="BL6" s="123">
        <v>0</v>
      </c>
      <c r="BM6" s="126">
        <v>0</v>
      </c>
      <c r="BN6" s="123">
        <v>0</v>
      </c>
      <c r="BO6" s="126">
        <v>0</v>
      </c>
      <c r="BP6" s="123">
        <v>0</v>
      </c>
      <c r="BQ6" s="126">
        <v>0</v>
      </c>
      <c r="BR6" s="123">
        <v>18</v>
      </c>
      <c r="BS6" s="126">
        <v>100</v>
      </c>
      <c r="BT6" s="123">
        <v>18</v>
      </c>
      <c r="BU6" s="2"/>
      <c r="BV6" s="3"/>
      <c r="BW6" s="3"/>
      <c r="BX6" s="3"/>
      <c r="BY6" s="3"/>
    </row>
    <row r="7" spans="1:77" ht="41.45" customHeight="1">
      <c r="A7" s="14" t="s">
        <v>216</v>
      </c>
      <c r="C7" s="15"/>
      <c r="D7" s="15" t="s">
        <v>64</v>
      </c>
      <c r="E7" s="96">
        <v>417.7071806500378</v>
      </c>
      <c r="F7" s="82">
        <v>98.3790403533427</v>
      </c>
      <c r="G7" s="115" t="s">
        <v>240</v>
      </c>
      <c r="H7" s="15"/>
      <c r="I7" s="16" t="s">
        <v>216</v>
      </c>
      <c r="J7" s="67"/>
      <c r="K7" s="67"/>
      <c r="L7" s="117" t="s">
        <v>355</v>
      </c>
      <c r="M7" s="97">
        <v>541.2118182426555</v>
      </c>
      <c r="N7" s="98">
        <v>9570.193359375</v>
      </c>
      <c r="O7" s="98">
        <v>3892.698486328125</v>
      </c>
      <c r="P7" s="78"/>
      <c r="Q7" s="99"/>
      <c r="R7" s="99"/>
      <c r="S7" s="100"/>
      <c r="T7" s="51">
        <v>0</v>
      </c>
      <c r="U7" s="51">
        <v>2</v>
      </c>
      <c r="V7" s="52">
        <v>0</v>
      </c>
      <c r="W7" s="52">
        <v>0.083333</v>
      </c>
      <c r="X7" s="52">
        <v>0.1</v>
      </c>
      <c r="Y7" s="52">
        <v>0.648717</v>
      </c>
      <c r="Z7" s="52">
        <v>0.5</v>
      </c>
      <c r="AA7" s="52">
        <v>0</v>
      </c>
      <c r="AB7" s="83">
        <v>7</v>
      </c>
      <c r="AC7" s="83"/>
      <c r="AD7" s="101"/>
      <c r="AE7" s="86" t="s">
        <v>304</v>
      </c>
      <c r="AF7" s="86">
        <v>514</v>
      </c>
      <c r="AG7" s="86">
        <v>4161</v>
      </c>
      <c r="AH7" s="86">
        <v>4319</v>
      </c>
      <c r="AI7" s="86">
        <v>4934</v>
      </c>
      <c r="AJ7" s="86"/>
      <c r="AK7" s="86" t="s">
        <v>312</v>
      </c>
      <c r="AL7" s="86" t="s">
        <v>319</v>
      </c>
      <c r="AM7" s="90" t="s">
        <v>325</v>
      </c>
      <c r="AN7" s="86"/>
      <c r="AO7" s="88">
        <v>40558.502280092594</v>
      </c>
      <c r="AP7" s="90" t="s">
        <v>332</v>
      </c>
      <c r="AQ7" s="86" t="b">
        <v>0</v>
      </c>
      <c r="AR7" s="86" t="b">
        <v>0</v>
      </c>
      <c r="AS7" s="86" t="b">
        <v>1</v>
      </c>
      <c r="AT7" s="86"/>
      <c r="AU7" s="86">
        <v>179</v>
      </c>
      <c r="AV7" s="90" t="s">
        <v>338</v>
      </c>
      <c r="AW7" s="86" t="b">
        <v>0</v>
      </c>
      <c r="AX7" s="86" t="s">
        <v>342</v>
      </c>
      <c r="AY7" s="90" t="s">
        <v>347</v>
      </c>
      <c r="AZ7" s="86" t="s">
        <v>66</v>
      </c>
      <c r="BA7" s="86" t="str">
        <f>REPLACE(INDEX(GroupVertices[Group],MATCH(Vertices[[#This Row],[Vertex]],GroupVertices[Vertex],0)),1,1,"")</f>
        <v>1</v>
      </c>
      <c r="BB7" s="51"/>
      <c r="BC7" s="51"/>
      <c r="BD7" s="51"/>
      <c r="BE7" s="51"/>
      <c r="BF7" s="51"/>
      <c r="BG7" s="51"/>
      <c r="BH7" s="123" t="s">
        <v>468</v>
      </c>
      <c r="BI7" s="123" t="s">
        <v>468</v>
      </c>
      <c r="BJ7" s="123" t="s">
        <v>448</v>
      </c>
      <c r="BK7" s="123" t="s">
        <v>448</v>
      </c>
      <c r="BL7" s="123">
        <v>0</v>
      </c>
      <c r="BM7" s="126">
        <v>0</v>
      </c>
      <c r="BN7" s="123">
        <v>0</v>
      </c>
      <c r="BO7" s="126">
        <v>0</v>
      </c>
      <c r="BP7" s="123">
        <v>0</v>
      </c>
      <c r="BQ7" s="126">
        <v>0</v>
      </c>
      <c r="BR7" s="123">
        <v>18</v>
      </c>
      <c r="BS7" s="126">
        <v>100</v>
      </c>
      <c r="BT7" s="123">
        <v>18</v>
      </c>
      <c r="BU7" s="2"/>
      <c r="BV7" s="3"/>
      <c r="BW7" s="3"/>
      <c r="BX7" s="3"/>
      <c r="BY7" s="3"/>
    </row>
    <row r="8" spans="1:77" ht="41.45" customHeight="1">
      <c r="A8" s="14" t="s">
        <v>217</v>
      </c>
      <c r="C8" s="15"/>
      <c r="D8" s="15" t="s">
        <v>64</v>
      </c>
      <c r="E8" s="96">
        <v>814.0944822373394</v>
      </c>
      <c r="F8" s="82">
        <v>95.86629190925517</v>
      </c>
      <c r="G8" s="115" t="s">
        <v>241</v>
      </c>
      <c r="H8" s="15"/>
      <c r="I8" s="16" t="s">
        <v>217</v>
      </c>
      <c r="J8" s="67"/>
      <c r="K8" s="67"/>
      <c r="L8" s="117" t="s">
        <v>356</v>
      </c>
      <c r="M8" s="97">
        <v>1378.6271163755605</v>
      </c>
      <c r="N8" s="98">
        <v>5448.52392578125</v>
      </c>
      <c r="O8" s="98">
        <v>1011.6635131835938</v>
      </c>
      <c r="P8" s="78"/>
      <c r="Q8" s="99"/>
      <c r="R8" s="99"/>
      <c r="S8" s="100"/>
      <c r="T8" s="51">
        <v>0</v>
      </c>
      <c r="U8" s="51">
        <v>2</v>
      </c>
      <c r="V8" s="52">
        <v>0</v>
      </c>
      <c r="W8" s="52">
        <v>0.083333</v>
      </c>
      <c r="X8" s="52">
        <v>0.1</v>
      </c>
      <c r="Y8" s="52">
        <v>0.648717</v>
      </c>
      <c r="Z8" s="52">
        <v>0.5</v>
      </c>
      <c r="AA8" s="52">
        <v>0</v>
      </c>
      <c r="AB8" s="83">
        <v>8</v>
      </c>
      <c r="AC8" s="83"/>
      <c r="AD8" s="101"/>
      <c r="AE8" s="86" t="s">
        <v>305</v>
      </c>
      <c r="AF8" s="86">
        <v>1787</v>
      </c>
      <c r="AG8" s="86">
        <v>10419</v>
      </c>
      <c r="AH8" s="86">
        <v>16139</v>
      </c>
      <c r="AI8" s="86">
        <v>12090</v>
      </c>
      <c r="AJ8" s="86"/>
      <c r="AK8" s="86" t="s">
        <v>313</v>
      </c>
      <c r="AL8" s="86" t="s">
        <v>319</v>
      </c>
      <c r="AM8" s="90" t="s">
        <v>326</v>
      </c>
      <c r="AN8" s="86"/>
      <c r="AO8" s="88">
        <v>39812.5434375</v>
      </c>
      <c r="AP8" s="90" t="s">
        <v>333</v>
      </c>
      <c r="AQ8" s="86" t="b">
        <v>0</v>
      </c>
      <c r="AR8" s="86" t="b">
        <v>0</v>
      </c>
      <c r="AS8" s="86" t="b">
        <v>1</v>
      </c>
      <c r="AT8" s="86"/>
      <c r="AU8" s="86">
        <v>307</v>
      </c>
      <c r="AV8" s="90" t="s">
        <v>336</v>
      </c>
      <c r="AW8" s="86" t="b">
        <v>1</v>
      </c>
      <c r="AX8" s="86" t="s">
        <v>342</v>
      </c>
      <c r="AY8" s="90" t="s">
        <v>348</v>
      </c>
      <c r="AZ8" s="86" t="s">
        <v>66</v>
      </c>
      <c r="BA8" s="86" t="str">
        <f>REPLACE(INDEX(GroupVertices[Group],MATCH(Vertices[[#This Row],[Vertex]],GroupVertices[Vertex],0)),1,1,"")</f>
        <v>1</v>
      </c>
      <c r="BB8" s="51"/>
      <c r="BC8" s="51"/>
      <c r="BD8" s="51"/>
      <c r="BE8" s="51"/>
      <c r="BF8" s="51"/>
      <c r="BG8" s="51"/>
      <c r="BH8" s="123" t="s">
        <v>468</v>
      </c>
      <c r="BI8" s="123" t="s">
        <v>468</v>
      </c>
      <c r="BJ8" s="123" t="s">
        <v>448</v>
      </c>
      <c r="BK8" s="123" t="s">
        <v>448</v>
      </c>
      <c r="BL8" s="123">
        <v>0</v>
      </c>
      <c r="BM8" s="126">
        <v>0</v>
      </c>
      <c r="BN8" s="123">
        <v>0</v>
      </c>
      <c r="BO8" s="126">
        <v>0</v>
      </c>
      <c r="BP8" s="123">
        <v>0</v>
      </c>
      <c r="BQ8" s="126">
        <v>0</v>
      </c>
      <c r="BR8" s="123">
        <v>18</v>
      </c>
      <c r="BS8" s="126">
        <v>100</v>
      </c>
      <c r="BT8" s="123">
        <v>18</v>
      </c>
      <c r="BU8" s="2"/>
      <c r="BV8" s="3"/>
      <c r="BW8" s="3"/>
      <c r="BX8" s="3"/>
      <c r="BY8" s="3"/>
    </row>
    <row r="9" spans="1:77" ht="41.45" customHeight="1">
      <c r="A9" s="14" t="s">
        <v>218</v>
      </c>
      <c r="C9" s="15"/>
      <c r="D9" s="15" t="s">
        <v>64</v>
      </c>
      <c r="E9" s="96">
        <v>1000</v>
      </c>
      <c r="F9" s="82">
        <v>94.6878136920297</v>
      </c>
      <c r="G9" s="115" t="s">
        <v>242</v>
      </c>
      <c r="H9" s="15"/>
      <c r="I9" s="16" t="s">
        <v>218</v>
      </c>
      <c r="J9" s="67"/>
      <c r="K9" s="67"/>
      <c r="L9" s="117" t="s">
        <v>357</v>
      </c>
      <c r="M9" s="97">
        <v>1771.3746235695644</v>
      </c>
      <c r="N9" s="98">
        <v>4580.06396484375</v>
      </c>
      <c r="O9" s="98">
        <v>6179.046875</v>
      </c>
      <c r="P9" s="78"/>
      <c r="Q9" s="99"/>
      <c r="R9" s="99"/>
      <c r="S9" s="100"/>
      <c r="T9" s="51">
        <v>0</v>
      </c>
      <c r="U9" s="51">
        <v>2</v>
      </c>
      <c r="V9" s="52">
        <v>0</v>
      </c>
      <c r="W9" s="52">
        <v>0.083333</v>
      </c>
      <c r="X9" s="52">
        <v>0.1</v>
      </c>
      <c r="Y9" s="52">
        <v>0.648717</v>
      </c>
      <c r="Z9" s="52">
        <v>0.5</v>
      </c>
      <c r="AA9" s="52">
        <v>0</v>
      </c>
      <c r="AB9" s="83">
        <v>9</v>
      </c>
      <c r="AC9" s="83"/>
      <c r="AD9" s="101"/>
      <c r="AE9" s="86" t="s">
        <v>306</v>
      </c>
      <c r="AF9" s="86">
        <v>4426</v>
      </c>
      <c r="AG9" s="86">
        <v>13354</v>
      </c>
      <c r="AH9" s="86">
        <v>23758</v>
      </c>
      <c r="AI9" s="86">
        <v>2183</v>
      </c>
      <c r="AJ9" s="86"/>
      <c r="AK9" s="86" t="s">
        <v>314</v>
      </c>
      <c r="AL9" s="86" t="s">
        <v>320</v>
      </c>
      <c r="AM9" s="90" t="s">
        <v>327</v>
      </c>
      <c r="AN9" s="86"/>
      <c r="AO9" s="88">
        <v>40155.930127314816</v>
      </c>
      <c r="AP9" s="90" t="s">
        <v>334</v>
      </c>
      <c r="AQ9" s="86" t="b">
        <v>0</v>
      </c>
      <c r="AR9" s="86" t="b">
        <v>0</v>
      </c>
      <c r="AS9" s="86" t="b">
        <v>1</v>
      </c>
      <c r="AT9" s="86"/>
      <c r="AU9" s="86">
        <v>946</v>
      </c>
      <c r="AV9" s="90" t="s">
        <v>339</v>
      </c>
      <c r="AW9" s="86" t="b">
        <v>0</v>
      </c>
      <c r="AX9" s="86" t="s">
        <v>342</v>
      </c>
      <c r="AY9" s="90" t="s">
        <v>349</v>
      </c>
      <c r="AZ9" s="86" t="s">
        <v>66</v>
      </c>
      <c r="BA9" s="86" t="str">
        <f>REPLACE(INDEX(GroupVertices[Group],MATCH(Vertices[[#This Row],[Vertex]],GroupVertices[Vertex],0)),1,1,"")</f>
        <v>1</v>
      </c>
      <c r="BB9" s="51"/>
      <c r="BC9" s="51"/>
      <c r="BD9" s="51"/>
      <c r="BE9" s="51"/>
      <c r="BF9" s="51"/>
      <c r="BG9" s="51"/>
      <c r="BH9" s="123" t="s">
        <v>468</v>
      </c>
      <c r="BI9" s="123" t="s">
        <v>468</v>
      </c>
      <c r="BJ9" s="123" t="s">
        <v>448</v>
      </c>
      <c r="BK9" s="123" t="s">
        <v>448</v>
      </c>
      <c r="BL9" s="123">
        <v>0</v>
      </c>
      <c r="BM9" s="126">
        <v>0</v>
      </c>
      <c r="BN9" s="123">
        <v>0</v>
      </c>
      <c r="BO9" s="126">
        <v>0</v>
      </c>
      <c r="BP9" s="123">
        <v>0</v>
      </c>
      <c r="BQ9" s="126">
        <v>0</v>
      </c>
      <c r="BR9" s="123">
        <v>18</v>
      </c>
      <c r="BS9" s="126">
        <v>100</v>
      </c>
      <c r="BT9" s="123">
        <v>18</v>
      </c>
      <c r="BU9" s="2"/>
      <c r="BV9" s="3"/>
      <c r="BW9" s="3"/>
      <c r="BX9" s="3"/>
      <c r="BY9" s="3"/>
    </row>
    <row r="10" spans="1:77" ht="41.45" customHeight="1">
      <c r="A10" s="102" t="s">
        <v>220</v>
      </c>
      <c r="C10" s="103"/>
      <c r="D10" s="103" t="s">
        <v>64</v>
      </c>
      <c r="E10" s="104">
        <v>233.70188964474679</v>
      </c>
      <c r="F10" s="105">
        <v>99.54547279662718</v>
      </c>
      <c r="G10" s="116" t="s">
        <v>244</v>
      </c>
      <c r="H10" s="103"/>
      <c r="I10" s="106" t="s">
        <v>220</v>
      </c>
      <c r="J10" s="107"/>
      <c r="K10" s="107"/>
      <c r="L10" s="118" t="s">
        <v>358</v>
      </c>
      <c r="M10" s="108">
        <v>152.4787659773807</v>
      </c>
      <c r="N10" s="109">
        <v>344.34503173828125</v>
      </c>
      <c r="O10" s="109">
        <v>2762.759521484375</v>
      </c>
      <c r="P10" s="110"/>
      <c r="Q10" s="111"/>
      <c r="R10" s="111"/>
      <c r="S10" s="112"/>
      <c r="T10" s="51">
        <v>0</v>
      </c>
      <c r="U10" s="51">
        <v>2</v>
      </c>
      <c r="V10" s="52">
        <v>0</v>
      </c>
      <c r="W10" s="52">
        <v>0.083333</v>
      </c>
      <c r="X10" s="52">
        <v>0.1</v>
      </c>
      <c r="Y10" s="52">
        <v>0.648717</v>
      </c>
      <c r="Z10" s="52">
        <v>0.5</v>
      </c>
      <c r="AA10" s="52">
        <v>0</v>
      </c>
      <c r="AB10" s="113">
        <v>10</v>
      </c>
      <c r="AC10" s="113"/>
      <c r="AD10" s="114"/>
      <c r="AE10" s="86" t="s">
        <v>307</v>
      </c>
      <c r="AF10" s="86">
        <v>326</v>
      </c>
      <c r="AG10" s="86">
        <v>1256</v>
      </c>
      <c r="AH10" s="86">
        <v>2502</v>
      </c>
      <c r="AI10" s="86">
        <v>265</v>
      </c>
      <c r="AJ10" s="86"/>
      <c r="AK10" s="86" t="s">
        <v>315</v>
      </c>
      <c r="AL10" s="86" t="s">
        <v>321</v>
      </c>
      <c r="AM10" s="90" t="s">
        <v>328</v>
      </c>
      <c r="AN10" s="86"/>
      <c r="AO10" s="88">
        <v>40467.59783564815</v>
      </c>
      <c r="AP10" s="90" t="s">
        <v>335</v>
      </c>
      <c r="AQ10" s="86" t="b">
        <v>0</v>
      </c>
      <c r="AR10" s="86" t="b">
        <v>0</v>
      </c>
      <c r="AS10" s="86" t="b">
        <v>0</v>
      </c>
      <c r="AT10" s="86"/>
      <c r="AU10" s="86">
        <v>54</v>
      </c>
      <c r="AV10" s="90" t="s">
        <v>336</v>
      </c>
      <c r="AW10" s="86" t="b">
        <v>0</v>
      </c>
      <c r="AX10" s="86" t="s">
        <v>342</v>
      </c>
      <c r="AY10" s="90" t="s">
        <v>350</v>
      </c>
      <c r="AZ10" s="86" t="s">
        <v>66</v>
      </c>
      <c r="BA10" s="86" t="str">
        <f>REPLACE(INDEX(GroupVertices[Group],MATCH(Vertices[[#This Row],[Vertex]],GroupVertices[Vertex],0)),1,1,"")</f>
        <v>1</v>
      </c>
      <c r="BB10" s="51"/>
      <c r="BC10" s="51"/>
      <c r="BD10" s="51"/>
      <c r="BE10" s="51"/>
      <c r="BF10" s="51"/>
      <c r="BG10" s="51"/>
      <c r="BH10" s="123" t="s">
        <v>468</v>
      </c>
      <c r="BI10" s="123" t="s">
        <v>468</v>
      </c>
      <c r="BJ10" s="123" t="s">
        <v>448</v>
      </c>
      <c r="BK10" s="123" t="s">
        <v>448</v>
      </c>
      <c r="BL10" s="123">
        <v>0</v>
      </c>
      <c r="BM10" s="126">
        <v>0</v>
      </c>
      <c r="BN10" s="123">
        <v>0</v>
      </c>
      <c r="BO10" s="126">
        <v>0</v>
      </c>
      <c r="BP10" s="123">
        <v>0</v>
      </c>
      <c r="BQ10" s="126">
        <v>0</v>
      </c>
      <c r="BR10" s="123">
        <v>18</v>
      </c>
      <c r="BS10" s="126">
        <v>100</v>
      </c>
      <c r="BT10" s="123">
        <v>18</v>
      </c>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
    <dataValidation allowBlank="1" showInputMessage="1" promptTitle="Vertex Tooltip" prompt="Enter optional text that will pop up when the mouse is hovered over the vertex." errorTitle="Invalid Vertex Image Key" sqref="L3:L1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
    <dataValidation allowBlank="1" showInputMessage="1" promptTitle="Vertex Label Fill Color" prompt="To select an optional fill color for the Label shape, right-click and select Select Color on the right-click menu." sqref="J3:J10"/>
    <dataValidation allowBlank="1" showInputMessage="1" promptTitle="Vertex Image File" prompt="Enter the path to an image file.  Hover over the column header for examples." errorTitle="Invalid Vertex Image Key" sqref="G3:G10"/>
    <dataValidation allowBlank="1" showInputMessage="1" promptTitle="Vertex Color" prompt="To select an optional vertex color, right-click and select Select Color on the right-click menu." sqref="C3:C10"/>
    <dataValidation allowBlank="1" showInputMessage="1" promptTitle="Vertex Opacity" prompt="Enter an optional vertex opacity between 0 (transparent) and 100 (opaque)." errorTitle="Invalid Vertex Opacity" error="The optional vertex opacity must be a whole number between 0 and 10." sqref="F3:F10"/>
    <dataValidation type="list" allowBlank="1" showInputMessage="1" showErrorMessage="1" promptTitle="Vertex Shape" prompt="Select an optional vertex shape." errorTitle="Invalid Vertex Shape" error="You have entered an invalid vertex shape.  Try selecting from the drop-down list instead." sqref="D3:D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
      <formula1>ValidVertexLabelPositions</formula1>
    </dataValidation>
    <dataValidation allowBlank="1" showInputMessage="1" showErrorMessage="1" promptTitle="Vertex Name" prompt="Enter the name of the vertex." sqref="A3:A10"/>
  </dataValidations>
  <hyperlinks>
    <hyperlink ref="AM3" r:id="rId1" display="http://t.co/acnYsgpijM"/>
    <hyperlink ref="AM4" r:id="rId2" display="https://t.co/cvVQsBoRmZ"/>
    <hyperlink ref="AM6" r:id="rId3" display="https://t.co/HWvLn5jL9s"/>
    <hyperlink ref="AM7" r:id="rId4" display="https://t.co/Y4cMfdeuzG"/>
    <hyperlink ref="AM8" r:id="rId5" display="https://t.co/jlf5ynP12v"/>
    <hyperlink ref="AM9" r:id="rId6" display="http://t.co/zdrNpTKGH5"/>
    <hyperlink ref="AM10" r:id="rId7" display="https://t.co/4i9w0UK3OL"/>
    <hyperlink ref="AP4" r:id="rId8" display="https://pbs.twimg.com/profile_banners/111291091/1527250285"/>
    <hyperlink ref="AP5" r:id="rId9" display="https://pbs.twimg.com/profile_banners/15719750/1460596093"/>
    <hyperlink ref="AP6" r:id="rId10" display="https://pbs.twimg.com/profile_banners/1076489196540448769/1567712618"/>
    <hyperlink ref="AP7" r:id="rId11" display="https://pbs.twimg.com/profile_banners/238538717/1448273838"/>
    <hyperlink ref="AP8" r:id="rId12" display="https://pbs.twimg.com/profile_banners/18476383/1385067716"/>
    <hyperlink ref="AP9" r:id="rId13" display="https://pbs.twimg.com/profile_banners/95515503/1560255459"/>
    <hyperlink ref="AP10" r:id="rId14" display="https://pbs.twimg.com/profile_banners/203538995/1546434405"/>
    <hyperlink ref="AV3" r:id="rId15" display="http://abs.twimg.com/images/themes/theme1/bg.png"/>
    <hyperlink ref="AV4" r:id="rId16" display="http://abs.twimg.com/images/themes/theme1/bg.png"/>
    <hyperlink ref="AV5" r:id="rId17" display="http://abs.twimg.com/images/themes/theme7/bg.gif"/>
    <hyperlink ref="AV7" r:id="rId18" display="http://abs.twimg.com/images/themes/theme14/bg.gif"/>
    <hyperlink ref="AV8" r:id="rId19" display="http://abs.twimg.com/images/themes/theme1/bg.png"/>
    <hyperlink ref="AV9" r:id="rId20" display="http://abs.twimg.com/images/themes/theme9/bg.gif"/>
    <hyperlink ref="AV10" r:id="rId21" display="http://abs.twimg.com/images/themes/theme1/bg.png"/>
    <hyperlink ref="G3" r:id="rId22" display="http://pbs.twimg.com/profile_images/850153645223976962/mPcyFszf_normal.jpg"/>
    <hyperlink ref="G4" r:id="rId23" display="http://pbs.twimg.com/profile_images/1146006044293959680/mnHJM_g0_normal.png"/>
    <hyperlink ref="G5" r:id="rId24" display="http://pbs.twimg.com/profile_images/2578082251/image_normal.jpg"/>
    <hyperlink ref="G6" r:id="rId25" display="http://pbs.twimg.com/profile_images/1169697138466533378/CARxNfBH_normal.jpg"/>
    <hyperlink ref="G7" r:id="rId26" display="http://pbs.twimg.com/profile_images/668732911638720512/lQ9_aOmA_normal.jpg"/>
    <hyperlink ref="G8" r:id="rId27" display="http://pbs.twimg.com/profile_images/1149971001746370565/mFK011n-_normal.jpg"/>
    <hyperlink ref="G9" r:id="rId28" display="http://pbs.twimg.com/profile_images/1080426479413063680/p8xOu3jB_normal.jpg"/>
    <hyperlink ref="G10" r:id="rId29" display="http://pbs.twimg.com/profile_images/1080449323257786368/mpGbmeYs_normal.jpg"/>
    <hyperlink ref="AY3" r:id="rId30" display="https://twitter.com/charlesday"/>
    <hyperlink ref="AY4" r:id="rId31" display="https://twitter.com/publicisgroupe"/>
    <hyperlink ref="AY5" r:id="rId32" display="https://twitter.com/852emmanuel212"/>
    <hyperlink ref="AY6" r:id="rId33" display="https://twitter.com/motorious_tv"/>
    <hyperlink ref="AY7" r:id="rId34" display="https://twitter.com/publicisww"/>
    <hyperlink ref="AY8" r:id="rId35" display="https://twitter.com/pascalnessim"/>
    <hyperlink ref="AY9" r:id="rId36" display="https://twitter.com/msl_group"/>
    <hyperlink ref="AY10" r:id="rId37" display="https://twitter.com/msl_apac"/>
  </hyperlinks>
  <printOptions/>
  <pageMargins left="0.7" right="0.7" top="0.75" bottom="0.75" header="0.3" footer="0.3"/>
  <pageSetup horizontalDpi="600" verticalDpi="600" orientation="portrait" r:id="rId42"/>
  <drawing r:id="rId41"/>
  <legacyDrawing r:id="rId39"/>
  <tableParts>
    <tablePart r:id="rId4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407</v>
      </c>
      <c r="Z2" s="13" t="s">
        <v>411</v>
      </c>
      <c r="AA2" s="13" t="s">
        <v>416</v>
      </c>
      <c r="AB2" s="13" t="s">
        <v>433</v>
      </c>
      <c r="AC2" s="13" t="s">
        <v>447</v>
      </c>
      <c r="AD2" s="13" t="s">
        <v>453</v>
      </c>
      <c r="AE2" s="13" t="s">
        <v>454</v>
      </c>
      <c r="AF2" s="13" t="s">
        <v>458</v>
      </c>
      <c r="AG2" s="68" t="s">
        <v>496</v>
      </c>
      <c r="AH2" s="68" t="s">
        <v>497</v>
      </c>
      <c r="AI2" s="68" t="s">
        <v>498</v>
      </c>
      <c r="AJ2" s="68" t="s">
        <v>499</v>
      </c>
      <c r="AK2" s="68" t="s">
        <v>500</v>
      </c>
      <c r="AL2" s="68" t="s">
        <v>501</v>
      </c>
      <c r="AM2" s="68" t="s">
        <v>502</v>
      </c>
      <c r="AN2" s="68" t="s">
        <v>503</v>
      </c>
      <c r="AO2" s="68" t="s">
        <v>506</v>
      </c>
    </row>
    <row r="3" spans="1:41" ht="15">
      <c r="A3" s="85" t="s">
        <v>398</v>
      </c>
      <c r="B3" s="121" t="s">
        <v>399</v>
      </c>
      <c r="C3" s="121" t="s">
        <v>56</v>
      </c>
      <c r="D3" s="15"/>
      <c r="E3" s="15"/>
      <c r="F3" s="16" t="s">
        <v>529</v>
      </c>
      <c r="G3" s="78"/>
      <c r="H3" s="78"/>
      <c r="I3" s="64">
        <v>3</v>
      </c>
      <c r="J3" s="64"/>
      <c r="K3" s="51">
        <v>8</v>
      </c>
      <c r="L3" s="51">
        <v>6</v>
      </c>
      <c r="M3" s="51">
        <v>15</v>
      </c>
      <c r="N3" s="51">
        <v>21</v>
      </c>
      <c r="O3" s="51">
        <v>0</v>
      </c>
      <c r="P3" s="52">
        <v>0</v>
      </c>
      <c r="Q3" s="52">
        <v>0</v>
      </c>
      <c r="R3" s="51">
        <v>1</v>
      </c>
      <c r="S3" s="51">
        <v>0</v>
      </c>
      <c r="T3" s="51">
        <v>8</v>
      </c>
      <c r="U3" s="51">
        <v>21</v>
      </c>
      <c r="V3" s="51">
        <v>2</v>
      </c>
      <c r="W3" s="52">
        <v>1.34375</v>
      </c>
      <c r="X3" s="52">
        <v>0.23214285714285715</v>
      </c>
      <c r="Y3" s="86" t="s">
        <v>408</v>
      </c>
      <c r="Z3" s="86" t="s">
        <v>412</v>
      </c>
      <c r="AA3" s="86" t="s">
        <v>417</v>
      </c>
      <c r="AB3" s="94" t="s">
        <v>434</v>
      </c>
      <c r="AC3" s="94" t="s">
        <v>448</v>
      </c>
      <c r="AD3" s="94" t="s">
        <v>221</v>
      </c>
      <c r="AE3" s="94" t="s">
        <v>455</v>
      </c>
      <c r="AF3" s="94" t="s">
        <v>459</v>
      </c>
      <c r="AG3" s="123">
        <v>6</v>
      </c>
      <c r="AH3" s="126">
        <v>2.816901408450704</v>
      </c>
      <c r="AI3" s="123">
        <v>1</v>
      </c>
      <c r="AJ3" s="126">
        <v>0.4694835680751174</v>
      </c>
      <c r="AK3" s="123">
        <v>0</v>
      </c>
      <c r="AL3" s="126">
        <v>0</v>
      </c>
      <c r="AM3" s="123">
        <v>206</v>
      </c>
      <c r="AN3" s="126">
        <v>96.71361502347418</v>
      </c>
      <c r="AO3" s="123">
        <v>213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398</v>
      </c>
      <c r="B2" s="94" t="s">
        <v>220</v>
      </c>
      <c r="C2" s="86">
        <f>VLOOKUP(GroupVertices[[#This Row],[Vertex]],Vertices[],MATCH("ID",Vertices[[#Headers],[Vertex]:[Vertex Content Word Count]],0),FALSE)</f>
        <v>10</v>
      </c>
    </row>
    <row r="3" spans="1:3" ht="15">
      <c r="A3" s="86" t="s">
        <v>398</v>
      </c>
      <c r="B3" s="94" t="s">
        <v>221</v>
      </c>
      <c r="C3" s="86">
        <f>VLOOKUP(GroupVertices[[#This Row],[Vertex]],Vertices[],MATCH("ID",Vertices[[#Headers],[Vertex]:[Vertex Content Word Count]],0),FALSE)</f>
        <v>5</v>
      </c>
    </row>
    <row r="4" spans="1:3" ht="15">
      <c r="A4" s="86" t="s">
        <v>398</v>
      </c>
      <c r="B4" s="94" t="s">
        <v>219</v>
      </c>
      <c r="C4" s="86">
        <f>VLOOKUP(GroupVertices[[#This Row],[Vertex]],Vertices[],MATCH("ID",Vertices[[#Headers],[Vertex]:[Vertex Content Word Count]],0),FALSE)</f>
        <v>4</v>
      </c>
    </row>
    <row r="5" spans="1:3" ht="15">
      <c r="A5" s="86" t="s">
        <v>398</v>
      </c>
      <c r="B5" s="94" t="s">
        <v>218</v>
      </c>
      <c r="C5" s="86">
        <f>VLOOKUP(GroupVertices[[#This Row],[Vertex]],Vertices[],MATCH("ID",Vertices[[#Headers],[Vertex]:[Vertex Content Word Count]],0),FALSE)</f>
        <v>9</v>
      </c>
    </row>
    <row r="6" spans="1:3" ht="15">
      <c r="A6" s="86" t="s">
        <v>398</v>
      </c>
      <c r="B6" s="94" t="s">
        <v>217</v>
      </c>
      <c r="C6" s="86">
        <f>VLOOKUP(GroupVertices[[#This Row],[Vertex]],Vertices[],MATCH("ID",Vertices[[#Headers],[Vertex]:[Vertex Content Word Count]],0),FALSE)</f>
        <v>8</v>
      </c>
    </row>
    <row r="7" spans="1:3" ht="15">
      <c r="A7" s="86" t="s">
        <v>398</v>
      </c>
      <c r="B7" s="94" t="s">
        <v>216</v>
      </c>
      <c r="C7" s="86">
        <f>VLOOKUP(GroupVertices[[#This Row],[Vertex]],Vertices[],MATCH("ID",Vertices[[#Headers],[Vertex]:[Vertex Content Word Count]],0),FALSE)</f>
        <v>7</v>
      </c>
    </row>
    <row r="8" spans="1:3" ht="15">
      <c r="A8" s="86" t="s">
        <v>398</v>
      </c>
      <c r="B8" s="94" t="s">
        <v>215</v>
      </c>
      <c r="C8" s="86">
        <f>VLOOKUP(GroupVertices[[#This Row],[Vertex]],Vertices[],MATCH("ID",Vertices[[#Headers],[Vertex]:[Vertex Content Word Count]],0),FALSE)</f>
        <v>6</v>
      </c>
    </row>
    <row r="9" spans="1:3" ht="15">
      <c r="A9" s="86" t="s">
        <v>398</v>
      </c>
      <c r="B9" s="94" t="s">
        <v>214</v>
      </c>
      <c r="C9" s="86">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510</v>
      </c>
      <c r="B2" s="36" t="s">
        <v>359</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6</v>
      </c>
      <c r="L2" s="39">
        <f>MIN(Vertices[Closeness Centrality])</f>
        <v>0.083333</v>
      </c>
      <c r="M2" s="40">
        <f>COUNTIF(Vertices[Closeness Centrality],"&gt;= "&amp;L2)-COUNTIF(Vertices[Closeness Centrality],"&gt;="&amp;L3)</f>
        <v>6</v>
      </c>
      <c r="N2" s="39">
        <f>MIN(Vertices[Eigenvector Centrality])</f>
        <v>0.1</v>
      </c>
      <c r="O2" s="40">
        <f>COUNTIF(Vertices[Eigenvector Centrality],"&gt;= "&amp;N2)-COUNTIF(Vertices[Eigenvector Centrality],"&gt;="&amp;N3)</f>
        <v>6</v>
      </c>
      <c r="P2" s="39">
        <f>MIN(Vertices[PageRank])</f>
        <v>0.648717</v>
      </c>
      <c r="Q2" s="40">
        <f>COUNTIF(Vertices[PageRank],"&gt;= "&amp;P2)-COUNTIF(Vertices[PageRank],"&gt;="&amp;P3)</f>
        <v>6</v>
      </c>
      <c r="R2" s="39">
        <f>MIN(Vertices[Clustering Coefficient])</f>
        <v>0.14285714285714285</v>
      </c>
      <c r="S2" s="45">
        <f>COUNTIF(Vertices[Clustering Coefficient],"&gt;= "&amp;R2)-COUNTIF(Vertices[Clustering Coefficient],"&gt;="&amp;R3)</f>
        <v>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0.2727272727272727</v>
      </c>
      <c r="K3" s="42">
        <f>COUNTIF(Vertices[Betweenness Centrality],"&gt;= "&amp;J3)-COUNTIF(Vertices[Betweenness Centrality],"&gt;="&amp;J4)</f>
        <v>0</v>
      </c>
      <c r="L3" s="41">
        <f aca="true" t="shared" si="5" ref="L3:L26">L2+($L$57-$L$2)/BinDivisor</f>
        <v>0.08441525454545455</v>
      </c>
      <c r="M3" s="42">
        <f>COUNTIF(Vertices[Closeness Centrality],"&gt;= "&amp;L3)-COUNTIF(Vertices[Closeness Centrality],"&gt;="&amp;L4)</f>
        <v>0</v>
      </c>
      <c r="N3" s="41">
        <f aca="true" t="shared" si="6" ref="N3:N26">N2+($N$57-$N$2)/BinDivisor</f>
        <v>0.10181818181818182</v>
      </c>
      <c r="O3" s="42">
        <f>COUNTIF(Vertices[Eigenvector Centrality],"&gt;= "&amp;N3)-COUNTIF(Vertices[Eigenvector Centrality],"&gt;="&amp;N4)</f>
        <v>0</v>
      </c>
      <c r="P3" s="41">
        <f aca="true" t="shared" si="7" ref="P3:P26">P2+($P$57-$P$2)/BinDivisor</f>
        <v>0.6742597272727273</v>
      </c>
      <c r="Q3" s="42">
        <f>COUNTIF(Vertices[PageRank],"&gt;= "&amp;P3)-COUNTIF(Vertices[PageRank],"&gt;="&amp;P4)</f>
        <v>0</v>
      </c>
      <c r="R3" s="41">
        <f aca="true" t="shared" si="8" ref="R3:R26">R2+($R$57-$R$2)/BinDivisor</f>
        <v>0.14935064935064934</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0.2545454545454545</v>
      </c>
      <c r="G4" s="40">
        <f>COUNTIF(Vertices[In-Degree],"&gt;= "&amp;F4)-COUNTIF(Vertices[In-Degree],"&gt;="&amp;F5)</f>
        <v>0</v>
      </c>
      <c r="H4" s="39">
        <f t="shared" si="3"/>
        <v>0.07272727272727272</v>
      </c>
      <c r="I4" s="40">
        <f>COUNTIF(Vertices[Out-Degree],"&gt;= "&amp;H4)-COUNTIF(Vertices[Out-Degree],"&gt;="&amp;H5)</f>
        <v>0</v>
      </c>
      <c r="J4" s="39">
        <f t="shared" si="4"/>
        <v>0.5454545454545454</v>
      </c>
      <c r="K4" s="40">
        <f>COUNTIF(Vertices[Betweenness Centrality],"&gt;= "&amp;J4)-COUNTIF(Vertices[Betweenness Centrality],"&gt;="&amp;J5)</f>
        <v>0</v>
      </c>
      <c r="L4" s="39">
        <f t="shared" si="5"/>
        <v>0.0854975090909091</v>
      </c>
      <c r="M4" s="40">
        <f>COUNTIF(Vertices[Closeness Centrality],"&gt;= "&amp;L4)-COUNTIF(Vertices[Closeness Centrality],"&gt;="&amp;L5)</f>
        <v>0</v>
      </c>
      <c r="N4" s="39">
        <f t="shared" si="6"/>
        <v>0.10363636363636364</v>
      </c>
      <c r="O4" s="40">
        <f>COUNTIF(Vertices[Eigenvector Centrality],"&gt;= "&amp;N4)-COUNTIF(Vertices[Eigenvector Centrality],"&gt;="&amp;N5)</f>
        <v>0</v>
      </c>
      <c r="P4" s="39">
        <f t="shared" si="7"/>
        <v>0.6998024545454546</v>
      </c>
      <c r="Q4" s="40">
        <f>COUNTIF(Vertices[PageRank],"&gt;= "&amp;P4)-COUNTIF(Vertices[PageRank],"&gt;="&amp;P5)</f>
        <v>0</v>
      </c>
      <c r="R4" s="39">
        <f t="shared" si="8"/>
        <v>0.15584415584415584</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0.3818181818181818</v>
      </c>
      <c r="G5" s="42">
        <f>COUNTIF(Vertices[In-Degree],"&gt;= "&amp;F5)-COUNTIF(Vertices[In-Degree],"&gt;="&amp;F6)</f>
        <v>0</v>
      </c>
      <c r="H5" s="41">
        <f t="shared" si="3"/>
        <v>0.10909090909090909</v>
      </c>
      <c r="I5" s="42">
        <f>COUNTIF(Vertices[Out-Degree],"&gt;= "&amp;H5)-COUNTIF(Vertices[Out-Degree],"&gt;="&amp;H6)</f>
        <v>0</v>
      </c>
      <c r="J5" s="41">
        <f t="shared" si="4"/>
        <v>0.8181818181818181</v>
      </c>
      <c r="K5" s="42">
        <f>COUNTIF(Vertices[Betweenness Centrality],"&gt;= "&amp;J5)-COUNTIF(Vertices[Betweenness Centrality],"&gt;="&amp;J6)</f>
        <v>0</v>
      </c>
      <c r="L5" s="41">
        <f t="shared" si="5"/>
        <v>0.08657976363636365</v>
      </c>
      <c r="M5" s="42">
        <f>COUNTIF(Vertices[Closeness Centrality],"&gt;= "&amp;L5)-COUNTIF(Vertices[Closeness Centrality],"&gt;="&amp;L6)</f>
        <v>0</v>
      </c>
      <c r="N5" s="41">
        <f t="shared" si="6"/>
        <v>0.10545454545454545</v>
      </c>
      <c r="O5" s="42">
        <f>COUNTIF(Vertices[Eigenvector Centrality],"&gt;= "&amp;N5)-COUNTIF(Vertices[Eigenvector Centrality],"&gt;="&amp;N6)</f>
        <v>0</v>
      </c>
      <c r="P5" s="41">
        <f t="shared" si="7"/>
        <v>0.725345181818182</v>
      </c>
      <c r="Q5" s="42">
        <f>COUNTIF(Vertices[PageRank],"&gt;= "&amp;P5)-COUNTIF(Vertices[PageRank],"&gt;="&amp;P6)</f>
        <v>0</v>
      </c>
      <c r="R5" s="41">
        <f t="shared" si="8"/>
        <v>0.16233766233766234</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0.509090909090909</v>
      </c>
      <c r="G6" s="40">
        <f>COUNTIF(Vertices[In-Degree],"&gt;= "&amp;F6)-COUNTIF(Vertices[In-Degree],"&gt;="&amp;F7)</f>
        <v>0</v>
      </c>
      <c r="H6" s="39">
        <f t="shared" si="3"/>
        <v>0.14545454545454545</v>
      </c>
      <c r="I6" s="40">
        <f>COUNTIF(Vertices[Out-Degree],"&gt;= "&amp;H6)-COUNTIF(Vertices[Out-Degree],"&gt;="&amp;H7)</f>
        <v>0</v>
      </c>
      <c r="J6" s="39">
        <f t="shared" si="4"/>
        <v>1.0909090909090908</v>
      </c>
      <c r="K6" s="40">
        <f>COUNTIF(Vertices[Betweenness Centrality],"&gt;= "&amp;J6)-COUNTIF(Vertices[Betweenness Centrality],"&gt;="&amp;J7)</f>
        <v>0</v>
      </c>
      <c r="L6" s="39">
        <f t="shared" si="5"/>
        <v>0.0876620181818182</v>
      </c>
      <c r="M6" s="40">
        <f>COUNTIF(Vertices[Closeness Centrality],"&gt;= "&amp;L6)-COUNTIF(Vertices[Closeness Centrality],"&gt;="&amp;L7)</f>
        <v>0</v>
      </c>
      <c r="N6" s="39">
        <f t="shared" si="6"/>
        <v>0.10727272727272727</v>
      </c>
      <c r="O6" s="40">
        <f>COUNTIF(Vertices[Eigenvector Centrality],"&gt;= "&amp;N6)-COUNTIF(Vertices[Eigenvector Centrality],"&gt;="&amp;N7)</f>
        <v>0</v>
      </c>
      <c r="P6" s="39">
        <f t="shared" si="7"/>
        <v>0.7508879090909093</v>
      </c>
      <c r="Q6" s="40">
        <f>COUNTIF(Vertices[PageRank],"&gt;= "&amp;P6)-COUNTIF(Vertices[PageRank],"&gt;="&amp;P7)</f>
        <v>0</v>
      </c>
      <c r="R6" s="39">
        <f t="shared" si="8"/>
        <v>0.16883116883116883</v>
      </c>
      <c r="S6" s="45">
        <f>COUNTIF(Vertices[Clustering Coefficient],"&gt;= "&amp;R6)-COUNTIF(Vertices[Clustering Coefficient],"&gt;="&amp;R7)</f>
        <v>0</v>
      </c>
      <c r="T6" s="39" t="e">
        <f ca="1" t="shared" si="9"/>
        <v>#REF!</v>
      </c>
      <c r="U6" s="40" t="e">
        <f ca="1" t="shared" si="0"/>
        <v>#REF!</v>
      </c>
    </row>
    <row r="7" spans="1:21" ht="15">
      <c r="A7" s="36" t="s">
        <v>149</v>
      </c>
      <c r="B7" s="36">
        <v>15</v>
      </c>
      <c r="D7" s="34">
        <f t="shared" si="1"/>
        <v>0</v>
      </c>
      <c r="E7" s="3">
        <f>COUNTIF(Vertices[Degree],"&gt;= "&amp;D7)-COUNTIF(Vertices[Degree],"&gt;="&amp;D8)</f>
        <v>0</v>
      </c>
      <c r="F7" s="41">
        <f t="shared" si="2"/>
        <v>0.6363636363636362</v>
      </c>
      <c r="G7" s="42">
        <f>COUNTIF(Vertices[In-Degree],"&gt;= "&amp;F7)-COUNTIF(Vertices[In-Degree],"&gt;="&amp;F8)</f>
        <v>0</v>
      </c>
      <c r="H7" s="41">
        <f t="shared" si="3"/>
        <v>0.18181818181818182</v>
      </c>
      <c r="I7" s="42">
        <f>COUNTIF(Vertices[Out-Degree],"&gt;= "&amp;H7)-COUNTIF(Vertices[Out-Degree],"&gt;="&amp;H8)</f>
        <v>0</v>
      </c>
      <c r="J7" s="41">
        <f t="shared" si="4"/>
        <v>1.3636363636363635</v>
      </c>
      <c r="K7" s="42">
        <f>COUNTIF(Vertices[Betweenness Centrality],"&gt;= "&amp;J7)-COUNTIF(Vertices[Betweenness Centrality],"&gt;="&amp;J8)</f>
        <v>0</v>
      </c>
      <c r="L7" s="41">
        <f t="shared" si="5"/>
        <v>0.08874427272727274</v>
      </c>
      <c r="M7" s="42">
        <f>COUNTIF(Vertices[Closeness Centrality],"&gt;= "&amp;L7)-COUNTIF(Vertices[Closeness Centrality],"&gt;="&amp;L8)</f>
        <v>0</v>
      </c>
      <c r="N7" s="41">
        <f t="shared" si="6"/>
        <v>0.10909090909090909</v>
      </c>
      <c r="O7" s="42">
        <f>COUNTIF(Vertices[Eigenvector Centrality],"&gt;= "&amp;N7)-COUNTIF(Vertices[Eigenvector Centrality],"&gt;="&amp;N8)</f>
        <v>0</v>
      </c>
      <c r="P7" s="41">
        <f t="shared" si="7"/>
        <v>0.7764306363636366</v>
      </c>
      <c r="Q7" s="42">
        <f>COUNTIF(Vertices[PageRank],"&gt;= "&amp;P7)-COUNTIF(Vertices[PageRank],"&gt;="&amp;P8)</f>
        <v>0</v>
      </c>
      <c r="R7" s="41">
        <f t="shared" si="8"/>
        <v>0.17532467532467533</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0.7636363636363634</v>
      </c>
      <c r="G8" s="40">
        <f>COUNTIF(Vertices[In-Degree],"&gt;= "&amp;F8)-COUNTIF(Vertices[In-Degree],"&gt;="&amp;F9)</f>
        <v>0</v>
      </c>
      <c r="H8" s="39">
        <f t="shared" si="3"/>
        <v>0.2181818181818182</v>
      </c>
      <c r="I8" s="40">
        <f>COUNTIF(Vertices[Out-Degree],"&gt;= "&amp;H8)-COUNTIF(Vertices[Out-Degree],"&gt;="&amp;H9)</f>
        <v>0</v>
      </c>
      <c r="J8" s="39">
        <f t="shared" si="4"/>
        <v>1.6363636363636362</v>
      </c>
      <c r="K8" s="40">
        <f>COUNTIF(Vertices[Betweenness Centrality],"&gt;= "&amp;J8)-COUNTIF(Vertices[Betweenness Centrality],"&gt;="&amp;J9)</f>
        <v>0</v>
      </c>
      <c r="L8" s="39">
        <f t="shared" si="5"/>
        <v>0.08982652727272729</v>
      </c>
      <c r="M8" s="40">
        <f>COUNTIF(Vertices[Closeness Centrality],"&gt;= "&amp;L8)-COUNTIF(Vertices[Closeness Centrality],"&gt;="&amp;L9)</f>
        <v>0</v>
      </c>
      <c r="N8" s="39">
        <f t="shared" si="6"/>
        <v>0.1109090909090909</v>
      </c>
      <c r="O8" s="40">
        <f>COUNTIF(Vertices[Eigenvector Centrality],"&gt;= "&amp;N8)-COUNTIF(Vertices[Eigenvector Centrality],"&gt;="&amp;N9)</f>
        <v>0</v>
      </c>
      <c r="P8" s="39">
        <f t="shared" si="7"/>
        <v>0.801973363636364</v>
      </c>
      <c r="Q8" s="40">
        <f>COUNTIF(Vertices[PageRank],"&gt;= "&amp;P8)-COUNTIF(Vertices[PageRank],"&gt;="&amp;P9)</f>
        <v>0</v>
      </c>
      <c r="R8" s="39">
        <f t="shared" si="8"/>
        <v>0.18181818181818182</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0.8909090909090907</v>
      </c>
      <c r="G9" s="42">
        <f>COUNTIF(Vertices[In-Degree],"&gt;= "&amp;F9)-COUNTIF(Vertices[In-Degree],"&gt;="&amp;F10)</f>
        <v>0</v>
      </c>
      <c r="H9" s="41">
        <f t="shared" si="3"/>
        <v>0.2545454545454546</v>
      </c>
      <c r="I9" s="42">
        <f>COUNTIF(Vertices[Out-Degree],"&gt;= "&amp;H9)-COUNTIF(Vertices[Out-Degree],"&gt;="&amp;H10)</f>
        <v>0</v>
      </c>
      <c r="J9" s="41">
        <f t="shared" si="4"/>
        <v>1.909090909090909</v>
      </c>
      <c r="K9" s="42">
        <f>COUNTIF(Vertices[Betweenness Centrality],"&gt;= "&amp;J9)-COUNTIF(Vertices[Betweenness Centrality],"&gt;="&amp;J10)</f>
        <v>0</v>
      </c>
      <c r="L9" s="41">
        <f t="shared" si="5"/>
        <v>0.09090878181818184</v>
      </c>
      <c r="M9" s="42">
        <f>COUNTIF(Vertices[Closeness Centrality],"&gt;= "&amp;L9)-COUNTIF(Vertices[Closeness Centrality],"&gt;="&amp;L10)</f>
        <v>0</v>
      </c>
      <c r="N9" s="41">
        <f t="shared" si="6"/>
        <v>0.11272727272727272</v>
      </c>
      <c r="O9" s="42">
        <f>COUNTIF(Vertices[Eigenvector Centrality],"&gt;= "&amp;N9)-COUNTIF(Vertices[Eigenvector Centrality],"&gt;="&amp;N10)</f>
        <v>0</v>
      </c>
      <c r="P9" s="41">
        <f t="shared" si="7"/>
        <v>0.8275160909090913</v>
      </c>
      <c r="Q9" s="42">
        <f>COUNTIF(Vertices[PageRank],"&gt;= "&amp;P9)-COUNTIF(Vertices[PageRank],"&gt;="&amp;P10)</f>
        <v>0</v>
      </c>
      <c r="R9" s="41">
        <f t="shared" si="8"/>
        <v>0.18831168831168832</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1.0181818181818179</v>
      </c>
      <c r="G10" s="40">
        <f>COUNTIF(Vertices[In-Degree],"&gt;= "&amp;F10)-COUNTIF(Vertices[In-Degree],"&gt;="&amp;F11)</f>
        <v>0</v>
      </c>
      <c r="H10" s="39">
        <f t="shared" si="3"/>
        <v>0.29090909090909095</v>
      </c>
      <c r="I10" s="40">
        <f>COUNTIF(Vertices[Out-Degree],"&gt;= "&amp;H10)-COUNTIF(Vertices[Out-Degree],"&gt;="&amp;H11)</f>
        <v>0</v>
      </c>
      <c r="J10" s="39">
        <f t="shared" si="4"/>
        <v>2.1818181818181817</v>
      </c>
      <c r="K10" s="40">
        <f>COUNTIF(Vertices[Betweenness Centrality],"&gt;= "&amp;J10)-COUNTIF(Vertices[Betweenness Centrality],"&gt;="&amp;J11)</f>
        <v>0</v>
      </c>
      <c r="L10" s="39">
        <f t="shared" si="5"/>
        <v>0.09199103636363638</v>
      </c>
      <c r="M10" s="40">
        <f>COUNTIF(Vertices[Closeness Centrality],"&gt;= "&amp;L10)-COUNTIF(Vertices[Closeness Centrality],"&gt;="&amp;L11)</f>
        <v>0</v>
      </c>
      <c r="N10" s="39">
        <f t="shared" si="6"/>
        <v>0.11454545454545453</v>
      </c>
      <c r="O10" s="40">
        <f>COUNTIF(Vertices[Eigenvector Centrality],"&gt;= "&amp;N10)-COUNTIF(Vertices[Eigenvector Centrality],"&gt;="&amp;N11)</f>
        <v>0</v>
      </c>
      <c r="P10" s="39">
        <f t="shared" si="7"/>
        <v>0.8530588181818186</v>
      </c>
      <c r="Q10" s="40">
        <f>COUNTIF(Vertices[PageRank],"&gt;= "&amp;P10)-COUNTIF(Vertices[PageRank],"&gt;="&amp;P11)</f>
        <v>0</v>
      </c>
      <c r="R10" s="39">
        <f t="shared" si="8"/>
        <v>0.19480519480519481</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1.145454545454545</v>
      </c>
      <c r="G11" s="42">
        <f>COUNTIF(Vertices[In-Degree],"&gt;= "&amp;F11)-COUNTIF(Vertices[In-Degree],"&gt;="&amp;F12)</f>
        <v>0</v>
      </c>
      <c r="H11" s="41">
        <f t="shared" si="3"/>
        <v>0.3272727272727273</v>
      </c>
      <c r="I11" s="42">
        <f>COUNTIF(Vertices[Out-Degree],"&gt;= "&amp;H11)-COUNTIF(Vertices[Out-Degree],"&gt;="&amp;H12)</f>
        <v>0</v>
      </c>
      <c r="J11" s="41">
        <f t="shared" si="4"/>
        <v>2.454545454545454</v>
      </c>
      <c r="K11" s="42">
        <f>COUNTIF(Vertices[Betweenness Centrality],"&gt;= "&amp;J11)-COUNTIF(Vertices[Betweenness Centrality],"&gt;="&amp;J12)</f>
        <v>0</v>
      </c>
      <c r="L11" s="41">
        <f t="shared" si="5"/>
        <v>0.09307329090909093</v>
      </c>
      <c r="M11" s="42">
        <f>COUNTIF(Vertices[Closeness Centrality],"&gt;= "&amp;L11)-COUNTIF(Vertices[Closeness Centrality],"&gt;="&amp;L12)</f>
        <v>0</v>
      </c>
      <c r="N11" s="41">
        <f t="shared" si="6"/>
        <v>0.11636363636363635</v>
      </c>
      <c r="O11" s="42">
        <f>COUNTIF(Vertices[Eigenvector Centrality],"&gt;= "&amp;N11)-COUNTIF(Vertices[Eigenvector Centrality],"&gt;="&amp;N12)</f>
        <v>0</v>
      </c>
      <c r="P11" s="41">
        <f t="shared" si="7"/>
        <v>0.8786015454545459</v>
      </c>
      <c r="Q11" s="42">
        <f>COUNTIF(Vertices[PageRank],"&gt;= "&amp;P11)-COUNTIF(Vertices[PageRank],"&gt;="&amp;P12)</f>
        <v>0</v>
      </c>
      <c r="R11" s="41">
        <f t="shared" si="8"/>
        <v>0.2012987012987013</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1.2727272727272723</v>
      </c>
      <c r="G12" s="40">
        <f>COUNTIF(Vertices[In-Degree],"&gt;= "&amp;F12)-COUNTIF(Vertices[In-Degree],"&gt;="&amp;F13)</f>
        <v>0</v>
      </c>
      <c r="H12" s="39">
        <f t="shared" si="3"/>
        <v>0.3636363636363637</v>
      </c>
      <c r="I12" s="40">
        <f>COUNTIF(Vertices[Out-Degree],"&gt;= "&amp;H12)-COUNTIF(Vertices[Out-Degree],"&gt;="&amp;H13)</f>
        <v>0</v>
      </c>
      <c r="J12" s="39">
        <f t="shared" si="4"/>
        <v>2.7272727272727266</v>
      </c>
      <c r="K12" s="40">
        <f>COUNTIF(Vertices[Betweenness Centrality],"&gt;= "&amp;J12)-COUNTIF(Vertices[Betweenness Centrality],"&gt;="&amp;J13)</f>
        <v>0</v>
      </c>
      <c r="L12" s="39">
        <f t="shared" si="5"/>
        <v>0.09415554545454548</v>
      </c>
      <c r="M12" s="40">
        <f>COUNTIF(Vertices[Closeness Centrality],"&gt;= "&amp;L12)-COUNTIF(Vertices[Closeness Centrality],"&gt;="&amp;L13)</f>
        <v>0</v>
      </c>
      <c r="N12" s="39">
        <f t="shared" si="6"/>
        <v>0.11818181818181817</v>
      </c>
      <c r="O12" s="40">
        <f>COUNTIF(Vertices[Eigenvector Centrality],"&gt;= "&amp;N12)-COUNTIF(Vertices[Eigenvector Centrality],"&gt;="&amp;N13)</f>
        <v>0</v>
      </c>
      <c r="P12" s="39">
        <f t="shared" si="7"/>
        <v>0.9041442727272733</v>
      </c>
      <c r="Q12" s="40">
        <f>COUNTIF(Vertices[PageRank],"&gt;= "&amp;P12)-COUNTIF(Vertices[PageRank],"&gt;="&amp;P13)</f>
        <v>0</v>
      </c>
      <c r="R12" s="39">
        <f t="shared" si="8"/>
        <v>0.2077922077922078</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1.3999999999999995</v>
      </c>
      <c r="G13" s="42">
        <f>COUNTIF(Vertices[In-Degree],"&gt;= "&amp;F13)-COUNTIF(Vertices[In-Degree],"&gt;="&amp;F14)</f>
        <v>0</v>
      </c>
      <c r="H13" s="41">
        <f t="shared" si="3"/>
        <v>0.4000000000000001</v>
      </c>
      <c r="I13" s="42">
        <f>COUNTIF(Vertices[Out-Degree],"&gt;= "&amp;H13)-COUNTIF(Vertices[Out-Degree],"&gt;="&amp;H14)</f>
        <v>0</v>
      </c>
      <c r="J13" s="41">
        <f t="shared" si="4"/>
        <v>2.999999999999999</v>
      </c>
      <c r="K13" s="42">
        <f>COUNTIF(Vertices[Betweenness Centrality],"&gt;= "&amp;J13)-COUNTIF(Vertices[Betweenness Centrality],"&gt;="&amp;J14)</f>
        <v>0</v>
      </c>
      <c r="L13" s="41">
        <f t="shared" si="5"/>
        <v>0.09523780000000003</v>
      </c>
      <c r="M13" s="42">
        <f>COUNTIF(Vertices[Closeness Centrality],"&gt;= "&amp;L13)-COUNTIF(Vertices[Closeness Centrality],"&gt;="&amp;L14)</f>
        <v>0</v>
      </c>
      <c r="N13" s="41">
        <f t="shared" si="6"/>
        <v>0.11999999999999998</v>
      </c>
      <c r="O13" s="42">
        <f>COUNTIF(Vertices[Eigenvector Centrality],"&gt;= "&amp;N13)-COUNTIF(Vertices[Eigenvector Centrality],"&gt;="&amp;N14)</f>
        <v>0</v>
      </c>
      <c r="P13" s="41">
        <f t="shared" si="7"/>
        <v>0.9296870000000006</v>
      </c>
      <c r="Q13" s="42">
        <f>COUNTIF(Vertices[PageRank],"&gt;= "&amp;P13)-COUNTIF(Vertices[PageRank],"&gt;="&amp;P14)</f>
        <v>0</v>
      </c>
      <c r="R13" s="41">
        <f t="shared" si="8"/>
        <v>0.2142857142857143</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1.5272727272727267</v>
      </c>
      <c r="G14" s="40">
        <f>COUNTIF(Vertices[In-Degree],"&gt;= "&amp;F14)-COUNTIF(Vertices[In-Degree],"&gt;="&amp;F15)</f>
        <v>0</v>
      </c>
      <c r="H14" s="39">
        <f t="shared" si="3"/>
        <v>0.43636363636363645</v>
      </c>
      <c r="I14" s="40">
        <f>COUNTIF(Vertices[Out-Degree],"&gt;= "&amp;H14)-COUNTIF(Vertices[Out-Degree],"&gt;="&amp;H15)</f>
        <v>0</v>
      </c>
      <c r="J14" s="39">
        <f t="shared" si="4"/>
        <v>3.2727272727272716</v>
      </c>
      <c r="K14" s="40">
        <f>COUNTIF(Vertices[Betweenness Centrality],"&gt;= "&amp;J14)-COUNTIF(Vertices[Betweenness Centrality],"&gt;="&amp;J15)</f>
        <v>0</v>
      </c>
      <c r="L14" s="39">
        <f t="shared" si="5"/>
        <v>0.09632005454545457</v>
      </c>
      <c r="M14" s="40">
        <f>COUNTIF(Vertices[Closeness Centrality],"&gt;= "&amp;L14)-COUNTIF(Vertices[Closeness Centrality],"&gt;="&amp;L15)</f>
        <v>0</v>
      </c>
      <c r="N14" s="39">
        <f t="shared" si="6"/>
        <v>0.1218181818181818</v>
      </c>
      <c r="O14" s="40">
        <f>COUNTIF(Vertices[Eigenvector Centrality],"&gt;= "&amp;N14)-COUNTIF(Vertices[Eigenvector Centrality],"&gt;="&amp;N15)</f>
        <v>0</v>
      </c>
      <c r="P14" s="39">
        <f t="shared" si="7"/>
        <v>0.9552297272727279</v>
      </c>
      <c r="Q14" s="40">
        <f>COUNTIF(Vertices[PageRank],"&gt;= "&amp;P14)-COUNTIF(Vertices[PageRank],"&gt;="&amp;P15)</f>
        <v>0</v>
      </c>
      <c r="R14" s="39">
        <f t="shared" si="8"/>
        <v>0.2207792207792208</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1.6545454545454539</v>
      </c>
      <c r="G15" s="42">
        <f>COUNTIF(Vertices[In-Degree],"&gt;= "&amp;F15)-COUNTIF(Vertices[In-Degree],"&gt;="&amp;F16)</f>
        <v>0</v>
      </c>
      <c r="H15" s="41">
        <f t="shared" si="3"/>
        <v>0.47272727272727283</v>
      </c>
      <c r="I15" s="42">
        <f>COUNTIF(Vertices[Out-Degree],"&gt;= "&amp;H15)-COUNTIF(Vertices[Out-Degree],"&gt;="&amp;H16)</f>
        <v>0</v>
      </c>
      <c r="J15" s="41">
        <f t="shared" si="4"/>
        <v>3.545454545454544</v>
      </c>
      <c r="K15" s="42">
        <f>COUNTIF(Vertices[Betweenness Centrality],"&gt;= "&amp;J15)-COUNTIF(Vertices[Betweenness Centrality],"&gt;="&amp;J16)</f>
        <v>0</v>
      </c>
      <c r="L15" s="41">
        <f t="shared" si="5"/>
        <v>0.09740230909090912</v>
      </c>
      <c r="M15" s="42">
        <f>COUNTIF(Vertices[Closeness Centrality],"&gt;= "&amp;L15)-COUNTIF(Vertices[Closeness Centrality],"&gt;="&amp;L16)</f>
        <v>0</v>
      </c>
      <c r="N15" s="41">
        <f t="shared" si="6"/>
        <v>0.12363636363636361</v>
      </c>
      <c r="O15" s="42">
        <f>COUNTIF(Vertices[Eigenvector Centrality],"&gt;= "&amp;N15)-COUNTIF(Vertices[Eigenvector Centrality],"&gt;="&amp;N16)</f>
        <v>0</v>
      </c>
      <c r="P15" s="41">
        <f t="shared" si="7"/>
        <v>0.9807724545454553</v>
      </c>
      <c r="Q15" s="42">
        <f>COUNTIF(Vertices[PageRank],"&gt;= "&amp;P15)-COUNTIF(Vertices[PageRank],"&gt;="&amp;P16)</f>
        <v>0</v>
      </c>
      <c r="R15" s="41">
        <f t="shared" si="8"/>
        <v>0.2272727272727273</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1.781818181818181</v>
      </c>
      <c r="G16" s="40">
        <f>COUNTIF(Vertices[In-Degree],"&gt;= "&amp;F16)-COUNTIF(Vertices[In-Degree],"&gt;="&amp;F17)</f>
        <v>0</v>
      </c>
      <c r="H16" s="39">
        <f t="shared" si="3"/>
        <v>0.5090909090909091</v>
      </c>
      <c r="I16" s="40">
        <f>COUNTIF(Vertices[Out-Degree],"&gt;= "&amp;H16)-COUNTIF(Vertices[Out-Degree],"&gt;="&amp;H17)</f>
        <v>0</v>
      </c>
      <c r="J16" s="39">
        <f t="shared" si="4"/>
        <v>3.8181818181818166</v>
      </c>
      <c r="K16" s="40">
        <f>COUNTIF(Vertices[Betweenness Centrality],"&gt;= "&amp;J16)-COUNTIF(Vertices[Betweenness Centrality],"&gt;="&amp;J17)</f>
        <v>0</v>
      </c>
      <c r="L16" s="39">
        <f t="shared" si="5"/>
        <v>0.09848456363636367</v>
      </c>
      <c r="M16" s="40">
        <f>COUNTIF(Vertices[Closeness Centrality],"&gt;= "&amp;L16)-COUNTIF(Vertices[Closeness Centrality],"&gt;="&amp;L17)</f>
        <v>0</v>
      </c>
      <c r="N16" s="39">
        <f t="shared" si="6"/>
        <v>0.12545454545454543</v>
      </c>
      <c r="O16" s="40">
        <f>COUNTIF(Vertices[Eigenvector Centrality],"&gt;= "&amp;N16)-COUNTIF(Vertices[Eigenvector Centrality],"&gt;="&amp;N17)</f>
        <v>0</v>
      </c>
      <c r="P16" s="39">
        <f t="shared" si="7"/>
        <v>1.0063151818181826</v>
      </c>
      <c r="Q16" s="40">
        <f>COUNTIF(Vertices[PageRank],"&gt;= "&amp;P16)-COUNTIF(Vertices[PageRank],"&gt;="&amp;P17)</f>
        <v>0</v>
      </c>
      <c r="R16" s="39">
        <f t="shared" si="8"/>
        <v>0.2337662337662338</v>
      </c>
      <c r="S16" s="45">
        <f>COUNTIF(Vertices[Clustering Coefficient],"&gt;= "&amp;R16)-COUNTIF(Vertices[Clustering Coefficient],"&gt;="&amp;R17)</f>
        <v>0</v>
      </c>
      <c r="T16" s="39" t="e">
        <f ca="1" t="shared" si="9"/>
        <v>#REF!</v>
      </c>
      <c r="U16" s="40" t="e">
        <f ca="1" t="shared" si="0"/>
        <v>#REF!</v>
      </c>
    </row>
    <row r="17" spans="1:21" ht="15">
      <c r="A17" s="36" t="s">
        <v>154</v>
      </c>
      <c r="B17" s="36">
        <v>8</v>
      </c>
      <c r="D17" s="34">
        <f t="shared" si="1"/>
        <v>0</v>
      </c>
      <c r="E17" s="3">
        <f>COUNTIF(Vertices[Degree],"&gt;= "&amp;D17)-COUNTIF(Vertices[Degree],"&gt;="&amp;D18)</f>
        <v>0</v>
      </c>
      <c r="F17" s="41">
        <f t="shared" si="2"/>
        <v>1.9090909090909083</v>
      </c>
      <c r="G17" s="42">
        <f>COUNTIF(Vertices[In-Degree],"&gt;= "&amp;F17)-COUNTIF(Vertices[In-Degree],"&gt;="&amp;F18)</f>
        <v>0</v>
      </c>
      <c r="H17" s="41">
        <f t="shared" si="3"/>
        <v>0.5454545454545455</v>
      </c>
      <c r="I17" s="42">
        <f>COUNTIF(Vertices[Out-Degree],"&gt;= "&amp;H17)-COUNTIF(Vertices[Out-Degree],"&gt;="&amp;H18)</f>
        <v>0</v>
      </c>
      <c r="J17" s="41">
        <f t="shared" si="4"/>
        <v>4.090909090909089</v>
      </c>
      <c r="K17" s="42">
        <f>COUNTIF(Vertices[Betweenness Centrality],"&gt;= "&amp;J17)-COUNTIF(Vertices[Betweenness Centrality],"&gt;="&amp;J18)</f>
        <v>0</v>
      </c>
      <c r="L17" s="41">
        <f t="shared" si="5"/>
        <v>0.09956681818181821</v>
      </c>
      <c r="M17" s="42">
        <f>COUNTIF(Vertices[Closeness Centrality],"&gt;= "&amp;L17)-COUNTIF(Vertices[Closeness Centrality],"&gt;="&amp;L18)</f>
        <v>0</v>
      </c>
      <c r="N17" s="41">
        <f t="shared" si="6"/>
        <v>0.12727272727272726</v>
      </c>
      <c r="O17" s="42">
        <f>COUNTIF(Vertices[Eigenvector Centrality],"&gt;= "&amp;N17)-COUNTIF(Vertices[Eigenvector Centrality],"&gt;="&amp;N18)</f>
        <v>0</v>
      </c>
      <c r="P17" s="41">
        <f t="shared" si="7"/>
        <v>1.03185790909091</v>
      </c>
      <c r="Q17" s="42">
        <f>COUNTIF(Vertices[PageRank],"&gt;= "&amp;P17)-COUNTIF(Vertices[PageRank],"&gt;="&amp;P18)</f>
        <v>0</v>
      </c>
      <c r="R17" s="41">
        <f t="shared" si="8"/>
        <v>0.24025974025974028</v>
      </c>
      <c r="S17" s="46">
        <f>COUNTIF(Vertices[Clustering Coefficient],"&gt;= "&amp;R17)-COUNTIF(Vertices[Clustering Coefficient],"&gt;="&amp;R18)</f>
        <v>0</v>
      </c>
      <c r="T17" s="41" t="e">
        <f ca="1" t="shared" si="9"/>
        <v>#REF!</v>
      </c>
      <c r="U17" s="42" t="e">
        <f ca="1" t="shared" si="0"/>
        <v>#REF!</v>
      </c>
    </row>
    <row r="18" spans="1:21" ht="15">
      <c r="A18" s="36" t="s">
        <v>155</v>
      </c>
      <c r="B18" s="36">
        <v>21</v>
      </c>
      <c r="D18" s="34">
        <f t="shared" si="1"/>
        <v>0</v>
      </c>
      <c r="E18" s="3">
        <f>COUNTIF(Vertices[Degree],"&gt;= "&amp;D18)-COUNTIF(Vertices[Degree],"&gt;="&amp;D19)</f>
        <v>0</v>
      </c>
      <c r="F18" s="39">
        <f t="shared" si="2"/>
        <v>2.0363636363636357</v>
      </c>
      <c r="G18" s="40">
        <f>COUNTIF(Vertices[In-Degree],"&gt;= "&amp;F18)-COUNTIF(Vertices[In-Degree],"&gt;="&amp;F19)</f>
        <v>0</v>
      </c>
      <c r="H18" s="39">
        <f t="shared" si="3"/>
        <v>0.5818181818181819</v>
      </c>
      <c r="I18" s="40">
        <f>COUNTIF(Vertices[Out-Degree],"&gt;= "&amp;H18)-COUNTIF(Vertices[Out-Degree],"&gt;="&amp;H19)</f>
        <v>0</v>
      </c>
      <c r="J18" s="39">
        <f t="shared" si="4"/>
        <v>4.3636363636363615</v>
      </c>
      <c r="K18" s="40">
        <f>COUNTIF(Vertices[Betweenness Centrality],"&gt;= "&amp;J18)-COUNTIF(Vertices[Betweenness Centrality],"&gt;="&amp;J19)</f>
        <v>0</v>
      </c>
      <c r="L18" s="39">
        <f t="shared" si="5"/>
        <v>0.10064907272727276</v>
      </c>
      <c r="M18" s="40">
        <f>COUNTIF(Vertices[Closeness Centrality],"&gt;= "&amp;L18)-COUNTIF(Vertices[Closeness Centrality],"&gt;="&amp;L19)</f>
        <v>0</v>
      </c>
      <c r="N18" s="39">
        <f t="shared" si="6"/>
        <v>0.1290909090909091</v>
      </c>
      <c r="O18" s="40">
        <f>COUNTIF(Vertices[Eigenvector Centrality],"&gt;= "&amp;N18)-COUNTIF(Vertices[Eigenvector Centrality],"&gt;="&amp;N19)</f>
        <v>0</v>
      </c>
      <c r="P18" s="39">
        <f t="shared" si="7"/>
        <v>1.0574006363636372</v>
      </c>
      <c r="Q18" s="40">
        <f>COUNTIF(Vertices[PageRank],"&gt;= "&amp;P18)-COUNTIF(Vertices[PageRank],"&gt;="&amp;P19)</f>
        <v>0</v>
      </c>
      <c r="R18" s="39">
        <f t="shared" si="8"/>
        <v>0.24675324675324678</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2.163636363636363</v>
      </c>
      <c r="G19" s="42">
        <f>COUNTIF(Vertices[In-Degree],"&gt;= "&amp;F19)-COUNTIF(Vertices[In-Degree],"&gt;="&amp;F20)</f>
        <v>0</v>
      </c>
      <c r="H19" s="41">
        <f t="shared" si="3"/>
        <v>0.6181818181818183</v>
      </c>
      <c r="I19" s="42">
        <f>COUNTIF(Vertices[Out-Degree],"&gt;= "&amp;H19)-COUNTIF(Vertices[Out-Degree],"&gt;="&amp;H20)</f>
        <v>0</v>
      </c>
      <c r="J19" s="41">
        <f t="shared" si="4"/>
        <v>4.636363636363634</v>
      </c>
      <c r="K19" s="42">
        <f>COUNTIF(Vertices[Betweenness Centrality],"&gt;= "&amp;J19)-COUNTIF(Vertices[Betweenness Centrality],"&gt;="&amp;J20)</f>
        <v>0</v>
      </c>
      <c r="L19" s="41">
        <f t="shared" si="5"/>
        <v>0.10173132727272731</v>
      </c>
      <c r="M19" s="42">
        <f>COUNTIF(Vertices[Closeness Centrality],"&gt;= "&amp;L19)-COUNTIF(Vertices[Closeness Centrality],"&gt;="&amp;L20)</f>
        <v>0</v>
      </c>
      <c r="N19" s="41">
        <f t="shared" si="6"/>
        <v>0.13090909090909092</v>
      </c>
      <c r="O19" s="42">
        <f>COUNTIF(Vertices[Eigenvector Centrality],"&gt;= "&amp;N19)-COUNTIF(Vertices[Eigenvector Centrality],"&gt;="&amp;N20)</f>
        <v>0</v>
      </c>
      <c r="P19" s="41">
        <f t="shared" si="7"/>
        <v>1.0829433636363646</v>
      </c>
      <c r="Q19" s="42">
        <f>COUNTIF(Vertices[PageRank],"&gt;= "&amp;P19)-COUNTIF(Vertices[PageRank],"&gt;="&amp;P20)</f>
        <v>0</v>
      </c>
      <c r="R19" s="41">
        <f t="shared" si="8"/>
        <v>0.2532467532467533</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2.2909090909090906</v>
      </c>
      <c r="G20" s="40">
        <f>COUNTIF(Vertices[In-Degree],"&gt;= "&amp;F20)-COUNTIF(Vertices[In-Degree],"&gt;="&amp;F21)</f>
        <v>0</v>
      </c>
      <c r="H20" s="39">
        <f t="shared" si="3"/>
        <v>0.6545454545454547</v>
      </c>
      <c r="I20" s="40">
        <f>COUNTIF(Vertices[Out-Degree],"&gt;= "&amp;H20)-COUNTIF(Vertices[Out-Degree],"&gt;="&amp;H21)</f>
        <v>0</v>
      </c>
      <c r="J20" s="39">
        <f t="shared" si="4"/>
        <v>4.9090909090909065</v>
      </c>
      <c r="K20" s="40">
        <f>COUNTIF(Vertices[Betweenness Centrality],"&gt;= "&amp;J20)-COUNTIF(Vertices[Betweenness Centrality],"&gt;="&amp;J21)</f>
        <v>0</v>
      </c>
      <c r="L20" s="39">
        <f t="shared" si="5"/>
        <v>0.10281358181818186</v>
      </c>
      <c r="M20" s="40">
        <f>COUNTIF(Vertices[Closeness Centrality],"&gt;= "&amp;L20)-COUNTIF(Vertices[Closeness Centrality],"&gt;="&amp;L21)</f>
        <v>0</v>
      </c>
      <c r="N20" s="39">
        <f t="shared" si="6"/>
        <v>0.13272727272727275</v>
      </c>
      <c r="O20" s="40">
        <f>COUNTIF(Vertices[Eigenvector Centrality],"&gt;= "&amp;N20)-COUNTIF(Vertices[Eigenvector Centrality],"&gt;="&amp;N21)</f>
        <v>0</v>
      </c>
      <c r="P20" s="39">
        <f t="shared" si="7"/>
        <v>1.108486090909092</v>
      </c>
      <c r="Q20" s="40">
        <f>COUNTIF(Vertices[PageRank],"&gt;= "&amp;P20)-COUNTIF(Vertices[PageRank],"&gt;="&amp;P21)</f>
        <v>0</v>
      </c>
      <c r="R20" s="39">
        <f t="shared" si="8"/>
        <v>0.25974025974025977</v>
      </c>
      <c r="S20" s="45">
        <f>COUNTIF(Vertices[Clustering Coefficient],"&gt;= "&amp;R20)-COUNTIF(Vertices[Clustering Coefficient],"&gt;="&amp;R21)</f>
        <v>0</v>
      </c>
      <c r="T20" s="39" t="e">
        <f ca="1" t="shared" si="9"/>
        <v>#REF!</v>
      </c>
      <c r="U20" s="40" t="e">
        <f ca="1" t="shared" si="0"/>
        <v>#REF!</v>
      </c>
    </row>
    <row r="21" spans="1:21" ht="15">
      <c r="A21" s="36" t="s">
        <v>157</v>
      </c>
      <c r="B21" s="36">
        <v>1.34375</v>
      </c>
      <c r="D21" s="34">
        <f t="shared" si="1"/>
        <v>0</v>
      </c>
      <c r="E21" s="3">
        <f>COUNTIF(Vertices[Degree],"&gt;= "&amp;D21)-COUNTIF(Vertices[Degree],"&gt;="&amp;D22)</f>
        <v>0</v>
      </c>
      <c r="F21" s="41">
        <f t="shared" si="2"/>
        <v>2.418181818181818</v>
      </c>
      <c r="G21" s="42">
        <f>COUNTIF(Vertices[In-Degree],"&gt;= "&amp;F21)-COUNTIF(Vertices[In-Degree],"&gt;="&amp;F22)</f>
        <v>0</v>
      </c>
      <c r="H21" s="41">
        <f t="shared" si="3"/>
        <v>0.690909090909091</v>
      </c>
      <c r="I21" s="42">
        <f>COUNTIF(Vertices[Out-Degree],"&gt;= "&amp;H21)-COUNTIF(Vertices[Out-Degree],"&gt;="&amp;H22)</f>
        <v>0</v>
      </c>
      <c r="J21" s="41">
        <f t="shared" si="4"/>
        <v>5.181818181818179</v>
      </c>
      <c r="K21" s="42">
        <f>COUNTIF(Vertices[Betweenness Centrality],"&gt;= "&amp;J21)-COUNTIF(Vertices[Betweenness Centrality],"&gt;="&amp;J22)</f>
        <v>0</v>
      </c>
      <c r="L21" s="41">
        <f t="shared" si="5"/>
        <v>0.1038958363636364</v>
      </c>
      <c r="M21" s="42">
        <f>COUNTIF(Vertices[Closeness Centrality],"&gt;= "&amp;L21)-COUNTIF(Vertices[Closeness Centrality],"&gt;="&amp;L22)</f>
        <v>0</v>
      </c>
      <c r="N21" s="41">
        <f t="shared" si="6"/>
        <v>0.13454545454545458</v>
      </c>
      <c r="O21" s="42">
        <f>COUNTIF(Vertices[Eigenvector Centrality],"&gt;= "&amp;N21)-COUNTIF(Vertices[Eigenvector Centrality],"&gt;="&amp;N22)</f>
        <v>0</v>
      </c>
      <c r="P21" s="41">
        <f t="shared" si="7"/>
        <v>1.1340288181818192</v>
      </c>
      <c r="Q21" s="42">
        <f>COUNTIF(Vertices[PageRank],"&gt;= "&amp;P21)-COUNTIF(Vertices[PageRank],"&gt;="&amp;P22)</f>
        <v>0</v>
      </c>
      <c r="R21" s="41">
        <f t="shared" si="8"/>
        <v>0.26623376623376627</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2.5454545454545454</v>
      </c>
      <c r="G22" s="40">
        <f>COUNTIF(Vertices[In-Degree],"&gt;= "&amp;F22)-COUNTIF(Vertices[In-Degree],"&gt;="&amp;F23)</f>
        <v>0</v>
      </c>
      <c r="H22" s="39">
        <f t="shared" si="3"/>
        <v>0.7272727272727274</v>
      </c>
      <c r="I22" s="40">
        <f>COUNTIF(Vertices[Out-Degree],"&gt;= "&amp;H22)-COUNTIF(Vertices[Out-Degree],"&gt;="&amp;H23)</f>
        <v>0</v>
      </c>
      <c r="J22" s="39">
        <f t="shared" si="4"/>
        <v>5.4545454545454515</v>
      </c>
      <c r="K22" s="40">
        <f>COUNTIF(Vertices[Betweenness Centrality],"&gt;= "&amp;J22)-COUNTIF(Vertices[Betweenness Centrality],"&gt;="&amp;J23)</f>
        <v>0</v>
      </c>
      <c r="L22" s="39">
        <f t="shared" si="5"/>
        <v>0.10497809090909095</v>
      </c>
      <c r="M22" s="40">
        <f>COUNTIF(Vertices[Closeness Centrality],"&gt;= "&amp;L22)-COUNTIF(Vertices[Closeness Centrality],"&gt;="&amp;L23)</f>
        <v>0</v>
      </c>
      <c r="N22" s="39">
        <f t="shared" si="6"/>
        <v>0.1363636363636364</v>
      </c>
      <c r="O22" s="40">
        <f>COUNTIF(Vertices[Eigenvector Centrality],"&gt;= "&amp;N22)-COUNTIF(Vertices[Eigenvector Centrality],"&gt;="&amp;N23)</f>
        <v>0</v>
      </c>
      <c r="P22" s="39">
        <f t="shared" si="7"/>
        <v>1.1595715454545465</v>
      </c>
      <c r="Q22" s="40">
        <f>COUNTIF(Vertices[PageRank],"&gt;= "&amp;P22)-COUNTIF(Vertices[PageRank],"&gt;="&amp;P23)</f>
        <v>0</v>
      </c>
      <c r="R22" s="39">
        <f t="shared" si="8"/>
        <v>0.27272727272727276</v>
      </c>
      <c r="S22" s="45">
        <f>COUNTIF(Vertices[Clustering Coefficient],"&gt;= "&amp;R22)-COUNTIF(Vertices[Clustering Coefficient],"&gt;="&amp;R23)</f>
        <v>0</v>
      </c>
      <c r="T22" s="39" t="e">
        <f ca="1" t="shared" si="9"/>
        <v>#REF!</v>
      </c>
      <c r="U22" s="40" t="e">
        <f ca="1" t="shared" si="0"/>
        <v>#REF!</v>
      </c>
    </row>
    <row r="23" spans="1:21" ht="15">
      <c r="A23" s="36" t="s">
        <v>158</v>
      </c>
      <c r="B23" s="36">
        <v>0.23214285714285715</v>
      </c>
      <c r="D23" s="34">
        <f t="shared" si="1"/>
        <v>0</v>
      </c>
      <c r="E23" s="3">
        <f>COUNTIF(Vertices[Degree],"&gt;= "&amp;D23)-COUNTIF(Vertices[Degree],"&gt;="&amp;D24)</f>
        <v>0</v>
      </c>
      <c r="F23" s="41">
        <f t="shared" si="2"/>
        <v>2.672727272727273</v>
      </c>
      <c r="G23" s="42">
        <f>COUNTIF(Vertices[In-Degree],"&gt;= "&amp;F23)-COUNTIF(Vertices[In-Degree],"&gt;="&amp;F24)</f>
        <v>0</v>
      </c>
      <c r="H23" s="41">
        <f t="shared" si="3"/>
        <v>0.7636363636363638</v>
      </c>
      <c r="I23" s="42">
        <f>COUNTIF(Vertices[Out-Degree],"&gt;= "&amp;H23)-COUNTIF(Vertices[Out-Degree],"&gt;="&amp;H24)</f>
        <v>0</v>
      </c>
      <c r="J23" s="41">
        <f t="shared" si="4"/>
        <v>5.727272727272724</v>
      </c>
      <c r="K23" s="42">
        <f>COUNTIF(Vertices[Betweenness Centrality],"&gt;= "&amp;J23)-COUNTIF(Vertices[Betweenness Centrality],"&gt;="&amp;J24)</f>
        <v>0</v>
      </c>
      <c r="L23" s="41">
        <f t="shared" si="5"/>
        <v>0.1060603454545455</v>
      </c>
      <c r="M23" s="42">
        <f>COUNTIF(Vertices[Closeness Centrality],"&gt;= "&amp;L23)-COUNTIF(Vertices[Closeness Centrality],"&gt;="&amp;L24)</f>
        <v>0</v>
      </c>
      <c r="N23" s="41">
        <f t="shared" si="6"/>
        <v>0.13818181818181824</v>
      </c>
      <c r="O23" s="42">
        <f>COUNTIF(Vertices[Eigenvector Centrality],"&gt;= "&amp;N23)-COUNTIF(Vertices[Eigenvector Centrality],"&gt;="&amp;N24)</f>
        <v>0</v>
      </c>
      <c r="P23" s="41">
        <f t="shared" si="7"/>
        <v>1.1851142727272739</v>
      </c>
      <c r="Q23" s="42">
        <f>COUNTIF(Vertices[PageRank],"&gt;= "&amp;P23)-COUNTIF(Vertices[PageRank],"&gt;="&amp;P24)</f>
        <v>0</v>
      </c>
      <c r="R23" s="41">
        <f t="shared" si="8"/>
        <v>0.27922077922077926</v>
      </c>
      <c r="S23" s="46">
        <f>COUNTIF(Vertices[Clustering Coefficient],"&gt;= "&amp;R23)-COUNTIF(Vertices[Clustering Coefficient],"&gt;="&amp;R24)</f>
        <v>0</v>
      </c>
      <c r="T23" s="41" t="e">
        <f ca="1" t="shared" si="9"/>
        <v>#REF!</v>
      </c>
      <c r="U23" s="42" t="e">
        <f ca="1" t="shared" si="0"/>
        <v>#REF!</v>
      </c>
    </row>
    <row r="24" spans="1:21" ht="15">
      <c r="A24" s="36" t="s">
        <v>511</v>
      </c>
      <c r="B24" s="36">
        <v>0.235828</v>
      </c>
      <c r="D24" s="34">
        <f t="shared" si="1"/>
        <v>0</v>
      </c>
      <c r="E24" s="3">
        <f>COUNTIF(Vertices[Degree],"&gt;= "&amp;D24)-COUNTIF(Vertices[Degree],"&gt;="&amp;D25)</f>
        <v>0</v>
      </c>
      <c r="F24" s="39">
        <f t="shared" si="2"/>
        <v>2.8000000000000003</v>
      </c>
      <c r="G24" s="40">
        <f>COUNTIF(Vertices[In-Degree],"&gt;= "&amp;F24)-COUNTIF(Vertices[In-Degree],"&gt;="&amp;F25)</f>
        <v>0</v>
      </c>
      <c r="H24" s="39">
        <f t="shared" si="3"/>
        <v>0.8000000000000002</v>
      </c>
      <c r="I24" s="40">
        <f>COUNTIF(Vertices[Out-Degree],"&gt;= "&amp;H24)-COUNTIF(Vertices[Out-Degree],"&gt;="&amp;H25)</f>
        <v>0</v>
      </c>
      <c r="J24" s="39">
        <f t="shared" si="4"/>
        <v>5.9999999999999964</v>
      </c>
      <c r="K24" s="40">
        <f>COUNTIF(Vertices[Betweenness Centrality],"&gt;= "&amp;J24)-COUNTIF(Vertices[Betweenness Centrality],"&gt;="&amp;J25)</f>
        <v>0</v>
      </c>
      <c r="L24" s="39">
        <f t="shared" si="5"/>
        <v>0.10714260000000005</v>
      </c>
      <c r="M24" s="40">
        <f>COUNTIF(Vertices[Closeness Centrality],"&gt;= "&amp;L24)-COUNTIF(Vertices[Closeness Centrality],"&gt;="&amp;L25)</f>
        <v>0</v>
      </c>
      <c r="N24" s="39">
        <f t="shared" si="6"/>
        <v>0.14000000000000007</v>
      </c>
      <c r="O24" s="40">
        <f>COUNTIF(Vertices[Eigenvector Centrality],"&gt;= "&amp;N24)-COUNTIF(Vertices[Eigenvector Centrality],"&gt;="&amp;N25)</f>
        <v>0</v>
      </c>
      <c r="P24" s="39">
        <f t="shared" si="7"/>
        <v>1.2106570000000012</v>
      </c>
      <c r="Q24" s="40">
        <f>COUNTIF(Vertices[PageRank],"&gt;= "&amp;P24)-COUNTIF(Vertices[PageRank],"&gt;="&amp;P25)</f>
        <v>0</v>
      </c>
      <c r="R24" s="39">
        <f t="shared" si="8"/>
        <v>0.28571428571428575</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2.9272727272727277</v>
      </c>
      <c r="G25" s="42">
        <f>COUNTIF(Vertices[In-Degree],"&gt;= "&amp;F25)-COUNTIF(Vertices[In-Degree],"&gt;="&amp;F26)</f>
        <v>0</v>
      </c>
      <c r="H25" s="41">
        <f t="shared" si="3"/>
        <v>0.8363636363636365</v>
      </c>
      <c r="I25" s="42">
        <f>COUNTIF(Vertices[Out-Degree],"&gt;= "&amp;H25)-COUNTIF(Vertices[Out-Degree],"&gt;="&amp;H26)</f>
        <v>0</v>
      </c>
      <c r="J25" s="41">
        <f t="shared" si="4"/>
        <v>6.272727272727269</v>
      </c>
      <c r="K25" s="42">
        <f>COUNTIF(Vertices[Betweenness Centrality],"&gt;= "&amp;J25)-COUNTIF(Vertices[Betweenness Centrality],"&gt;="&amp;J26)</f>
        <v>0</v>
      </c>
      <c r="L25" s="41">
        <f t="shared" si="5"/>
        <v>0.1082248545454546</v>
      </c>
      <c r="M25" s="42">
        <f>COUNTIF(Vertices[Closeness Centrality],"&gt;= "&amp;L25)-COUNTIF(Vertices[Closeness Centrality],"&gt;="&amp;L26)</f>
        <v>0</v>
      </c>
      <c r="N25" s="41">
        <f t="shared" si="6"/>
        <v>0.1418181818181819</v>
      </c>
      <c r="O25" s="42">
        <f>COUNTIF(Vertices[Eigenvector Centrality],"&gt;= "&amp;N25)-COUNTIF(Vertices[Eigenvector Centrality],"&gt;="&amp;N26)</f>
        <v>0</v>
      </c>
      <c r="P25" s="41">
        <f t="shared" si="7"/>
        <v>1.2361997272727285</v>
      </c>
      <c r="Q25" s="42">
        <f>COUNTIF(Vertices[PageRank],"&gt;= "&amp;P25)-COUNTIF(Vertices[PageRank],"&gt;="&amp;P26)</f>
        <v>0</v>
      </c>
      <c r="R25" s="41">
        <f t="shared" si="8"/>
        <v>0.29220779220779225</v>
      </c>
      <c r="S25" s="46">
        <f>COUNTIF(Vertices[Clustering Coefficient],"&gt;= "&amp;R25)-COUNTIF(Vertices[Clustering Coefficient],"&gt;="&amp;R26)</f>
        <v>0</v>
      </c>
      <c r="T25" s="41" t="e">
        <f ca="1" t="shared" si="9"/>
        <v>#REF!</v>
      </c>
      <c r="U25" s="42" t="e">
        <f ca="1" t="shared" si="0"/>
        <v>#REF!</v>
      </c>
    </row>
    <row r="26" spans="1:21" ht="15">
      <c r="A26" s="36" t="s">
        <v>512</v>
      </c>
      <c r="B26" s="36" t="s">
        <v>513</v>
      </c>
      <c r="D26" s="34">
        <f t="shared" si="1"/>
        <v>0</v>
      </c>
      <c r="E26" s="3">
        <f>COUNTIF(Vertices[Degree],"&gt;= "&amp;D26)-COUNTIF(Vertices[Degree],"&gt;="&amp;D28)</f>
        <v>0</v>
      </c>
      <c r="F26" s="39">
        <f t="shared" si="2"/>
        <v>3.054545454545455</v>
      </c>
      <c r="G26" s="40">
        <f>COUNTIF(Vertices[In-Degree],"&gt;= "&amp;F26)-COUNTIF(Vertices[In-Degree],"&gt;="&amp;F28)</f>
        <v>0</v>
      </c>
      <c r="H26" s="39">
        <f t="shared" si="3"/>
        <v>0.8727272727272729</v>
      </c>
      <c r="I26" s="40">
        <f>COUNTIF(Vertices[Out-Degree],"&gt;= "&amp;H26)-COUNTIF(Vertices[Out-Degree],"&gt;="&amp;H28)</f>
        <v>0</v>
      </c>
      <c r="J26" s="39">
        <f t="shared" si="4"/>
        <v>6.545454545454541</v>
      </c>
      <c r="K26" s="40">
        <f>COUNTIF(Vertices[Betweenness Centrality],"&gt;= "&amp;J26)-COUNTIF(Vertices[Betweenness Centrality],"&gt;="&amp;J28)</f>
        <v>0</v>
      </c>
      <c r="L26" s="39">
        <f t="shared" si="5"/>
        <v>0.10930710909090914</v>
      </c>
      <c r="M26" s="40">
        <f>COUNTIF(Vertices[Closeness Centrality],"&gt;= "&amp;L26)-COUNTIF(Vertices[Closeness Centrality],"&gt;="&amp;L28)</f>
        <v>0</v>
      </c>
      <c r="N26" s="39">
        <f t="shared" si="6"/>
        <v>0.14363636363636373</v>
      </c>
      <c r="O26" s="40">
        <f>COUNTIF(Vertices[Eigenvector Centrality],"&gt;= "&amp;N26)-COUNTIF(Vertices[Eigenvector Centrality],"&gt;="&amp;N28)</f>
        <v>0</v>
      </c>
      <c r="P26" s="39">
        <f t="shared" si="7"/>
        <v>1.2617424545454559</v>
      </c>
      <c r="Q26" s="40">
        <f>COUNTIF(Vertices[PageRank],"&gt;= "&amp;P26)-COUNTIF(Vertices[PageRank],"&gt;="&amp;P28)</f>
        <v>0</v>
      </c>
      <c r="R26" s="39">
        <f t="shared" si="8"/>
        <v>0.29870129870129875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9"/>
      <c r="G27" s="80">
        <f>COUNTIF(Vertices[In-Degree],"&gt;= "&amp;F27)-COUNTIF(Vertices[In-Degree],"&gt;="&amp;F28)</f>
        <v>-2</v>
      </c>
      <c r="H27" s="79"/>
      <c r="I27" s="80">
        <f>COUNTIF(Vertices[Out-Degree],"&gt;= "&amp;H27)-COUNTIF(Vertices[Out-Degree],"&gt;="&amp;H28)</f>
        <v>-7</v>
      </c>
      <c r="J27" s="79"/>
      <c r="K27" s="80">
        <f>COUNTIF(Vertices[Betweenness Centrality],"&gt;= "&amp;J27)-COUNTIF(Vertices[Betweenness Centrality],"&gt;="&amp;J28)</f>
        <v>-2</v>
      </c>
      <c r="L27" s="79"/>
      <c r="M27" s="80">
        <f>COUNTIF(Vertices[Closeness Centrality],"&gt;= "&amp;L27)-COUNTIF(Vertices[Closeness Centrality],"&gt;="&amp;L28)</f>
        <v>-2</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-6</v>
      </c>
      <c r="T27" s="79"/>
      <c r="U27" s="80">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3.1818181818181825</v>
      </c>
      <c r="G28" s="42">
        <f>COUNTIF(Vertices[In-Degree],"&gt;= "&amp;F28)-COUNTIF(Vertices[In-Degree],"&gt;="&amp;F40)</f>
        <v>0</v>
      </c>
      <c r="H28" s="41">
        <f>H26+($H$57-$H$2)/BinDivisor</f>
        <v>0.9090909090909093</v>
      </c>
      <c r="I28" s="42">
        <f>COUNTIF(Vertices[Out-Degree],"&gt;= "&amp;H28)-COUNTIF(Vertices[Out-Degree],"&gt;="&amp;H40)</f>
        <v>0</v>
      </c>
      <c r="J28" s="41">
        <f>J26+($J$57-$J$2)/BinDivisor</f>
        <v>6.818181818181814</v>
      </c>
      <c r="K28" s="42">
        <f>COUNTIF(Vertices[Betweenness Centrality],"&gt;= "&amp;J28)-COUNTIF(Vertices[Betweenness Centrality],"&gt;="&amp;J40)</f>
        <v>0</v>
      </c>
      <c r="L28" s="41">
        <f>L26+($L$57-$L$2)/BinDivisor</f>
        <v>0.11038936363636369</v>
      </c>
      <c r="M28" s="42">
        <f>COUNTIF(Vertices[Closeness Centrality],"&gt;= "&amp;L28)-COUNTIF(Vertices[Closeness Centrality],"&gt;="&amp;L40)</f>
        <v>0</v>
      </c>
      <c r="N28" s="41">
        <f>N26+($N$57-$N$2)/BinDivisor</f>
        <v>0.14545454545454556</v>
      </c>
      <c r="O28" s="42">
        <f>COUNTIF(Vertices[Eigenvector Centrality],"&gt;= "&amp;N28)-COUNTIF(Vertices[Eigenvector Centrality],"&gt;="&amp;N40)</f>
        <v>0</v>
      </c>
      <c r="P28" s="41">
        <f>P26+($P$57-$P$2)/BinDivisor</f>
        <v>1.2872851818181832</v>
      </c>
      <c r="Q28" s="42">
        <f>COUNTIF(Vertices[PageRank],"&gt;= "&amp;P28)-COUNTIF(Vertices[PageRank],"&gt;="&amp;P40)</f>
        <v>0</v>
      </c>
      <c r="R28" s="41">
        <f>R26+($R$57-$R$2)/BinDivisor</f>
        <v>0.30519480519480524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4:21" ht="15">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4:21" ht="15">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-2</v>
      </c>
      <c r="H38" s="79"/>
      <c r="I38" s="80">
        <f>COUNTIF(Vertices[Out-Degree],"&gt;= "&amp;H38)-COUNTIF(Vertices[Out-Degree],"&gt;="&amp;H40)</f>
        <v>-7</v>
      </c>
      <c r="J38" s="79"/>
      <c r="K38" s="80">
        <f>COUNTIF(Vertices[Betweenness Centrality],"&gt;= "&amp;J38)-COUNTIF(Vertices[Betweenness Centrality],"&gt;="&amp;J40)</f>
        <v>-2</v>
      </c>
      <c r="L38" s="79"/>
      <c r="M38" s="80">
        <f>COUNTIF(Vertices[Closeness Centrality],"&gt;= "&amp;L38)-COUNTIF(Vertices[Closeness Centrality],"&gt;="&amp;L40)</f>
        <v>-2</v>
      </c>
      <c r="N38" s="79"/>
      <c r="O38" s="80">
        <f>COUNTIF(Vertices[Eigenvector Centrality],"&gt;= "&amp;N38)-COUNTIF(Vertices[Eigenvector Centrality],"&gt;="&amp;N40)</f>
        <v>-2</v>
      </c>
      <c r="P38" s="79"/>
      <c r="Q38" s="80">
        <f>COUNTIF(Vertices[Eigenvector Centrality],"&gt;= "&amp;P38)-COUNTIF(Vertices[Eigenvector Centrality],"&gt;="&amp;P40)</f>
        <v>0</v>
      </c>
      <c r="R38" s="79"/>
      <c r="S38" s="81">
        <f>COUNTIF(Vertices[Clustering Coefficient],"&gt;= "&amp;R38)-COUNTIF(Vertices[Clustering Coefficient],"&gt;="&amp;R40)</f>
        <v>-6</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-2</v>
      </c>
      <c r="H39" s="79"/>
      <c r="I39" s="80">
        <f>COUNTIF(Vertices[Out-Degree],"&gt;= "&amp;H39)-COUNTIF(Vertices[Out-Degree],"&gt;="&amp;H40)</f>
        <v>-7</v>
      </c>
      <c r="J39" s="79"/>
      <c r="K39" s="80">
        <f>COUNTIF(Vertices[Betweenness Centrality],"&gt;= "&amp;J39)-COUNTIF(Vertices[Betweenness Centrality],"&gt;="&amp;J40)</f>
        <v>-2</v>
      </c>
      <c r="L39" s="79"/>
      <c r="M39" s="80">
        <f>COUNTIF(Vertices[Closeness Centrality],"&gt;= "&amp;L39)-COUNTIF(Vertices[Closeness Centrality],"&gt;="&amp;L40)</f>
        <v>-2</v>
      </c>
      <c r="N39" s="79"/>
      <c r="O39" s="80">
        <f>COUNTIF(Vertices[Eigenvector Centrality],"&gt;= "&amp;N39)-COUNTIF(Vertices[Eigenvector Centrality],"&gt;="&amp;N40)</f>
        <v>-2</v>
      </c>
      <c r="P39" s="79"/>
      <c r="Q39" s="80">
        <f>COUNTIF(Vertices[Eigenvector Centrality],"&gt;= "&amp;P39)-COUNTIF(Vertices[Eigenvector Centrality],"&gt;="&amp;P40)</f>
        <v>0</v>
      </c>
      <c r="R39" s="79"/>
      <c r="S39" s="81">
        <f>COUNTIF(Vertices[Clustering Coefficient],"&gt;= "&amp;R39)-COUNTIF(Vertices[Clustering Coefficient],"&gt;="&amp;R40)</f>
        <v>-6</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3.30909090909091</v>
      </c>
      <c r="G40" s="40">
        <f>COUNTIF(Vertices[In-Degree],"&gt;= "&amp;F40)-COUNTIF(Vertices[In-Degree],"&gt;="&amp;F41)</f>
        <v>0</v>
      </c>
      <c r="H40" s="39">
        <f>H28+($H$57-$H$2)/BinDivisor</f>
        <v>0.9454545454545457</v>
      </c>
      <c r="I40" s="40">
        <f>COUNTIF(Vertices[Out-Degree],"&gt;= "&amp;H40)-COUNTIF(Vertices[Out-Degree],"&gt;="&amp;H41)</f>
        <v>0</v>
      </c>
      <c r="J40" s="39">
        <f>J28+($J$57-$J$2)/BinDivisor</f>
        <v>7.090909090909086</v>
      </c>
      <c r="K40" s="40">
        <f>COUNTIF(Vertices[Betweenness Centrality],"&gt;= "&amp;J40)-COUNTIF(Vertices[Betweenness Centrality],"&gt;="&amp;J41)</f>
        <v>0</v>
      </c>
      <c r="L40" s="39">
        <f>L28+($L$57-$L$2)/BinDivisor</f>
        <v>0.11147161818181824</v>
      </c>
      <c r="M40" s="40">
        <f>COUNTIF(Vertices[Closeness Centrality],"&gt;= "&amp;L40)-COUNTIF(Vertices[Closeness Centrality],"&gt;="&amp;L41)</f>
        <v>0</v>
      </c>
      <c r="N40" s="39">
        <f>N28+($N$57-$N$2)/BinDivisor</f>
        <v>0.1472727272727274</v>
      </c>
      <c r="O40" s="40">
        <f>COUNTIF(Vertices[Eigenvector Centrality],"&gt;= "&amp;N40)-COUNTIF(Vertices[Eigenvector Centrality],"&gt;="&amp;N41)</f>
        <v>0</v>
      </c>
      <c r="P40" s="39">
        <f>P28+($P$57-$P$2)/BinDivisor</f>
        <v>1.3128279090909105</v>
      </c>
      <c r="Q40" s="40">
        <f>COUNTIF(Vertices[PageRank],"&gt;= "&amp;P40)-COUNTIF(Vertices[PageRank],"&gt;="&amp;P41)</f>
        <v>0</v>
      </c>
      <c r="R40" s="39">
        <f>R28+($R$57-$R$2)/BinDivisor</f>
        <v>0.31168831168831174</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0.981818181818182</v>
      </c>
      <c r="I41" s="42">
        <f>COUNTIF(Vertices[Out-Degree],"&gt;= "&amp;H41)-COUNTIF(Vertices[Out-Degree],"&gt;="&amp;H42)</f>
        <v>1</v>
      </c>
      <c r="J41" s="41">
        <f aca="true" t="shared" si="13" ref="J41:J56">J40+($J$57-$J$2)/BinDivisor</f>
        <v>7.363636363636359</v>
      </c>
      <c r="K41" s="42">
        <f>COUNTIF(Vertices[Betweenness Centrality],"&gt;= "&amp;J41)-COUNTIF(Vertices[Betweenness Centrality],"&gt;="&amp;J42)</f>
        <v>0</v>
      </c>
      <c r="L41" s="41">
        <f aca="true" t="shared" si="14" ref="L41:L56">L40+($L$57-$L$2)/BinDivisor</f>
        <v>0.11255387272727278</v>
      </c>
      <c r="M41" s="42">
        <f>COUNTIF(Vertices[Closeness Centrality],"&gt;= "&amp;L41)-COUNTIF(Vertices[Closeness Centrality],"&gt;="&amp;L42)</f>
        <v>0</v>
      </c>
      <c r="N41" s="41">
        <f aca="true" t="shared" si="15" ref="N41:N56">N40+($N$57-$N$2)/BinDivisor</f>
        <v>0.14909090909090922</v>
      </c>
      <c r="O41" s="42">
        <f>COUNTIF(Vertices[Eigenvector Centrality],"&gt;= "&amp;N41)-COUNTIF(Vertices[Eigenvector Centrality],"&gt;="&amp;N42)</f>
        <v>0</v>
      </c>
      <c r="P41" s="41">
        <f aca="true" t="shared" si="16" ref="P41:P56">P40+($P$57-$P$2)/BinDivisor</f>
        <v>1.3383706363636378</v>
      </c>
      <c r="Q41" s="42">
        <f>COUNTIF(Vertices[PageRank],"&gt;= "&amp;P41)-COUNTIF(Vertices[PageRank],"&gt;="&amp;P42)</f>
        <v>0</v>
      </c>
      <c r="R41" s="41">
        <f aca="true" t="shared" si="17" ref="R41:R56">R40+($R$57-$R$2)/BinDivisor</f>
        <v>0.31818181818181823</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3.563636363636365</v>
      </c>
      <c r="G42" s="40">
        <f>COUNTIF(Vertices[In-Degree],"&gt;= "&amp;F42)-COUNTIF(Vertices[In-Degree],"&gt;="&amp;F43)</f>
        <v>0</v>
      </c>
      <c r="H42" s="39">
        <f t="shared" si="12"/>
        <v>1.0181818181818183</v>
      </c>
      <c r="I42" s="40">
        <f>COUNTIF(Vertices[Out-Degree],"&gt;= "&amp;H42)-COUNTIF(Vertices[Out-Degree],"&gt;="&amp;H43)</f>
        <v>0</v>
      </c>
      <c r="J42" s="39">
        <f t="shared" si="13"/>
        <v>7.636363636363631</v>
      </c>
      <c r="K42" s="40">
        <f>COUNTIF(Vertices[Betweenness Centrality],"&gt;= "&amp;J42)-COUNTIF(Vertices[Betweenness Centrality],"&gt;="&amp;J43)</f>
        <v>0</v>
      </c>
      <c r="L42" s="39">
        <f t="shared" si="14"/>
        <v>0.11363612727272733</v>
      </c>
      <c r="M42" s="40">
        <f>COUNTIF(Vertices[Closeness Centrality],"&gt;= "&amp;L42)-COUNTIF(Vertices[Closeness Centrality],"&gt;="&amp;L43)</f>
        <v>0</v>
      </c>
      <c r="N42" s="39">
        <f t="shared" si="15"/>
        <v>0.15090909090909105</v>
      </c>
      <c r="O42" s="40">
        <f>COUNTIF(Vertices[Eigenvector Centrality],"&gt;= "&amp;N42)-COUNTIF(Vertices[Eigenvector Centrality],"&gt;="&amp;N43)</f>
        <v>0</v>
      </c>
      <c r="P42" s="39">
        <f t="shared" si="16"/>
        <v>1.3639133636363652</v>
      </c>
      <c r="Q42" s="40">
        <f>COUNTIF(Vertices[PageRank],"&gt;= "&amp;P42)-COUNTIF(Vertices[PageRank],"&gt;="&amp;P43)</f>
        <v>0</v>
      </c>
      <c r="R42" s="39">
        <f t="shared" si="17"/>
        <v>0.32467532467532473</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3.6909090909090922</v>
      </c>
      <c r="G43" s="42">
        <f>COUNTIF(Vertices[In-Degree],"&gt;= "&amp;F43)-COUNTIF(Vertices[In-Degree],"&gt;="&amp;F44)</f>
        <v>0</v>
      </c>
      <c r="H43" s="41">
        <f t="shared" si="12"/>
        <v>1.0545454545454547</v>
      </c>
      <c r="I43" s="42">
        <f>COUNTIF(Vertices[Out-Degree],"&gt;= "&amp;H43)-COUNTIF(Vertices[Out-Degree],"&gt;="&amp;H44)</f>
        <v>0</v>
      </c>
      <c r="J43" s="41">
        <f t="shared" si="13"/>
        <v>7.909090909090904</v>
      </c>
      <c r="K43" s="42">
        <f>COUNTIF(Vertices[Betweenness Centrality],"&gt;= "&amp;J43)-COUNTIF(Vertices[Betweenness Centrality],"&gt;="&amp;J44)</f>
        <v>0</v>
      </c>
      <c r="L43" s="41">
        <f t="shared" si="14"/>
        <v>0.11471838181818188</v>
      </c>
      <c r="M43" s="42">
        <f>COUNTIF(Vertices[Closeness Centrality],"&gt;= "&amp;L43)-COUNTIF(Vertices[Closeness Centrality],"&gt;="&amp;L44)</f>
        <v>0</v>
      </c>
      <c r="N43" s="41">
        <f t="shared" si="15"/>
        <v>0.15272727272727288</v>
      </c>
      <c r="O43" s="42">
        <f>COUNTIF(Vertices[Eigenvector Centrality],"&gt;= "&amp;N43)-COUNTIF(Vertices[Eigenvector Centrality],"&gt;="&amp;N44)</f>
        <v>0</v>
      </c>
      <c r="P43" s="41">
        <f t="shared" si="16"/>
        <v>1.3894560909090925</v>
      </c>
      <c r="Q43" s="42">
        <f>COUNTIF(Vertices[PageRank],"&gt;= "&amp;P43)-COUNTIF(Vertices[PageRank],"&gt;="&amp;P44)</f>
        <v>0</v>
      </c>
      <c r="R43" s="41">
        <f t="shared" si="17"/>
        <v>0.3311688311688312</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3.8181818181818197</v>
      </c>
      <c r="G44" s="40">
        <f>COUNTIF(Vertices[In-Degree],"&gt;= "&amp;F44)-COUNTIF(Vertices[In-Degree],"&gt;="&amp;F45)</f>
        <v>0</v>
      </c>
      <c r="H44" s="39">
        <f t="shared" si="12"/>
        <v>1.090909090909091</v>
      </c>
      <c r="I44" s="40">
        <f>COUNTIF(Vertices[Out-Degree],"&gt;= "&amp;H44)-COUNTIF(Vertices[Out-Degree],"&gt;="&amp;H45)</f>
        <v>0</v>
      </c>
      <c r="J44" s="39">
        <f t="shared" si="13"/>
        <v>8.181818181818176</v>
      </c>
      <c r="K44" s="40">
        <f>COUNTIF(Vertices[Betweenness Centrality],"&gt;= "&amp;J44)-COUNTIF(Vertices[Betweenness Centrality],"&gt;="&amp;J45)</f>
        <v>0</v>
      </c>
      <c r="L44" s="39">
        <f t="shared" si="14"/>
        <v>0.11580063636363642</v>
      </c>
      <c r="M44" s="40">
        <f>COUNTIF(Vertices[Closeness Centrality],"&gt;= "&amp;L44)-COUNTIF(Vertices[Closeness Centrality],"&gt;="&amp;L45)</f>
        <v>0</v>
      </c>
      <c r="N44" s="39">
        <f t="shared" si="15"/>
        <v>0.1545454545454547</v>
      </c>
      <c r="O44" s="40">
        <f>COUNTIF(Vertices[Eigenvector Centrality],"&gt;= "&amp;N44)-COUNTIF(Vertices[Eigenvector Centrality],"&gt;="&amp;N45)</f>
        <v>0</v>
      </c>
      <c r="P44" s="39">
        <f t="shared" si="16"/>
        <v>1.4149988181818198</v>
      </c>
      <c r="Q44" s="40">
        <f>COUNTIF(Vertices[PageRank],"&gt;= "&amp;P44)-COUNTIF(Vertices[PageRank],"&gt;="&amp;P45)</f>
        <v>0</v>
      </c>
      <c r="R44" s="39">
        <f t="shared" si="17"/>
        <v>0.3376623376623377</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3.945454545454547</v>
      </c>
      <c r="G45" s="42">
        <f>COUNTIF(Vertices[In-Degree],"&gt;= "&amp;F45)-COUNTIF(Vertices[In-Degree],"&gt;="&amp;F46)</f>
        <v>0</v>
      </c>
      <c r="H45" s="41">
        <f t="shared" si="12"/>
        <v>1.1272727272727274</v>
      </c>
      <c r="I45" s="42">
        <f>COUNTIF(Vertices[Out-Degree],"&gt;= "&amp;H45)-COUNTIF(Vertices[Out-Degree],"&gt;="&amp;H46)</f>
        <v>0</v>
      </c>
      <c r="J45" s="41">
        <f t="shared" si="13"/>
        <v>8.45454545454545</v>
      </c>
      <c r="K45" s="42">
        <f>COUNTIF(Vertices[Betweenness Centrality],"&gt;= "&amp;J45)-COUNTIF(Vertices[Betweenness Centrality],"&gt;="&amp;J46)</f>
        <v>0</v>
      </c>
      <c r="L45" s="41">
        <f t="shared" si="14"/>
        <v>0.11688289090909097</v>
      </c>
      <c r="M45" s="42">
        <f>COUNTIF(Vertices[Closeness Centrality],"&gt;= "&amp;L45)-COUNTIF(Vertices[Closeness Centrality],"&gt;="&amp;L46)</f>
        <v>0</v>
      </c>
      <c r="N45" s="41">
        <f t="shared" si="15"/>
        <v>0.15636363636363654</v>
      </c>
      <c r="O45" s="42">
        <f>COUNTIF(Vertices[Eigenvector Centrality],"&gt;= "&amp;N45)-COUNTIF(Vertices[Eigenvector Centrality],"&gt;="&amp;N46)</f>
        <v>0</v>
      </c>
      <c r="P45" s="41">
        <f t="shared" si="16"/>
        <v>1.4405415454545472</v>
      </c>
      <c r="Q45" s="42">
        <f>COUNTIF(Vertices[PageRank],"&gt;= "&amp;P45)-COUNTIF(Vertices[PageRank],"&gt;="&amp;P46)</f>
        <v>0</v>
      </c>
      <c r="R45" s="41">
        <f t="shared" si="17"/>
        <v>0.3441558441558442</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4.072727272727274</v>
      </c>
      <c r="G46" s="40">
        <f>COUNTIF(Vertices[In-Degree],"&gt;= "&amp;F46)-COUNTIF(Vertices[In-Degree],"&gt;="&amp;F47)</f>
        <v>0</v>
      </c>
      <c r="H46" s="39">
        <f t="shared" si="12"/>
        <v>1.1636363636363638</v>
      </c>
      <c r="I46" s="40">
        <f>COUNTIF(Vertices[Out-Degree],"&gt;= "&amp;H46)-COUNTIF(Vertices[Out-Degree],"&gt;="&amp;H47)</f>
        <v>0</v>
      </c>
      <c r="J46" s="39">
        <f t="shared" si="13"/>
        <v>8.727272727272723</v>
      </c>
      <c r="K46" s="40">
        <f>COUNTIF(Vertices[Betweenness Centrality],"&gt;= "&amp;J46)-COUNTIF(Vertices[Betweenness Centrality],"&gt;="&amp;J47)</f>
        <v>0</v>
      </c>
      <c r="L46" s="39">
        <f t="shared" si="14"/>
        <v>0.11796514545454552</v>
      </c>
      <c r="M46" s="40">
        <f>COUNTIF(Vertices[Closeness Centrality],"&gt;= "&amp;L46)-COUNTIF(Vertices[Closeness Centrality],"&gt;="&amp;L47)</f>
        <v>0</v>
      </c>
      <c r="N46" s="39">
        <f t="shared" si="15"/>
        <v>0.15818181818181837</v>
      </c>
      <c r="O46" s="40">
        <f>COUNTIF(Vertices[Eigenvector Centrality],"&gt;= "&amp;N46)-COUNTIF(Vertices[Eigenvector Centrality],"&gt;="&amp;N47)</f>
        <v>0</v>
      </c>
      <c r="P46" s="39">
        <f t="shared" si="16"/>
        <v>1.4660842727272745</v>
      </c>
      <c r="Q46" s="40">
        <f>COUNTIF(Vertices[PageRank],"&gt;= "&amp;P46)-COUNTIF(Vertices[PageRank],"&gt;="&amp;P47)</f>
        <v>0</v>
      </c>
      <c r="R46" s="39">
        <f t="shared" si="17"/>
        <v>0.3506493506493507</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4.200000000000001</v>
      </c>
      <c r="G47" s="42">
        <f>COUNTIF(Vertices[In-Degree],"&gt;= "&amp;F47)-COUNTIF(Vertices[In-Degree],"&gt;="&amp;F48)</f>
        <v>0</v>
      </c>
      <c r="H47" s="41">
        <f t="shared" si="12"/>
        <v>1.2000000000000002</v>
      </c>
      <c r="I47" s="42">
        <f>COUNTIF(Vertices[Out-Degree],"&gt;= "&amp;H47)-COUNTIF(Vertices[Out-Degree],"&gt;="&amp;H48)</f>
        <v>0</v>
      </c>
      <c r="J47" s="41">
        <f t="shared" si="13"/>
        <v>8.999999999999996</v>
      </c>
      <c r="K47" s="42">
        <f>COUNTIF(Vertices[Betweenness Centrality],"&gt;= "&amp;J47)-COUNTIF(Vertices[Betweenness Centrality],"&gt;="&amp;J48)</f>
        <v>0</v>
      </c>
      <c r="L47" s="41">
        <f t="shared" si="14"/>
        <v>0.11904740000000007</v>
      </c>
      <c r="M47" s="42">
        <f>COUNTIF(Vertices[Closeness Centrality],"&gt;= "&amp;L47)-COUNTIF(Vertices[Closeness Centrality],"&gt;="&amp;L48)</f>
        <v>0</v>
      </c>
      <c r="N47" s="41">
        <f t="shared" si="15"/>
        <v>0.1600000000000002</v>
      </c>
      <c r="O47" s="42">
        <f>COUNTIF(Vertices[Eigenvector Centrality],"&gt;= "&amp;N47)-COUNTIF(Vertices[Eigenvector Centrality],"&gt;="&amp;N48)</f>
        <v>0</v>
      </c>
      <c r="P47" s="41">
        <f t="shared" si="16"/>
        <v>1.4916270000000018</v>
      </c>
      <c r="Q47" s="42">
        <f>COUNTIF(Vertices[PageRank],"&gt;= "&amp;P47)-COUNTIF(Vertices[PageRank],"&gt;="&amp;P48)</f>
        <v>0</v>
      </c>
      <c r="R47" s="41">
        <f t="shared" si="17"/>
        <v>0.3571428571428572</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4.327272727272728</v>
      </c>
      <c r="G48" s="40">
        <f>COUNTIF(Vertices[In-Degree],"&gt;= "&amp;F48)-COUNTIF(Vertices[In-Degree],"&gt;="&amp;F49)</f>
        <v>0</v>
      </c>
      <c r="H48" s="39">
        <f t="shared" si="12"/>
        <v>1.2363636363636366</v>
      </c>
      <c r="I48" s="40">
        <f>COUNTIF(Vertices[Out-Degree],"&gt;= "&amp;H48)-COUNTIF(Vertices[Out-Degree],"&gt;="&amp;H49)</f>
        <v>0</v>
      </c>
      <c r="J48" s="39">
        <f t="shared" si="13"/>
        <v>9.27272727272727</v>
      </c>
      <c r="K48" s="40">
        <f>COUNTIF(Vertices[Betweenness Centrality],"&gt;= "&amp;J48)-COUNTIF(Vertices[Betweenness Centrality],"&gt;="&amp;J49)</f>
        <v>0</v>
      </c>
      <c r="L48" s="39">
        <f t="shared" si="14"/>
        <v>0.12012965454545461</v>
      </c>
      <c r="M48" s="40">
        <f>COUNTIF(Vertices[Closeness Centrality],"&gt;= "&amp;L48)-COUNTIF(Vertices[Closeness Centrality],"&gt;="&amp;L49)</f>
        <v>0</v>
      </c>
      <c r="N48" s="39">
        <f t="shared" si="15"/>
        <v>0.16181818181818203</v>
      </c>
      <c r="O48" s="40">
        <f>COUNTIF(Vertices[Eigenvector Centrality],"&gt;= "&amp;N48)-COUNTIF(Vertices[Eigenvector Centrality],"&gt;="&amp;N49)</f>
        <v>0</v>
      </c>
      <c r="P48" s="39">
        <f t="shared" si="16"/>
        <v>1.5171697272727291</v>
      </c>
      <c r="Q48" s="40">
        <f>COUNTIF(Vertices[PageRank],"&gt;= "&amp;P48)-COUNTIF(Vertices[PageRank],"&gt;="&amp;P49)</f>
        <v>0</v>
      </c>
      <c r="R48" s="39">
        <f t="shared" si="17"/>
        <v>0.3636363636363637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4.454545454545455</v>
      </c>
      <c r="G49" s="42">
        <f>COUNTIF(Vertices[In-Degree],"&gt;= "&amp;F49)-COUNTIF(Vertices[In-Degree],"&gt;="&amp;F50)</f>
        <v>0</v>
      </c>
      <c r="H49" s="41">
        <f t="shared" si="12"/>
        <v>1.272727272727273</v>
      </c>
      <c r="I49" s="42">
        <f>COUNTIF(Vertices[Out-Degree],"&gt;= "&amp;H49)-COUNTIF(Vertices[Out-Degree],"&gt;="&amp;H50)</f>
        <v>0</v>
      </c>
      <c r="J49" s="41">
        <f t="shared" si="13"/>
        <v>9.545454545454543</v>
      </c>
      <c r="K49" s="42">
        <f>COUNTIF(Vertices[Betweenness Centrality],"&gt;= "&amp;J49)-COUNTIF(Vertices[Betweenness Centrality],"&gt;="&amp;J50)</f>
        <v>0</v>
      </c>
      <c r="L49" s="41">
        <f t="shared" si="14"/>
        <v>0.12121190909090916</v>
      </c>
      <c r="M49" s="42">
        <f>COUNTIF(Vertices[Closeness Centrality],"&gt;= "&amp;L49)-COUNTIF(Vertices[Closeness Centrality],"&gt;="&amp;L50)</f>
        <v>0</v>
      </c>
      <c r="N49" s="41">
        <f t="shared" si="15"/>
        <v>0.16363636363636386</v>
      </c>
      <c r="O49" s="42">
        <f>COUNTIF(Vertices[Eigenvector Centrality],"&gt;= "&amp;N49)-COUNTIF(Vertices[Eigenvector Centrality],"&gt;="&amp;N50)</f>
        <v>0</v>
      </c>
      <c r="P49" s="41">
        <f t="shared" si="16"/>
        <v>1.5427124545454565</v>
      </c>
      <c r="Q49" s="42">
        <f>COUNTIF(Vertices[PageRank],"&gt;= "&amp;P49)-COUNTIF(Vertices[PageRank],"&gt;="&amp;P50)</f>
        <v>0</v>
      </c>
      <c r="R49" s="41">
        <f t="shared" si="17"/>
        <v>0.3701298701298702</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4.581818181818182</v>
      </c>
      <c r="G50" s="40">
        <f>COUNTIF(Vertices[In-Degree],"&gt;= "&amp;F50)-COUNTIF(Vertices[In-Degree],"&gt;="&amp;F51)</f>
        <v>0</v>
      </c>
      <c r="H50" s="39">
        <f t="shared" si="12"/>
        <v>1.3090909090909093</v>
      </c>
      <c r="I50" s="40">
        <f>COUNTIF(Vertices[Out-Degree],"&gt;= "&amp;H50)-COUNTIF(Vertices[Out-Degree],"&gt;="&amp;H51)</f>
        <v>0</v>
      </c>
      <c r="J50" s="39">
        <f t="shared" si="13"/>
        <v>9.818181818181817</v>
      </c>
      <c r="K50" s="40">
        <f>COUNTIF(Vertices[Betweenness Centrality],"&gt;= "&amp;J50)-COUNTIF(Vertices[Betweenness Centrality],"&gt;="&amp;J51)</f>
        <v>0</v>
      </c>
      <c r="L50" s="39">
        <f t="shared" si="14"/>
        <v>0.12229416363636371</v>
      </c>
      <c r="M50" s="40">
        <f>COUNTIF(Vertices[Closeness Centrality],"&gt;= "&amp;L50)-COUNTIF(Vertices[Closeness Centrality],"&gt;="&amp;L51)</f>
        <v>0</v>
      </c>
      <c r="N50" s="39">
        <f t="shared" si="15"/>
        <v>0.1654545454545457</v>
      </c>
      <c r="O50" s="40">
        <f>COUNTIF(Vertices[Eigenvector Centrality],"&gt;= "&amp;N50)-COUNTIF(Vertices[Eigenvector Centrality],"&gt;="&amp;N51)</f>
        <v>0</v>
      </c>
      <c r="P50" s="39">
        <f t="shared" si="16"/>
        <v>1.5682551818181838</v>
      </c>
      <c r="Q50" s="40">
        <f>COUNTIF(Vertices[PageRank],"&gt;= "&amp;P50)-COUNTIF(Vertices[PageRank],"&gt;="&amp;P51)</f>
        <v>0</v>
      </c>
      <c r="R50" s="39">
        <f t="shared" si="17"/>
        <v>0.3766233766233767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4.709090909090909</v>
      </c>
      <c r="G51" s="42">
        <f>COUNTIF(Vertices[In-Degree],"&gt;= "&amp;F51)-COUNTIF(Vertices[In-Degree],"&gt;="&amp;F52)</f>
        <v>0</v>
      </c>
      <c r="H51" s="41">
        <f t="shared" si="12"/>
        <v>1.3454545454545457</v>
      </c>
      <c r="I51" s="42">
        <f>COUNTIF(Vertices[Out-Degree],"&gt;= "&amp;H51)-COUNTIF(Vertices[Out-Degree],"&gt;="&amp;H52)</f>
        <v>0</v>
      </c>
      <c r="J51" s="41">
        <f t="shared" si="13"/>
        <v>10.09090909090909</v>
      </c>
      <c r="K51" s="42">
        <f>COUNTIF(Vertices[Betweenness Centrality],"&gt;= "&amp;J51)-COUNTIF(Vertices[Betweenness Centrality],"&gt;="&amp;J52)</f>
        <v>0</v>
      </c>
      <c r="L51" s="41">
        <f t="shared" si="14"/>
        <v>0.12337641818181826</v>
      </c>
      <c r="M51" s="42">
        <f>COUNTIF(Vertices[Closeness Centrality],"&gt;= "&amp;L51)-COUNTIF(Vertices[Closeness Centrality],"&gt;="&amp;L52)</f>
        <v>0</v>
      </c>
      <c r="N51" s="41">
        <f t="shared" si="15"/>
        <v>0.16727272727272752</v>
      </c>
      <c r="O51" s="42">
        <f>COUNTIF(Vertices[Eigenvector Centrality],"&gt;= "&amp;N51)-COUNTIF(Vertices[Eigenvector Centrality],"&gt;="&amp;N52)</f>
        <v>0</v>
      </c>
      <c r="P51" s="41">
        <f t="shared" si="16"/>
        <v>1.5937979090909111</v>
      </c>
      <c r="Q51" s="42">
        <f>COUNTIF(Vertices[PageRank],"&gt;= "&amp;P51)-COUNTIF(Vertices[PageRank],"&gt;="&amp;P52)</f>
        <v>0</v>
      </c>
      <c r="R51" s="41">
        <f t="shared" si="17"/>
        <v>0.3831168831168832</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4.836363636363636</v>
      </c>
      <c r="G52" s="40">
        <f>COUNTIF(Vertices[In-Degree],"&gt;= "&amp;F52)-COUNTIF(Vertices[In-Degree],"&gt;="&amp;F53)</f>
        <v>0</v>
      </c>
      <c r="H52" s="39">
        <f t="shared" si="12"/>
        <v>1.381818181818182</v>
      </c>
      <c r="I52" s="40">
        <f>COUNTIF(Vertices[Out-Degree],"&gt;= "&amp;H52)-COUNTIF(Vertices[Out-Degree],"&gt;="&amp;H53)</f>
        <v>0</v>
      </c>
      <c r="J52" s="39">
        <f t="shared" si="13"/>
        <v>10.363636363636363</v>
      </c>
      <c r="K52" s="40">
        <f>COUNTIF(Vertices[Betweenness Centrality],"&gt;= "&amp;J52)-COUNTIF(Vertices[Betweenness Centrality],"&gt;="&amp;J53)</f>
        <v>0</v>
      </c>
      <c r="L52" s="39">
        <f t="shared" si="14"/>
        <v>0.1244586727272728</v>
      </c>
      <c r="M52" s="40">
        <f>COUNTIF(Vertices[Closeness Centrality],"&gt;= "&amp;L52)-COUNTIF(Vertices[Closeness Centrality],"&gt;="&amp;L53)</f>
        <v>0</v>
      </c>
      <c r="N52" s="39">
        <f t="shared" si="15"/>
        <v>0.16909090909090935</v>
      </c>
      <c r="O52" s="40">
        <f>COUNTIF(Vertices[Eigenvector Centrality],"&gt;= "&amp;N52)-COUNTIF(Vertices[Eigenvector Centrality],"&gt;="&amp;N53)</f>
        <v>0</v>
      </c>
      <c r="P52" s="39">
        <f t="shared" si="16"/>
        <v>1.6193406363636385</v>
      </c>
      <c r="Q52" s="40">
        <f>COUNTIF(Vertices[PageRank],"&gt;= "&amp;P52)-COUNTIF(Vertices[PageRank],"&gt;="&amp;P53)</f>
        <v>0</v>
      </c>
      <c r="R52" s="39">
        <f t="shared" si="17"/>
        <v>0.3896103896103897</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4.963636363636363</v>
      </c>
      <c r="G53" s="42">
        <f>COUNTIF(Vertices[In-Degree],"&gt;= "&amp;F53)-COUNTIF(Vertices[In-Degree],"&gt;="&amp;F54)</f>
        <v>0</v>
      </c>
      <c r="H53" s="41">
        <f t="shared" si="12"/>
        <v>1.4181818181818184</v>
      </c>
      <c r="I53" s="42">
        <f>COUNTIF(Vertices[Out-Degree],"&gt;= "&amp;H53)-COUNTIF(Vertices[Out-Degree],"&gt;="&amp;H54)</f>
        <v>0</v>
      </c>
      <c r="J53" s="41">
        <f t="shared" si="13"/>
        <v>10.636363636363637</v>
      </c>
      <c r="K53" s="42">
        <f>COUNTIF(Vertices[Betweenness Centrality],"&gt;= "&amp;J53)-COUNTIF(Vertices[Betweenness Centrality],"&gt;="&amp;J54)</f>
        <v>0</v>
      </c>
      <c r="L53" s="41">
        <f t="shared" si="14"/>
        <v>0.12554092727272734</v>
      </c>
      <c r="M53" s="42">
        <f>COUNTIF(Vertices[Closeness Centrality],"&gt;= "&amp;L53)-COUNTIF(Vertices[Closeness Centrality],"&gt;="&amp;L54)</f>
        <v>0</v>
      </c>
      <c r="N53" s="41">
        <f t="shared" si="15"/>
        <v>0.17090909090909118</v>
      </c>
      <c r="O53" s="42">
        <f>COUNTIF(Vertices[Eigenvector Centrality],"&gt;= "&amp;N53)-COUNTIF(Vertices[Eigenvector Centrality],"&gt;="&amp;N54)</f>
        <v>0</v>
      </c>
      <c r="P53" s="41">
        <f t="shared" si="16"/>
        <v>1.6448833636363658</v>
      </c>
      <c r="Q53" s="42">
        <f>COUNTIF(Vertices[PageRank],"&gt;= "&amp;P53)-COUNTIF(Vertices[PageRank],"&gt;="&amp;P54)</f>
        <v>0</v>
      </c>
      <c r="R53" s="41">
        <f t="shared" si="17"/>
        <v>0.3961038961038962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5.09090909090909</v>
      </c>
      <c r="G54" s="40">
        <f>COUNTIF(Vertices[In-Degree],"&gt;= "&amp;F54)-COUNTIF(Vertices[In-Degree],"&gt;="&amp;F55)</f>
        <v>0</v>
      </c>
      <c r="H54" s="39">
        <f t="shared" si="12"/>
        <v>1.4545454545454548</v>
      </c>
      <c r="I54" s="40">
        <f>COUNTIF(Vertices[Out-Degree],"&gt;= "&amp;H54)-COUNTIF(Vertices[Out-Degree],"&gt;="&amp;H55)</f>
        <v>0</v>
      </c>
      <c r="J54" s="39">
        <f t="shared" si="13"/>
        <v>10.90909090909091</v>
      </c>
      <c r="K54" s="40">
        <f>COUNTIF(Vertices[Betweenness Centrality],"&gt;= "&amp;J54)-COUNTIF(Vertices[Betweenness Centrality],"&gt;="&amp;J55)</f>
        <v>0</v>
      </c>
      <c r="L54" s="39">
        <f t="shared" si="14"/>
        <v>0.12662318181818188</v>
      </c>
      <c r="M54" s="40">
        <f>COUNTIF(Vertices[Closeness Centrality],"&gt;= "&amp;L54)-COUNTIF(Vertices[Closeness Centrality],"&gt;="&amp;L55)</f>
        <v>0</v>
      </c>
      <c r="N54" s="39">
        <f t="shared" si="15"/>
        <v>0.172727272727273</v>
      </c>
      <c r="O54" s="40">
        <f>COUNTIF(Vertices[Eigenvector Centrality],"&gt;= "&amp;N54)-COUNTIF(Vertices[Eigenvector Centrality],"&gt;="&amp;N55)</f>
        <v>0</v>
      </c>
      <c r="P54" s="39">
        <f t="shared" si="16"/>
        <v>1.670426090909093</v>
      </c>
      <c r="Q54" s="40">
        <f>COUNTIF(Vertices[PageRank],"&gt;= "&amp;P54)-COUNTIF(Vertices[PageRank],"&gt;="&amp;P55)</f>
        <v>0</v>
      </c>
      <c r="R54" s="39">
        <f t="shared" si="17"/>
        <v>0.4025974025974027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5.218181818181817</v>
      </c>
      <c r="G55" s="42">
        <f>COUNTIF(Vertices[In-Degree],"&gt;= "&amp;F55)-COUNTIF(Vertices[In-Degree],"&gt;="&amp;F56)</f>
        <v>0</v>
      </c>
      <c r="H55" s="41">
        <f t="shared" si="12"/>
        <v>1.4909090909090912</v>
      </c>
      <c r="I55" s="42">
        <f>COUNTIF(Vertices[Out-Degree],"&gt;= "&amp;H55)-COUNTIF(Vertices[Out-Degree],"&gt;="&amp;H56)</f>
        <v>0</v>
      </c>
      <c r="J55" s="41">
        <f t="shared" si="13"/>
        <v>11.181818181818183</v>
      </c>
      <c r="K55" s="42">
        <f>COUNTIF(Vertices[Betweenness Centrality],"&gt;= "&amp;J55)-COUNTIF(Vertices[Betweenness Centrality],"&gt;="&amp;J56)</f>
        <v>0</v>
      </c>
      <c r="L55" s="41">
        <f t="shared" si="14"/>
        <v>0.12770543636363643</v>
      </c>
      <c r="M55" s="42">
        <f>COUNTIF(Vertices[Closeness Centrality],"&gt;= "&amp;L55)-COUNTIF(Vertices[Closeness Centrality],"&gt;="&amp;L56)</f>
        <v>0</v>
      </c>
      <c r="N55" s="41">
        <f t="shared" si="15"/>
        <v>0.17454545454545484</v>
      </c>
      <c r="O55" s="42">
        <f>COUNTIF(Vertices[Eigenvector Centrality],"&gt;= "&amp;N55)-COUNTIF(Vertices[Eigenvector Centrality],"&gt;="&amp;N56)</f>
        <v>0</v>
      </c>
      <c r="P55" s="41">
        <f t="shared" si="16"/>
        <v>1.6959688181818204</v>
      </c>
      <c r="Q55" s="42">
        <f>COUNTIF(Vertices[PageRank],"&gt;= "&amp;P55)-COUNTIF(Vertices[PageRank],"&gt;="&amp;P56)</f>
        <v>0</v>
      </c>
      <c r="R55" s="41">
        <f t="shared" si="17"/>
        <v>0.40909090909090917</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5.345454545454544</v>
      </c>
      <c r="G56" s="40">
        <f>COUNTIF(Vertices[In-Degree],"&gt;= "&amp;F56)-COUNTIF(Vertices[In-Degree],"&gt;="&amp;F57)</f>
        <v>1</v>
      </c>
      <c r="H56" s="39">
        <f t="shared" si="12"/>
        <v>1.5272727272727276</v>
      </c>
      <c r="I56" s="40">
        <f>COUNTIF(Vertices[Out-Degree],"&gt;= "&amp;H56)-COUNTIF(Vertices[Out-Degree],"&gt;="&amp;H57)</f>
        <v>0</v>
      </c>
      <c r="J56" s="39">
        <f t="shared" si="13"/>
        <v>11.454545454545457</v>
      </c>
      <c r="K56" s="40">
        <f>COUNTIF(Vertices[Betweenness Centrality],"&gt;= "&amp;J56)-COUNTIF(Vertices[Betweenness Centrality],"&gt;="&amp;J57)</f>
        <v>0</v>
      </c>
      <c r="L56" s="39">
        <f t="shared" si="14"/>
        <v>0.12878769090909098</v>
      </c>
      <c r="M56" s="40">
        <f>COUNTIF(Vertices[Closeness Centrality],"&gt;= "&amp;L56)-COUNTIF(Vertices[Closeness Centrality],"&gt;="&amp;L57)</f>
        <v>0</v>
      </c>
      <c r="N56" s="39">
        <f t="shared" si="15"/>
        <v>0.17636363636363667</v>
      </c>
      <c r="O56" s="40">
        <f>COUNTIF(Vertices[Eigenvector Centrality],"&gt;= "&amp;N56)-COUNTIF(Vertices[Eigenvector Centrality],"&gt;="&amp;N57)</f>
        <v>0</v>
      </c>
      <c r="P56" s="39">
        <f t="shared" si="16"/>
        <v>1.7215115454545478</v>
      </c>
      <c r="Q56" s="40">
        <f>COUNTIF(Vertices[PageRank],"&gt;= "&amp;P56)-COUNTIF(Vertices[PageRank],"&gt;="&amp;P57)</f>
        <v>0</v>
      </c>
      <c r="R56" s="39">
        <f t="shared" si="17"/>
        <v>0.41558441558441567</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7</v>
      </c>
      <c r="G57" s="44">
        <f>COUNTIF(Vertices[In-Degree],"&gt;= "&amp;F57)-COUNTIF(Vertices[In-Degree],"&gt;="&amp;F58)</f>
        <v>1</v>
      </c>
      <c r="H57" s="43">
        <f>MAX(Vertices[Out-Degree])</f>
        <v>2</v>
      </c>
      <c r="I57" s="44">
        <f>COUNTIF(Vertices[Out-Degree],"&gt;= "&amp;H57)-COUNTIF(Vertices[Out-Degree],"&gt;="&amp;H58)</f>
        <v>6</v>
      </c>
      <c r="J57" s="43">
        <f>MAX(Vertices[Betweenness Centrality])</f>
        <v>15</v>
      </c>
      <c r="K57" s="44">
        <f>COUNTIF(Vertices[Betweenness Centrality],"&gt;= "&amp;J57)-COUNTIF(Vertices[Betweenness Centrality],"&gt;="&amp;J58)</f>
        <v>2</v>
      </c>
      <c r="L57" s="43">
        <f>MAX(Vertices[Closeness Centrality])</f>
        <v>0.142857</v>
      </c>
      <c r="M57" s="44">
        <f>COUNTIF(Vertices[Closeness Centrality],"&gt;= "&amp;L57)-COUNTIF(Vertices[Closeness Centrality],"&gt;="&amp;L58)</f>
        <v>2</v>
      </c>
      <c r="N57" s="43">
        <f>MAX(Vertices[Eigenvector Centrality])</f>
        <v>0.2</v>
      </c>
      <c r="O57" s="44">
        <f>COUNTIF(Vertices[Eigenvector Centrality],"&gt;= "&amp;N57)-COUNTIF(Vertices[Eigenvector Centrality],"&gt;="&amp;N58)</f>
        <v>2</v>
      </c>
      <c r="P57" s="43">
        <f>MAX(Vertices[PageRank])</f>
        <v>2.053567</v>
      </c>
      <c r="Q57" s="44">
        <f>COUNTIF(Vertices[PageRank],"&gt;= "&amp;P57)-COUNTIF(Vertices[PageRank],"&gt;="&amp;P58)</f>
        <v>2</v>
      </c>
      <c r="R57" s="43">
        <f>MAX(Vertices[Clustering Coefficient])</f>
        <v>0.5</v>
      </c>
      <c r="S57" s="47">
        <f>COUNTIF(Vertices[Clustering Coefficient],"&gt;= "&amp;R57)-COUNTIF(Vertices[Clustering Coefficient],"&gt;="&amp;R58)</f>
        <v>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7</v>
      </c>
    </row>
    <row r="71" spans="1:2" ht="15">
      <c r="A71" s="35" t="s">
        <v>90</v>
      </c>
      <c r="B71" s="49">
        <f>_xlfn.IFERROR(AVERAGE(Vertices[In-Degree]),NoMetricMessage)</f>
        <v>1.625</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1.625</v>
      </c>
    </row>
    <row r="86" spans="1:2" ht="15">
      <c r="A86" s="35" t="s">
        <v>97</v>
      </c>
      <c r="B86" s="49">
        <f>_xlfn.IFERROR(MEDIAN(Vertices[Out-Degree]),NoMetricMessage)</f>
        <v>2</v>
      </c>
    </row>
    <row r="97" spans="1:2" ht="15">
      <c r="A97" s="35" t="s">
        <v>100</v>
      </c>
      <c r="B97" s="49">
        <f>IF(COUNT(Vertices[Betweenness Centrality])&gt;0,J2,NoMetricMessage)</f>
        <v>0</v>
      </c>
    </row>
    <row r="98" spans="1:2" ht="15">
      <c r="A98" s="35" t="s">
        <v>101</v>
      </c>
      <c r="B98" s="49">
        <f>IF(COUNT(Vertices[Betweenness Centrality])&gt;0,J57,NoMetricMessage)</f>
        <v>15</v>
      </c>
    </row>
    <row r="99" spans="1:2" ht="15">
      <c r="A99" s="35" t="s">
        <v>102</v>
      </c>
      <c r="B99" s="49">
        <f>_xlfn.IFERROR(AVERAGE(Vertices[Betweenness Centrality]),NoMetricMessage)</f>
        <v>3.75</v>
      </c>
    </row>
    <row r="100" spans="1:2" ht="15">
      <c r="A100" s="35" t="s">
        <v>103</v>
      </c>
      <c r="B100" s="49">
        <f>_xlfn.IFERROR(MEDIAN(Vertices[Betweenness Centrality]),NoMetricMessage)</f>
        <v>0</v>
      </c>
    </row>
    <row r="111" spans="1:2" ht="15">
      <c r="A111" s="35" t="s">
        <v>106</v>
      </c>
      <c r="B111" s="49">
        <f>IF(COUNT(Vertices[Closeness Centrality])&gt;0,L2,NoMetricMessage)</f>
        <v>0.083333</v>
      </c>
    </row>
    <row r="112" spans="1:2" ht="15">
      <c r="A112" s="35" t="s">
        <v>107</v>
      </c>
      <c r="B112" s="49">
        <f>IF(COUNT(Vertices[Closeness Centrality])&gt;0,L57,NoMetricMessage)</f>
        <v>0.142857</v>
      </c>
    </row>
    <row r="113" spans="1:2" ht="15">
      <c r="A113" s="35" t="s">
        <v>108</v>
      </c>
      <c r="B113" s="49">
        <f>_xlfn.IFERROR(AVERAGE(Vertices[Closeness Centrality]),NoMetricMessage)</f>
        <v>0.098214</v>
      </c>
    </row>
    <row r="114" spans="1:2" ht="15">
      <c r="A114" s="35" t="s">
        <v>109</v>
      </c>
      <c r="B114" s="49">
        <f>_xlfn.IFERROR(MEDIAN(Vertices[Closeness Centrality]),NoMetricMessage)</f>
        <v>0.083333</v>
      </c>
    </row>
    <row r="125" spans="1:2" ht="15">
      <c r="A125" s="35" t="s">
        <v>112</v>
      </c>
      <c r="B125" s="49">
        <f>IF(COUNT(Vertices[Eigenvector Centrality])&gt;0,N2,NoMetricMessage)</f>
        <v>0.1</v>
      </c>
    </row>
    <row r="126" spans="1:2" ht="15">
      <c r="A126" s="35" t="s">
        <v>113</v>
      </c>
      <c r="B126" s="49">
        <f>IF(COUNT(Vertices[Eigenvector Centrality])&gt;0,N57,NoMetricMessage)</f>
        <v>0.2</v>
      </c>
    </row>
    <row r="127" spans="1:2" ht="15">
      <c r="A127" s="35" t="s">
        <v>114</v>
      </c>
      <c r="B127" s="49">
        <f>_xlfn.IFERROR(AVERAGE(Vertices[Eigenvector Centrality]),NoMetricMessage)</f>
        <v>0.12499999999999999</v>
      </c>
    </row>
    <row r="128" spans="1:2" ht="15">
      <c r="A128" s="35" t="s">
        <v>115</v>
      </c>
      <c r="B128" s="49">
        <f>_xlfn.IFERROR(MEDIAN(Vertices[Eigenvector Centrality]),NoMetricMessage)</f>
        <v>0.1</v>
      </c>
    </row>
    <row r="139" spans="1:2" ht="15">
      <c r="A139" s="35" t="s">
        <v>140</v>
      </c>
      <c r="B139" s="49">
        <f>IF(COUNT(Vertices[PageRank])&gt;0,P2,NoMetricMessage)</f>
        <v>0.648717</v>
      </c>
    </row>
    <row r="140" spans="1:2" ht="15">
      <c r="A140" s="35" t="s">
        <v>141</v>
      </c>
      <c r="B140" s="49">
        <f>IF(COUNT(Vertices[PageRank])&gt;0,P57,NoMetricMessage)</f>
        <v>2.053567</v>
      </c>
    </row>
    <row r="141" spans="1:2" ht="15">
      <c r="A141" s="35" t="s">
        <v>142</v>
      </c>
      <c r="B141" s="49">
        <f>_xlfn.IFERROR(AVERAGE(Vertices[PageRank]),NoMetricMessage)</f>
        <v>0.9999294999999997</v>
      </c>
    </row>
    <row r="142" spans="1:2" ht="15">
      <c r="A142" s="35" t="s">
        <v>143</v>
      </c>
      <c r="B142" s="49">
        <f>_xlfn.IFERROR(MEDIAN(Vertices[PageRank]),NoMetricMessage)</f>
        <v>0.648717</v>
      </c>
    </row>
    <row r="153" spans="1:2" ht="15">
      <c r="A153" s="35" t="s">
        <v>118</v>
      </c>
      <c r="B153" s="49">
        <f>IF(COUNT(Vertices[Clustering Coefficient])&gt;0,R2,NoMetricMessage)</f>
        <v>0.14285714285714285</v>
      </c>
    </row>
    <row r="154" spans="1:2" ht="15">
      <c r="A154" s="35" t="s">
        <v>119</v>
      </c>
      <c r="B154" s="49">
        <f>IF(COUNT(Vertices[Clustering Coefficient])&gt;0,R57,NoMetricMessage)</f>
        <v>0.5</v>
      </c>
    </row>
    <row r="155" spans="1:2" ht="15">
      <c r="A155" s="35" t="s">
        <v>120</v>
      </c>
      <c r="B155" s="49">
        <f>_xlfn.IFERROR(AVERAGE(Vertices[Clustering Coefficient]),NoMetricMessage)</f>
        <v>0.4107142857142857</v>
      </c>
    </row>
    <row r="156" spans="1:2" ht="15">
      <c r="A156" s="35" t="s">
        <v>121</v>
      </c>
      <c r="B156"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361</v>
      </c>
      <c r="K7" s="13" t="s">
        <v>362</v>
      </c>
    </row>
    <row r="8" spans="1:11" ht="409.5">
      <c r="A8"/>
      <c r="B8">
        <v>2</v>
      </c>
      <c r="C8">
        <v>2</v>
      </c>
      <c r="D8" t="s">
        <v>61</v>
      </c>
      <c r="E8" t="s">
        <v>61</v>
      </c>
      <c r="H8" t="s">
        <v>73</v>
      </c>
      <c r="J8" t="s">
        <v>363</v>
      </c>
      <c r="K8" s="13" t="s">
        <v>364</v>
      </c>
    </row>
    <row r="9" spans="1:11" ht="409.5">
      <c r="A9"/>
      <c r="B9">
        <v>3</v>
      </c>
      <c r="C9">
        <v>4</v>
      </c>
      <c r="D9" t="s">
        <v>62</v>
      </c>
      <c r="E9" t="s">
        <v>62</v>
      </c>
      <c r="H9" t="s">
        <v>74</v>
      </c>
      <c r="J9" t="s">
        <v>365</v>
      </c>
      <c r="K9" s="119" t="s">
        <v>366</v>
      </c>
    </row>
    <row r="10" spans="1:11" ht="409.5">
      <c r="A10"/>
      <c r="B10">
        <v>4</v>
      </c>
      <c r="D10" t="s">
        <v>63</v>
      </c>
      <c r="E10" t="s">
        <v>63</v>
      </c>
      <c r="H10" t="s">
        <v>75</v>
      </c>
      <c r="J10" t="s">
        <v>367</v>
      </c>
      <c r="K10" s="13" t="s">
        <v>368</v>
      </c>
    </row>
    <row r="11" spans="1:11" ht="15">
      <c r="A11"/>
      <c r="B11">
        <v>5</v>
      </c>
      <c r="D11" t="s">
        <v>46</v>
      </c>
      <c r="E11">
        <v>1</v>
      </c>
      <c r="H11" t="s">
        <v>76</v>
      </c>
      <c r="J11" t="s">
        <v>369</v>
      </c>
      <c r="K11" t="s">
        <v>370</v>
      </c>
    </row>
    <row r="12" spans="1:11" ht="15">
      <c r="A12"/>
      <c r="B12"/>
      <c r="D12" t="s">
        <v>64</v>
      </c>
      <c r="E12">
        <v>2</v>
      </c>
      <c r="H12">
        <v>0</v>
      </c>
      <c r="J12" t="s">
        <v>371</v>
      </c>
      <c r="K12" t="s">
        <v>372</v>
      </c>
    </row>
    <row r="13" spans="1:11" ht="15">
      <c r="A13"/>
      <c r="B13"/>
      <c r="D13">
        <v>1</v>
      </c>
      <c r="E13">
        <v>3</v>
      </c>
      <c r="H13">
        <v>1</v>
      </c>
      <c r="J13" t="s">
        <v>373</v>
      </c>
      <c r="K13" t="s">
        <v>374</v>
      </c>
    </row>
    <row r="14" spans="4:11" ht="15">
      <c r="D14">
        <v>2</v>
      </c>
      <c r="E14">
        <v>4</v>
      </c>
      <c r="H14">
        <v>2</v>
      </c>
      <c r="J14" t="s">
        <v>375</v>
      </c>
      <c r="K14" t="s">
        <v>376</v>
      </c>
    </row>
    <row r="15" spans="4:11" ht="15">
      <c r="D15">
        <v>3</v>
      </c>
      <c r="E15">
        <v>5</v>
      </c>
      <c r="H15">
        <v>3</v>
      </c>
      <c r="J15" t="s">
        <v>377</v>
      </c>
      <c r="K15" t="s">
        <v>378</v>
      </c>
    </row>
    <row r="16" spans="4:11" ht="15">
      <c r="D16">
        <v>4</v>
      </c>
      <c r="E16">
        <v>6</v>
      </c>
      <c r="H16">
        <v>4</v>
      </c>
      <c r="J16" t="s">
        <v>379</v>
      </c>
      <c r="K16" t="s">
        <v>380</v>
      </c>
    </row>
    <row r="17" spans="4:11" ht="15">
      <c r="D17">
        <v>5</v>
      </c>
      <c r="E17">
        <v>7</v>
      </c>
      <c r="H17">
        <v>5</v>
      </c>
      <c r="J17" t="s">
        <v>381</v>
      </c>
      <c r="K17" t="s">
        <v>382</v>
      </c>
    </row>
    <row r="18" spans="4:11" ht="15">
      <c r="D18">
        <v>6</v>
      </c>
      <c r="E18">
        <v>8</v>
      </c>
      <c r="H18">
        <v>6</v>
      </c>
      <c r="J18" t="s">
        <v>383</v>
      </c>
      <c r="K18" t="s">
        <v>384</v>
      </c>
    </row>
    <row r="19" spans="4:11" ht="15">
      <c r="D19">
        <v>7</v>
      </c>
      <c r="E19">
        <v>9</v>
      </c>
      <c r="H19">
        <v>7</v>
      </c>
      <c r="J19" t="s">
        <v>385</v>
      </c>
      <c r="K19" t="s">
        <v>386</v>
      </c>
    </row>
    <row r="20" spans="4:11" ht="15">
      <c r="D20">
        <v>8</v>
      </c>
      <c r="H20">
        <v>8</v>
      </c>
      <c r="J20" t="s">
        <v>387</v>
      </c>
      <c r="K20" t="s">
        <v>388</v>
      </c>
    </row>
    <row r="21" spans="4:11" ht="409.5">
      <c r="D21">
        <v>9</v>
      </c>
      <c r="H21">
        <v>9</v>
      </c>
      <c r="J21" t="s">
        <v>389</v>
      </c>
      <c r="K21" s="13" t="s">
        <v>390</v>
      </c>
    </row>
    <row r="22" spans="4:11" ht="409.5">
      <c r="D22">
        <v>10</v>
      </c>
      <c r="J22" t="s">
        <v>391</v>
      </c>
      <c r="K22" s="13" t="s">
        <v>392</v>
      </c>
    </row>
    <row r="23" spans="4:11" ht="409.5">
      <c r="D23">
        <v>11</v>
      </c>
      <c r="J23" t="s">
        <v>393</v>
      </c>
      <c r="K23" s="13" t="s">
        <v>394</v>
      </c>
    </row>
    <row r="24" spans="10:11" ht="409.5">
      <c r="J24" t="s">
        <v>395</v>
      </c>
      <c r="K24" s="13" t="s">
        <v>533</v>
      </c>
    </row>
    <row r="25" spans="10:11" ht="15">
      <c r="J25" t="s">
        <v>396</v>
      </c>
      <c r="K25" t="b">
        <v>0</v>
      </c>
    </row>
    <row r="26" spans="10:11" ht="15">
      <c r="J26" t="s">
        <v>530</v>
      </c>
      <c r="K26" t="s">
        <v>531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s>
  <sheetData>
    <row r="1" spans="1:4" ht="15" customHeight="1">
      <c r="A1" s="13" t="s">
        <v>403</v>
      </c>
      <c r="B1" s="13" t="s">
        <v>404</v>
      </c>
      <c r="C1" s="13" t="s">
        <v>405</v>
      </c>
      <c r="D1" s="13" t="s">
        <v>406</v>
      </c>
    </row>
    <row r="2" spans="1:4" ht="15">
      <c r="A2" s="90" t="s">
        <v>229</v>
      </c>
      <c r="B2" s="86">
        <v>3</v>
      </c>
      <c r="C2" s="90" t="s">
        <v>229</v>
      </c>
      <c r="D2" s="86">
        <v>3</v>
      </c>
    </row>
    <row r="3" spans="1:4" ht="15">
      <c r="A3" s="90" t="s">
        <v>230</v>
      </c>
      <c r="B3" s="86">
        <v>1</v>
      </c>
      <c r="C3" s="90" t="s">
        <v>230</v>
      </c>
      <c r="D3" s="86">
        <v>1</v>
      </c>
    </row>
    <row r="6" spans="1:4" ht="15" customHeight="1">
      <c r="A6" s="13" t="s">
        <v>409</v>
      </c>
      <c r="B6" s="13" t="s">
        <v>404</v>
      </c>
      <c r="C6" s="13" t="s">
        <v>410</v>
      </c>
      <c r="D6" s="13" t="s">
        <v>406</v>
      </c>
    </row>
    <row r="7" spans="1:4" ht="15">
      <c r="A7" s="86" t="s">
        <v>231</v>
      </c>
      <c r="B7" s="86">
        <v>3</v>
      </c>
      <c r="C7" s="86" t="s">
        <v>231</v>
      </c>
      <c r="D7" s="86">
        <v>3</v>
      </c>
    </row>
    <row r="8" spans="1:4" ht="15">
      <c r="A8" s="86" t="s">
        <v>232</v>
      </c>
      <c r="B8" s="86">
        <v>1</v>
      </c>
      <c r="C8" s="86" t="s">
        <v>232</v>
      </c>
      <c r="D8" s="86">
        <v>1</v>
      </c>
    </row>
    <row r="11" spans="1:4" ht="15" customHeight="1">
      <c r="A11" s="13" t="s">
        <v>413</v>
      </c>
      <c r="B11" s="13" t="s">
        <v>404</v>
      </c>
      <c r="C11" s="13" t="s">
        <v>415</v>
      </c>
      <c r="D11" s="13" t="s">
        <v>406</v>
      </c>
    </row>
    <row r="12" spans="1:4" ht="15">
      <c r="A12" s="86" t="s">
        <v>233</v>
      </c>
      <c r="B12" s="86">
        <v>4</v>
      </c>
      <c r="C12" s="86" t="s">
        <v>233</v>
      </c>
      <c r="D12" s="86">
        <v>4</v>
      </c>
    </row>
    <row r="13" spans="1:4" ht="15">
      <c r="A13" s="86" t="s">
        <v>214</v>
      </c>
      <c r="B13" s="86">
        <v>3</v>
      </c>
      <c r="C13" s="86" t="s">
        <v>214</v>
      </c>
      <c r="D13" s="86">
        <v>3</v>
      </c>
    </row>
    <row r="14" spans="1:4" ht="15">
      <c r="A14" s="86" t="s">
        <v>414</v>
      </c>
      <c r="B14" s="86">
        <v>1</v>
      </c>
      <c r="C14" s="86" t="s">
        <v>414</v>
      </c>
      <c r="D14" s="86">
        <v>1</v>
      </c>
    </row>
    <row r="17" spans="1:4" ht="15" customHeight="1">
      <c r="A17" s="13" t="s">
        <v>418</v>
      </c>
      <c r="B17" s="13" t="s">
        <v>404</v>
      </c>
      <c r="C17" s="13" t="s">
        <v>427</v>
      </c>
      <c r="D17" s="13" t="s">
        <v>406</v>
      </c>
    </row>
    <row r="18" spans="1:4" ht="15">
      <c r="A18" s="94" t="s">
        <v>419</v>
      </c>
      <c r="B18" s="94">
        <v>6</v>
      </c>
      <c r="C18" s="94" t="s">
        <v>221</v>
      </c>
      <c r="D18" s="94">
        <v>9</v>
      </c>
    </row>
    <row r="19" spans="1:4" ht="15">
      <c r="A19" s="94" t="s">
        <v>420</v>
      </c>
      <c r="B19" s="94">
        <v>1</v>
      </c>
      <c r="C19" s="94" t="s">
        <v>424</v>
      </c>
      <c r="D19" s="94">
        <v>9</v>
      </c>
    </row>
    <row r="20" spans="1:4" ht="15">
      <c r="A20" s="94" t="s">
        <v>421</v>
      </c>
      <c r="B20" s="94">
        <v>0</v>
      </c>
      <c r="C20" s="94" t="s">
        <v>219</v>
      </c>
      <c r="D20" s="94">
        <v>8</v>
      </c>
    </row>
    <row r="21" spans="1:4" ht="15">
      <c r="A21" s="94" t="s">
        <v>422</v>
      </c>
      <c r="B21" s="94">
        <v>206</v>
      </c>
      <c r="C21" s="94" t="s">
        <v>425</v>
      </c>
      <c r="D21" s="94">
        <v>8</v>
      </c>
    </row>
    <row r="22" spans="1:4" ht="15">
      <c r="A22" s="94" t="s">
        <v>423</v>
      </c>
      <c r="B22" s="94">
        <v>213</v>
      </c>
      <c r="C22" s="94" t="s">
        <v>426</v>
      </c>
      <c r="D22" s="94">
        <v>8</v>
      </c>
    </row>
    <row r="23" spans="1:4" ht="15">
      <c r="A23" s="94" t="s">
        <v>221</v>
      </c>
      <c r="B23" s="94">
        <v>9</v>
      </c>
      <c r="C23" s="94" t="s">
        <v>428</v>
      </c>
      <c r="D23" s="94">
        <v>7</v>
      </c>
    </row>
    <row r="24" spans="1:4" ht="15">
      <c r="A24" s="94" t="s">
        <v>424</v>
      </c>
      <c r="B24" s="94">
        <v>9</v>
      </c>
      <c r="C24" s="94" t="s">
        <v>429</v>
      </c>
      <c r="D24" s="94">
        <v>6</v>
      </c>
    </row>
    <row r="25" spans="1:4" ht="15">
      <c r="A25" s="94" t="s">
        <v>219</v>
      </c>
      <c r="B25" s="94">
        <v>8</v>
      </c>
      <c r="C25" s="94" t="s">
        <v>430</v>
      </c>
      <c r="D25" s="94">
        <v>6</v>
      </c>
    </row>
    <row r="26" spans="1:4" ht="15">
      <c r="A26" s="94" t="s">
        <v>425</v>
      </c>
      <c r="B26" s="94">
        <v>8</v>
      </c>
      <c r="C26" s="94" t="s">
        <v>431</v>
      </c>
      <c r="D26" s="94">
        <v>6</v>
      </c>
    </row>
    <row r="27" spans="1:4" ht="15">
      <c r="A27" s="94" t="s">
        <v>426</v>
      </c>
      <c r="B27" s="94">
        <v>8</v>
      </c>
      <c r="C27" s="94" t="s">
        <v>432</v>
      </c>
      <c r="D27" s="94">
        <v>6</v>
      </c>
    </row>
    <row r="30" spans="1:4" ht="15" customHeight="1">
      <c r="A30" s="13" t="s">
        <v>435</v>
      </c>
      <c r="B30" s="13" t="s">
        <v>404</v>
      </c>
      <c r="C30" s="13" t="s">
        <v>446</v>
      </c>
      <c r="D30" s="13" t="s">
        <v>406</v>
      </c>
    </row>
    <row r="31" spans="1:4" ht="15">
      <c r="A31" s="94" t="s">
        <v>436</v>
      </c>
      <c r="B31" s="94">
        <v>7</v>
      </c>
      <c r="C31" s="94" t="s">
        <v>436</v>
      </c>
      <c r="D31" s="94">
        <v>7</v>
      </c>
    </row>
    <row r="32" spans="1:4" ht="15">
      <c r="A32" s="94" t="s">
        <v>437</v>
      </c>
      <c r="B32" s="94">
        <v>7</v>
      </c>
      <c r="C32" s="94" t="s">
        <v>437</v>
      </c>
      <c r="D32" s="94">
        <v>7</v>
      </c>
    </row>
    <row r="33" spans="1:4" ht="15">
      <c r="A33" s="94" t="s">
        <v>438</v>
      </c>
      <c r="B33" s="94">
        <v>6</v>
      </c>
      <c r="C33" s="94" t="s">
        <v>438</v>
      </c>
      <c r="D33" s="94">
        <v>6</v>
      </c>
    </row>
    <row r="34" spans="1:4" ht="15">
      <c r="A34" s="94" t="s">
        <v>439</v>
      </c>
      <c r="B34" s="94">
        <v>6</v>
      </c>
      <c r="C34" s="94" t="s">
        <v>439</v>
      </c>
      <c r="D34" s="94">
        <v>6</v>
      </c>
    </row>
    <row r="35" spans="1:4" ht="15">
      <c r="A35" s="94" t="s">
        <v>440</v>
      </c>
      <c r="B35" s="94">
        <v>6</v>
      </c>
      <c r="C35" s="94" t="s">
        <v>440</v>
      </c>
      <c r="D35" s="94">
        <v>6</v>
      </c>
    </row>
    <row r="36" spans="1:4" ht="15">
      <c r="A36" s="94" t="s">
        <v>441</v>
      </c>
      <c r="B36" s="94">
        <v>6</v>
      </c>
      <c r="C36" s="94" t="s">
        <v>441</v>
      </c>
      <c r="D36" s="94">
        <v>6</v>
      </c>
    </row>
    <row r="37" spans="1:4" ht="15">
      <c r="A37" s="94" t="s">
        <v>442</v>
      </c>
      <c r="B37" s="94">
        <v>6</v>
      </c>
      <c r="C37" s="94" t="s">
        <v>442</v>
      </c>
      <c r="D37" s="94">
        <v>6</v>
      </c>
    </row>
    <row r="38" spans="1:4" ht="15">
      <c r="A38" s="94" t="s">
        <v>443</v>
      </c>
      <c r="B38" s="94">
        <v>6</v>
      </c>
      <c r="C38" s="94" t="s">
        <v>443</v>
      </c>
      <c r="D38" s="94">
        <v>6</v>
      </c>
    </row>
    <row r="39" spans="1:4" ht="15">
      <c r="A39" s="94" t="s">
        <v>444</v>
      </c>
      <c r="B39" s="94">
        <v>6</v>
      </c>
      <c r="C39" s="94" t="s">
        <v>444</v>
      </c>
      <c r="D39" s="94">
        <v>6</v>
      </c>
    </row>
    <row r="40" spans="1:4" ht="15">
      <c r="A40" s="94" t="s">
        <v>445</v>
      </c>
      <c r="B40" s="94">
        <v>6</v>
      </c>
      <c r="C40" s="94" t="s">
        <v>445</v>
      </c>
      <c r="D40" s="94">
        <v>6</v>
      </c>
    </row>
    <row r="43" spans="1:4" ht="15" customHeight="1">
      <c r="A43" s="13" t="s">
        <v>449</v>
      </c>
      <c r="B43" s="13" t="s">
        <v>404</v>
      </c>
      <c r="C43" s="13" t="s">
        <v>451</v>
      </c>
      <c r="D43" s="13" t="s">
        <v>406</v>
      </c>
    </row>
    <row r="44" spans="1:4" ht="15">
      <c r="A44" s="86" t="s">
        <v>221</v>
      </c>
      <c r="B44" s="86">
        <v>1</v>
      </c>
      <c r="C44" s="86" t="s">
        <v>221</v>
      </c>
      <c r="D44" s="86">
        <v>1</v>
      </c>
    </row>
    <row r="47" spans="1:4" ht="15" customHeight="1">
      <c r="A47" s="13" t="s">
        <v>450</v>
      </c>
      <c r="B47" s="13" t="s">
        <v>404</v>
      </c>
      <c r="C47" s="13" t="s">
        <v>452</v>
      </c>
      <c r="D47" s="13" t="s">
        <v>406</v>
      </c>
    </row>
    <row r="48" spans="1:4" ht="15">
      <c r="A48" s="86" t="s">
        <v>221</v>
      </c>
      <c r="B48" s="86">
        <v>8</v>
      </c>
      <c r="C48" s="86" t="s">
        <v>221</v>
      </c>
      <c r="D48" s="86">
        <v>8</v>
      </c>
    </row>
    <row r="49" spans="1:4" ht="15">
      <c r="A49" s="86" t="s">
        <v>219</v>
      </c>
      <c r="B49" s="86">
        <v>8</v>
      </c>
      <c r="C49" s="86" t="s">
        <v>219</v>
      </c>
      <c r="D49" s="86">
        <v>8</v>
      </c>
    </row>
    <row r="52" spans="1:4" ht="15" customHeight="1">
      <c r="A52" s="13" t="s">
        <v>456</v>
      </c>
      <c r="B52" s="13" t="s">
        <v>404</v>
      </c>
      <c r="C52" s="13" t="s">
        <v>457</v>
      </c>
      <c r="D52" s="13" t="s">
        <v>406</v>
      </c>
    </row>
    <row r="53" spans="1:4" ht="15">
      <c r="A53" s="120" t="s">
        <v>215</v>
      </c>
      <c r="B53" s="86">
        <v>34272</v>
      </c>
      <c r="C53" s="120" t="s">
        <v>215</v>
      </c>
      <c r="D53" s="86">
        <v>34272</v>
      </c>
    </row>
    <row r="54" spans="1:4" ht="15">
      <c r="A54" s="120" t="s">
        <v>218</v>
      </c>
      <c r="B54" s="86">
        <v>23758</v>
      </c>
      <c r="C54" s="120" t="s">
        <v>218</v>
      </c>
      <c r="D54" s="86">
        <v>23758</v>
      </c>
    </row>
    <row r="55" spans="1:4" ht="15">
      <c r="A55" s="120" t="s">
        <v>217</v>
      </c>
      <c r="B55" s="86">
        <v>16139</v>
      </c>
      <c r="C55" s="120" t="s">
        <v>217</v>
      </c>
      <c r="D55" s="86">
        <v>16139</v>
      </c>
    </row>
    <row r="56" spans="1:4" ht="15">
      <c r="A56" s="120" t="s">
        <v>219</v>
      </c>
      <c r="B56" s="86">
        <v>4563</v>
      </c>
      <c r="C56" s="120" t="s">
        <v>219</v>
      </c>
      <c r="D56" s="86">
        <v>4563</v>
      </c>
    </row>
    <row r="57" spans="1:4" ht="15">
      <c r="A57" s="120" t="s">
        <v>216</v>
      </c>
      <c r="B57" s="86">
        <v>4319</v>
      </c>
      <c r="C57" s="120" t="s">
        <v>216</v>
      </c>
      <c r="D57" s="86">
        <v>4319</v>
      </c>
    </row>
    <row r="58" spans="1:4" ht="15">
      <c r="A58" s="120" t="s">
        <v>220</v>
      </c>
      <c r="B58" s="86">
        <v>2502</v>
      </c>
      <c r="C58" s="120" t="s">
        <v>220</v>
      </c>
      <c r="D58" s="86">
        <v>2502</v>
      </c>
    </row>
    <row r="59" spans="1:4" ht="15">
      <c r="A59" s="120" t="s">
        <v>214</v>
      </c>
      <c r="B59" s="86">
        <v>2386</v>
      </c>
      <c r="C59" s="120" t="s">
        <v>214</v>
      </c>
      <c r="D59" s="86">
        <v>2386</v>
      </c>
    </row>
    <row r="60" spans="1:4" ht="15">
      <c r="A60" s="120" t="s">
        <v>221</v>
      </c>
      <c r="B60" s="86">
        <v>284</v>
      </c>
      <c r="C60" s="120" t="s">
        <v>221</v>
      </c>
      <c r="D60" s="86">
        <v>284</v>
      </c>
    </row>
  </sheetData>
  <hyperlinks>
    <hyperlink ref="A2" r:id="rId1" display="https://www.thelookinglass.com/fearless-episodes/2-32-the-people-leader-emmanuel-andre"/>
    <hyperlink ref="A3" r:id="rId2" display="https://twitter.com/charlesday/status/1169641392617881600"/>
    <hyperlink ref="C2" r:id="rId3" display="https://www.thelookinglass.com/fearless-episodes/2-32-the-people-leader-emmanuel-andre"/>
    <hyperlink ref="C3" r:id="rId4" display="https://twitter.com/charlesday/status/1169641392617881600"/>
  </hyperlinks>
  <printOptions/>
  <pageMargins left="0.7" right="0.7" top="0.75" bottom="0.75" header="0.3" footer="0.3"/>
  <pageSetup orientation="portrait" paperSize="9"/>
  <tableParts>
    <tablePart r:id="rId6"/>
    <tablePart r:id="rId11"/>
    <tablePart r:id="rId12"/>
    <tablePart r:id="rId10"/>
    <tablePart r:id="rId9"/>
    <tablePart r:id="rId8"/>
    <tablePart r:id="rId5"/>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475</v>
      </c>
      <c r="B1" s="13" t="s">
        <v>481</v>
      </c>
      <c r="C1" s="13" t="s">
        <v>482</v>
      </c>
      <c r="D1" s="13" t="s">
        <v>144</v>
      </c>
      <c r="E1" s="13" t="s">
        <v>484</v>
      </c>
      <c r="F1" s="13" t="s">
        <v>485</v>
      </c>
      <c r="G1" s="13" t="s">
        <v>486</v>
      </c>
    </row>
    <row r="2" spans="1:7" ht="15">
      <c r="A2" s="86" t="s">
        <v>419</v>
      </c>
      <c r="B2" s="86">
        <v>6</v>
      </c>
      <c r="C2" s="124">
        <v>0.02816901408450704</v>
      </c>
      <c r="D2" s="86" t="s">
        <v>483</v>
      </c>
      <c r="E2" s="86"/>
      <c r="F2" s="86"/>
      <c r="G2" s="86"/>
    </row>
    <row r="3" spans="1:7" ht="15">
      <c r="A3" s="86" t="s">
        <v>420</v>
      </c>
      <c r="B3" s="86">
        <v>1</v>
      </c>
      <c r="C3" s="124">
        <v>0.004694835680751174</v>
      </c>
      <c r="D3" s="86" t="s">
        <v>483</v>
      </c>
      <c r="E3" s="86"/>
      <c r="F3" s="86"/>
      <c r="G3" s="86"/>
    </row>
    <row r="4" spans="1:7" ht="15">
      <c r="A4" s="86" t="s">
        <v>421</v>
      </c>
      <c r="B4" s="86">
        <v>0</v>
      </c>
      <c r="C4" s="124">
        <v>0</v>
      </c>
      <c r="D4" s="86" t="s">
        <v>483</v>
      </c>
      <c r="E4" s="86"/>
      <c r="F4" s="86"/>
      <c r="G4" s="86"/>
    </row>
    <row r="5" spans="1:7" ht="15">
      <c r="A5" s="86" t="s">
        <v>422</v>
      </c>
      <c r="B5" s="86">
        <v>206</v>
      </c>
      <c r="C5" s="124">
        <v>0.9671361502347418</v>
      </c>
      <c r="D5" s="86" t="s">
        <v>483</v>
      </c>
      <c r="E5" s="86"/>
      <c r="F5" s="86"/>
      <c r="G5" s="86"/>
    </row>
    <row r="6" spans="1:7" ht="15">
      <c r="A6" s="86" t="s">
        <v>423</v>
      </c>
      <c r="B6" s="86">
        <v>213</v>
      </c>
      <c r="C6" s="124">
        <v>1</v>
      </c>
      <c r="D6" s="86" t="s">
        <v>483</v>
      </c>
      <c r="E6" s="86"/>
      <c r="F6" s="86"/>
      <c r="G6" s="86"/>
    </row>
    <row r="7" spans="1:7" ht="15">
      <c r="A7" s="94" t="s">
        <v>221</v>
      </c>
      <c r="B7" s="94">
        <v>9</v>
      </c>
      <c r="C7" s="125">
        <v>0</v>
      </c>
      <c r="D7" s="94" t="s">
        <v>483</v>
      </c>
      <c r="E7" s="94" t="b">
        <v>0</v>
      </c>
      <c r="F7" s="94" t="b">
        <v>0</v>
      </c>
      <c r="G7" s="94" t="b">
        <v>0</v>
      </c>
    </row>
    <row r="8" spans="1:7" ht="15">
      <c r="A8" s="94" t="s">
        <v>424</v>
      </c>
      <c r="B8" s="94">
        <v>9</v>
      </c>
      <c r="C8" s="125">
        <v>0</v>
      </c>
      <c r="D8" s="94" t="s">
        <v>483</v>
      </c>
      <c r="E8" s="94" t="b">
        <v>0</v>
      </c>
      <c r="F8" s="94" t="b">
        <v>0</v>
      </c>
      <c r="G8" s="94" t="b">
        <v>0</v>
      </c>
    </row>
    <row r="9" spans="1:7" ht="15">
      <c r="A9" s="94" t="s">
        <v>219</v>
      </c>
      <c r="B9" s="94">
        <v>8</v>
      </c>
      <c r="C9" s="125">
        <v>0.003222206138417719</v>
      </c>
      <c r="D9" s="94" t="s">
        <v>483</v>
      </c>
      <c r="E9" s="94" t="b">
        <v>0</v>
      </c>
      <c r="F9" s="94" t="b">
        <v>0</v>
      </c>
      <c r="G9" s="94" t="b">
        <v>0</v>
      </c>
    </row>
    <row r="10" spans="1:7" ht="15">
      <c r="A10" s="94" t="s">
        <v>425</v>
      </c>
      <c r="B10" s="94">
        <v>8</v>
      </c>
      <c r="C10" s="125">
        <v>0.003222206138417719</v>
      </c>
      <c r="D10" s="94" t="s">
        <v>483</v>
      </c>
      <c r="E10" s="94" t="b">
        <v>0</v>
      </c>
      <c r="F10" s="94" t="b">
        <v>0</v>
      </c>
      <c r="G10" s="94" t="b">
        <v>0</v>
      </c>
    </row>
    <row r="11" spans="1:7" ht="15">
      <c r="A11" s="94" t="s">
        <v>426</v>
      </c>
      <c r="B11" s="94">
        <v>8</v>
      </c>
      <c r="C11" s="125">
        <v>0.003222206138417719</v>
      </c>
      <c r="D11" s="94" t="s">
        <v>483</v>
      </c>
      <c r="E11" s="94" t="b">
        <v>0</v>
      </c>
      <c r="F11" s="94" t="b">
        <v>0</v>
      </c>
      <c r="G11" s="94" t="b">
        <v>0</v>
      </c>
    </row>
    <row r="12" spans="1:7" ht="15">
      <c r="A12" s="94" t="s">
        <v>428</v>
      </c>
      <c r="B12" s="94">
        <v>7</v>
      </c>
      <c r="C12" s="125">
        <v>0.006015836897444697</v>
      </c>
      <c r="D12" s="94" t="s">
        <v>483</v>
      </c>
      <c r="E12" s="94" t="b">
        <v>0</v>
      </c>
      <c r="F12" s="94" t="b">
        <v>0</v>
      </c>
      <c r="G12" s="94" t="b">
        <v>0</v>
      </c>
    </row>
    <row r="13" spans="1:7" ht="15">
      <c r="A13" s="94" t="s">
        <v>429</v>
      </c>
      <c r="B13" s="94">
        <v>6</v>
      </c>
      <c r="C13" s="125">
        <v>0.008319272081370767</v>
      </c>
      <c r="D13" s="94" t="s">
        <v>483</v>
      </c>
      <c r="E13" s="94" t="b">
        <v>0</v>
      </c>
      <c r="F13" s="94" t="b">
        <v>0</v>
      </c>
      <c r="G13" s="94" t="b">
        <v>0</v>
      </c>
    </row>
    <row r="14" spans="1:7" ht="15">
      <c r="A14" s="94" t="s">
        <v>430</v>
      </c>
      <c r="B14" s="94">
        <v>6</v>
      </c>
      <c r="C14" s="125">
        <v>0.008319272081370767</v>
      </c>
      <c r="D14" s="94" t="s">
        <v>483</v>
      </c>
      <c r="E14" s="94" t="b">
        <v>0</v>
      </c>
      <c r="F14" s="94" t="b">
        <v>0</v>
      </c>
      <c r="G14" s="94" t="b">
        <v>0</v>
      </c>
    </row>
    <row r="15" spans="1:7" ht="15">
      <c r="A15" s="94" t="s">
        <v>431</v>
      </c>
      <c r="B15" s="94">
        <v>6</v>
      </c>
      <c r="C15" s="125">
        <v>0.008319272081370767</v>
      </c>
      <c r="D15" s="94" t="s">
        <v>483</v>
      </c>
      <c r="E15" s="94" t="b">
        <v>0</v>
      </c>
      <c r="F15" s="94" t="b">
        <v>0</v>
      </c>
      <c r="G15" s="94" t="b">
        <v>0</v>
      </c>
    </row>
    <row r="16" spans="1:7" ht="15">
      <c r="A16" s="94" t="s">
        <v>432</v>
      </c>
      <c r="B16" s="94">
        <v>6</v>
      </c>
      <c r="C16" s="125">
        <v>0.008319272081370767</v>
      </c>
      <c r="D16" s="94" t="s">
        <v>483</v>
      </c>
      <c r="E16" s="94" t="b">
        <v>0</v>
      </c>
      <c r="F16" s="94" t="b">
        <v>0</v>
      </c>
      <c r="G16" s="94" t="b">
        <v>0</v>
      </c>
    </row>
    <row r="17" spans="1:7" ht="15">
      <c r="A17" s="94" t="s">
        <v>476</v>
      </c>
      <c r="B17" s="94">
        <v>6</v>
      </c>
      <c r="C17" s="125">
        <v>0.008319272081370767</v>
      </c>
      <c r="D17" s="94" t="s">
        <v>483</v>
      </c>
      <c r="E17" s="94" t="b">
        <v>0</v>
      </c>
      <c r="F17" s="94" t="b">
        <v>0</v>
      </c>
      <c r="G17" s="94" t="b">
        <v>0</v>
      </c>
    </row>
    <row r="18" spans="1:7" ht="15">
      <c r="A18" s="94" t="s">
        <v>477</v>
      </c>
      <c r="B18" s="94">
        <v>5</v>
      </c>
      <c r="C18" s="125">
        <v>0.018784301366915845</v>
      </c>
      <c r="D18" s="94" t="s">
        <v>483</v>
      </c>
      <c r="E18" s="94" t="b">
        <v>0</v>
      </c>
      <c r="F18" s="94" t="b">
        <v>0</v>
      </c>
      <c r="G18" s="94" t="b">
        <v>0</v>
      </c>
    </row>
    <row r="19" spans="1:7" ht="15">
      <c r="A19" s="94" t="s">
        <v>478</v>
      </c>
      <c r="B19" s="94">
        <v>2</v>
      </c>
      <c r="C19" s="125">
        <v>0.015027441093532675</v>
      </c>
      <c r="D19" s="94" t="s">
        <v>483</v>
      </c>
      <c r="E19" s="94" t="b">
        <v>0</v>
      </c>
      <c r="F19" s="94" t="b">
        <v>0</v>
      </c>
      <c r="G19" s="94" t="b">
        <v>0</v>
      </c>
    </row>
    <row r="20" spans="1:7" ht="15">
      <c r="A20" s="94" t="s">
        <v>479</v>
      </c>
      <c r="B20" s="94">
        <v>2</v>
      </c>
      <c r="C20" s="125">
        <v>0.015027441093532675</v>
      </c>
      <c r="D20" s="94" t="s">
        <v>483</v>
      </c>
      <c r="E20" s="94" t="b">
        <v>0</v>
      </c>
      <c r="F20" s="94" t="b">
        <v>0</v>
      </c>
      <c r="G20" s="94" t="b">
        <v>0</v>
      </c>
    </row>
    <row r="21" spans="1:7" ht="15">
      <c r="A21" s="94" t="s">
        <v>480</v>
      </c>
      <c r="B21" s="94">
        <v>2</v>
      </c>
      <c r="C21" s="125">
        <v>0.015027441093532675</v>
      </c>
      <c r="D21" s="94" t="s">
        <v>483</v>
      </c>
      <c r="E21" s="94" t="b">
        <v>1</v>
      </c>
      <c r="F21" s="94" t="b">
        <v>0</v>
      </c>
      <c r="G21" s="94" t="b">
        <v>0</v>
      </c>
    </row>
    <row r="22" spans="1:7" ht="15">
      <c r="A22" s="94" t="s">
        <v>221</v>
      </c>
      <c r="B22" s="94">
        <v>9</v>
      </c>
      <c r="C22" s="125">
        <v>0</v>
      </c>
      <c r="D22" s="94" t="s">
        <v>398</v>
      </c>
      <c r="E22" s="94" t="b">
        <v>0</v>
      </c>
      <c r="F22" s="94" t="b">
        <v>0</v>
      </c>
      <c r="G22" s="94" t="b">
        <v>0</v>
      </c>
    </row>
    <row r="23" spans="1:7" ht="15">
      <c r="A23" s="94" t="s">
        <v>424</v>
      </c>
      <c r="B23" s="94">
        <v>9</v>
      </c>
      <c r="C23" s="125">
        <v>0</v>
      </c>
      <c r="D23" s="94" t="s">
        <v>398</v>
      </c>
      <c r="E23" s="94" t="b">
        <v>0</v>
      </c>
      <c r="F23" s="94" t="b">
        <v>0</v>
      </c>
      <c r="G23" s="94" t="b">
        <v>0</v>
      </c>
    </row>
    <row r="24" spans="1:7" ht="15">
      <c r="A24" s="94" t="s">
        <v>219</v>
      </c>
      <c r="B24" s="94">
        <v>8</v>
      </c>
      <c r="C24" s="125">
        <v>0.003222206138417719</v>
      </c>
      <c r="D24" s="94" t="s">
        <v>398</v>
      </c>
      <c r="E24" s="94" t="b">
        <v>0</v>
      </c>
      <c r="F24" s="94" t="b">
        <v>0</v>
      </c>
      <c r="G24" s="94" t="b">
        <v>0</v>
      </c>
    </row>
    <row r="25" spans="1:7" ht="15">
      <c r="A25" s="94" t="s">
        <v>425</v>
      </c>
      <c r="B25" s="94">
        <v>8</v>
      </c>
      <c r="C25" s="125">
        <v>0.003222206138417719</v>
      </c>
      <c r="D25" s="94" t="s">
        <v>398</v>
      </c>
      <c r="E25" s="94" t="b">
        <v>0</v>
      </c>
      <c r="F25" s="94" t="b">
        <v>0</v>
      </c>
      <c r="G25" s="94" t="b">
        <v>0</v>
      </c>
    </row>
    <row r="26" spans="1:7" ht="15">
      <c r="A26" s="94" t="s">
        <v>426</v>
      </c>
      <c r="B26" s="94">
        <v>8</v>
      </c>
      <c r="C26" s="125">
        <v>0.003222206138417719</v>
      </c>
      <c r="D26" s="94" t="s">
        <v>398</v>
      </c>
      <c r="E26" s="94" t="b">
        <v>0</v>
      </c>
      <c r="F26" s="94" t="b">
        <v>0</v>
      </c>
      <c r="G26" s="94" t="b">
        <v>0</v>
      </c>
    </row>
    <row r="27" spans="1:7" ht="15">
      <c r="A27" s="94" t="s">
        <v>428</v>
      </c>
      <c r="B27" s="94">
        <v>7</v>
      </c>
      <c r="C27" s="125">
        <v>0.006015836897444697</v>
      </c>
      <c r="D27" s="94" t="s">
        <v>398</v>
      </c>
      <c r="E27" s="94" t="b">
        <v>0</v>
      </c>
      <c r="F27" s="94" t="b">
        <v>0</v>
      </c>
      <c r="G27" s="94" t="b">
        <v>0</v>
      </c>
    </row>
    <row r="28" spans="1:7" ht="15">
      <c r="A28" s="94" t="s">
        <v>429</v>
      </c>
      <c r="B28" s="94">
        <v>6</v>
      </c>
      <c r="C28" s="125">
        <v>0.008319272081370767</v>
      </c>
      <c r="D28" s="94" t="s">
        <v>398</v>
      </c>
      <c r="E28" s="94" t="b">
        <v>0</v>
      </c>
      <c r="F28" s="94" t="b">
        <v>0</v>
      </c>
      <c r="G28" s="94" t="b">
        <v>0</v>
      </c>
    </row>
    <row r="29" spans="1:7" ht="15">
      <c r="A29" s="94" t="s">
        <v>430</v>
      </c>
      <c r="B29" s="94">
        <v>6</v>
      </c>
      <c r="C29" s="125">
        <v>0.008319272081370767</v>
      </c>
      <c r="D29" s="94" t="s">
        <v>398</v>
      </c>
      <c r="E29" s="94" t="b">
        <v>0</v>
      </c>
      <c r="F29" s="94" t="b">
        <v>0</v>
      </c>
      <c r="G29" s="94" t="b">
        <v>0</v>
      </c>
    </row>
    <row r="30" spans="1:7" ht="15">
      <c r="A30" s="94" t="s">
        <v>431</v>
      </c>
      <c r="B30" s="94">
        <v>6</v>
      </c>
      <c r="C30" s="125">
        <v>0.008319272081370767</v>
      </c>
      <c r="D30" s="94" t="s">
        <v>398</v>
      </c>
      <c r="E30" s="94" t="b">
        <v>0</v>
      </c>
      <c r="F30" s="94" t="b">
        <v>0</v>
      </c>
      <c r="G30" s="94" t="b">
        <v>0</v>
      </c>
    </row>
    <row r="31" spans="1:7" ht="15">
      <c r="A31" s="94" t="s">
        <v>432</v>
      </c>
      <c r="B31" s="94">
        <v>6</v>
      </c>
      <c r="C31" s="125">
        <v>0.008319272081370767</v>
      </c>
      <c r="D31" s="94" t="s">
        <v>398</v>
      </c>
      <c r="E31" s="94" t="b">
        <v>0</v>
      </c>
      <c r="F31" s="94" t="b">
        <v>0</v>
      </c>
      <c r="G31" s="94" t="b">
        <v>0</v>
      </c>
    </row>
    <row r="32" spans="1:7" ht="15">
      <c r="A32" s="94" t="s">
        <v>476</v>
      </c>
      <c r="B32" s="94">
        <v>6</v>
      </c>
      <c r="C32" s="125">
        <v>0.008319272081370767</v>
      </c>
      <c r="D32" s="94" t="s">
        <v>398</v>
      </c>
      <c r="E32" s="94" t="b">
        <v>0</v>
      </c>
      <c r="F32" s="94" t="b">
        <v>0</v>
      </c>
      <c r="G32" s="94" t="b">
        <v>0</v>
      </c>
    </row>
    <row r="33" spans="1:7" ht="15">
      <c r="A33" s="94" t="s">
        <v>477</v>
      </c>
      <c r="B33" s="94">
        <v>5</v>
      </c>
      <c r="C33" s="125">
        <v>0.018784301366915845</v>
      </c>
      <c r="D33" s="94" t="s">
        <v>398</v>
      </c>
      <c r="E33" s="94" t="b">
        <v>0</v>
      </c>
      <c r="F33" s="94" t="b">
        <v>0</v>
      </c>
      <c r="G33" s="94" t="b">
        <v>0</v>
      </c>
    </row>
    <row r="34" spans="1:7" ht="15">
      <c r="A34" s="94" t="s">
        <v>478</v>
      </c>
      <c r="B34" s="94">
        <v>2</v>
      </c>
      <c r="C34" s="125">
        <v>0.015027441093532675</v>
      </c>
      <c r="D34" s="94" t="s">
        <v>398</v>
      </c>
      <c r="E34" s="94" t="b">
        <v>0</v>
      </c>
      <c r="F34" s="94" t="b">
        <v>0</v>
      </c>
      <c r="G34" s="94" t="b">
        <v>0</v>
      </c>
    </row>
    <row r="35" spans="1:7" ht="15">
      <c r="A35" s="94" t="s">
        <v>479</v>
      </c>
      <c r="B35" s="94">
        <v>2</v>
      </c>
      <c r="C35" s="125">
        <v>0.015027441093532675</v>
      </c>
      <c r="D35" s="94" t="s">
        <v>398</v>
      </c>
      <c r="E35" s="94" t="b">
        <v>0</v>
      </c>
      <c r="F35" s="94" t="b">
        <v>0</v>
      </c>
      <c r="G35" s="94" t="b">
        <v>0</v>
      </c>
    </row>
    <row r="36" spans="1:7" ht="15">
      <c r="A36" s="94" t="s">
        <v>480</v>
      </c>
      <c r="B36" s="94">
        <v>2</v>
      </c>
      <c r="C36" s="125">
        <v>0.015027441093532675</v>
      </c>
      <c r="D36" s="94" t="s">
        <v>398</v>
      </c>
      <c r="E36" s="94" t="b">
        <v>1</v>
      </c>
      <c r="F36" s="94" t="b">
        <v>0</v>
      </c>
      <c r="G36"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2019-09-12T20:25:36Z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