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<sst xmlns="http://schemas.openxmlformats.org/spreadsheetml/2006/main" count="2046" uniqueCount="609">
  <si>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</si>
  <si>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</si>
  <si>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</si>
  <si>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</si>
  <si>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</si>
  <si>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</si>
  <si>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</si>
  <si>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</si>
  <si>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</si>
  <si>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</si>
  <si>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</si>
  <si>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</si>
  <si>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</si>
  <si>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</si>
  <si>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</si>
  <si>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</si>
  <si>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</si>
  <si>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</si>
  <si>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</si>
  <si>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</si>
  <si>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</si>
  <si>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</si>
  <si>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</si>
  <si>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</si>
  <si>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</si>
  <si>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</si>
  <si>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</si>
  <si>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</si>
  <si>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</si>
  <si>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</si>
  <si>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</si>
  <si>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</si>
  <si>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</si>
  <si>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</si>
  <si>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</si>
  <si>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</si>
  <si>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</si>
  <si>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</si>
  <si>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</si>
  <si>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</si>
  <si>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</si>
  <si>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</si>
  <si>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</si>
  <si>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</si>
  <si>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</si>
  <si>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</si>
  <si>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</si>
  <si>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</si>
  <si>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</si>
  <si>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</si>
  <si>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</si>
  <si>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</si>
  <si>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</si>
  <si>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</si>
  <si>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</si>
  <si>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</si>
  <si>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</si>
  <si>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</si>
  <si>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</si>
  <si>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</si>
  <si>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</si>
  <si>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</si>
  <si>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</si>
  <si>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</si>
  <si>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</si>
  <si>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</si>
  <si>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</si>
  <si>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</si>
  <si>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</si>
  <si>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</si>
  <si>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</si>
  <si>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</si>
  <si>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</si>
  <si>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</si>
  <si>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</si>
  <si>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</si>
  <si>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</si>
  <si>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</si>
  <si>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</si>
  <si>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</si>
  <si>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</si>
  <si>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</si>
  <si>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</si>
  <si>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</si>
  <si>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</si>
  <si>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</si>
  <si>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</si>
  <si>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</si>
  <si>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</si>
  <si>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</si>
  <si>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</si>
  <si>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</si>
  <si>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</si>
  <si>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</si>
  <si>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</si>
  <si>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</si>
  <si>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</si>
  <si>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</si>
  <si>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</si>
  <si>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</si>
  <si>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</si>
  <si>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</si>
  <si>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</si>
  <si>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</si>
  <si>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</si>
  <si>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</si>
  <si>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</si>
  <si>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</si>
  <si>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</si>
  <si>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</si>
  <si>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</si>
  <si>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</si>
  <si>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</si>
  <si>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</si>
  <si>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</si>
  <si>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</si>
  <si>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</si>
  <si>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</si>
  <si>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</si>
  <si>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</si>
  <si>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</si>
  <si>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</si>
  <si>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</si>
  <si>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</si>
  <si>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</si>
  <si>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</si>
  <si>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</si>
  <si>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</si>
  <si>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</si>
  <si>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</si>
  <si>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</si>
  <si>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</si>
  <si>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</si>
  <si>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</si>
  <si>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</si>
  <si>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</si>
  <si>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</si>
  <si>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</si>
  <si>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</si>
  <si>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</si>
  <si>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</si>
  <si>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</si>
  <si>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</si>
  <si>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</si>
  <si>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</si>
  <si>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</si>
  <si>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</si>
  <si>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</si>
  <si>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</si>
  <si>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</si>
  <si>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</si>
  <si>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</si>
  <si>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</si>
  <si>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</si>
  <si>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</si>
  <si>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</si>
  <si>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</si>
  <si>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</si>
  <si>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</si>
  <si>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</si>
  <si>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</si>
  <si>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</si>
  <si>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</si>
  <si>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</si>
  <si>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</si>
  <si>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</si>
  <si>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</si>
  <si>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</si>
  <si>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</si>
  <si>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</si>
  <si>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</si>
  <si>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</si>
  <si>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</si>
  <si>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</si>
  <si>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</si>
  <si>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</si>
  <si>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</si>
  <si>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</si>
  <si>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</si>
  <si>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</si>
  <si>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</si>
  <si>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</si>
  <si>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</si>
  <si>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</si>
  <si>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</si>
  <si>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</si>
  <si>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</si>
  <si>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</si>
  <si>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</si>
  <si>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</si>
  <si>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</si>
  <si>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</si>
  <si>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</si>
  <si>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</si>
  <si>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</si>
  <si>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</si>
  <si>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</si>
  <si>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</si>
  <si>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</si>
  <si>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</si>
  <si>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</si>
  <si>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</si>
  <si>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</si>
  <si>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</si>
  <si>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</si>
  <si>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</si>
  <si>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</si>
  <si>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</si>
  <si>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</si>
  <si>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</si>
  <si>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</si>
  <si>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</si>
  <si>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99vibsohail</t>
  </si>
  <si>
    <t>calif739</t>
  </si>
  <si>
    <t>magdaabufadil</t>
  </si>
  <si>
    <t>albertomiguelf5</t>
  </si>
  <si>
    <t>i3tox8rsobjiftw</t>
  </si>
  <si>
    <t>zaahr200</t>
  </si>
  <si>
    <t>bassamalahmed</t>
  </si>
  <si>
    <t>sinosaleh</t>
  </si>
  <si>
    <t>khinamaa</t>
  </si>
  <si>
    <t>falconhamada_90</t>
  </si>
  <si>
    <t>mhataq</t>
  </si>
  <si>
    <t>hamada2prince</t>
  </si>
  <si>
    <t>alhurranews</t>
  </si>
  <si>
    <t>Mentions</t>
  </si>
  <si>
    <t>RT @alhurranews: #الحرة_تتحرى - #فيسبوك... خدعة الخصوصية
 https://t.co/KTSOBklbW8</t>
  </si>
  <si>
    <t>RT @alhurranews: #الحرة_تتحرى - أكبر دولة افتراضية على الأرض كان هدفها بناء مجتمع يعزز ثقافة الخصوصية وحرية التعبير.. ولكن! ما الذي حدث.. ك…</t>
  </si>
  <si>
    <t>RT @alhurranews: #الحرة_تتحرى - بين مسؤولية حفظ ملايين البيانات والرغبة في ترجمة هذا التوسع إلى أرباح.. هل حوّل #فيسبوك بيانات المستخدمين إ…</t>
  </si>
  <si>
    <t>#الحرة_تتحرى - #فيسبوك... خدعة الخصوصية
 https://t.co/KTSOBklbW8</t>
  </si>
  <si>
    <t>#الحرة_تتحرى - أكبر دولة افتراضية على الأرض كان هدفها بناء مجتمع يعزز ثقافة الخصوصية وحرية التعبير.. ولكن! ما الذي… https://t.co/yIlfoNHePG</t>
  </si>
  <si>
    <t>#الحرة_تتحرى - بين مسؤولية حفظ ملايين البيانات والرغبة في ترجمة هذا التوسع إلى أرباح.. هل حوّل #فيسبوك بيانات المست… https://t.co/jvAkK8ZoLd</t>
  </si>
  <si>
    <t>أقانيم الفساد المقدس في #العراق..  مؤسسات لا يجرؤ على مراقبتها أحد، تتحصن خلف عقائد الناس، وتتسلح بالقباب والعمائم… https://t.co/NP7TPQwXnZ</t>
  </si>
  <si>
    <t>https://www.youtube.com/watch?v=3mVNUtktqrI&amp;feature=youtu.be</t>
  </si>
  <si>
    <t>https://twitter.com/i/web/status/1165980699779915776</t>
  </si>
  <si>
    <t>https://twitter.com/i/web/status/1166360266352865282</t>
  </si>
  <si>
    <t>https://twitter.com/i/web/status/1167443754866884608</t>
  </si>
  <si>
    <t>youtube.com</t>
  </si>
  <si>
    <t>twitter.com</t>
  </si>
  <si>
    <t>الحرة_تتحرى فيسبوك</t>
  </si>
  <si>
    <t>الحرة_تتحرى</t>
  </si>
  <si>
    <t>العراق</t>
  </si>
  <si>
    <t>http://pbs.twimg.com/profile_images/1164403876134555649/Sp9pFreK_normal.jpg</t>
  </si>
  <si>
    <t>http://pbs.twimg.com/profile_images/1150540720207532032/Wr46X9W0_normal.png</t>
  </si>
  <si>
    <t>http://pbs.twimg.com/profile_images/3028904743/7be87f91ef415c20321fa12f72d642df_normal.jpeg</t>
  </si>
  <si>
    <t>http://pbs.twimg.com/profile_images/1148301631768973312/gOjsDeFe_normal.png</t>
  </si>
  <si>
    <t>http://pbs.twimg.com/profile_images/1149920635050692608/ws7ruuMK_normal.jpg</t>
  </si>
  <si>
    <t>http://pbs.twimg.com/profile_images/1047872274458726405/I9T_VvJP_normal.jpg</t>
  </si>
  <si>
    <t>http://pbs.twimg.com/profile_images/1042398047521660933/biCTU2y0_normal.jpg</t>
  </si>
  <si>
    <t>http://pbs.twimg.com/profile_images/1159708375816527872/-MhkXJUK_normal.jpg</t>
  </si>
  <si>
    <t>http://pbs.twimg.com/profile_images/1157579398360420352/U6nNYHWR_normal.jpg</t>
  </si>
  <si>
    <t>http://pbs.twimg.com/profile_images/975275644459343873/XQ3Rw9ZR_normal.jpg</t>
  </si>
  <si>
    <t>http://pbs.twimg.com/profile_images/1156904043148693505/tWe2KAhq_normal.jpg</t>
  </si>
  <si>
    <t>http://pbs.twimg.com/profile_images/1030788292046987265/XmHcbxLd_normal.jpg</t>
  </si>
  <si>
    <t>http://pbs.twimg.com/profile_images/1058739839384907776/WllDCirw_normal.jpg</t>
  </si>
  <si>
    <t>https://twitter.com/#!/99vibsohail/status/1165375863757705216</t>
  </si>
  <si>
    <t>https://twitter.com/#!/calif739/status/1165376620858880001</t>
  </si>
  <si>
    <t>https://twitter.com/#!/calif739/status/1165376654300123136</t>
  </si>
  <si>
    <t>https://twitter.com/#!/magdaabufadil/status/1165980867002605570</t>
  </si>
  <si>
    <t>https://twitter.com/#!/albertomiguelf5/status/1165458111643226113</t>
  </si>
  <si>
    <t>https://twitter.com/#!/albertomiguelf5/status/1165981551592726529</t>
  </si>
  <si>
    <t>https://twitter.com/#!/i3tox8rsobjiftw/status/1165982701628928003</t>
  </si>
  <si>
    <t>https://twitter.com/#!/zaahr200/status/1165989058520240128</t>
  </si>
  <si>
    <t>https://twitter.com/#!/bassamalahmed/status/1165994312317972481</t>
  </si>
  <si>
    <t>https://twitter.com/#!/sinosaleh/status/1165980973659385857</t>
  </si>
  <si>
    <t>https://twitter.com/#!/sinosaleh/status/1165997848200187909</t>
  </si>
  <si>
    <t>https://twitter.com/#!/khinamaa/status/1166006891979268096</t>
  </si>
  <si>
    <t>https://twitter.com/#!/falconhamada_90/status/1165981404380979200</t>
  </si>
  <si>
    <t>https://twitter.com/#!/falconhamada_90/status/1166361015757545474</t>
  </si>
  <si>
    <t>https://twitter.com/#!/mhataq/status/1166362502218866690</t>
  </si>
  <si>
    <t>https://twitter.com/#!/hamada2prince/status/1166396797629059072</t>
  </si>
  <si>
    <t>https://twitter.com/#!/alhurranews/status/1165375303583182854</t>
  </si>
  <si>
    <t>https://twitter.com/#!/alhurranews/status/1165980699779915776</t>
  </si>
  <si>
    <t>https://twitter.com/#!/alhurranews/status/1166360266352865282</t>
  </si>
  <si>
    <t>https://twitter.com/#!/alhurranews/status/1167443754866884608</t>
  </si>
  <si>
    <t>1165375863757705216</t>
  </si>
  <si>
    <t>1165376620858880001</t>
  </si>
  <si>
    <t>1165376654300123136</t>
  </si>
  <si>
    <t>1165980867002605570</t>
  </si>
  <si>
    <t>1165458111643226113</t>
  </si>
  <si>
    <t>1165981551592726529</t>
  </si>
  <si>
    <t>1165982701628928003</t>
  </si>
  <si>
    <t>1165989058520240128</t>
  </si>
  <si>
    <t>1165994312317972481</t>
  </si>
  <si>
    <t>1165980973659385857</t>
  </si>
  <si>
    <t>1165997848200187909</t>
  </si>
  <si>
    <t>1166006891979268096</t>
  </si>
  <si>
    <t>1165981404380979200</t>
  </si>
  <si>
    <t>1166361015757545474</t>
  </si>
  <si>
    <t>1166362502218866690</t>
  </si>
  <si>
    <t>1166396797629059072</t>
  </si>
  <si>
    <t>1165375303583182854</t>
  </si>
  <si>
    <t>1165980699779915776</t>
  </si>
  <si>
    <t>1166360266352865282</t>
  </si>
  <si>
    <t>1167443754866884608</t>
  </si>
  <si>
    <t/>
  </si>
  <si>
    <t>ar</t>
  </si>
  <si>
    <t>Twitter for iPhone</t>
  </si>
  <si>
    <t>Twitter Web App</t>
  </si>
  <si>
    <t>Twitter for iPad</t>
  </si>
  <si>
    <t>Twitter for Android</t>
  </si>
  <si>
    <t>Twitter Ads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</si>
  <si>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</si>
  <si>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</si>
  <si>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</si>
  <si>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</si>
  <si>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</si>
  <si>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</si>
  <si>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</si>
  <si>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</si>
  <si>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</si>
  <si>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</si>
  <si>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</si>
  <si>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</si>
  <si>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</si>
  <si>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</si>
  <si>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</si>
  <si>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</si>
  <si>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</si>
  <si>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</si>
  <si>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</si>
  <si>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</si>
  <si>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</si>
  <si>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نجم سهيل</t>
  </si>
  <si>
    <t>قناة الحرة</t>
  </si>
  <si>
    <t>_xD83C__xDDFA__xD83C__xDDF8_chaos</t>
  </si>
  <si>
    <t>Magda Abu-Fadil</t>
  </si>
  <si>
    <t>Alberto Miguel Fernandez</t>
  </si>
  <si>
    <t>طارق مطر</t>
  </si>
  <si>
    <t>زهرة محيي</t>
  </si>
  <si>
    <t>Bassam Alahmad</t>
  </si>
  <si>
    <t>محمد علي احمد الحميدي</t>
  </si>
  <si>
    <t>Falcon Hamada _xD83C__xDDEE__xD83C__xDDF6_</t>
  </si>
  <si>
    <t>ابو محسن الخليفي</t>
  </si>
  <si>
    <t>_xD83C__xDDE6__xD83C__xDDEA_ _xD83C__xDDF8__xD83C__xDDE6_ _xD83C__xDDEA__xD83C__xDDEC_ مصرى</t>
  </si>
  <si>
    <t>آخر الأخبار من الشرق الأوسط، شمال إفريقيا، الولايات المتحدة والعالم.</t>
  </si>
  <si>
    <t>عابد لامريكا   واصلي بإتجاه تمثال الحرية  وأحج البيت الأبيض كل ماإستطعت  الى ذلك سبيلا
#ملحد_تائب
#مسلم</t>
  </si>
  <si>
    <t>Veteran journalist, blogger, director of Media Unlimited.</t>
  </si>
  <si>
    <t>Retired US diplomat. Havana, Miami and points east. Retweets are not endorsements. Views my own.</t>
  </si>
  <si>
    <t>Co-founder &amp; Executive Director at Syrians for Truth &amp; Justice @STJ_SYRIA_ENG, former consultant at @fidh_en, I tweet mostly about human rights abuses in Syria.</t>
  </si>
  <si>
    <t>‏محمد علي احمد الحميدي من ابناء محافظة عدن شعاري هو دماء الشهداء الجنوبيين هي من ترسم حدود الجنوب العربي القادم ، بأدن اللة تعالى</t>
  </si>
  <si>
    <t>the official and only page of the Mr _xD83D__xDC66_. Falcon Hamada on the Twitter
http://facebook.com/profile.php?re
http://snapchat.com/falconhamada_90 ⁦⁦✋_xD83C__xDFFB_⁩_xD83D__xDE14__xD83D__xDEAB_21+</t>
  </si>
  <si>
    <t>لكِ يا مِصْرُ السلامةوسَلامًا يا بلادي إنْ رَمَى الدهرُ سِهَامَهأتَّقِيها بفؤادى .....ابدا لن تسقط مصر</t>
  </si>
  <si>
    <t>Washington, DC</t>
  </si>
  <si>
    <t>California, USA</t>
  </si>
  <si>
    <t>مشتى الحلو</t>
  </si>
  <si>
    <t>Strasbourg, France</t>
  </si>
  <si>
    <t>محافظة عدن / المنصورة / كابوتا</t>
  </si>
  <si>
    <t>Iraq</t>
  </si>
  <si>
    <t>https://t.co/RHqu897puc</t>
  </si>
  <si>
    <t>http://media-unlimited.info</t>
  </si>
  <si>
    <t>http://www.stj-sy.org</t>
  </si>
  <si>
    <t>https://www.instagram.com/falconhamada_90</t>
  </si>
  <si>
    <t>https://pbs.twimg.com/profile_banners/3036485730/1566450493</t>
  </si>
  <si>
    <t>https://pbs.twimg.com/profile_banners/60598920/1541352971</t>
  </si>
  <si>
    <t>https://pbs.twimg.com/profile_banners/909091583865376769/1563144828</t>
  </si>
  <si>
    <t>https://pbs.twimg.com/profile_banners/1148301201030692866/1562611744</t>
  </si>
  <si>
    <t>https://pbs.twimg.com/profile_banners/1032978012998914048/1538667246</t>
  </si>
  <si>
    <t>https://pbs.twimg.com/profile_banners/66353724/1400522202</t>
  </si>
  <si>
    <t>https://pbs.twimg.com/profile_banners/4622144373/1564823408</t>
  </si>
  <si>
    <t>https://pbs.twimg.com/profile_banners/2544099769/1481403038</t>
  </si>
  <si>
    <t>https://pbs.twimg.com/profile_banners/2382506294/1533551270</t>
  </si>
  <si>
    <t>https://pbs.twimg.com/profile_banners/224597174/1534594102</t>
  </si>
  <si>
    <t>http://abs.twimg.com/images/themes/theme1/bg.png</t>
  </si>
  <si>
    <t>http://abs.twimg.com/images/themes/theme7/bg.gif</t>
  </si>
  <si>
    <t>http://abs.twimg.com/images/themes/theme16/bg.gif</t>
  </si>
  <si>
    <t>Open Twitter Page for This Person</t>
  </si>
  <si>
    <t>https://twitter.com/99vibsohail</t>
  </si>
  <si>
    <t>https://twitter.com/alhurranews</t>
  </si>
  <si>
    <t>https://twitter.com/calif739</t>
  </si>
  <si>
    <t>https://twitter.com/magdaabufadil</t>
  </si>
  <si>
    <t>https://twitter.com/albertomiguelf5</t>
  </si>
  <si>
    <t>https://twitter.com/i3tox8rsobjiftw</t>
  </si>
  <si>
    <t>https://twitter.com/zaahr200</t>
  </si>
  <si>
    <t>https://twitter.com/bassamalahmed</t>
  </si>
  <si>
    <t>https://twitter.com/sinosaleh</t>
  </si>
  <si>
    <t>https://twitter.com/khinamaa</t>
  </si>
  <si>
    <t>https://twitter.com/falconhamada_90</t>
  </si>
  <si>
    <t>https://twitter.com/mhataq</t>
  </si>
  <si>
    <t>https://twitter.com/hamada2prince</t>
  </si>
  <si>
    <t>99vibsohail
RT @alhurranews: #الحرة_تتحرى -
#فيسبوك... خدعة الخصوصية https://t.co/KTSOBklbW8</t>
  </si>
  <si>
    <t>alhurranews
أقانيم الفساد المقدس في #العراق..
مؤسسات لا يجرؤ على مراقبتها أحد،
تتحصن خلف عقائد الناس، وتتسلح بالقباب
والعمائم… https://t.co/NP7TPQwXnZ</t>
  </si>
  <si>
    <t>calif739
RT @alhurranews: #الحرة_تتحرى -
#فيسبوك... خدعة الخصوصية https://t.co/KTSOBklbW8</t>
  </si>
  <si>
    <t>magdaabufadil
RT @alhurranews: #الحرة_تتحرى -
أكبر دولة افتراضية على الأرض كان
هدفها بناء مجتمع يعزز ثقافة الخصوصية
وحرية التعبير.. ولكن! ما الذي حدث..
ك…</t>
  </si>
  <si>
    <t>albertomiguelf5
RT @alhurranews: #الحرة_تتحرى -
أكبر دولة افتراضية على الأرض كان
هدفها بناء مجتمع يعزز ثقافة الخصوصية
وحرية التعبير.. ولكن! ما الذي حدث..
ك…</t>
  </si>
  <si>
    <t>i3tox8rsobjiftw
RT @alhurranews: #الحرة_تتحرى -
أكبر دولة افتراضية على الأرض كان
هدفها بناء مجتمع يعزز ثقافة الخصوصية
وحرية التعبير.. ولكن! ما الذي حدث..
ك…</t>
  </si>
  <si>
    <t>zaahr200
RT @alhurranews: #الحرة_تتحرى -
أكبر دولة افتراضية على الأرض كان
هدفها بناء مجتمع يعزز ثقافة الخصوصية
وحرية التعبير.. ولكن! ما الذي حدث..
ك…</t>
  </si>
  <si>
    <t>bassamalahmed
RT @alhurranews: #الحرة_تتحرى -
أكبر دولة افتراضية على الأرض كان
هدفها بناء مجتمع يعزز ثقافة الخصوصية
وحرية التعبير.. ولكن! ما الذي حدث..
ك…</t>
  </si>
  <si>
    <t>sinosaleh
RT @alhurranews: #الحرة_تتحرى -
أكبر دولة افتراضية على الأرض كان
هدفها بناء مجتمع يعزز ثقافة الخصوصية
وحرية التعبير.. ولكن! ما الذي حدث..
ك…</t>
  </si>
  <si>
    <t>khinamaa
RT @alhurranews: #الحرة_تتحرى -
أكبر دولة افتراضية على الأرض كان
هدفها بناء مجتمع يعزز ثقافة الخصوصية
وحرية التعبير.. ولكن! ما الذي حدث..
ك…</t>
  </si>
  <si>
    <t>falconhamada_90
RT @alhurranews: #الحرة_تتحرى -
بين مسؤولية حفظ ملايين البيانات
والرغبة في ترجمة هذا التوسع إلى
أرباح.. هل حوّل #فيسبوك بيانات
المستخدمين إ…</t>
  </si>
  <si>
    <t>mhataq
RT @alhurranews: #الحرة_تتحرى -
بين مسؤولية حفظ ملايين البيانات
والرغبة في ترجمة هذا التوسع إلى
أرباح.. هل حوّل #فيسبوك بيانات
المستخدمين إ…</t>
  </si>
  <si>
    <t>hamada2prince
RT @alhurranews: #الحرة_تتحرى -
بين مسؤولية حفظ ملايين البيانات
والرغبة في ترجمة هذا التوسع إلى
أرباح.. هل حوّل #فيسبوك بيانات
المستخدمين إ…</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</si>
  <si>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</si>
  <si>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</si>
  <si>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</si>
  <si>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</si>
  <si>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</si>
  <si>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</si>
  <si>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</si>
  <si>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</si>
  <si>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</si>
  <si>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</si>
  <si>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</si>
  <si>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</si>
  <si>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</si>
  <si>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</si>
  <si>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</si>
  <si>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</si>
  <si>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</si>
  <si>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</si>
  <si>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</si>
  <si>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</si>
  <si>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</si>
  <si>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</si>
  <si>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</si>
  <si>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</si>
  <si>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</si>
  <si>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</si>
  <si>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</si>
  <si>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</si>
  <si>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</si>
  <si>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</si>
  <si>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</si>
  <si>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</si>
  <si>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</si>
  <si>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</si>
  <si>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</si>
  <si>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</si>
  <si>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</si>
  <si>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</si>
  <si>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</si>
  <si>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</si>
  <si>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</si>
  <si>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</si>
  <si>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</si>
  <si>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</si>
  <si>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</si>
  <si>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</si>
  <si>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</si>
  <si>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</si>
  <si>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</si>
  <si>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https://www.youtube.com/watch?v=3mVNUtktqrI&amp;feature=youtu.be https://twitter.com/i/web/status/1167443754866884608 https://twitter.com/i/web/status/1165980699779915776 https://twitter.com/i/web/status/1166360266352865282</t>
  </si>
  <si>
    <t>Top Domains in Tweet in Entire Graph</t>
  </si>
  <si>
    <t>Top Domains in Tweet in G1</t>
  </si>
  <si>
    <t>Top Domains in Tweet</t>
  </si>
  <si>
    <t>youtube.com twitter.com</t>
  </si>
  <si>
    <t>Top Hashtags in Tweet in Entire Graph</t>
  </si>
  <si>
    <t>فيسبوك</t>
  </si>
  <si>
    <t>Top Hashtags in Tweet in G1</t>
  </si>
  <si>
    <t>Top Hashtags in Tweet</t>
  </si>
  <si>
    <t>الحرة_تتحرى فيسبوك العراق</t>
  </si>
  <si>
    <t>Top Words in Tweet in Entire Graph</t>
  </si>
  <si>
    <t>Words in Sentiment List#1: Positive</t>
  </si>
  <si>
    <t>Words in Sentiment List#2: Negative</t>
  </si>
  <si>
    <t>Words in Sentiment List#3: Angry/Violent</t>
  </si>
  <si>
    <t>Non-categorized Words</t>
  </si>
  <si>
    <t>Total Words</t>
  </si>
  <si>
    <t>#الحرة_تتحرى</t>
  </si>
  <si>
    <t>الخصوصية</t>
  </si>
  <si>
    <t>على</t>
  </si>
  <si>
    <t>أكبر</t>
  </si>
  <si>
    <t>Top Words in Tweet in G1</t>
  </si>
  <si>
    <t>دولة</t>
  </si>
  <si>
    <t>افتراضية</t>
  </si>
  <si>
    <t>الأرض</t>
  </si>
  <si>
    <t>كان</t>
  </si>
  <si>
    <t>هدفها</t>
  </si>
  <si>
    <t>Top Words in Tweet</t>
  </si>
  <si>
    <t>#الحرة_تتحرى alhurranews الخصوصية على أكبر دولة افتراضية الأرض كان هدفها</t>
  </si>
  <si>
    <t>Top Word Pairs in Tweet in Entire Graph</t>
  </si>
  <si>
    <t>alhurranews,#الحرة_تتحرى</t>
  </si>
  <si>
    <t>#الحرة_تتحرى,أكبر</t>
  </si>
  <si>
    <t>أكبر,دولة</t>
  </si>
  <si>
    <t>دولة,افتراضية</t>
  </si>
  <si>
    <t>افتراضية,على</t>
  </si>
  <si>
    <t>على,الأرض</t>
  </si>
  <si>
    <t>الأرض,كان</t>
  </si>
  <si>
    <t>كان,هدفها</t>
  </si>
  <si>
    <t>هدفها,بناء</t>
  </si>
  <si>
    <t>بناء,مجتمع</t>
  </si>
  <si>
    <t>Top Word Pairs in Tweet in G1</t>
  </si>
  <si>
    <t>Top Word Pairs in Tweet</t>
  </si>
  <si>
    <t>alhurranews,#الحرة_تتحرى  #الحرة_تتحرى,أكبر  أكبر,دولة  دولة,افتراضية  افتراضية,على  على,الأرض  الأرض,كان  كان,هدفها  هدفها,بناء  بناء,مجتمع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</si>
  <si>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</si>
  <si>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</si>
  <si>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</si>
  <si>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</si>
  <si>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</si>
  <si>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</si>
  <si>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</si>
  <si>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</si>
  <si>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</si>
  <si>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falconhamada_90 alhurranews zaahr200 magdaabufadil hamada2prince 99vibsohail mhataq i3tox8rsobjiftw calif739 bassamalahmed</t>
  </si>
  <si>
    <t>Top URLs in Tweet by Count</t>
  </si>
  <si>
    <t>https://twitter.com/i/web/status/1167443754866884608 https://twitter.com/i/web/status/1166360266352865282 https://twitter.com/i/web/status/1165980699779915776 https://www.youtube.com/watch?v=3mVNUtktqrI&amp;feature=youtu.be</t>
  </si>
  <si>
    <t>Top URLs in Tweet by Salience</t>
  </si>
  <si>
    <t>Top Domains in Tweet by Count</t>
  </si>
  <si>
    <t>twitter.com youtube.com</t>
  </si>
  <si>
    <t>Top Domains in Tweet by Salience</t>
  </si>
  <si>
    <t>Top Hashtags in Tweet by Count</t>
  </si>
  <si>
    <t>Top Hashtags in Tweet by Salience</t>
  </si>
  <si>
    <t>فيسبوك العراق الحرة_تتحرى</t>
  </si>
  <si>
    <t>فيسبوك الحرة_تتحرى</t>
  </si>
  <si>
    <t>Top Words in Tweet by Count</t>
  </si>
  <si>
    <t>alhurranews #الحرة_تتحرى #فيسبوك خدعة الخصوصية</t>
  </si>
  <si>
    <t>#الحرة_تتحرى في على #فيسبوك الخصوصية أقانيم الفساد المقدس #العراق مؤسسات</t>
  </si>
  <si>
    <t>alhurranews #الحرة_تتحرى أكبر دولة افتراضية على الأرض كان هدفها بناء</t>
  </si>
  <si>
    <t>alhurranews #الحرة_تتحرى الخصوصية أكبر دولة افتراضية على الأرض كان هدفها</t>
  </si>
  <si>
    <t>alhurranews #الحرة_تتحرى بين مسؤولية حفظ ملايين البيانات والرغبة في ترجمة</t>
  </si>
  <si>
    <t>Top Words in Tweet by Salience</t>
  </si>
  <si>
    <t>في على #فيسبوك الخصوصية أقانيم الفساد المقدس #العراق مؤسسات لا</t>
  </si>
  <si>
    <t>أكبر دولة افتراضية على الأرض كان هدفها بناء مجتمع يعزز</t>
  </si>
  <si>
    <t>بين مسؤولية حفظ ملايين البيانات والرغبة في ترجمة هذا التوسع</t>
  </si>
  <si>
    <t>Top Word Pairs in Tweet by Count</t>
  </si>
  <si>
    <t>alhurranews,#الحرة_تتحرى  #الحرة_تتحرى,#فيسبوك  #فيسبوك,خدعة  خدعة,الخصوصية</t>
  </si>
  <si>
    <t>أقانيم,الفساد  الفساد,المقدس  المقدس,في  في,#العراق  #العراق,مؤسسات  مؤسسات,لا  لا,يجرؤ  يجرؤ,على  على,مراقبتها  مراقبتها,أحد</t>
  </si>
  <si>
    <t>alhurranews,#الحرة_تتحرى  #الحرة_تتحرى,بين  بين,مسؤولية  مسؤولية,حفظ  حفظ,ملايين  ملايين,البيانات  البيانات,والرغبة  والرغبة,في  في,ترجمة  ترجمة,هذا</t>
  </si>
  <si>
    <t>Top Word Pairs in Tweet by Salience</t>
  </si>
  <si>
    <t>#الحرة_تتحرى,أكبر  أكبر,دولة  دولة,افتراضية  افتراضية,على  على,الأرض  الأرض,كان  كان,هدفها  هدفها,بناء  بناء,مجتمع  مجتمع,يعزز</t>
  </si>
  <si>
    <t>#الحرة_تتحرى,بين  بين,مسؤولية  مسؤولية,حفظ  حفظ,ملايين  ملايين,البيانات  البيانات,والرغبة  والرغبة,في  في,ترجمة  ترجمة,هذا  هذا,التوسع</t>
  </si>
  <si>
    <t>Word</t>
  </si>
  <si>
    <t>بناء</t>
  </si>
  <si>
    <t>مجتمع</t>
  </si>
  <si>
    <t>يعزز</t>
  </si>
  <si>
    <t>ثقافة</t>
  </si>
  <si>
    <t>وحرية</t>
  </si>
  <si>
    <t>التعبير</t>
  </si>
  <si>
    <t>ولكن</t>
  </si>
  <si>
    <t>ما</t>
  </si>
  <si>
    <t>الذي</t>
  </si>
  <si>
    <t>#فيسبوك</t>
  </si>
  <si>
    <t>حدث</t>
  </si>
  <si>
    <t>ك</t>
  </si>
  <si>
    <t>في</t>
  </si>
  <si>
    <t>خدعة</t>
  </si>
  <si>
    <t>بين</t>
  </si>
  <si>
    <t>مسؤولية</t>
  </si>
  <si>
    <t>حفظ</t>
  </si>
  <si>
    <t>ملايين</t>
  </si>
  <si>
    <t>البيانات</t>
  </si>
  <si>
    <t>والرغبة</t>
  </si>
  <si>
    <t>ترجمة</t>
  </si>
  <si>
    <t>هذا</t>
  </si>
  <si>
    <t>التوسع</t>
  </si>
  <si>
    <t>إلى</t>
  </si>
  <si>
    <t>أرباح</t>
  </si>
  <si>
    <t>هل</t>
  </si>
  <si>
    <t>حو</t>
  </si>
  <si>
    <t>ل</t>
  </si>
  <si>
    <t>بيانات</t>
  </si>
  <si>
    <t>المستخدمين</t>
  </si>
  <si>
    <t>إ</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</si>
  <si>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</si>
  <si>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</si>
  <si>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</si>
  <si>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</si>
  <si>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</si>
  <si>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</si>
  <si>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</si>
  <si>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</si>
  <si>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</si>
  <si>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</si>
  <si>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</si>
  <si>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</si>
  <si>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</si>
  <si>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</si>
  <si>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</si>
  <si>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</si>
  <si>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</si>
  <si>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</si>
  <si>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</si>
  <si>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</si>
  <si>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</si>
  <si>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</si>
  <si>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</si>
  <si>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</si>
  <si>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</si>
  <si>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</si>
  <si>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</si>
  <si>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</si>
  <si>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</si>
  <si>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</si>
  <si>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</si>
  <si>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</si>
  <si>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</si>
  <si>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</si>
  <si>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</si>
  <si>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</si>
  <si>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</si>
  <si>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</si>
  <si>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</si>
  <si>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</si>
  <si>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</si>
  <si>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</si>
  <si>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</si>
  <si>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</si>
  <si>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</si>
  <si>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</si>
  <si>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</si>
  <si>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</si>
  <si>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</si>
  <si>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</si>
  <si>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</si>
  <si>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</si>
  <si>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#الحرة_تتحرى alhurranews الخصوصية على أكبر دولة افتراضية الأرض كان هدفها</t>
  </si>
  <si>
    <t>Autofill Workbook Results</t>
  </si>
  <si>
    <t>Edge Weight▓1▓2▓0▓True▓Gray▓Red▓▓Edge Weight▓1▓2▓0▓3▓10▓False▓Edge Weight▓1▓2▓0▓35▓12▓False▓▓0▓0▓0▓True▓Black▓Black▓▓Followers▓2▓11899▓0▓162▓1000▓False▓▓0▓0▓0▓0▓0▓False▓▓0▓0▓0▓0▓0▓False▓▓0▓0▓0▓0▓0▓False</t>
  </si>
  <si>
    <t>GraphSource░GraphServerTwitterSearch▓GraphTerm░الحرة_تتحرى▓ImportDescription░The graph represents a network of 13 Twitter users whose tweets in the requested range contained "الحرة_تتحرى", or who were replied to or mentioned in those tweets.  The network was obtained from the NodeXL Graph Server on Monday, 02 September 2019 at 20:49 UTC.
The requested start date was Sunday, 01 September 2019 at 00:01 UTC and the maximum number of days (going backward) was 14.
The maximum number of tweets collected was 5,000.
The tweets in the network were tweeted over the 5-day, 16-hour, 59-minute period from Saturday, 24 August 2019 at 21:28 UTC to Friday, 30 August 2019 at 14:27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</si>
</sst>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578806"/>
        <c:axId val="52556071"/>
      </c:barChart>
      <c:catAx>
        <c:axId val="50578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7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8/24/2019 21:28</c:v>
                </c:pt>
                <c:pt idx="1">
                  <c:v>8/24/2019 21:30</c:v>
                </c:pt>
                <c:pt idx="2">
                  <c:v>8/24/2019 21:33</c:v>
                </c:pt>
                <c:pt idx="3">
                  <c:v>8/24/2019 21:33</c:v>
                </c:pt>
                <c:pt idx="4">
                  <c:v>8/25/2019 2:57</c:v>
                </c:pt>
                <c:pt idx="5">
                  <c:v>8/26/2019 13:33</c:v>
                </c:pt>
                <c:pt idx="6">
                  <c:v>8/26/2019 13:34</c:v>
                </c:pt>
                <c:pt idx="7">
                  <c:v>8/26/2019 13:35</c:v>
                </c:pt>
                <c:pt idx="8">
                  <c:v>8/26/2019 13:36</c:v>
                </c:pt>
                <c:pt idx="9">
                  <c:v>8/26/2019 13:37</c:v>
                </c:pt>
                <c:pt idx="10">
                  <c:v>8/26/2019 13:41</c:v>
                </c:pt>
                <c:pt idx="11">
                  <c:v>8/26/2019 14:07</c:v>
                </c:pt>
                <c:pt idx="12">
                  <c:v>8/26/2019 14:28</c:v>
                </c:pt>
                <c:pt idx="13">
                  <c:v>8/26/2019 14:42</c:v>
                </c:pt>
                <c:pt idx="14">
                  <c:v>8/26/2019 15:18</c:v>
                </c:pt>
                <c:pt idx="15">
                  <c:v>8/27/2019 14:42</c:v>
                </c:pt>
                <c:pt idx="16">
                  <c:v>8/27/2019 14:45</c:v>
                </c:pt>
                <c:pt idx="17">
                  <c:v>8/27/2019 14:51</c:v>
                </c:pt>
                <c:pt idx="18">
                  <c:v>8/27/2019 17:07</c:v>
                </c:pt>
                <c:pt idx="19">
                  <c:v>8/30/2019 14:27</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1421872"/>
        <c:axId val="12796849"/>
      </c:barChart>
      <c:catAx>
        <c:axId val="1421872"/>
        <c:scaling>
          <c:orientation val="minMax"/>
        </c:scaling>
        <c:axPos val="b"/>
        <c:delete val="0"/>
        <c:numFmt formatCode="General" sourceLinked="1"/>
        <c:majorTickMark val="out"/>
        <c:minorTickMark val="none"/>
        <c:tickLblPos val="nextTo"/>
        <c:crossAx val="12796849"/>
        <c:crosses val="autoZero"/>
        <c:auto val="1"/>
        <c:lblOffset val="100"/>
        <c:noMultiLvlLbl val="0"/>
      </c:catAx>
      <c:valAx>
        <c:axId val="12796849"/>
        <c:scaling>
          <c:orientation val="minMax"/>
        </c:scaling>
        <c:axPos val="l"/>
        <c:majorGridlines/>
        <c:delete val="0"/>
        <c:numFmt formatCode="General" sourceLinked="1"/>
        <c:majorTickMark val="out"/>
        <c:minorTickMark val="none"/>
        <c:tickLblPos val="nextTo"/>
        <c:crossAx val="14218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42592"/>
        <c:axId val="29183329"/>
      </c:barChart>
      <c:catAx>
        <c:axId val="32425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83329"/>
        <c:crosses val="autoZero"/>
        <c:auto val="1"/>
        <c:lblOffset val="100"/>
        <c:noMultiLvlLbl val="0"/>
      </c:catAx>
      <c:valAx>
        <c:axId val="2918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37044"/>
        <c:axId val="10233397"/>
      </c:barChart>
      <c:catAx>
        <c:axId val="1137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33397"/>
        <c:crosses val="autoZero"/>
        <c:auto val="1"/>
        <c:lblOffset val="100"/>
        <c:noMultiLvlLbl val="0"/>
      </c:catAx>
      <c:valAx>
        <c:axId val="10233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037436"/>
        <c:axId val="64901469"/>
      </c:barChart>
      <c:catAx>
        <c:axId val="37037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7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242310"/>
        <c:axId val="22527607"/>
      </c:barChart>
      <c:catAx>
        <c:axId val="47242310"/>
        <c:scaling>
          <c:orientation val="minMax"/>
        </c:scaling>
        <c:axPos val="b"/>
        <c:delete val="1"/>
        <c:majorTickMark val="out"/>
        <c:minorTickMark val="none"/>
        <c:tickLblPos val="none"/>
        <c:crossAx val="22527607"/>
        <c:crosses val="autoZero"/>
        <c:auto val="1"/>
        <c:lblOffset val="100"/>
        <c:noMultiLvlLbl val="0"/>
      </c:catAx>
      <c:valAx>
        <c:axId val="22527607"/>
        <c:scaling>
          <c:orientation val="minMax"/>
        </c:scaling>
        <c:axPos val="l"/>
        <c:delete val="1"/>
        <c:majorTickMark val="out"/>
        <c:minorTickMark val="none"/>
        <c:tickLblPos val="none"/>
        <c:crossAx val="47242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L2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الحرة_تتحرى فيسبوك"/>
        <s v="الحرة_تتحرى"/>
        <s v="العراق"/>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0">
        <d v="2019-08-24T21:30:32.000"/>
        <d v="2019-08-24T21:33:32.000"/>
        <d v="2019-08-24T21:33:40.000"/>
        <d v="2019-08-26T13:34:36.000"/>
        <d v="2019-08-25T02:57:21.000"/>
        <d v="2019-08-26T13:37:19.000"/>
        <d v="2019-08-26T13:41:53.000"/>
        <d v="2019-08-26T14:07:09.000"/>
        <d v="2019-08-26T14:28:01.000"/>
        <d v="2019-08-26T13:35:01.000"/>
        <d v="2019-08-26T14:42:04.000"/>
        <d v="2019-08-26T15:18:01.000"/>
        <d v="2019-08-26T13:36:44.000"/>
        <d v="2019-08-27T14:45:10.000"/>
        <d v="2019-08-27T14:51:05.000"/>
        <d v="2019-08-27T17:07:21.000"/>
        <d v="2019-08-24T21:28:18.000"/>
        <d v="2019-08-26T13:33:56.000"/>
        <d v="2019-08-27T14:42:12.000"/>
        <d v="2019-08-30T14:27:3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99vibsohail"/>
    <s v="alhurranews"/>
    <m/>
    <m/>
    <m/>
    <m/>
    <m/>
    <m/>
    <m/>
    <m/>
    <s v="No"/>
    <n v="3"/>
    <m/>
    <m/>
    <x v="0"/>
    <d v="2019-08-24T21:30:32.000"/>
    <s v="RT @alhurranews: #الحرة_تتحرى - #فيسبوك... خدعة الخصوصية_x000a_ https://t.co/KTSOBklbW8"/>
    <s v="https://www.youtube.com/watch?v=3mVNUtktqrI&amp;feature=youtu.be"/>
    <s v="youtube.com"/>
    <x v="0"/>
    <m/>
    <s v="http://pbs.twimg.com/profile_images/1164403876134555649/Sp9pFreK_normal.jpg"/>
    <x v="0"/>
    <s v="https://twitter.com/#!/99vibsohail/status/1165375863757705216"/>
    <m/>
    <m/>
    <s v="1165375863757705216"/>
    <m/>
    <b v="0"/>
    <n v="0"/>
    <s v=""/>
    <b v="0"/>
    <s v="ar"/>
    <m/>
    <s v=""/>
    <b v="0"/>
    <n v="0"/>
    <s v="1165375303583182854"/>
    <s v="Twitter for iPhone"/>
    <b v="0"/>
    <s v="1165375303583182854"/>
    <s v="Tweet"/>
    <n v="0"/>
    <n v="0"/>
    <m/>
    <m/>
    <m/>
    <m/>
    <m/>
    <m/>
    <m/>
    <m/>
    <n v="1"/>
    <s v="1"/>
    <s v="1"/>
    <n v="0"/>
    <n v="0"/>
    <n v="0"/>
    <n v="0"/>
    <n v="0"/>
    <n v="0"/>
    <n v="6"/>
    <n v="100"/>
    <n v="6"/>
  </r>
  <r>
    <s v="calif739"/>
    <s v="alhurranews"/>
    <m/>
    <m/>
    <m/>
    <m/>
    <m/>
    <m/>
    <m/>
    <m/>
    <s v="No"/>
    <n v="4"/>
    <m/>
    <m/>
    <x v="0"/>
    <d v="2019-08-24T21:33:32.000"/>
    <s v="RT @alhurranews: #الحرة_تتحرى - #فيسبوك... خدعة الخصوصية_x000a_ https://t.co/KTSOBklbW8"/>
    <s v="https://www.youtube.com/watch?v=3mVNUtktqrI&amp;feature=youtu.be"/>
    <s v="youtube.com"/>
    <x v="0"/>
    <m/>
    <s v="http://pbs.twimg.com/profile_images/1150540720207532032/Wr46X9W0_normal.png"/>
    <x v="1"/>
    <s v="https://twitter.com/#!/calif739/status/1165376620858880001"/>
    <m/>
    <m/>
    <s v="1165376620858880001"/>
    <m/>
    <b v="0"/>
    <n v="0"/>
    <s v=""/>
    <b v="0"/>
    <s v="ar"/>
    <m/>
    <s v=""/>
    <b v="0"/>
    <n v="0"/>
    <s v="1165375303583182854"/>
    <s v="Twitter Web App"/>
    <b v="0"/>
    <s v="1165375303583182854"/>
    <s v="Tweet"/>
    <n v="0"/>
    <n v="0"/>
    <m/>
    <m/>
    <m/>
    <m/>
    <m/>
    <m/>
    <m/>
    <m/>
    <n v="2"/>
    <s v="1"/>
    <s v="1"/>
    <n v="0"/>
    <n v="0"/>
    <n v="0"/>
    <n v="0"/>
    <n v="0"/>
    <n v="0"/>
    <n v="6"/>
    <n v="100"/>
    <n v="6"/>
  </r>
  <r>
    <s v="calif739"/>
    <s v="alhurranews"/>
    <m/>
    <m/>
    <m/>
    <m/>
    <m/>
    <m/>
    <m/>
    <m/>
    <s v="No"/>
    <n v="5"/>
    <m/>
    <m/>
    <x v="0"/>
    <d v="2019-08-24T21:33:40.000"/>
    <s v="RT @alhurranews: #الحرة_تتحرى - #فيسبوك... خدعة الخصوصية_x000a_ https://t.co/KTSOBklbW8"/>
    <s v="https://www.youtube.com/watch?v=3mVNUtktqrI&amp;feature=youtu.be"/>
    <s v="youtube.com"/>
    <x v="0"/>
    <m/>
    <s v="http://pbs.twimg.com/profile_images/1150540720207532032/Wr46X9W0_normal.png"/>
    <x v="2"/>
    <s v="https://twitter.com/#!/calif739/status/1165376654300123136"/>
    <m/>
    <m/>
    <s v="1165376654300123136"/>
    <m/>
    <b v="0"/>
    <n v="0"/>
    <s v=""/>
    <b v="0"/>
    <s v="ar"/>
    <m/>
    <s v=""/>
    <b v="0"/>
    <n v="0"/>
    <s v="1165375303583182854"/>
    <s v="Twitter Web App"/>
    <b v="0"/>
    <s v="1165375303583182854"/>
    <s v="Tweet"/>
    <n v="0"/>
    <n v="0"/>
    <m/>
    <m/>
    <m/>
    <m/>
    <m/>
    <m/>
    <m/>
    <m/>
    <n v="2"/>
    <s v="1"/>
    <s v="1"/>
    <n v="0"/>
    <n v="0"/>
    <n v="0"/>
    <n v="0"/>
    <n v="0"/>
    <n v="0"/>
    <n v="6"/>
    <n v="100"/>
    <n v="6"/>
  </r>
  <r>
    <s v="magdaabufadil"/>
    <s v="alhurranews"/>
    <m/>
    <m/>
    <m/>
    <m/>
    <m/>
    <m/>
    <m/>
    <m/>
    <s v="No"/>
    <n v="6"/>
    <m/>
    <m/>
    <x v="0"/>
    <d v="2019-08-26T13:34:36.000"/>
    <s v="RT @alhurranews: #الحرة_تتحرى - أكبر دولة افتراضية على الأرض كان هدفها بناء مجتمع يعزز ثقافة الخصوصية وحرية التعبير.. ولكن! ما الذي حدث.. ك…"/>
    <m/>
    <m/>
    <x v="1"/>
    <m/>
    <s v="http://pbs.twimg.com/profile_images/3028904743/7be87f91ef415c20321fa12f72d642df_normal.jpeg"/>
    <x v="3"/>
    <s v="https://twitter.com/#!/magdaabufadil/status/1165980867002605570"/>
    <m/>
    <m/>
    <s v="1165980867002605570"/>
    <m/>
    <b v="0"/>
    <n v="0"/>
    <s v=""/>
    <b v="0"/>
    <s v="ar"/>
    <m/>
    <s v=""/>
    <b v="0"/>
    <n v="0"/>
    <s v="1165980699779915776"/>
    <s v="Twitter Web App"/>
    <b v="0"/>
    <s v="1165980699779915776"/>
    <s v="Tweet"/>
    <n v="0"/>
    <n v="0"/>
    <m/>
    <m/>
    <m/>
    <m/>
    <m/>
    <m/>
    <m/>
    <m/>
    <n v="1"/>
    <s v="1"/>
    <s v="1"/>
    <n v="0"/>
    <n v="0"/>
    <n v="0"/>
    <n v="0"/>
    <n v="0"/>
    <n v="0"/>
    <n v="22"/>
    <n v="100"/>
    <n v="22"/>
  </r>
  <r>
    <s v="albertomiguelf5"/>
    <s v="alhurranews"/>
    <m/>
    <m/>
    <m/>
    <m/>
    <m/>
    <m/>
    <m/>
    <m/>
    <s v="No"/>
    <n v="7"/>
    <m/>
    <m/>
    <x v="0"/>
    <d v="2019-08-25T02:57:21.000"/>
    <s v="RT @alhurranews: #الحرة_تتحرى - #فيسبوك... خدعة الخصوصية_x000a_ https://t.co/KTSOBklbW8"/>
    <s v="https://www.youtube.com/watch?v=3mVNUtktqrI&amp;feature=youtu.be"/>
    <s v="youtube.com"/>
    <x v="0"/>
    <m/>
    <s v="http://pbs.twimg.com/profile_images/1148301631768973312/gOjsDeFe_normal.png"/>
    <x v="4"/>
    <s v="https://twitter.com/#!/albertomiguelf5/status/1165458111643226113"/>
    <m/>
    <m/>
    <s v="1165458111643226113"/>
    <m/>
    <b v="0"/>
    <n v="0"/>
    <s v=""/>
    <b v="0"/>
    <s v="ar"/>
    <m/>
    <s v=""/>
    <b v="0"/>
    <n v="0"/>
    <s v="1165375303583182854"/>
    <s v="Twitter Web App"/>
    <b v="0"/>
    <s v="1165375303583182854"/>
    <s v="Tweet"/>
    <n v="0"/>
    <n v="0"/>
    <m/>
    <m/>
    <m/>
    <m/>
    <m/>
    <m/>
    <m/>
    <m/>
    <n v="2"/>
    <s v="1"/>
    <s v="1"/>
    <n v="0"/>
    <n v="0"/>
    <n v="0"/>
    <n v="0"/>
    <n v="0"/>
    <n v="0"/>
    <n v="6"/>
    <n v="100"/>
    <n v="6"/>
  </r>
  <r>
    <s v="albertomiguelf5"/>
    <s v="alhurranews"/>
    <m/>
    <m/>
    <m/>
    <m/>
    <m/>
    <m/>
    <m/>
    <m/>
    <s v="No"/>
    <n v="8"/>
    <m/>
    <m/>
    <x v="0"/>
    <d v="2019-08-26T13:37:19.000"/>
    <s v="RT @alhurranews: #الحرة_تتحرى - أكبر دولة افتراضية على الأرض كان هدفها بناء مجتمع يعزز ثقافة الخصوصية وحرية التعبير.. ولكن! ما الذي حدث.. ك…"/>
    <m/>
    <m/>
    <x v="1"/>
    <m/>
    <s v="http://pbs.twimg.com/profile_images/1148301631768973312/gOjsDeFe_normal.png"/>
    <x v="5"/>
    <s v="https://twitter.com/#!/albertomiguelf5/status/1165981551592726529"/>
    <m/>
    <m/>
    <s v="1165981551592726529"/>
    <m/>
    <b v="0"/>
    <n v="0"/>
    <s v=""/>
    <b v="0"/>
    <s v="ar"/>
    <m/>
    <s v=""/>
    <b v="0"/>
    <n v="0"/>
    <s v="1165980699779915776"/>
    <s v="Twitter Web App"/>
    <b v="0"/>
    <s v="1165980699779915776"/>
    <s v="Tweet"/>
    <n v="0"/>
    <n v="0"/>
    <m/>
    <m/>
    <m/>
    <m/>
    <m/>
    <m/>
    <m/>
    <m/>
    <n v="2"/>
    <s v="1"/>
    <s v="1"/>
    <n v="0"/>
    <n v="0"/>
    <n v="0"/>
    <n v="0"/>
    <n v="0"/>
    <n v="0"/>
    <n v="22"/>
    <n v="100"/>
    <n v="22"/>
  </r>
  <r>
    <s v="i3tox8rsobjiftw"/>
    <s v="alhurranews"/>
    <m/>
    <m/>
    <m/>
    <m/>
    <m/>
    <m/>
    <m/>
    <m/>
    <s v="No"/>
    <n v="9"/>
    <m/>
    <m/>
    <x v="0"/>
    <d v="2019-08-26T13:41:53.000"/>
    <s v="RT @alhurranews: #الحرة_تتحرى - أكبر دولة افتراضية على الأرض كان هدفها بناء مجتمع يعزز ثقافة الخصوصية وحرية التعبير.. ولكن! ما الذي حدث.. ك…"/>
    <m/>
    <m/>
    <x v="1"/>
    <m/>
    <s v="http://pbs.twimg.com/profile_images/1149920635050692608/ws7ruuMK_normal.jpg"/>
    <x v="6"/>
    <s v="https://twitter.com/#!/i3tox8rsobjiftw/status/1165982701628928003"/>
    <m/>
    <m/>
    <s v="1165982701628928003"/>
    <m/>
    <b v="0"/>
    <n v="0"/>
    <s v=""/>
    <b v="0"/>
    <s v="ar"/>
    <m/>
    <s v=""/>
    <b v="0"/>
    <n v="0"/>
    <s v="1165980699779915776"/>
    <s v="Twitter for iPhone"/>
    <b v="0"/>
    <s v="1165980699779915776"/>
    <s v="Tweet"/>
    <n v="0"/>
    <n v="0"/>
    <m/>
    <m/>
    <m/>
    <m/>
    <m/>
    <m/>
    <m/>
    <m/>
    <n v="1"/>
    <s v="1"/>
    <s v="1"/>
    <n v="0"/>
    <n v="0"/>
    <n v="0"/>
    <n v="0"/>
    <n v="0"/>
    <n v="0"/>
    <n v="22"/>
    <n v="100"/>
    <n v="22"/>
  </r>
  <r>
    <s v="zaahr200"/>
    <s v="alhurranews"/>
    <m/>
    <m/>
    <m/>
    <m/>
    <m/>
    <m/>
    <m/>
    <m/>
    <s v="No"/>
    <n v="10"/>
    <m/>
    <m/>
    <x v="0"/>
    <d v="2019-08-26T14:07:09.000"/>
    <s v="RT @alhurranews: #الحرة_تتحرى - أكبر دولة افتراضية على الأرض كان هدفها بناء مجتمع يعزز ثقافة الخصوصية وحرية التعبير.. ولكن! ما الذي حدث.. ك…"/>
    <m/>
    <m/>
    <x v="1"/>
    <m/>
    <s v="http://pbs.twimg.com/profile_images/1047872274458726405/I9T_VvJP_normal.jpg"/>
    <x v="7"/>
    <s v="https://twitter.com/#!/zaahr200/status/1165989058520240128"/>
    <m/>
    <m/>
    <s v="1165989058520240128"/>
    <m/>
    <b v="0"/>
    <n v="0"/>
    <s v=""/>
    <b v="0"/>
    <s v="ar"/>
    <m/>
    <s v=""/>
    <b v="0"/>
    <n v="0"/>
    <s v="1165980699779915776"/>
    <s v="Twitter for iPad"/>
    <b v="0"/>
    <s v="1165980699779915776"/>
    <s v="Tweet"/>
    <n v="0"/>
    <n v="0"/>
    <m/>
    <m/>
    <m/>
    <m/>
    <m/>
    <m/>
    <m/>
    <m/>
    <n v="1"/>
    <s v="1"/>
    <s v="1"/>
    <n v="0"/>
    <n v="0"/>
    <n v="0"/>
    <n v="0"/>
    <n v="0"/>
    <n v="0"/>
    <n v="22"/>
    <n v="100"/>
    <n v="22"/>
  </r>
  <r>
    <s v="bassamalahmed"/>
    <s v="alhurranews"/>
    <m/>
    <m/>
    <m/>
    <m/>
    <m/>
    <m/>
    <m/>
    <m/>
    <s v="No"/>
    <n v="11"/>
    <m/>
    <m/>
    <x v="0"/>
    <d v="2019-08-26T14:28:01.000"/>
    <s v="RT @alhurranews: #الحرة_تتحرى - أكبر دولة افتراضية على الأرض كان هدفها بناء مجتمع يعزز ثقافة الخصوصية وحرية التعبير.. ولكن! ما الذي حدث.. ك…"/>
    <m/>
    <m/>
    <x v="1"/>
    <m/>
    <s v="http://pbs.twimg.com/profile_images/1042398047521660933/biCTU2y0_normal.jpg"/>
    <x v="8"/>
    <s v="https://twitter.com/#!/bassamalahmed/status/1165994312317972481"/>
    <m/>
    <m/>
    <s v="1165994312317972481"/>
    <m/>
    <b v="0"/>
    <n v="0"/>
    <s v=""/>
    <b v="0"/>
    <s v="ar"/>
    <m/>
    <s v=""/>
    <b v="0"/>
    <n v="0"/>
    <s v="1165980699779915776"/>
    <s v="Twitter for iPhone"/>
    <b v="0"/>
    <s v="1165980699779915776"/>
    <s v="Tweet"/>
    <n v="0"/>
    <n v="0"/>
    <m/>
    <m/>
    <m/>
    <m/>
    <m/>
    <m/>
    <m/>
    <m/>
    <n v="1"/>
    <s v="1"/>
    <s v="1"/>
    <n v="0"/>
    <n v="0"/>
    <n v="0"/>
    <n v="0"/>
    <n v="0"/>
    <n v="0"/>
    <n v="22"/>
    <n v="100"/>
    <n v="22"/>
  </r>
  <r>
    <s v="sinosaleh"/>
    <s v="alhurranews"/>
    <m/>
    <m/>
    <m/>
    <m/>
    <m/>
    <m/>
    <m/>
    <m/>
    <s v="No"/>
    <n v="12"/>
    <m/>
    <m/>
    <x v="0"/>
    <d v="2019-08-26T13:35:01.000"/>
    <s v="RT @alhurranews: #الحرة_تتحرى - أكبر دولة افتراضية على الأرض كان هدفها بناء مجتمع يعزز ثقافة الخصوصية وحرية التعبير.. ولكن! ما الذي حدث.. ك…"/>
    <m/>
    <m/>
    <x v="1"/>
    <m/>
    <s v="http://pbs.twimg.com/profile_images/1159708375816527872/-MhkXJUK_normal.jpg"/>
    <x v="9"/>
    <s v="https://twitter.com/#!/sinosaleh/status/1165980973659385857"/>
    <m/>
    <m/>
    <s v="1165980973659385857"/>
    <m/>
    <b v="0"/>
    <n v="0"/>
    <s v=""/>
    <b v="0"/>
    <s v="ar"/>
    <m/>
    <s v=""/>
    <b v="0"/>
    <n v="0"/>
    <s v="1165980699779915776"/>
    <s v="Twitter for Android"/>
    <b v="0"/>
    <s v="1165980699779915776"/>
    <s v="Tweet"/>
    <n v="0"/>
    <n v="0"/>
    <m/>
    <m/>
    <m/>
    <m/>
    <m/>
    <m/>
    <m/>
    <m/>
    <n v="2"/>
    <s v="1"/>
    <s v="1"/>
    <n v="0"/>
    <n v="0"/>
    <n v="0"/>
    <n v="0"/>
    <n v="0"/>
    <n v="0"/>
    <n v="22"/>
    <n v="100"/>
    <n v="22"/>
  </r>
  <r>
    <s v="sinosaleh"/>
    <s v="alhurranews"/>
    <m/>
    <m/>
    <m/>
    <m/>
    <m/>
    <m/>
    <m/>
    <m/>
    <s v="No"/>
    <n v="13"/>
    <m/>
    <m/>
    <x v="0"/>
    <d v="2019-08-26T14:42:04.000"/>
    <s v="RT @alhurranews: #الحرة_تتحرى - أكبر دولة افتراضية على الأرض كان هدفها بناء مجتمع يعزز ثقافة الخصوصية وحرية التعبير.. ولكن! ما الذي حدث.. ك…"/>
    <m/>
    <m/>
    <x v="1"/>
    <m/>
    <s v="http://pbs.twimg.com/profile_images/1159708375816527872/-MhkXJUK_normal.jpg"/>
    <x v="10"/>
    <s v="https://twitter.com/#!/sinosaleh/status/1165997848200187909"/>
    <m/>
    <m/>
    <s v="1165997848200187909"/>
    <m/>
    <b v="0"/>
    <n v="0"/>
    <s v=""/>
    <b v="0"/>
    <s v="ar"/>
    <m/>
    <s v=""/>
    <b v="0"/>
    <n v="0"/>
    <s v="1165980699779915776"/>
    <s v="Twitter for Android"/>
    <b v="0"/>
    <s v="1165980699779915776"/>
    <s v="Tweet"/>
    <n v="0"/>
    <n v="0"/>
    <m/>
    <m/>
    <m/>
    <m/>
    <m/>
    <m/>
    <m/>
    <m/>
    <n v="2"/>
    <s v="1"/>
    <s v="1"/>
    <n v="0"/>
    <n v="0"/>
    <n v="0"/>
    <n v="0"/>
    <n v="0"/>
    <n v="0"/>
    <n v="22"/>
    <n v="100"/>
    <n v="22"/>
  </r>
  <r>
    <s v="khinamaa"/>
    <s v="alhurranews"/>
    <m/>
    <m/>
    <m/>
    <m/>
    <m/>
    <m/>
    <m/>
    <m/>
    <s v="No"/>
    <n v="14"/>
    <m/>
    <m/>
    <x v="0"/>
    <d v="2019-08-26T15:18:01.000"/>
    <s v="RT @alhurranews: #الحرة_تتحرى - أكبر دولة افتراضية على الأرض كان هدفها بناء مجتمع يعزز ثقافة الخصوصية وحرية التعبير.. ولكن! ما الذي حدث.. ك…"/>
    <m/>
    <m/>
    <x v="1"/>
    <m/>
    <s v="http://pbs.twimg.com/profile_images/1157579398360420352/U6nNYHWR_normal.jpg"/>
    <x v="11"/>
    <s v="https://twitter.com/#!/khinamaa/status/1166006891979268096"/>
    <m/>
    <m/>
    <s v="1166006891979268096"/>
    <m/>
    <b v="0"/>
    <n v="0"/>
    <s v=""/>
    <b v="0"/>
    <s v="ar"/>
    <m/>
    <s v=""/>
    <b v="0"/>
    <n v="0"/>
    <s v="1165980699779915776"/>
    <s v="Twitter for Android"/>
    <b v="0"/>
    <s v="1165980699779915776"/>
    <s v="Tweet"/>
    <n v="0"/>
    <n v="0"/>
    <m/>
    <m/>
    <m/>
    <m/>
    <m/>
    <m/>
    <m/>
    <m/>
    <n v="1"/>
    <s v="1"/>
    <s v="1"/>
    <n v="0"/>
    <n v="0"/>
    <n v="0"/>
    <n v="0"/>
    <n v="0"/>
    <n v="0"/>
    <n v="22"/>
    <n v="100"/>
    <n v="22"/>
  </r>
  <r>
    <s v="falconhamada_90"/>
    <s v="alhurranews"/>
    <m/>
    <m/>
    <m/>
    <m/>
    <m/>
    <m/>
    <m/>
    <m/>
    <s v="No"/>
    <n v="15"/>
    <m/>
    <m/>
    <x v="0"/>
    <d v="2019-08-26T13:36:44.000"/>
    <s v="RT @alhurranews: #الحرة_تتحرى - أكبر دولة افتراضية على الأرض كان هدفها بناء مجتمع يعزز ثقافة الخصوصية وحرية التعبير.. ولكن! ما الذي حدث.. ك…"/>
    <m/>
    <m/>
    <x v="1"/>
    <m/>
    <s v="http://pbs.twimg.com/profile_images/975275644459343873/XQ3Rw9ZR_normal.jpg"/>
    <x v="12"/>
    <s v="https://twitter.com/#!/falconhamada_90/status/1165981404380979200"/>
    <m/>
    <m/>
    <s v="1165981404380979200"/>
    <m/>
    <b v="0"/>
    <n v="0"/>
    <s v=""/>
    <b v="0"/>
    <s v="ar"/>
    <m/>
    <s v=""/>
    <b v="0"/>
    <n v="0"/>
    <s v="1165980699779915776"/>
    <s v="Twitter for Android"/>
    <b v="0"/>
    <s v="1165980699779915776"/>
    <s v="Tweet"/>
    <n v="0"/>
    <n v="0"/>
    <m/>
    <m/>
    <m/>
    <m/>
    <m/>
    <m/>
    <m/>
    <m/>
    <n v="2"/>
    <s v="1"/>
    <s v="1"/>
    <n v="0"/>
    <n v="0"/>
    <n v="0"/>
    <n v="0"/>
    <n v="0"/>
    <n v="0"/>
    <n v="22"/>
    <n v="100"/>
    <n v="22"/>
  </r>
  <r>
    <s v="falconhamada_90"/>
    <s v="alhurranews"/>
    <m/>
    <m/>
    <m/>
    <m/>
    <m/>
    <m/>
    <m/>
    <m/>
    <s v="No"/>
    <n v="16"/>
    <m/>
    <m/>
    <x v="0"/>
    <d v="2019-08-27T14:45:10.000"/>
    <s v="RT @alhurranews: #الحرة_تتحرى - بين مسؤولية حفظ ملايين البيانات والرغبة في ترجمة هذا التوسع إلى أرباح.. هل حوّل #فيسبوك بيانات المستخدمين إ…"/>
    <m/>
    <m/>
    <x v="0"/>
    <m/>
    <s v="http://pbs.twimg.com/profile_images/975275644459343873/XQ3Rw9ZR_normal.jpg"/>
    <x v="13"/>
    <s v="https://twitter.com/#!/falconhamada_90/status/1166361015757545474"/>
    <m/>
    <m/>
    <s v="1166361015757545474"/>
    <m/>
    <b v="0"/>
    <n v="0"/>
    <s v=""/>
    <b v="0"/>
    <s v="ar"/>
    <m/>
    <s v=""/>
    <b v="0"/>
    <n v="0"/>
    <s v="1166360266352865282"/>
    <s v="Twitter for Android"/>
    <b v="0"/>
    <s v="1166360266352865282"/>
    <s v="Tweet"/>
    <n v="0"/>
    <n v="0"/>
    <m/>
    <m/>
    <m/>
    <m/>
    <m/>
    <m/>
    <m/>
    <m/>
    <n v="2"/>
    <s v="1"/>
    <s v="1"/>
    <n v="0"/>
    <n v="0"/>
    <n v="0"/>
    <n v="0"/>
    <n v="0"/>
    <n v="0"/>
    <n v="22"/>
    <n v="100"/>
    <n v="22"/>
  </r>
  <r>
    <s v="mhataq"/>
    <s v="alhurranews"/>
    <m/>
    <m/>
    <m/>
    <m/>
    <m/>
    <m/>
    <m/>
    <m/>
    <s v="No"/>
    <n v="17"/>
    <m/>
    <m/>
    <x v="0"/>
    <d v="2019-08-27T14:51:05.000"/>
    <s v="RT @alhurranews: #الحرة_تتحرى - بين مسؤولية حفظ ملايين البيانات والرغبة في ترجمة هذا التوسع إلى أرباح.. هل حوّل #فيسبوك بيانات المستخدمين إ…"/>
    <m/>
    <m/>
    <x v="0"/>
    <m/>
    <s v="http://pbs.twimg.com/profile_images/1156904043148693505/tWe2KAhq_normal.jpg"/>
    <x v="14"/>
    <s v="https://twitter.com/#!/mhataq/status/1166362502218866690"/>
    <m/>
    <m/>
    <s v="1166362502218866690"/>
    <m/>
    <b v="0"/>
    <n v="0"/>
    <s v=""/>
    <b v="0"/>
    <s v="ar"/>
    <m/>
    <s v=""/>
    <b v="0"/>
    <n v="0"/>
    <s v="1166360266352865282"/>
    <s v="Twitter for Android"/>
    <b v="0"/>
    <s v="1166360266352865282"/>
    <s v="Tweet"/>
    <n v="0"/>
    <n v="0"/>
    <m/>
    <m/>
    <m/>
    <m/>
    <m/>
    <m/>
    <m/>
    <m/>
    <n v="1"/>
    <s v="1"/>
    <s v="1"/>
    <n v="0"/>
    <n v="0"/>
    <n v="0"/>
    <n v="0"/>
    <n v="0"/>
    <n v="0"/>
    <n v="22"/>
    <n v="100"/>
    <n v="22"/>
  </r>
  <r>
    <s v="hamada2prince"/>
    <s v="alhurranews"/>
    <m/>
    <m/>
    <m/>
    <m/>
    <m/>
    <m/>
    <m/>
    <m/>
    <s v="No"/>
    <n v="18"/>
    <m/>
    <m/>
    <x v="0"/>
    <d v="2019-08-27T17:07:21.000"/>
    <s v="RT @alhurranews: #الحرة_تتحرى - بين مسؤولية حفظ ملايين البيانات والرغبة في ترجمة هذا التوسع إلى أرباح.. هل حوّل #فيسبوك بيانات المستخدمين إ…"/>
    <m/>
    <m/>
    <x v="0"/>
    <m/>
    <s v="http://pbs.twimg.com/profile_images/1030788292046987265/XmHcbxLd_normal.jpg"/>
    <x v="15"/>
    <s v="https://twitter.com/#!/hamada2prince/status/1166396797629059072"/>
    <m/>
    <m/>
    <s v="1166396797629059072"/>
    <m/>
    <b v="0"/>
    <n v="0"/>
    <s v=""/>
    <b v="0"/>
    <s v="ar"/>
    <m/>
    <s v=""/>
    <b v="0"/>
    <n v="0"/>
    <s v="1166360266352865282"/>
    <s v="Twitter for Android"/>
    <b v="0"/>
    <s v="1166360266352865282"/>
    <s v="Tweet"/>
    <n v="0"/>
    <n v="0"/>
    <m/>
    <m/>
    <m/>
    <m/>
    <m/>
    <m/>
    <m/>
    <m/>
    <n v="1"/>
    <s v="1"/>
    <s v="1"/>
    <n v="0"/>
    <n v="0"/>
    <n v="0"/>
    <n v="0"/>
    <n v="0"/>
    <n v="0"/>
    <n v="22"/>
    <n v="100"/>
    <n v="22"/>
  </r>
  <r>
    <s v="alhurranews"/>
    <s v="alhurranews"/>
    <m/>
    <m/>
    <m/>
    <m/>
    <m/>
    <m/>
    <m/>
    <m/>
    <s v="No"/>
    <n v="19"/>
    <m/>
    <m/>
    <x v="1"/>
    <d v="2019-08-24T21:28:18.000"/>
    <s v="#الحرة_تتحرى - #فيسبوك... خدعة الخصوصية_x000a_ https://t.co/KTSOBklbW8"/>
    <s v="https://www.youtube.com/watch?v=3mVNUtktqrI&amp;feature=youtu.be"/>
    <s v="youtube.com"/>
    <x v="0"/>
    <m/>
    <s v="http://pbs.twimg.com/profile_images/1058739839384907776/WllDCirw_normal.jpg"/>
    <x v="16"/>
    <s v="https://twitter.com/#!/alhurranews/status/1165375303583182854"/>
    <m/>
    <m/>
    <s v="1165375303583182854"/>
    <m/>
    <b v="0"/>
    <n v="0"/>
    <s v=""/>
    <b v="0"/>
    <s v="ar"/>
    <m/>
    <s v=""/>
    <b v="0"/>
    <n v="0"/>
    <s v=""/>
    <s v="Twitter for iPhone"/>
    <b v="0"/>
    <s v="1165375303583182854"/>
    <s v="Tweet"/>
    <n v="0"/>
    <n v="0"/>
    <m/>
    <m/>
    <m/>
    <m/>
    <m/>
    <m/>
    <m/>
    <m/>
    <n v="4"/>
    <s v="1"/>
    <s v="1"/>
    <n v="0"/>
    <n v="0"/>
    <n v="0"/>
    <n v="0"/>
    <n v="0"/>
    <n v="0"/>
    <n v="4"/>
    <n v="100"/>
    <n v="4"/>
  </r>
  <r>
    <s v="alhurranews"/>
    <s v="alhurranews"/>
    <m/>
    <m/>
    <m/>
    <m/>
    <m/>
    <m/>
    <m/>
    <m/>
    <s v="No"/>
    <n v="20"/>
    <m/>
    <m/>
    <x v="1"/>
    <d v="2019-08-26T13:33:56.000"/>
    <s v="#الحرة_تتحرى - أكبر دولة افتراضية على الأرض كان هدفها بناء مجتمع يعزز ثقافة الخصوصية وحرية التعبير.. ولكن! ما الذي… https://t.co/yIlfoNHePG"/>
    <s v="https://twitter.com/i/web/status/1165980699779915776"/>
    <s v="twitter.com"/>
    <x v="1"/>
    <m/>
    <s v="http://pbs.twimg.com/profile_images/1058739839384907776/WllDCirw_normal.jpg"/>
    <x v="17"/>
    <s v="https://twitter.com/#!/alhurranews/status/1165980699779915776"/>
    <m/>
    <m/>
    <s v="1165980699779915776"/>
    <m/>
    <b v="0"/>
    <n v="0"/>
    <s v=""/>
    <b v="0"/>
    <s v="ar"/>
    <m/>
    <s v=""/>
    <b v="0"/>
    <n v="0"/>
    <s v=""/>
    <s v="Twitter Ads"/>
    <b v="1"/>
    <s v="1165980699779915776"/>
    <s v="Tweet"/>
    <n v="0"/>
    <n v="0"/>
    <m/>
    <m/>
    <m/>
    <m/>
    <m/>
    <m/>
    <m/>
    <m/>
    <n v="4"/>
    <s v="1"/>
    <s v="1"/>
    <n v="0"/>
    <n v="0"/>
    <n v="0"/>
    <n v="0"/>
    <n v="0"/>
    <n v="0"/>
    <n v="18"/>
    <n v="100"/>
    <n v="18"/>
  </r>
  <r>
    <s v="alhurranews"/>
    <s v="alhurranews"/>
    <m/>
    <m/>
    <m/>
    <m/>
    <m/>
    <m/>
    <m/>
    <m/>
    <s v="No"/>
    <n v="21"/>
    <m/>
    <m/>
    <x v="1"/>
    <d v="2019-08-27T14:42:12.000"/>
    <s v="#الحرة_تتحرى - بين مسؤولية حفظ ملايين البيانات والرغبة في ترجمة هذا التوسع إلى أرباح.. هل حوّل #فيسبوك بيانات المست… https://t.co/jvAkK8ZoLd"/>
    <s v="https://twitter.com/i/web/status/1166360266352865282"/>
    <s v="twitter.com"/>
    <x v="0"/>
    <m/>
    <s v="http://pbs.twimg.com/profile_images/1058739839384907776/WllDCirw_normal.jpg"/>
    <x v="18"/>
    <s v="https://twitter.com/#!/alhurranews/status/1166360266352865282"/>
    <m/>
    <m/>
    <s v="1166360266352865282"/>
    <m/>
    <b v="0"/>
    <n v="0"/>
    <s v=""/>
    <b v="0"/>
    <s v="ar"/>
    <m/>
    <s v=""/>
    <b v="0"/>
    <n v="0"/>
    <s v=""/>
    <s v="Twitter Web App"/>
    <b v="1"/>
    <s v="1166360266352865282"/>
    <s v="Tweet"/>
    <n v="0"/>
    <n v="0"/>
    <m/>
    <m/>
    <m/>
    <m/>
    <m/>
    <m/>
    <m/>
    <m/>
    <n v="4"/>
    <s v="1"/>
    <s v="1"/>
    <n v="0"/>
    <n v="0"/>
    <n v="0"/>
    <n v="0"/>
    <n v="0"/>
    <n v="0"/>
    <n v="19"/>
    <n v="100"/>
    <n v="19"/>
  </r>
  <r>
    <s v="alhurranews"/>
    <s v="alhurranews"/>
    <m/>
    <m/>
    <m/>
    <m/>
    <m/>
    <m/>
    <m/>
    <m/>
    <s v="No"/>
    <n v="22"/>
    <m/>
    <m/>
    <x v="1"/>
    <d v="2019-08-30T14:27:35.000"/>
    <s v="أقانيم الفساد المقدس في #العراق..  مؤسسات لا يجرؤ على مراقبتها أحد، تتحصن خلف عقائد الناس، وتتسلح بالقباب والعمائم… https://t.co/NP7TPQwXnZ"/>
    <s v="https://twitter.com/i/web/status/1167443754866884608"/>
    <s v="twitter.com"/>
    <x v="2"/>
    <m/>
    <s v="http://pbs.twimg.com/profile_images/1058739839384907776/WllDCirw_normal.jpg"/>
    <x v="19"/>
    <s v="https://twitter.com/#!/alhurranews/status/1167443754866884608"/>
    <m/>
    <m/>
    <s v="1167443754866884608"/>
    <m/>
    <b v="0"/>
    <n v="0"/>
    <s v=""/>
    <b v="0"/>
    <s v="ar"/>
    <m/>
    <s v=""/>
    <b v="0"/>
    <n v="0"/>
    <s v=""/>
    <s v="Twitter Ads"/>
    <b v="1"/>
    <s v="1167443754866884608"/>
    <s v="Tweet"/>
    <n v="0"/>
    <n v="0"/>
    <m/>
    <m/>
    <m/>
    <m/>
    <m/>
    <m/>
    <m/>
    <m/>
    <n v="4"/>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6"/>
        <item x="0"/>
        <item x="1"/>
        <item x="2"/>
        <item x="4"/>
        <item x="17"/>
        <item x="3"/>
        <item x="9"/>
        <item x="12"/>
        <item x="5"/>
        <item x="6"/>
        <item x="7"/>
        <item x="8"/>
        <item x="10"/>
        <item x="11"/>
        <item x="18"/>
        <item x="13"/>
        <item x="14"/>
        <item x="15"/>
        <item x="1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 totalsRowShown="0" headerRowDxfId="352" dataDxfId="351">
  <autoFilter ref="A2:BL22"/>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5" totalsRowShown="0" headerRowDxfId="207" dataDxfId="206">
  <autoFilter ref="A1:D5"/>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D10" totalsRowShown="0" headerRowDxfId="200" dataDxfId="199">
  <autoFilter ref="A8:D10"/>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D16" totalsRowShown="0" headerRowDxfId="193" dataDxfId="192">
  <autoFilter ref="A13:D16"/>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9:D29" totalsRowShown="0" headerRowDxfId="186" dataDxfId="185">
  <autoFilter ref="A19:D29"/>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2:D42" totalsRowShown="0" headerRowDxfId="179" dataDxfId="178">
  <autoFilter ref="A32:D4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5:D46" totalsRowShown="0" headerRowDxfId="172" dataDxfId="171">
  <autoFilter ref="A45:D46"/>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D49" totalsRowShown="0" headerRowDxfId="169" dataDxfId="168">
  <autoFilter ref="A48:D49"/>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2:D62" totalsRowShown="0" headerRowDxfId="158" dataDxfId="157">
  <autoFilter ref="A52:D6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8" totalsRowShown="0" headerRowDxfId="141" dataDxfId="140">
  <autoFilter ref="A1:G8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 totalsRowShown="0" headerRowDxfId="299" dataDxfId="298">
  <autoFilter ref="A2:BS1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 totalsRowShown="0" headerRowDxfId="132" dataDxfId="131">
  <autoFilter ref="A1:L8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 totalsRowShown="0" headerRowDxfId="64" dataDxfId="63">
  <autoFilter ref="A2:BL2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53" dataDxfId="252">
  <autoFilter ref="A1:C1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3mVNUtktqrI&amp;feature=youtu.be" TargetMode="External" /><Relationship Id="rId2" Type="http://schemas.openxmlformats.org/officeDocument/2006/relationships/hyperlink" Target="https://www.youtube.com/watch?v=3mVNUtktqrI&amp;feature=youtu.be" TargetMode="External" /><Relationship Id="rId3" Type="http://schemas.openxmlformats.org/officeDocument/2006/relationships/hyperlink" Target="https://www.youtube.com/watch?v=3mVNUtktqrI&amp;feature=youtu.be" TargetMode="External" /><Relationship Id="rId4" Type="http://schemas.openxmlformats.org/officeDocument/2006/relationships/hyperlink" Target="https://www.youtube.com/watch?v=3mVNUtktqrI&amp;feature=youtu.be" TargetMode="External" /><Relationship Id="rId5" Type="http://schemas.openxmlformats.org/officeDocument/2006/relationships/hyperlink" Target="https://www.youtube.com/watch?v=3mVNUtktqrI&amp;feature=youtu.be" TargetMode="External" /><Relationship Id="rId6" Type="http://schemas.openxmlformats.org/officeDocument/2006/relationships/hyperlink" Target="https://twitter.com/i/web/status/1165980699779915776" TargetMode="External" /><Relationship Id="rId7" Type="http://schemas.openxmlformats.org/officeDocument/2006/relationships/hyperlink" Target="https://twitter.com/i/web/status/1166360266352865282" TargetMode="External" /><Relationship Id="rId8" Type="http://schemas.openxmlformats.org/officeDocument/2006/relationships/hyperlink" Target="https://twitter.com/i/web/status/1167443754866884608" TargetMode="External" /><Relationship Id="rId9" Type="http://schemas.openxmlformats.org/officeDocument/2006/relationships/hyperlink" Target="http://pbs.twimg.com/profile_images/1164403876134555649/Sp9pFreK_normal.jpg" TargetMode="External" /><Relationship Id="rId10" Type="http://schemas.openxmlformats.org/officeDocument/2006/relationships/hyperlink" Target="http://pbs.twimg.com/profile_images/1150540720207532032/Wr46X9W0_normal.png" TargetMode="External" /><Relationship Id="rId11" Type="http://schemas.openxmlformats.org/officeDocument/2006/relationships/hyperlink" Target="http://pbs.twimg.com/profile_images/1150540720207532032/Wr46X9W0_normal.png" TargetMode="External" /><Relationship Id="rId12" Type="http://schemas.openxmlformats.org/officeDocument/2006/relationships/hyperlink" Target="http://pbs.twimg.com/profile_images/3028904743/7be87f91ef415c20321fa12f72d642df_normal.jpeg" TargetMode="External" /><Relationship Id="rId13" Type="http://schemas.openxmlformats.org/officeDocument/2006/relationships/hyperlink" Target="http://pbs.twimg.com/profile_images/1148301631768973312/gOjsDeFe_normal.png" TargetMode="External" /><Relationship Id="rId14" Type="http://schemas.openxmlformats.org/officeDocument/2006/relationships/hyperlink" Target="http://pbs.twimg.com/profile_images/1148301631768973312/gOjsDeFe_normal.png" TargetMode="External" /><Relationship Id="rId15" Type="http://schemas.openxmlformats.org/officeDocument/2006/relationships/hyperlink" Target="http://pbs.twimg.com/profile_images/1149920635050692608/ws7ruuMK_normal.jpg" TargetMode="External" /><Relationship Id="rId16" Type="http://schemas.openxmlformats.org/officeDocument/2006/relationships/hyperlink" Target="http://pbs.twimg.com/profile_images/1047872274458726405/I9T_VvJP_normal.jpg" TargetMode="External" /><Relationship Id="rId17" Type="http://schemas.openxmlformats.org/officeDocument/2006/relationships/hyperlink" Target="http://pbs.twimg.com/profile_images/1042398047521660933/biCTU2y0_normal.jpg" TargetMode="External" /><Relationship Id="rId18" Type="http://schemas.openxmlformats.org/officeDocument/2006/relationships/hyperlink" Target="http://pbs.twimg.com/profile_images/1159708375816527872/-MhkXJUK_normal.jpg" TargetMode="External" /><Relationship Id="rId19" Type="http://schemas.openxmlformats.org/officeDocument/2006/relationships/hyperlink" Target="http://pbs.twimg.com/profile_images/1159708375816527872/-MhkXJUK_normal.jpg" TargetMode="External" /><Relationship Id="rId20" Type="http://schemas.openxmlformats.org/officeDocument/2006/relationships/hyperlink" Target="http://pbs.twimg.com/profile_images/1157579398360420352/U6nNYHWR_normal.jpg" TargetMode="External" /><Relationship Id="rId21" Type="http://schemas.openxmlformats.org/officeDocument/2006/relationships/hyperlink" Target="http://pbs.twimg.com/profile_images/975275644459343873/XQ3Rw9ZR_normal.jpg" TargetMode="External" /><Relationship Id="rId22" Type="http://schemas.openxmlformats.org/officeDocument/2006/relationships/hyperlink" Target="http://pbs.twimg.com/profile_images/975275644459343873/XQ3Rw9ZR_normal.jpg" TargetMode="External" /><Relationship Id="rId23" Type="http://schemas.openxmlformats.org/officeDocument/2006/relationships/hyperlink" Target="http://pbs.twimg.com/profile_images/1156904043148693505/tWe2KAhq_normal.jpg" TargetMode="External" /><Relationship Id="rId24" Type="http://schemas.openxmlformats.org/officeDocument/2006/relationships/hyperlink" Target="http://pbs.twimg.com/profile_images/1030788292046987265/XmHcbxLd_normal.jpg" TargetMode="External" /><Relationship Id="rId25" Type="http://schemas.openxmlformats.org/officeDocument/2006/relationships/hyperlink" Target="http://pbs.twimg.com/profile_images/1058739839384907776/WllDCirw_normal.jpg" TargetMode="External" /><Relationship Id="rId26" Type="http://schemas.openxmlformats.org/officeDocument/2006/relationships/hyperlink" Target="http://pbs.twimg.com/profile_images/1058739839384907776/WllDCirw_normal.jpg" TargetMode="External" /><Relationship Id="rId27" Type="http://schemas.openxmlformats.org/officeDocument/2006/relationships/hyperlink" Target="http://pbs.twimg.com/profile_images/1058739839384907776/WllDCirw_normal.jpg" TargetMode="External" /><Relationship Id="rId28" Type="http://schemas.openxmlformats.org/officeDocument/2006/relationships/hyperlink" Target="http://pbs.twimg.com/profile_images/1058739839384907776/WllDCirw_normal.jpg" TargetMode="External" /><Relationship Id="rId29" Type="http://schemas.openxmlformats.org/officeDocument/2006/relationships/hyperlink" Target="https://twitter.com/#!/99vibsohail/status/1165375863757705216" TargetMode="External" /><Relationship Id="rId30" Type="http://schemas.openxmlformats.org/officeDocument/2006/relationships/hyperlink" Target="https://twitter.com/#!/calif739/status/1165376620858880001" TargetMode="External" /><Relationship Id="rId31" Type="http://schemas.openxmlformats.org/officeDocument/2006/relationships/hyperlink" Target="https://twitter.com/#!/calif739/status/1165376654300123136" TargetMode="External" /><Relationship Id="rId32" Type="http://schemas.openxmlformats.org/officeDocument/2006/relationships/hyperlink" Target="https://twitter.com/#!/magdaabufadil/status/1165980867002605570" TargetMode="External" /><Relationship Id="rId33" Type="http://schemas.openxmlformats.org/officeDocument/2006/relationships/hyperlink" Target="https://twitter.com/#!/albertomiguelf5/status/1165458111643226113" TargetMode="External" /><Relationship Id="rId34" Type="http://schemas.openxmlformats.org/officeDocument/2006/relationships/hyperlink" Target="https://twitter.com/#!/albertomiguelf5/status/1165981551592726529" TargetMode="External" /><Relationship Id="rId35" Type="http://schemas.openxmlformats.org/officeDocument/2006/relationships/hyperlink" Target="https://twitter.com/#!/i3tox8rsobjiftw/status/1165982701628928003" TargetMode="External" /><Relationship Id="rId36" Type="http://schemas.openxmlformats.org/officeDocument/2006/relationships/hyperlink" Target="https://twitter.com/#!/zaahr200/status/1165989058520240128" TargetMode="External" /><Relationship Id="rId37" Type="http://schemas.openxmlformats.org/officeDocument/2006/relationships/hyperlink" Target="https://twitter.com/#!/bassamalahmed/status/1165994312317972481" TargetMode="External" /><Relationship Id="rId38" Type="http://schemas.openxmlformats.org/officeDocument/2006/relationships/hyperlink" Target="https://twitter.com/#!/sinosaleh/status/1165980973659385857" TargetMode="External" /><Relationship Id="rId39" Type="http://schemas.openxmlformats.org/officeDocument/2006/relationships/hyperlink" Target="https://twitter.com/#!/sinosaleh/status/1165997848200187909" TargetMode="External" /><Relationship Id="rId40" Type="http://schemas.openxmlformats.org/officeDocument/2006/relationships/hyperlink" Target="https://twitter.com/#!/khinamaa/status/1166006891979268096" TargetMode="External" /><Relationship Id="rId41" Type="http://schemas.openxmlformats.org/officeDocument/2006/relationships/hyperlink" Target="https://twitter.com/#!/falconhamada_90/status/1165981404380979200" TargetMode="External" /><Relationship Id="rId42" Type="http://schemas.openxmlformats.org/officeDocument/2006/relationships/hyperlink" Target="https://twitter.com/#!/falconhamada_90/status/1166361015757545474" TargetMode="External" /><Relationship Id="rId43" Type="http://schemas.openxmlformats.org/officeDocument/2006/relationships/hyperlink" Target="https://twitter.com/#!/mhataq/status/1166362502218866690" TargetMode="External" /><Relationship Id="rId44" Type="http://schemas.openxmlformats.org/officeDocument/2006/relationships/hyperlink" Target="https://twitter.com/#!/hamada2prince/status/1166396797629059072" TargetMode="External" /><Relationship Id="rId45" Type="http://schemas.openxmlformats.org/officeDocument/2006/relationships/hyperlink" Target="https://twitter.com/#!/alhurranews/status/1165375303583182854" TargetMode="External" /><Relationship Id="rId46" Type="http://schemas.openxmlformats.org/officeDocument/2006/relationships/hyperlink" Target="https://twitter.com/#!/alhurranews/status/1165980699779915776" TargetMode="External" /><Relationship Id="rId47" Type="http://schemas.openxmlformats.org/officeDocument/2006/relationships/hyperlink" Target="https://twitter.com/#!/alhurranews/status/1166360266352865282" TargetMode="External" /><Relationship Id="rId48" Type="http://schemas.openxmlformats.org/officeDocument/2006/relationships/hyperlink" Target="https://twitter.com/#!/alhurranews/status/1167443754866884608"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table" Target="../tables/table1.xml" /><Relationship Id="rId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3mVNUtktqrI&amp;feature=youtu.be" TargetMode="External" /><Relationship Id="rId2" Type="http://schemas.openxmlformats.org/officeDocument/2006/relationships/hyperlink" Target="https://www.youtube.com/watch?v=3mVNUtktqrI&amp;feature=youtu.be" TargetMode="External" /><Relationship Id="rId3" Type="http://schemas.openxmlformats.org/officeDocument/2006/relationships/hyperlink" Target="https://www.youtube.com/watch?v=3mVNUtktqrI&amp;feature=youtu.be" TargetMode="External" /><Relationship Id="rId4" Type="http://schemas.openxmlformats.org/officeDocument/2006/relationships/hyperlink" Target="https://www.youtube.com/watch?v=3mVNUtktqrI&amp;feature=youtu.be" TargetMode="External" /><Relationship Id="rId5" Type="http://schemas.openxmlformats.org/officeDocument/2006/relationships/hyperlink" Target="https://www.youtube.com/watch?v=3mVNUtktqrI&amp;feature=youtu.be" TargetMode="External" /><Relationship Id="rId6" Type="http://schemas.openxmlformats.org/officeDocument/2006/relationships/hyperlink" Target="https://twitter.com/i/web/status/1165980699779915776" TargetMode="External" /><Relationship Id="rId7" Type="http://schemas.openxmlformats.org/officeDocument/2006/relationships/hyperlink" Target="https://twitter.com/i/web/status/1166360266352865282" TargetMode="External" /><Relationship Id="rId8" Type="http://schemas.openxmlformats.org/officeDocument/2006/relationships/hyperlink" Target="https://twitter.com/i/web/status/1167443754866884608" TargetMode="External" /><Relationship Id="rId9" Type="http://schemas.openxmlformats.org/officeDocument/2006/relationships/hyperlink" Target="http://pbs.twimg.com/profile_images/1164403876134555649/Sp9pFreK_normal.jpg" TargetMode="External" /><Relationship Id="rId10" Type="http://schemas.openxmlformats.org/officeDocument/2006/relationships/hyperlink" Target="http://pbs.twimg.com/profile_images/1150540720207532032/Wr46X9W0_normal.png" TargetMode="External" /><Relationship Id="rId11" Type="http://schemas.openxmlformats.org/officeDocument/2006/relationships/hyperlink" Target="http://pbs.twimg.com/profile_images/1150540720207532032/Wr46X9W0_normal.png" TargetMode="External" /><Relationship Id="rId12" Type="http://schemas.openxmlformats.org/officeDocument/2006/relationships/hyperlink" Target="http://pbs.twimg.com/profile_images/3028904743/7be87f91ef415c20321fa12f72d642df_normal.jpeg" TargetMode="External" /><Relationship Id="rId13" Type="http://schemas.openxmlformats.org/officeDocument/2006/relationships/hyperlink" Target="http://pbs.twimg.com/profile_images/1148301631768973312/gOjsDeFe_normal.png" TargetMode="External" /><Relationship Id="rId14" Type="http://schemas.openxmlformats.org/officeDocument/2006/relationships/hyperlink" Target="http://pbs.twimg.com/profile_images/1148301631768973312/gOjsDeFe_normal.png" TargetMode="External" /><Relationship Id="rId15" Type="http://schemas.openxmlformats.org/officeDocument/2006/relationships/hyperlink" Target="http://pbs.twimg.com/profile_images/1149920635050692608/ws7ruuMK_normal.jpg" TargetMode="External" /><Relationship Id="rId16" Type="http://schemas.openxmlformats.org/officeDocument/2006/relationships/hyperlink" Target="http://pbs.twimg.com/profile_images/1047872274458726405/I9T_VvJP_normal.jpg" TargetMode="External" /><Relationship Id="rId17" Type="http://schemas.openxmlformats.org/officeDocument/2006/relationships/hyperlink" Target="http://pbs.twimg.com/profile_images/1042398047521660933/biCTU2y0_normal.jpg" TargetMode="External" /><Relationship Id="rId18" Type="http://schemas.openxmlformats.org/officeDocument/2006/relationships/hyperlink" Target="http://pbs.twimg.com/profile_images/1159708375816527872/-MhkXJUK_normal.jpg" TargetMode="External" /><Relationship Id="rId19" Type="http://schemas.openxmlformats.org/officeDocument/2006/relationships/hyperlink" Target="http://pbs.twimg.com/profile_images/1159708375816527872/-MhkXJUK_normal.jpg" TargetMode="External" /><Relationship Id="rId20" Type="http://schemas.openxmlformats.org/officeDocument/2006/relationships/hyperlink" Target="http://pbs.twimg.com/profile_images/1157579398360420352/U6nNYHWR_normal.jpg" TargetMode="External" /><Relationship Id="rId21" Type="http://schemas.openxmlformats.org/officeDocument/2006/relationships/hyperlink" Target="http://pbs.twimg.com/profile_images/975275644459343873/XQ3Rw9ZR_normal.jpg" TargetMode="External" /><Relationship Id="rId22" Type="http://schemas.openxmlformats.org/officeDocument/2006/relationships/hyperlink" Target="http://pbs.twimg.com/profile_images/975275644459343873/XQ3Rw9ZR_normal.jpg" TargetMode="External" /><Relationship Id="rId23" Type="http://schemas.openxmlformats.org/officeDocument/2006/relationships/hyperlink" Target="http://pbs.twimg.com/profile_images/1156904043148693505/tWe2KAhq_normal.jpg" TargetMode="External" /><Relationship Id="rId24" Type="http://schemas.openxmlformats.org/officeDocument/2006/relationships/hyperlink" Target="http://pbs.twimg.com/profile_images/1030788292046987265/XmHcbxLd_normal.jpg" TargetMode="External" /><Relationship Id="rId25" Type="http://schemas.openxmlformats.org/officeDocument/2006/relationships/hyperlink" Target="http://pbs.twimg.com/profile_images/1058739839384907776/WllDCirw_normal.jpg" TargetMode="External" /><Relationship Id="rId26" Type="http://schemas.openxmlformats.org/officeDocument/2006/relationships/hyperlink" Target="http://pbs.twimg.com/profile_images/1058739839384907776/WllDCirw_normal.jpg" TargetMode="External" /><Relationship Id="rId27" Type="http://schemas.openxmlformats.org/officeDocument/2006/relationships/hyperlink" Target="http://pbs.twimg.com/profile_images/1058739839384907776/WllDCirw_normal.jpg" TargetMode="External" /><Relationship Id="rId28" Type="http://schemas.openxmlformats.org/officeDocument/2006/relationships/hyperlink" Target="http://pbs.twimg.com/profile_images/1058739839384907776/WllDCirw_normal.jpg" TargetMode="External" /><Relationship Id="rId29" Type="http://schemas.openxmlformats.org/officeDocument/2006/relationships/hyperlink" Target="https://twitter.com/#!/99vibsohail/status/1165375863757705216" TargetMode="External" /><Relationship Id="rId30" Type="http://schemas.openxmlformats.org/officeDocument/2006/relationships/hyperlink" Target="https://twitter.com/#!/calif739/status/1165376620858880001" TargetMode="External" /><Relationship Id="rId31" Type="http://schemas.openxmlformats.org/officeDocument/2006/relationships/hyperlink" Target="https://twitter.com/#!/calif739/status/1165376654300123136" TargetMode="External" /><Relationship Id="rId32" Type="http://schemas.openxmlformats.org/officeDocument/2006/relationships/hyperlink" Target="https://twitter.com/#!/magdaabufadil/status/1165980867002605570" TargetMode="External" /><Relationship Id="rId33" Type="http://schemas.openxmlformats.org/officeDocument/2006/relationships/hyperlink" Target="https://twitter.com/#!/albertomiguelf5/status/1165458111643226113" TargetMode="External" /><Relationship Id="rId34" Type="http://schemas.openxmlformats.org/officeDocument/2006/relationships/hyperlink" Target="https://twitter.com/#!/albertomiguelf5/status/1165981551592726529" TargetMode="External" /><Relationship Id="rId35" Type="http://schemas.openxmlformats.org/officeDocument/2006/relationships/hyperlink" Target="https://twitter.com/#!/i3tox8rsobjiftw/status/1165982701628928003" TargetMode="External" /><Relationship Id="rId36" Type="http://schemas.openxmlformats.org/officeDocument/2006/relationships/hyperlink" Target="https://twitter.com/#!/zaahr200/status/1165989058520240128" TargetMode="External" /><Relationship Id="rId37" Type="http://schemas.openxmlformats.org/officeDocument/2006/relationships/hyperlink" Target="https://twitter.com/#!/bassamalahmed/status/1165994312317972481" TargetMode="External" /><Relationship Id="rId38" Type="http://schemas.openxmlformats.org/officeDocument/2006/relationships/hyperlink" Target="https://twitter.com/#!/sinosaleh/status/1165980973659385857" TargetMode="External" /><Relationship Id="rId39" Type="http://schemas.openxmlformats.org/officeDocument/2006/relationships/hyperlink" Target="https://twitter.com/#!/sinosaleh/status/1165997848200187909" TargetMode="External" /><Relationship Id="rId40" Type="http://schemas.openxmlformats.org/officeDocument/2006/relationships/hyperlink" Target="https://twitter.com/#!/khinamaa/status/1166006891979268096" TargetMode="External" /><Relationship Id="rId41" Type="http://schemas.openxmlformats.org/officeDocument/2006/relationships/hyperlink" Target="https://twitter.com/#!/falconhamada_90/status/1165981404380979200" TargetMode="External" /><Relationship Id="rId42" Type="http://schemas.openxmlformats.org/officeDocument/2006/relationships/hyperlink" Target="https://twitter.com/#!/falconhamada_90/status/1166361015757545474" TargetMode="External" /><Relationship Id="rId43" Type="http://schemas.openxmlformats.org/officeDocument/2006/relationships/hyperlink" Target="https://twitter.com/#!/mhataq/status/1166362502218866690" TargetMode="External" /><Relationship Id="rId44" Type="http://schemas.openxmlformats.org/officeDocument/2006/relationships/hyperlink" Target="https://twitter.com/#!/hamada2prince/status/1166396797629059072" TargetMode="External" /><Relationship Id="rId45" Type="http://schemas.openxmlformats.org/officeDocument/2006/relationships/hyperlink" Target="https://twitter.com/#!/alhurranews/status/1165375303583182854" TargetMode="External" /><Relationship Id="rId46" Type="http://schemas.openxmlformats.org/officeDocument/2006/relationships/hyperlink" Target="https://twitter.com/#!/alhurranews/status/1165980699779915776" TargetMode="External" /><Relationship Id="rId47" Type="http://schemas.openxmlformats.org/officeDocument/2006/relationships/hyperlink" Target="https://twitter.com/#!/alhurranews/status/1166360266352865282" TargetMode="External" /><Relationship Id="rId48" Type="http://schemas.openxmlformats.org/officeDocument/2006/relationships/hyperlink" Target="https://twitter.com/#!/alhurranews/status/1167443754866884608" TargetMode="External" /><Relationship Id="rId49" Type="http://schemas.openxmlformats.org/officeDocument/2006/relationships/comments" Target="../comments13.xml" /><Relationship Id="rId50" Type="http://schemas.openxmlformats.org/officeDocument/2006/relationships/vmlDrawing" Target="../drawings/vmlDrawing6.vml" /><Relationship Id="rId51" Type="http://schemas.openxmlformats.org/officeDocument/2006/relationships/table" Target="../tables/table23.xml" /><Relationship Id="rId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Hqu897puc" TargetMode="External" /><Relationship Id="rId2" Type="http://schemas.openxmlformats.org/officeDocument/2006/relationships/hyperlink" Target="http://media-unlimited.info/" TargetMode="External" /><Relationship Id="rId3" Type="http://schemas.openxmlformats.org/officeDocument/2006/relationships/hyperlink" Target="http://www.stj-sy.org/" TargetMode="External" /><Relationship Id="rId4" Type="http://schemas.openxmlformats.org/officeDocument/2006/relationships/hyperlink" Target="https://www.instagram.com/falconhamada_90" TargetMode="External" /><Relationship Id="rId5" Type="http://schemas.openxmlformats.org/officeDocument/2006/relationships/hyperlink" Target="https://pbs.twimg.com/profile_banners/3036485730/1566450493" TargetMode="External" /><Relationship Id="rId6" Type="http://schemas.openxmlformats.org/officeDocument/2006/relationships/hyperlink" Target="https://pbs.twimg.com/profile_banners/60598920/1541352971" TargetMode="External" /><Relationship Id="rId7" Type="http://schemas.openxmlformats.org/officeDocument/2006/relationships/hyperlink" Target="https://pbs.twimg.com/profile_banners/909091583865376769/1563144828" TargetMode="External" /><Relationship Id="rId8" Type="http://schemas.openxmlformats.org/officeDocument/2006/relationships/hyperlink" Target="https://pbs.twimg.com/profile_banners/1148301201030692866/1562611744" TargetMode="External" /><Relationship Id="rId9" Type="http://schemas.openxmlformats.org/officeDocument/2006/relationships/hyperlink" Target="https://pbs.twimg.com/profile_banners/1032978012998914048/1538667246" TargetMode="External" /><Relationship Id="rId10" Type="http://schemas.openxmlformats.org/officeDocument/2006/relationships/hyperlink" Target="https://pbs.twimg.com/profile_banners/66353724/1400522202" TargetMode="External" /><Relationship Id="rId11" Type="http://schemas.openxmlformats.org/officeDocument/2006/relationships/hyperlink" Target="https://pbs.twimg.com/profile_banners/4622144373/1564823408" TargetMode="External" /><Relationship Id="rId12" Type="http://schemas.openxmlformats.org/officeDocument/2006/relationships/hyperlink" Target="https://pbs.twimg.com/profile_banners/2544099769/1481403038" TargetMode="External" /><Relationship Id="rId13" Type="http://schemas.openxmlformats.org/officeDocument/2006/relationships/hyperlink" Target="https://pbs.twimg.com/profile_banners/2382506294/1533551270" TargetMode="External" /><Relationship Id="rId14" Type="http://schemas.openxmlformats.org/officeDocument/2006/relationships/hyperlink" Target="https://pbs.twimg.com/profile_banners/224597174/1534594102"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7/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6/bg.gif" TargetMode="External" /><Relationship Id="rId23" Type="http://schemas.openxmlformats.org/officeDocument/2006/relationships/hyperlink" Target="http://pbs.twimg.com/profile_images/1164403876134555649/Sp9pFreK_normal.jpg" TargetMode="External" /><Relationship Id="rId24" Type="http://schemas.openxmlformats.org/officeDocument/2006/relationships/hyperlink" Target="http://pbs.twimg.com/profile_images/1058739839384907776/WllDCirw_normal.jpg" TargetMode="External" /><Relationship Id="rId25" Type="http://schemas.openxmlformats.org/officeDocument/2006/relationships/hyperlink" Target="http://pbs.twimg.com/profile_images/1150540720207532032/Wr46X9W0_normal.png" TargetMode="External" /><Relationship Id="rId26" Type="http://schemas.openxmlformats.org/officeDocument/2006/relationships/hyperlink" Target="http://pbs.twimg.com/profile_images/3028904743/7be87f91ef415c20321fa12f72d642df_normal.jpeg" TargetMode="External" /><Relationship Id="rId27" Type="http://schemas.openxmlformats.org/officeDocument/2006/relationships/hyperlink" Target="http://pbs.twimg.com/profile_images/1148301631768973312/gOjsDeFe_normal.png" TargetMode="External" /><Relationship Id="rId28" Type="http://schemas.openxmlformats.org/officeDocument/2006/relationships/hyperlink" Target="http://pbs.twimg.com/profile_images/1149920635050692608/ws7ruuMK_normal.jpg" TargetMode="External" /><Relationship Id="rId29" Type="http://schemas.openxmlformats.org/officeDocument/2006/relationships/hyperlink" Target="http://pbs.twimg.com/profile_images/1047872274458726405/I9T_VvJP_normal.jpg" TargetMode="External" /><Relationship Id="rId30" Type="http://schemas.openxmlformats.org/officeDocument/2006/relationships/hyperlink" Target="http://pbs.twimg.com/profile_images/1042398047521660933/biCTU2y0_normal.jpg" TargetMode="External" /><Relationship Id="rId31" Type="http://schemas.openxmlformats.org/officeDocument/2006/relationships/hyperlink" Target="http://pbs.twimg.com/profile_images/1159708375816527872/-MhkXJUK_normal.jpg" TargetMode="External" /><Relationship Id="rId32" Type="http://schemas.openxmlformats.org/officeDocument/2006/relationships/hyperlink" Target="http://pbs.twimg.com/profile_images/1157579398360420352/U6nNYHWR_normal.jpg" TargetMode="External" /><Relationship Id="rId33" Type="http://schemas.openxmlformats.org/officeDocument/2006/relationships/hyperlink" Target="http://pbs.twimg.com/profile_images/975275644459343873/XQ3Rw9ZR_normal.jpg" TargetMode="External" /><Relationship Id="rId34" Type="http://schemas.openxmlformats.org/officeDocument/2006/relationships/hyperlink" Target="http://pbs.twimg.com/profile_images/1156904043148693505/tWe2KAhq_normal.jpg" TargetMode="External" /><Relationship Id="rId35" Type="http://schemas.openxmlformats.org/officeDocument/2006/relationships/hyperlink" Target="http://pbs.twimg.com/profile_images/1030788292046987265/XmHcbxLd_normal.jpg" TargetMode="External" /><Relationship Id="rId36" Type="http://schemas.openxmlformats.org/officeDocument/2006/relationships/hyperlink" Target="https://twitter.com/99vibsohail" TargetMode="External" /><Relationship Id="rId37" Type="http://schemas.openxmlformats.org/officeDocument/2006/relationships/hyperlink" Target="https://twitter.com/alhurranews" TargetMode="External" /><Relationship Id="rId38" Type="http://schemas.openxmlformats.org/officeDocument/2006/relationships/hyperlink" Target="https://twitter.com/calif739" TargetMode="External" /><Relationship Id="rId39" Type="http://schemas.openxmlformats.org/officeDocument/2006/relationships/hyperlink" Target="https://twitter.com/magdaabufadil" TargetMode="External" /><Relationship Id="rId40" Type="http://schemas.openxmlformats.org/officeDocument/2006/relationships/hyperlink" Target="https://twitter.com/albertomiguelf5" TargetMode="External" /><Relationship Id="rId41" Type="http://schemas.openxmlformats.org/officeDocument/2006/relationships/hyperlink" Target="https://twitter.com/i3tox8rsobjiftw" TargetMode="External" /><Relationship Id="rId42" Type="http://schemas.openxmlformats.org/officeDocument/2006/relationships/hyperlink" Target="https://twitter.com/zaahr200" TargetMode="External" /><Relationship Id="rId43" Type="http://schemas.openxmlformats.org/officeDocument/2006/relationships/hyperlink" Target="https://twitter.com/bassamalahmed" TargetMode="External" /><Relationship Id="rId44" Type="http://schemas.openxmlformats.org/officeDocument/2006/relationships/hyperlink" Target="https://twitter.com/sinosaleh" TargetMode="External" /><Relationship Id="rId45" Type="http://schemas.openxmlformats.org/officeDocument/2006/relationships/hyperlink" Target="https://twitter.com/khinamaa" TargetMode="External" /><Relationship Id="rId46" Type="http://schemas.openxmlformats.org/officeDocument/2006/relationships/hyperlink" Target="https://twitter.com/falconhamada_90" TargetMode="External" /><Relationship Id="rId47" Type="http://schemas.openxmlformats.org/officeDocument/2006/relationships/hyperlink" Target="https://twitter.com/mhataq" TargetMode="External" /><Relationship Id="rId48" Type="http://schemas.openxmlformats.org/officeDocument/2006/relationships/hyperlink" Target="https://twitter.com/hamada2prince" TargetMode="External" /><Relationship Id="rId49" Type="http://schemas.openxmlformats.org/officeDocument/2006/relationships/comments" Target="../comments2.xml" /><Relationship Id="rId50" Type="http://schemas.openxmlformats.org/officeDocument/2006/relationships/vmlDrawing" Target="../drawings/vmlDrawing2.vml" /><Relationship Id="rId51" Type="http://schemas.openxmlformats.org/officeDocument/2006/relationships/table" Target="../tables/table2.xml" /><Relationship Id="rId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3mVNUtktqrI&amp;feature=youtu.be" TargetMode="External" /><Relationship Id="rId2" Type="http://schemas.openxmlformats.org/officeDocument/2006/relationships/hyperlink" Target="https://twitter.com/i/web/status/1167443754866884608" TargetMode="External" /><Relationship Id="rId3" Type="http://schemas.openxmlformats.org/officeDocument/2006/relationships/hyperlink" Target="https://twitter.com/i/web/status/1166360266352865282" TargetMode="External" /><Relationship Id="rId4" Type="http://schemas.openxmlformats.org/officeDocument/2006/relationships/hyperlink" Target="https://twitter.com/i/web/status/1165980699779915776" TargetMode="External" /><Relationship Id="rId5" Type="http://schemas.openxmlformats.org/officeDocument/2006/relationships/hyperlink" Target="https://www.youtube.com/watch?v=3mVNUtktqrI&amp;feature=youtu.be" TargetMode="External" /><Relationship Id="rId6" Type="http://schemas.openxmlformats.org/officeDocument/2006/relationships/hyperlink" Target="https://twitter.com/i/web/status/1167443754866884608" TargetMode="External" /><Relationship Id="rId7" Type="http://schemas.openxmlformats.org/officeDocument/2006/relationships/hyperlink" Target="https://twitter.com/i/web/status/1165980699779915776" TargetMode="External" /><Relationship Id="rId8" Type="http://schemas.openxmlformats.org/officeDocument/2006/relationships/hyperlink" Target="https://twitter.com/i/web/status/1166360266352865282"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435</v>
      </c>
      <c r="BC2" s="13" t="s">
        <v>436</v>
      </c>
      <c r="BD2" s="68" t="s">
        <v>568</v>
      </c>
      <c r="BE2" s="68" t="s">
        <v>569</v>
      </c>
      <c r="BF2" s="68" t="s">
        <v>570</v>
      </c>
      <c r="BG2" s="68" t="s">
        <v>571</v>
      </c>
      <c r="BH2" s="68" t="s">
        <v>572</v>
      </c>
      <c r="BI2" s="68" t="s">
        <v>573</v>
      </c>
      <c r="BJ2" s="68" t="s">
        <v>574</v>
      </c>
      <c r="BK2" s="68" t="s">
        <v>575</v>
      </c>
      <c r="BL2" s="68" t="s">
        <v>576</v>
      </c>
    </row>
    <row r="3" spans="1:64" ht="15" customHeight="1">
      <c r="A3" s="85" t="s">
        <v>212</v>
      </c>
      <c r="B3" s="85" t="s">
        <v>224</v>
      </c>
      <c r="C3" s="53" t="s">
        <v>603</v>
      </c>
      <c r="D3" s="54">
        <v>3</v>
      </c>
      <c r="E3" s="66" t="s">
        <v>132</v>
      </c>
      <c r="F3" s="55">
        <v>35</v>
      </c>
      <c r="G3" s="53"/>
      <c r="H3" s="57"/>
      <c r="I3" s="56"/>
      <c r="J3" s="56"/>
      <c r="K3" s="36" t="s">
        <v>65</v>
      </c>
      <c r="L3" s="62">
        <v>3</v>
      </c>
      <c r="M3" s="62"/>
      <c r="N3" s="63"/>
      <c r="O3" s="86" t="s">
        <v>225</v>
      </c>
      <c r="P3" s="88">
        <v>43701.896203703705</v>
      </c>
      <c r="Q3" s="86" t="s">
        <v>226</v>
      </c>
      <c r="R3" s="90" t="s">
        <v>233</v>
      </c>
      <c r="S3" s="86" t="s">
        <v>237</v>
      </c>
      <c r="T3" s="86" t="s">
        <v>239</v>
      </c>
      <c r="U3" s="86"/>
      <c r="V3" s="90" t="s">
        <v>242</v>
      </c>
      <c r="W3" s="88">
        <v>43701.896203703705</v>
      </c>
      <c r="X3" s="90" t="s">
        <v>255</v>
      </c>
      <c r="Y3" s="86"/>
      <c r="Z3" s="86"/>
      <c r="AA3" s="92" t="s">
        <v>275</v>
      </c>
      <c r="AB3" s="86"/>
      <c r="AC3" s="86" t="b">
        <v>0</v>
      </c>
      <c r="AD3" s="86">
        <v>0</v>
      </c>
      <c r="AE3" s="92" t="s">
        <v>295</v>
      </c>
      <c r="AF3" s="86" t="b">
        <v>0</v>
      </c>
      <c r="AG3" s="86" t="s">
        <v>296</v>
      </c>
      <c r="AH3" s="86"/>
      <c r="AI3" s="92" t="s">
        <v>295</v>
      </c>
      <c r="AJ3" s="86" t="b">
        <v>0</v>
      </c>
      <c r="AK3" s="86">
        <v>0</v>
      </c>
      <c r="AL3" s="92" t="s">
        <v>291</v>
      </c>
      <c r="AM3" s="86" t="s">
        <v>297</v>
      </c>
      <c r="AN3" s="86" t="b">
        <v>0</v>
      </c>
      <c r="AO3" s="92" t="s">
        <v>291</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6</v>
      </c>
      <c r="BK3" s="52">
        <v>100</v>
      </c>
      <c r="BL3" s="51">
        <v>6</v>
      </c>
    </row>
    <row r="4" spans="1:64" ht="15" customHeight="1">
      <c r="A4" s="85" t="s">
        <v>213</v>
      </c>
      <c r="B4" s="85" t="s">
        <v>224</v>
      </c>
      <c r="C4" s="53" t="s">
        <v>604</v>
      </c>
      <c r="D4" s="54">
        <v>10</v>
      </c>
      <c r="E4" s="66" t="s">
        <v>136</v>
      </c>
      <c r="F4" s="55">
        <v>12</v>
      </c>
      <c r="G4" s="53"/>
      <c r="H4" s="57"/>
      <c r="I4" s="56"/>
      <c r="J4" s="56"/>
      <c r="K4" s="36" t="s">
        <v>65</v>
      </c>
      <c r="L4" s="84">
        <v>4</v>
      </c>
      <c r="M4" s="84"/>
      <c r="N4" s="63"/>
      <c r="O4" s="87" t="s">
        <v>225</v>
      </c>
      <c r="P4" s="89">
        <v>43701.89828703704</v>
      </c>
      <c r="Q4" s="87" t="s">
        <v>226</v>
      </c>
      <c r="R4" s="91" t="s">
        <v>233</v>
      </c>
      <c r="S4" s="87" t="s">
        <v>237</v>
      </c>
      <c r="T4" s="87" t="s">
        <v>239</v>
      </c>
      <c r="U4" s="87"/>
      <c r="V4" s="91" t="s">
        <v>243</v>
      </c>
      <c r="W4" s="89">
        <v>43701.89828703704</v>
      </c>
      <c r="X4" s="91" t="s">
        <v>256</v>
      </c>
      <c r="Y4" s="87"/>
      <c r="Z4" s="87"/>
      <c r="AA4" s="93" t="s">
        <v>276</v>
      </c>
      <c r="AB4" s="87"/>
      <c r="AC4" s="87" t="b">
        <v>0</v>
      </c>
      <c r="AD4" s="87">
        <v>0</v>
      </c>
      <c r="AE4" s="93" t="s">
        <v>295</v>
      </c>
      <c r="AF4" s="87" t="b">
        <v>0</v>
      </c>
      <c r="AG4" s="87" t="s">
        <v>296</v>
      </c>
      <c r="AH4" s="87"/>
      <c r="AI4" s="93" t="s">
        <v>295</v>
      </c>
      <c r="AJ4" s="87" t="b">
        <v>0</v>
      </c>
      <c r="AK4" s="87">
        <v>0</v>
      </c>
      <c r="AL4" s="93" t="s">
        <v>291</v>
      </c>
      <c r="AM4" s="87" t="s">
        <v>298</v>
      </c>
      <c r="AN4" s="87" t="b">
        <v>0</v>
      </c>
      <c r="AO4" s="93" t="s">
        <v>291</v>
      </c>
      <c r="AP4" s="87" t="s">
        <v>176</v>
      </c>
      <c r="AQ4" s="87">
        <v>0</v>
      </c>
      <c r="AR4" s="87">
        <v>0</v>
      </c>
      <c r="AS4" s="87"/>
      <c r="AT4" s="87"/>
      <c r="AU4" s="87"/>
      <c r="AV4" s="87"/>
      <c r="AW4" s="87"/>
      <c r="AX4" s="87"/>
      <c r="AY4" s="87"/>
      <c r="AZ4" s="87"/>
      <c r="BA4">
        <v>2</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6</v>
      </c>
      <c r="BK4" s="52">
        <v>100</v>
      </c>
      <c r="BL4" s="51">
        <v>6</v>
      </c>
    </row>
    <row r="5" spans="1:64" ht="30">
      <c r="A5" s="85" t="s">
        <v>213</v>
      </c>
      <c r="B5" s="85" t="s">
        <v>224</v>
      </c>
      <c r="C5" s="53" t="s">
        <v>604</v>
      </c>
      <c r="D5" s="54">
        <v>10</v>
      </c>
      <c r="E5" s="66" t="s">
        <v>136</v>
      </c>
      <c r="F5" s="55">
        <v>12</v>
      </c>
      <c r="G5" s="53"/>
      <c r="H5" s="57"/>
      <c r="I5" s="56"/>
      <c r="J5" s="56"/>
      <c r="K5" s="36" t="s">
        <v>65</v>
      </c>
      <c r="L5" s="84">
        <v>5</v>
      </c>
      <c r="M5" s="84"/>
      <c r="N5" s="63"/>
      <c r="O5" s="87" t="s">
        <v>225</v>
      </c>
      <c r="P5" s="89">
        <v>43701.89837962963</v>
      </c>
      <c r="Q5" s="87" t="s">
        <v>226</v>
      </c>
      <c r="R5" s="91" t="s">
        <v>233</v>
      </c>
      <c r="S5" s="87" t="s">
        <v>237</v>
      </c>
      <c r="T5" s="87" t="s">
        <v>239</v>
      </c>
      <c r="U5" s="87"/>
      <c r="V5" s="91" t="s">
        <v>243</v>
      </c>
      <c r="W5" s="89">
        <v>43701.89837962963</v>
      </c>
      <c r="X5" s="91" t="s">
        <v>257</v>
      </c>
      <c r="Y5" s="87"/>
      <c r="Z5" s="87"/>
      <c r="AA5" s="93" t="s">
        <v>277</v>
      </c>
      <c r="AB5" s="87"/>
      <c r="AC5" s="87" t="b">
        <v>0</v>
      </c>
      <c r="AD5" s="87">
        <v>0</v>
      </c>
      <c r="AE5" s="93" t="s">
        <v>295</v>
      </c>
      <c r="AF5" s="87" t="b">
        <v>0</v>
      </c>
      <c r="AG5" s="87" t="s">
        <v>296</v>
      </c>
      <c r="AH5" s="87"/>
      <c r="AI5" s="93" t="s">
        <v>295</v>
      </c>
      <c r="AJ5" s="87" t="b">
        <v>0</v>
      </c>
      <c r="AK5" s="87">
        <v>0</v>
      </c>
      <c r="AL5" s="93" t="s">
        <v>291</v>
      </c>
      <c r="AM5" s="87" t="s">
        <v>298</v>
      </c>
      <c r="AN5" s="87" t="b">
        <v>0</v>
      </c>
      <c r="AO5" s="93" t="s">
        <v>291</v>
      </c>
      <c r="AP5" s="87" t="s">
        <v>176</v>
      </c>
      <c r="AQ5" s="87">
        <v>0</v>
      </c>
      <c r="AR5" s="87">
        <v>0</v>
      </c>
      <c r="AS5" s="87"/>
      <c r="AT5" s="87"/>
      <c r="AU5" s="87"/>
      <c r="AV5" s="87"/>
      <c r="AW5" s="87"/>
      <c r="AX5" s="87"/>
      <c r="AY5" s="87"/>
      <c r="AZ5" s="87"/>
      <c r="BA5">
        <v>2</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6</v>
      </c>
      <c r="BK5" s="52">
        <v>100</v>
      </c>
      <c r="BL5" s="51">
        <v>6</v>
      </c>
    </row>
    <row r="6" spans="1:64" ht="45">
      <c r="A6" s="85" t="s">
        <v>214</v>
      </c>
      <c r="B6" s="85" t="s">
        <v>224</v>
      </c>
      <c r="C6" s="53" t="s">
        <v>603</v>
      </c>
      <c r="D6" s="54">
        <v>3</v>
      </c>
      <c r="E6" s="66" t="s">
        <v>132</v>
      </c>
      <c r="F6" s="55">
        <v>35</v>
      </c>
      <c r="G6" s="53"/>
      <c r="H6" s="57"/>
      <c r="I6" s="56"/>
      <c r="J6" s="56"/>
      <c r="K6" s="36" t="s">
        <v>65</v>
      </c>
      <c r="L6" s="84">
        <v>6</v>
      </c>
      <c r="M6" s="84"/>
      <c r="N6" s="63"/>
      <c r="O6" s="87" t="s">
        <v>225</v>
      </c>
      <c r="P6" s="89">
        <v>43703.56569444444</v>
      </c>
      <c r="Q6" s="87" t="s">
        <v>227</v>
      </c>
      <c r="R6" s="87"/>
      <c r="S6" s="87"/>
      <c r="T6" s="87" t="s">
        <v>240</v>
      </c>
      <c r="U6" s="87"/>
      <c r="V6" s="91" t="s">
        <v>244</v>
      </c>
      <c r="W6" s="89">
        <v>43703.56569444444</v>
      </c>
      <c r="X6" s="91" t="s">
        <v>258</v>
      </c>
      <c r="Y6" s="87"/>
      <c r="Z6" s="87"/>
      <c r="AA6" s="93" t="s">
        <v>278</v>
      </c>
      <c r="AB6" s="87"/>
      <c r="AC6" s="87" t="b">
        <v>0</v>
      </c>
      <c r="AD6" s="87">
        <v>0</v>
      </c>
      <c r="AE6" s="93" t="s">
        <v>295</v>
      </c>
      <c r="AF6" s="87" t="b">
        <v>0</v>
      </c>
      <c r="AG6" s="87" t="s">
        <v>296</v>
      </c>
      <c r="AH6" s="87"/>
      <c r="AI6" s="93" t="s">
        <v>295</v>
      </c>
      <c r="AJ6" s="87" t="b">
        <v>0</v>
      </c>
      <c r="AK6" s="87">
        <v>0</v>
      </c>
      <c r="AL6" s="93" t="s">
        <v>292</v>
      </c>
      <c r="AM6" s="87" t="s">
        <v>298</v>
      </c>
      <c r="AN6" s="87" t="b">
        <v>0</v>
      </c>
      <c r="AO6" s="93" t="s">
        <v>292</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22</v>
      </c>
      <c r="BK6" s="52">
        <v>100</v>
      </c>
      <c r="BL6" s="51">
        <v>22</v>
      </c>
    </row>
    <row r="7" spans="1:64" ht="30">
      <c r="A7" s="85" t="s">
        <v>215</v>
      </c>
      <c r="B7" s="85" t="s">
        <v>224</v>
      </c>
      <c r="C7" s="53" t="s">
        <v>604</v>
      </c>
      <c r="D7" s="54">
        <v>10</v>
      </c>
      <c r="E7" s="66" t="s">
        <v>136</v>
      </c>
      <c r="F7" s="55">
        <v>12</v>
      </c>
      <c r="G7" s="53"/>
      <c r="H7" s="57"/>
      <c r="I7" s="56"/>
      <c r="J7" s="56"/>
      <c r="K7" s="36" t="s">
        <v>65</v>
      </c>
      <c r="L7" s="84">
        <v>7</v>
      </c>
      <c r="M7" s="84"/>
      <c r="N7" s="63"/>
      <c r="O7" s="87" t="s">
        <v>225</v>
      </c>
      <c r="P7" s="89">
        <v>43702.12315972222</v>
      </c>
      <c r="Q7" s="87" t="s">
        <v>226</v>
      </c>
      <c r="R7" s="91" t="s">
        <v>233</v>
      </c>
      <c r="S7" s="87" t="s">
        <v>237</v>
      </c>
      <c r="T7" s="87" t="s">
        <v>239</v>
      </c>
      <c r="U7" s="87"/>
      <c r="V7" s="91" t="s">
        <v>245</v>
      </c>
      <c r="W7" s="89">
        <v>43702.12315972222</v>
      </c>
      <c r="X7" s="91" t="s">
        <v>259</v>
      </c>
      <c r="Y7" s="87"/>
      <c r="Z7" s="87"/>
      <c r="AA7" s="93" t="s">
        <v>279</v>
      </c>
      <c r="AB7" s="87"/>
      <c r="AC7" s="87" t="b">
        <v>0</v>
      </c>
      <c r="AD7" s="87">
        <v>0</v>
      </c>
      <c r="AE7" s="93" t="s">
        <v>295</v>
      </c>
      <c r="AF7" s="87" t="b">
        <v>0</v>
      </c>
      <c r="AG7" s="87" t="s">
        <v>296</v>
      </c>
      <c r="AH7" s="87"/>
      <c r="AI7" s="93" t="s">
        <v>295</v>
      </c>
      <c r="AJ7" s="87" t="b">
        <v>0</v>
      </c>
      <c r="AK7" s="87">
        <v>0</v>
      </c>
      <c r="AL7" s="93" t="s">
        <v>291</v>
      </c>
      <c r="AM7" s="87" t="s">
        <v>298</v>
      </c>
      <c r="AN7" s="87" t="b">
        <v>0</v>
      </c>
      <c r="AO7" s="93" t="s">
        <v>291</v>
      </c>
      <c r="AP7" s="87" t="s">
        <v>176</v>
      </c>
      <c r="AQ7" s="87">
        <v>0</v>
      </c>
      <c r="AR7" s="87">
        <v>0</v>
      </c>
      <c r="AS7" s="87"/>
      <c r="AT7" s="87"/>
      <c r="AU7" s="87"/>
      <c r="AV7" s="87"/>
      <c r="AW7" s="87"/>
      <c r="AX7" s="87"/>
      <c r="AY7" s="87"/>
      <c r="AZ7" s="87"/>
      <c r="BA7">
        <v>2</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6</v>
      </c>
      <c r="BK7" s="52">
        <v>100</v>
      </c>
      <c r="BL7" s="51">
        <v>6</v>
      </c>
    </row>
    <row r="8" spans="1:64" ht="30">
      <c r="A8" s="85" t="s">
        <v>215</v>
      </c>
      <c r="B8" s="85" t="s">
        <v>224</v>
      </c>
      <c r="C8" s="53" t="s">
        <v>604</v>
      </c>
      <c r="D8" s="54">
        <v>10</v>
      </c>
      <c r="E8" s="66" t="s">
        <v>136</v>
      </c>
      <c r="F8" s="55">
        <v>12</v>
      </c>
      <c r="G8" s="53"/>
      <c r="H8" s="57"/>
      <c r="I8" s="56"/>
      <c r="J8" s="56"/>
      <c r="K8" s="36" t="s">
        <v>65</v>
      </c>
      <c r="L8" s="84">
        <v>8</v>
      </c>
      <c r="M8" s="84"/>
      <c r="N8" s="63"/>
      <c r="O8" s="87" t="s">
        <v>225</v>
      </c>
      <c r="P8" s="89">
        <v>43703.56758101852</v>
      </c>
      <c r="Q8" s="87" t="s">
        <v>227</v>
      </c>
      <c r="R8" s="87"/>
      <c r="S8" s="87"/>
      <c r="T8" s="87" t="s">
        <v>240</v>
      </c>
      <c r="U8" s="87"/>
      <c r="V8" s="91" t="s">
        <v>245</v>
      </c>
      <c r="W8" s="89">
        <v>43703.56758101852</v>
      </c>
      <c r="X8" s="91" t="s">
        <v>260</v>
      </c>
      <c r="Y8" s="87"/>
      <c r="Z8" s="87"/>
      <c r="AA8" s="93" t="s">
        <v>280</v>
      </c>
      <c r="AB8" s="87"/>
      <c r="AC8" s="87" t="b">
        <v>0</v>
      </c>
      <c r="AD8" s="87">
        <v>0</v>
      </c>
      <c r="AE8" s="93" t="s">
        <v>295</v>
      </c>
      <c r="AF8" s="87" t="b">
        <v>0</v>
      </c>
      <c r="AG8" s="87" t="s">
        <v>296</v>
      </c>
      <c r="AH8" s="87"/>
      <c r="AI8" s="93" t="s">
        <v>295</v>
      </c>
      <c r="AJ8" s="87" t="b">
        <v>0</v>
      </c>
      <c r="AK8" s="87">
        <v>0</v>
      </c>
      <c r="AL8" s="93" t="s">
        <v>292</v>
      </c>
      <c r="AM8" s="87" t="s">
        <v>298</v>
      </c>
      <c r="AN8" s="87" t="b">
        <v>0</v>
      </c>
      <c r="AO8" s="93" t="s">
        <v>292</v>
      </c>
      <c r="AP8" s="87" t="s">
        <v>176</v>
      </c>
      <c r="AQ8" s="87">
        <v>0</v>
      </c>
      <c r="AR8" s="87">
        <v>0</v>
      </c>
      <c r="AS8" s="87"/>
      <c r="AT8" s="87"/>
      <c r="AU8" s="87"/>
      <c r="AV8" s="87"/>
      <c r="AW8" s="87"/>
      <c r="AX8" s="87"/>
      <c r="AY8" s="87"/>
      <c r="AZ8" s="87"/>
      <c r="BA8">
        <v>2</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22</v>
      </c>
      <c r="BK8" s="52">
        <v>100</v>
      </c>
      <c r="BL8" s="51">
        <v>22</v>
      </c>
    </row>
    <row r="9" spans="1:64" ht="45">
      <c r="A9" s="85" t="s">
        <v>216</v>
      </c>
      <c r="B9" s="85" t="s">
        <v>224</v>
      </c>
      <c r="C9" s="53" t="s">
        <v>603</v>
      </c>
      <c r="D9" s="54">
        <v>3</v>
      </c>
      <c r="E9" s="66" t="s">
        <v>132</v>
      </c>
      <c r="F9" s="55">
        <v>35</v>
      </c>
      <c r="G9" s="53"/>
      <c r="H9" s="57"/>
      <c r="I9" s="56"/>
      <c r="J9" s="56"/>
      <c r="K9" s="36" t="s">
        <v>65</v>
      </c>
      <c r="L9" s="84">
        <v>9</v>
      </c>
      <c r="M9" s="84"/>
      <c r="N9" s="63"/>
      <c r="O9" s="87" t="s">
        <v>225</v>
      </c>
      <c r="P9" s="89">
        <v>43703.570752314816</v>
      </c>
      <c r="Q9" s="87" t="s">
        <v>227</v>
      </c>
      <c r="R9" s="87"/>
      <c r="S9" s="87"/>
      <c r="T9" s="87" t="s">
        <v>240</v>
      </c>
      <c r="U9" s="87"/>
      <c r="V9" s="91" t="s">
        <v>246</v>
      </c>
      <c r="W9" s="89">
        <v>43703.570752314816</v>
      </c>
      <c r="X9" s="91" t="s">
        <v>261</v>
      </c>
      <c r="Y9" s="87"/>
      <c r="Z9" s="87"/>
      <c r="AA9" s="93" t="s">
        <v>281</v>
      </c>
      <c r="AB9" s="87"/>
      <c r="AC9" s="87" t="b">
        <v>0</v>
      </c>
      <c r="AD9" s="87">
        <v>0</v>
      </c>
      <c r="AE9" s="93" t="s">
        <v>295</v>
      </c>
      <c r="AF9" s="87" t="b">
        <v>0</v>
      </c>
      <c r="AG9" s="87" t="s">
        <v>296</v>
      </c>
      <c r="AH9" s="87"/>
      <c r="AI9" s="93" t="s">
        <v>295</v>
      </c>
      <c r="AJ9" s="87" t="b">
        <v>0</v>
      </c>
      <c r="AK9" s="87">
        <v>0</v>
      </c>
      <c r="AL9" s="93" t="s">
        <v>292</v>
      </c>
      <c r="AM9" s="87" t="s">
        <v>297</v>
      </c>
      <c r="AN9" s="87" t="b">
        <v>0</v>
      </c>
      <c r="AO9" s="93" t="s">
        <v>292</v>
      </c>
      <c r="AP9" s="87" t="s">
        <v>176</v>
      </c>
      <c r="AQ9" s="87">
        <v>0</v>
      </c>
      <c r="AR9" s="87">
        <v>0</v>
      </c>
      <c r="AS9" s="87"/>
      <c r="AT9" s="87"/>
      <c r="AU9" s="87"/>
      <c r="AV9" s="87"/>
      <c r="AW9" s="87"/>
      <c r="AX9" s="87"/>
      <c r="AY9" s="87"/>
      <c r="AZ9" s="87"/>
      <c r="BA9">
        <v>1</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22</v>
      </c>
      <c r="BK9" s="52">
        <v>100</v>
      </c>
      <c r="BL9" s="51">
        <v>22</v>
      </c>
    </row>
    <row r="10" spans="1:64" ht="45">
      <c r="A10" s="85" t="s">
        <v>217</v>
      </c>
      <c r="B10" s="85" t="s">
        <v>224</v>
      </c>
      <c r="C10" s="53" t="s">
        <v>603</v>
      </c>
      <c r="D10" s="54">
        <v>3</v>
      </c>
      <c r="E10" s="66" t="s">
        <v>132</v>
      </c>
      <c r="F10" s="55">
        <v>35</v>
      </c>
      <c r="G10" s="53"/>
      <c r="H10" s="57"/>
      <c r="I10" s="56"/>
      <c r="J10" s="56"/>
      <c r="K10" s="36" t="s">
        <v>65</v>
      </c>
      <c r="L10" s="84">
        <v>10</v>
      </c>
      <c r="M10" s="84"/>
      <c r="N10" s="63"/>
      <c r="O10" s="87" t="s">
        <v>225</v>
      </c>
      <c r="P10" s="89">
        <v>43703.58829861111</v>
      </c>
      <c r="Q10" s="87" t="s">
        <v>227</v>
      </c>
      <c r="R10" s="87"/>
      <c r="S10" s="87"/>
      <c r="T10" s="87" t="s">
        <v>240</v>
      </c>
      <c r="U10" s="87"/>
      <c r="V10" s="91" t="s">
        <v>247</v>
      </c>
      <c r="W10" s="89">
        <v>43703.58829861111</v>
      </c>
      <c r="X10" s="91" t="s">
        <v>262</v>
      </c>
      <c r="Y10" s="87"/>
      <c r="Z10" s="87"/>
      <c r="AA10" s="93" t="s">
        <v>282</v>
      </c>
      <c r="AB10" s="87"/>
      <c r="AC10" s="87" t="b">
        <v>0</v>
      </c>
      <c r="AD10" s="87">
        <v>0</v>
      </c>
      <c r="AE10" s="93" t="s">
        <v>295</v>
      </c>
      <c r="AF10" s="87" t="b">
        <v>0</v>
      </c>
      <c r="AG10" s="87" t="s">
        <v>296</v>
      </c>
      <c r="AH10" s="87"/>
      <c r="AI10" s="93" t="s">
        <v>295</v>
      </c>
      <c r="AJ10" s="87" t="b">
        <v>0</v>
      </c>
      <c r="AK10" s="87">
        <v>0</v>
      </c>
      <c r="AL10" s="93" t="s">
        <v>292</v>
      </c>
      <c r="AM10" s="87" t="s">
        <v>299</v>
      </c>
      <c r="AN10" s="87" t="b">
        <v>0</v>
      </c>
      <c r="AO10" s="93" t="s">
        <v>292</v>
      </c>
      <c r="AP10" s="87" t="s">
        <v>176</v>
      </c>
      <c r="AQ10" s="87">
        <v>0</v>
      </c>
      <c r="AR10" s="87">
        <v>0</v>
      </c>
      <c r="AS10" s="87"/>
      <c r="AT10" s="87"/>
      <c r="AU10" s="87"/>
      <c r="AV10" s="87"/>
      <c r="AW10" s="87"/>
      <c r="AX10" s="87"/>
      <c r="AY10" s="87"/>
      <c r="AZ10" s="87"/>
      <c r="BA10">
        <v>1</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22</v>
      </c>
      <c r="BK10" s="52">
        <v>100</v>
      </c>
      <c r="BL10" s="51">
        <v>22</v>
      </c>
    </row>
    <row r="11" spans="1:64" ht="45">
      <c r="A11" s="85" t="s">
        <v>218</v>
      </c>
      <c r="B11" s="85" t="s">
        <v>224</v>
      </c>
      <c r="C11" s="53" t="s">
        <v>603</v>
      </c>
      <c r="D11" s="54">
        <v>3</v>
      </c>
      <c r="E11" s="66" t="s">
        <v>132</v>
      </c>
      <c r="F11" s="55">
        <v>35</v>
      </c>
      <c r="G11" s="53"/>
      <c r="H11" s="57"/>
      <c r="I11" s="56"/>
      <c r="J11" s="56"/>
      <c r="K11" s="36" t="s">
        <v>65</v>
      </c>
      <c r="L11" s="84">
        <v>11</v>
      </c>
      <c r="M11" s="84"/>
      <c r="N11" s="63"/>
      <c r="O11" s="87" t="s">
        <v>225</v>
      </c>
      <c r="P11" s="89">
        <v>43703.602789351855</v>
      </c>
      <c r="Q11" s="87" t="s">
        <v>227</v>
      </c>
      <c r="R11" s="87"/>
      <c r="S11" s="87"/>
      <c r="T11" s="87" t="s">
        <v>240</v>
      </c>
      <c r="U11" s="87"/>
      <c r="V11" s="91" t="s">
        <v>248</v>
      </c>
      <c r="W11" s="89">
        <v>43703.602789351855</v>
      </c>
      <c r="X11" s="91" t="s">
        <v>263</v>
      </c>
      <c r="Y11" s="87"/>
      <c r="Z11" s="87"/>
      <c r="AA11" s="93" t="s">
        <v>283</v>
      </c>
      <c r="AB11" s="87"/>
      <c r="AC11" s="87" t="b">
        <v>0</v>
      </c>
      <c r="AD11" s="87">
        <v>0</v>
      </c>
      <c r="AE11" s="93" t="s">
        <v>295</v>
      </c>
      <c r="AF11" s="87" t="b">
        <v>0</v>
      </c>
      <c r="AG11" s="87" t="s">
        <v>296</v>
      </c>
      <c r="AH11" s="87"/>
      <c r="AI11" s="93" t="s">
        <v>295</v>
      </c>
      <c r="AJ11" s="87" t="b">
        <v>0</v>
      </c>
      <c r="AK11" s="87">
        <v>0</v>
      </c>
      <c r="AL11" s="93" t="s">
        <v>292</v>
      </c>
      <c r="AM11" s="87" t="s">
        <v>297</v>
      </c>
      <c r="AN11" s="87" t="b">
        <v>0</v>
      </c>
      <c r="AO11" s="93" t="s">
        <v>292</v>
      </c>
      <c r="AP11" s="87" t="s">
        <v>176</v>
      </c>
      <c r="AQ11" s="87">
        <v>0</v>
      </c>
      <c r="AR11" s="87">
        <v>0</v>
      </c>
      <c r="AS11" s="87"/>
      <c r="AT11" s="87"/>
      <c r="AU11" s="87"/>
      <c r="AV11" s="87"/>
      <c r="AW11" s="87"/>
      <c r="AX11" s="87"/>
      <c r="AY11" s="87"/>
      <c r="AZ11" s="87"/>
      <c r="BA11">
        <v>1</v>
      </c>
      <c r="BB11" s="86" t="str">
        <f>REPLACE(INDEX(GroupVertices[Group],MATCH(Edges[[#This Row],[Vertex 1]],GroupVertices[Vertex],0)),1,1,"")</f>
        <v>1</v>
      </c>
      <c r="BC11" s="86"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30">
      <c r="A12" s="85" t="s">
        <v>219</v>
      </c>
      <c r="B12" s="85" t="s">
        <v>224</v>
      </c>
      <c r="C12" s="53" t="s">
        <v>604</v>
      </c>
      <c r="D12" s="54">
        <v>10</v>
      </c>
      <c r="E12" s="66" t="s">
        <v>136</v>
      </c>
      <c r="F12" s="55">
        <v>12</v>
      </c>
      <c r="G12" s="53"/>
      <c r="H12" s="57"/>
      <c r="I12" s="56"/>
      <c r="J12" s="56"/>
      <c r="K12" s="36" t="s">
        <v>65</v>
      </c>
      <c r="L12" s="84">
        <v>12</v>
      </c>
      <c r="M12" s="84"/>
      <c r="N12" s="63"/>
      <c r="O12" s="87" t="s">
        <v>225</v>
      </c>
      <c r="P12" s="89">
        <v>43703.565983796296</v>
      </c>
      <c r="Q12" s="87" t="s">
        <v>227</v>
      </c>
      <c r="R12" s="87"/>
      <c r="S12" s="87"/>
      <c r="T12" s="87" t="s">
        <v>240</v>
      </c>
      <c r="U12" s="87"/>
      <c r="V12" s="91" t="s">
        <v>249</v>
      </c>
      <c r="W12" s="89">
        <v>43703.565983796296</v>
      </c>
      <c r="X12" s="91" t="s">
        <v>264</v>
      </c>
      <c r="Y12" s="87"/>
      <c r="Z12" s="87"/>
      <c r="AA12" s="93" t="s">
        <v>284</v>
      </c>
      <c r="AB12" s="87"/>
      <c r="AC12" s="87" t="b">
        <v>0</v>
      </c>
      <c r="AD12" s="87">
        <v>0</v>
      </c>
      <c r="AE12" s="93" t="s">
        <v>295</v>
      </c>
      <c r="AF12" s="87" t="b">
        <v>0</v>
      </c>
      <c r="AG12" s="87" t="s">
        <v>296</v>
      </c>
      <c r="AH12" s="87"/>
      <c r="AI12" s="93" t="s">
        <v>295</v>
      </c>
      <c r="AJ12" s="87" t="b">
        <v>0</v>
      </c>
      <c r="AK12" s="87">
        <v>0</v>
      </c>
      <c r="AL12" s="93" t="s">
        <v>292</v>
      </c>
      <c r="AM12" s="87" t="s">
        <v>300</v>
      </c>
      <c r="AN12" s="87" t="b">
        <v>0</v>
      </c>
      <c r="AO12" s="93" t="s">
        <v>292</v>
      </c>
      <c r="AP12" s="87" t="s">
        <v>176</v>
      </c>
      <c r="AQ12" s="87">
        <v>0</v>
      </c>
      <c r="AR12" s="87">
        <v>0</v>
      </c>
      <c r="AS12" s="87"/>
      <c r="AT12" s="87"/>
      <c r="AU12" s="87"/>
      <c r="AV12" s="87"/>
      <c r="AW12" s="87"/>
      <c r="AX12" s="87"/>
      <c r="AY12" s="87"/>
      <c r="AZ12" s="87"/>
      <c r="BA12">
        <v>2</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22</v>
      </c>
      <c r="BK12" s="52">
        <v>100</v>
      </c>
      <c r="BL12" s="51">
        <v>22</v>
      </c>
    </row>
    <row r="13" spans="1:64" ht="30">
      <c r="A13" s="85" t="s">
        <v>219</v>
      </c>
      <c r="B13" s="85" t="s">
        <v>224</v>
      </c>
      <c r="C13" s="53" t="s">
        <v>604</v>
      </c>
      <c r="D13" s="54">
        <v>10</v>
      </c>
      <c r="E13" s="66" t="s">
        <v>136</v>
      </c>
      <c r="F13" s="55">
        <v>12</v>
      </c>
      <c r="G13" s="53"/>
      <c r="H13" s="57"/>
      <c r="I13" s="56"/>
      <c r="J13" s="56"/>
      <c r="K13" s="36" t="s">
        <v>65</v>
      </c>
      <c r="L13" s="84">
        <v>13</v>
      </c>
      <c r="M13" s="84"/>
      <c r="N13" s="63"/>
      <c r="O13" s="87" t="s">
        <v>225</v>
      </c>
      <c r="P13" s="89">
        <v>43703.612546296295</v>
      </c>
      <c r="Q13" s="87" t="s">
        <v>227</v>
      </c>
      <c r="R13" s="87"/>
      <c r="S13" s="87"/>
      <c r="T13" s="87" t="s">
        <v>240</v>
      </c>
      <c r="U13" s="87"/>
      <c r="V13" s="91" t="s">
        <v>249</v>
      </c>
      <c r="W13" s="89">
        <v>43703.612546296295</v>
      </c>
      <c r="X13" s="91" t="s">
        <v>265</v>
      </c>
      <c r="Y13" s="87"/>
      <c r="Z13" s="87"/>
      <c r="AA13" s="93" t="s">
        <v>285</v>
      </c>
      <c r="AB13" s="87"/>
      <c r="AC13" s="87" t="b">
        <v>0</v>
      </c>
      <c r="AD13" s="87">
        <v>0</v>
      </c>
      <c r="AE13" s="93" t="s">
        <v>295</v>
      </c>
      <c r="AF13" s="87" t="b">
        <v>0</v>
      </c>
      <c r="AG13" s="87" t="s">
        <v>296</v>
      </c>
      <c r="AH13" s="87"/>
      <c r="AI13" s="93" t="s">
        <v>295</v>
      </c>
      <c r="AJ13" s="87" t="b">
        <v>0</v>
      </c>
      <c r="AK13" s="87">
        <v>0</v>
      </c>
      <c r="AL13" s="93" t="s">
        <v>292</v>
      </c>
      <c r="AM13" s="87" t="s">
        <v>300</v>
      </c>
      <c r="AN13" s="87" t="b">
        <v>0</v>
      </c>
      <c r="AO13" s="93" t="s">
        <v>292</v>
      </c>
      <c r="AP13" s="87" t="s">
        <v>176</v>
      </c>
      <c r="AQ13" s="87">
        <v>0</v>
      </c>
      <c r="AR13" s="87">
        <v>0</v>
      </c>
      <c r="AS13" s="87"/>
      <c r="AT13" s="87"/>
      <c r="AU13" s="87"/>
      <c r="AV13" s="87"/>
      <c r="AW13" s="87"/>
      <c r="AX13" s="87"/>
      <c r="AY13" s="87"/>
      <c r="AZ13" s="87"/>
      <c r="BA13">
        <v>2</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22</v>
      </c>
      <c r="BK13" s="52">
        <v>100</v>
      </c>
      <c r="BL13" s="51">
        <v>22</v>
      </c>
    </row>
    <row r="14" spans="1:64" ht="45">
      <c r="A14" s="85" t="s">
        <v>220</v>
      </c>
      <c r="B14" s="85" t="s">
        <v>224</v>
      </c>
      <c r="C14" s="53" t="s">
        <v>603</v>
      </c>
      <c r="D14" s="54">
        <v>3</v>
      </c>
      <c r="E14" s="66" t="s">
        <v>132</v>
      </c>
      <c r="F14" s="55">
        <v>35</v>
      </c>
      <c r="G14" s="53"/>
      <c r="H14" s="57"/>
      <c r="I14" s="56"/>
      <c r="J14" s="56"/>
      <c r="K14" s="36" t="s">
        <v>65</v>
      </c>
      <c r="L14" s="84">
        <v>14</v>
      </c>
      <c r="M14" s="84"/>
      <c r="N14" s="63"/>
      <c r="O14" s="87" t="s">
        <v>225</v>
      </c>
      <c r="P14" s="89">
        <v>43703.637511574074</v>
      </c>
      <c r="Q14" s="87" t="s">
        <v>227</v>
      </c>
      <c r="R14" s="87"/>
      <c r="S14" s="87"/>
      <c r="T14" s="87" t="s">
        <v>240</v>
      </c>
      <c r="U14" s="87"/>
      <c r="V14" s="91" t="s">
        <v>250</v>
      </c>
      <c r="W14" s="89">
        <v>43703.637511574074</v>
      </c>
      <c r="X14" s="91" t="s">
        <v>266</v>
      </c>
      <c r="Y14" s="87"/>
      <c r="Z14" s="87"/>
      <c r="AA14" s="93" t="s">
        <v>286</v>
      </c>
      <c r="AB14" s="87"/>
      <c r="AC14" s="87" t="b">
        <v>0</v>
      </c>
      <c r="AD14" s="87">
        <v>0</v>
      </c>
      <c r="AE14" s="93" t="s">
        <v>295</v>
      </c>
      <c r="AF14" s="87" t="b">
        <v>0</v>
      </c>
      <c r="AG14" s="87" t="s">
        <v>296</v>
      </c>
      <c r="AH14" s="87"/>
      <c r="AI14" s="93" t="s">
        <v>295</v>
      </c>
      <c r="AJ14" s="87" t="b">
        <v>0</v>
      </c>
      <c r="AK14" s="87">
        <v>0</v>
      </c>
      <c r="AL14" s="93" t="s">
        <v>292</v>
      </c>
      <c r="AM14" s="87" t="s">
        <v>300</v>
      </c>
      <c r="AN14" s="87" t="b">
        <v>0</v>
      </c>
      <c r="AO14" s="93" t="s">
        <v>292</v>
      </c>
      <c r="AP14" s="87" t="s">
        <v>176</v>
      </c>
      <c r="AQ14" s="87">
        <v>0</v>
      </c>
      <c r="AR14" s="87">
        <v>0</v>
      </c>
      <c r="AS14" s="87"/>
      <c r="AT14" s="87"/>
      <c r="AU14" s="87"/>
      <c r="AV14" s="87"/>
      <c r="AW14" s="87"/>
      <c r="AX14" s="87"/>
      <c r="AY14" s="87"/>
      <c r="AZ14" s="87"/>
      <c r="BA14">
        <v>1</v>
      </c>
      <c r="BB14" s="86" t="str">
        <f>REPLACE(INDEX(GroupVertices[Group],MATCH(Edges[[#This Row],[Vertex 1]],GroupVertices[Vertex],0)),1,1,"")</f>
        <v>1</v>
      </c>
      <c r="BC14" s="86" t="str">
        <f>REPLACE(INDEX(GroupVertices[Group],MATCH(Edges[[#This Row],[Vertex 2]],GroupVertices[Vertex],0)),1,1,"")</f>
        <v>1</v>
      </c>
      <c r="BD14" s="51">
        <v>0</v>
      </c>
      <c r="BE14" s="52">
        <v>0</v>
      </c>
      <c r="BF14" s="51">
        <v>0</v>
      </c>
      <c r="BG14" s="52">
        <v>0</v>
      </c>
      <c r="BH14" s="51">
        <v>0</v>
      </c>
      <c r="BI14" s="52">
        <v>0</v>
      </c>
      <c r="BJ14" s="51">
        <v>22</v>
      </c>
      <c r="BK14" s="52">
        <v>100</v>
      </c>
      <c r="BL14" s="51">
        <v>22</v>
      </c>
    </row>
    <row r="15" spans="1:64" ht="30">
      <c r="A15" s="85" t="s">
        <v>221</v>
      </c>
      <c r="B15" s="85" t="s">
        <v>224</v>
      </c>
      <c r="C15" s="53" t="s">
        <v>604</v>
      </c>
      <c r="D15" s="54">
        <v>10</v>
      </c>
      <c r="E15" s="66" t="s">
        <v>136</v>
      </c>
      <c r="F15" s="55">
        <v>12</v>
      </c>
      <c r="G15" s="53"/>
      <c r="H15" s="57"/>
      <c r="I15" s="56"/>
      <c r="J15" s="56"/>
      <c r="K15" s="36" t="s">
        <v>65</v>
      </c>
      <c r="L15" s="84">
        <v>15</v>
      </c>
      <c r="M15" s="84"/>
      <c r="N15" s="63"/>
      <c r="O15" s="87" t="s">
        <v>225</v>
      </c>
      <c r="P15" s="89">
        <v>43703.56717592593</v>
      </c>
      <c r="Q15" s="87" t="s">
        <v>227</v>
      </c>
      <c r="R15" s="87"/>
      <c r="S15" s="87"/>
      <c r="T15" s="87" t="s">
        <v>240</v>
      </c>
      <c r="U15" s="87"/>
      <c r="V15" s="91" t="s">
        <v>251</v>
      </c>
      <c r="W15" s="89">
        <v>43703.56717592593</v>
      </c>
      <c r="X15" s="91" t="s">
        <v>267</v>
      </c>
      <c r="Y15" s="87"/>
      <c r="Z15" s="87"/>
      <c r="AA15" s="93" t="s">
        <v>287</v>
      </c>
      <c r="AB15" s="87"/>
      <c r="AC15" s="87" t="b">
        <v>0</v>
      </c>
      <c r="AD15" s="87">
        <v>0</v>
      </c>
      <c r="AE15" s="93" t="s">
        <v>295</v>
      </c>
      <c r="AF15" s="87" t="b">
        <v>0</v>
      </c>
      <c r="AG15" s="87" t="s">
        <v>296</v>
      </c>
      <c r="AH15" s="87"/>
      <c r="AI15" s="93" t="s">
        <v>295</v>
      </c>
      <c r="AJ15" s="87" t="b">
        <v>0</v>
      </c>
      <c r="AK15" s="87">
        <v>0</v>
      </c>
      <c r="AL15" s="93" t="s">
        <v>292</v>
      </c>
      <c r="AM15" s="87" t="s">
        <v>300</v>
      </c>
      <c r="AN15" s="87" t="b">
        <v>0</v>
      </c>
      <c r="AO15" s="93" t="s">
        <v>292</v>
      </c>
      <c r="AP15" s="87" t="s">
        <v>176</v>
      </c>
      <c r="AQ15" s="87">
        <v>0</v>
      </c>
      <c r="AR15" s="87">
        <v>0</v>
      </c>
      <c r="AS15" s="87"/>
      <c r="AT15" s="87"/>
      <c r="AU15" s="87"/>
      <c r="AV15" s="87"/>
      <c r="AW15" s="87"/>
      <c r="AX15" s="87"/>
      <c r="AY15" s="87"/>
      <c r="AZ15" s="87"/>
      <c r="BA15">
        <v>2</v>
      </c>
      <c r="BB15" s="86" t="str">
        <f>REPLACE(INDEX(GroupVertices[Group],MATCH(Edges[[#This Row],[Vertex 1]],GroupVertices[Vertex],0)),1,1,"")</f>
        <v>1</v>
      </c>
      <c r="BC15" s="86" t="str">
        <f>REPLACE(INDEX(GroupVertices[Group],MATCH(Edges[[#This Row],[Vertex 2]],GroupVertices[Vertex],0)),1,1,"")</f>
        <v>1</v>
      </c>
      <c r="BD15" s="51">
        <v>0</v>
      </c>
      <c r="BE15" s="52">
        <v>0</v>
      </c>
      <c r="BF15" s="51">
        <v>0</v>
      </c>
      <c r="BG15" s="52">
        <v>0</v>
      </c>
      <c r="BH15" s="51">
        <v>0</v>
      </c>
      <c r="BI15" s="52">
        <v>0</v>
      </c>
      <c r="BJ15" s="51">
        <v>22</v>
      </c>
      <c r="BK15" s="52">
        <v>100</v>
      </c>
      <c r="BL15" s="51">
        <v>22</v>
      </c>
    </row>
    <row r="16" spans="1:64" ht="30">
      <c r="A16" s="85" t="s">
        <v>221</v>
      </c>
      <c r="B16" s="85" t="s">
        <v>224</v>
      </c>
      <c r="C16" s="53" t="s">
        <v>604</v>
      </c>
      <c r="D16" s="54">
        <v>10</v>
      </c>
      <c r="E16" s="66" t="s">
        <v>136</v>
      </c>
      <c r="F16" s="55">
        <v>12</v>
      </c>
      <c r="G16" s="53"/>
      <c r="H16" s="57"/>
      <c r="I16" s="56"/>
      <c r="J16" s="56"/>
      <c r="K16" s="36" t="s">
        <v>65</v>
      </c>
      <c r="L16" s="84">
        <v>16</v>
      </c>
      <c r="M16" s="84"/>
      <c r="N16" s="63"/>
      <c r="O16" s="87" t="s">
        <v>225</v>
      </c>
      <c r="P16" s="89">
        <v>43704.614699074074</v>
      </c>
      <c r="Q16" s="87" t="s">
        <v>228</v>
      </c>
      <c r="R16" s="87"/>
      <c r="S16" s="87"/>
      <c r="T16" s="87" t="s">
        <v>239</v>
      </c>
      <c r="U16" s="87"/>
      <c r="V16" s="91" t="s">
        <v>251</v>
      </c>
      <c r="W16" s="89">
        <v>43704.614699074074</v>
      </c>
      <c r="X16" s="91" t="s">
        <v>268</v>
      </c>
      <c r="Y16" s="87"/>
      <c r="Z16" s="87"/>
      <c r="AA16" s="93" t="s">
        <v>288</v>
      </c>
      <c r="AB16" s="87"/>
      <c r="AC16" s="87" t="b">
        <v>0</v>
      </c>
      <c r="AD16" s="87">
        <v>0</v>
      </c>
      <c r="AE16" s="93" t="s">
        <v>295</v>
      </c>
      <c r="AF16" s="87" t="b">
        <v>0</v>
      </c>
      <c r="AG16" s="87" t="s">
        <v>296</v>
      </c>
      <c r="AH16" s="87"/>
      <c r="AI16" s="93" t="s">
        <v>295</v>
      </c>
      <c r="AJ16" s="87" t="b">
        <v>0</v>
      </c>
      <c r="AK16" s="87">
        <v>0</v>
      </c>
      <c r="AL16" s="93" t="s">
        <v>293</v>
      </c>
      <c r="AM16" s="87" t="s">
        <v>300</v>
      </c>
      <c r="AN16" s="87" t="b">
        <v>0</v>
      </c>
      <c r="AO16" s="93" t="s">
        <v>293</v>
      </c>
      <c r="AP16" s="87" t="s">
        <v>176</v>
      </c>
      <c r="AQ16" s="87">
        <v>0</v>
      </c>
      <c r="AR16" s="87">
        <v>0</v>
      </c>
      <c r="AS16" s="87"/>
      <c r="AT16" s="87"/>
      <c r="AU16" s="87"/>
      <c r="AV16" s="87"/>
      <c r="AW16" s="87"/>
      <c r="AX16" s="87"/>
      <c r="AY16" s="87"/>
      <c r="AZ16" s="87"/>
      <c r="BA16">
        <v>2</v>
      </c>
      <c r="BB16" s="86" t="str">
        <f>REPLACE(INDEX(GroupVertices[Group],MATCH(Edges[[#This Row],[Vertex 1]],GroupVertices[Vertex],0)),1,1,"")</f>
        <v>1</v>
      </c>
      <c r="BC16" s="86" t="str">
        <f>REPLACE(INDEX(GroupVertices[Group],MATCH(Edges[[#This Row],[Vertex 2]],GroupVertices[Vertex],0)),1,1,"")</f>
        <v>1</v>
      </c>
      <c r="BD16" s="51">
        <v>0</v>
      </c>
      <c r="BE16" s="52">
        <v>0</v>
      </c>
      <c r="BF16" s="51">
        <v>0</v>
      </c>
      <c r="BG16" s="52">
        <v>0</v>
      </c>
      <c r="BH16" s="51">
        <v>0</v>
      </c>
      <c r="BI16" s="52">
        <v>0</v>
      </c>
      <c r="BJ16" s="51">
        <v>22</v>
      </c>
      <c r="BK16" s="52">
        <v>100</v>
      </c>
      <c r="BL16" s="51">
        <v>22</v>
      </c>
    </row>
    <row r="17" spans="1:64" ht="45">
      <c r="A17" s="85" t="s">
        <v>222</v>
      </c>
      <c r="B17" s="85" t="s">
        <v>224</v>
      </c>
      <c r="C17" s="53" t="s">
        <v>603</v>
      </c>
      <c r="D17" s="54">
        <v>3</v>
      </c>
      <c r="E17" s="66" t="s">
        <v>132</v>
      </c>
      <c r="F17" s="55">
        <v>35</v>
      </c>
      <c r="G17" s="53"/>
      <c r="H17" s="57"/>
      <c r="I17" s="56"/>
      <c r="J17" s="56"/>
      <c r="K17" s="36" t="s">
        <v>65</v>
      </c>
      <c r="L17" s="84">
        <v>17</v>
      </c>
      <c r="M17" s="84"/>
      <c r="N17" s="63"/>
      <c r="O17" s="87" t="s">
        <v>225</v>
      </c>
      <c r="P17" s="89">
        <v>43704.61880787037</v>
      </c>
      <c r="Q17" s="87" t="s">
        <v>228</v>
      </c>
      <c r="R17" s="87"/>
      <c r="S17" s="87"/>
      <c r="T17" s="87" t="s">
        <v>239</v>
      </c>
      <c r="U17" s="87"/>
      <c r="V17" s="91" t="s">
        <v>252</v>
      </c>
      <c r="W17" s="89">
        <v>43704.61880787037</v>
      </c>
      <c r="X17" s="91" t="s">
        <v>269</v>
      </c>
      <c r="Y17" s="87"/>
      <c r="Z17" s="87"/>
      <c r="AA17" s="93" t="s">
        <v>289</v>
      </c>
      <c r="AB17" s="87"/>
      <c r="AC17" s="87" t="b">
        <v>0</v>
      </c>
      <c r="AD17" s="87">
        <v>0</v>
      </c>
      <c r="AE17" s="93" t="s">
        <v>295</v>
      </c>
      <c r="AF17" s="87" t="b">
        <v>0</v>
      </c>
      <c r="AG17" s="87" t="s">
        <v>296</v>
      </c>
      <c r="AH17" s="87"/>
      <c r="AI17" s="93" t="s">
        <v>295</v>
      </c>
      <c r="AJ17" s="87" t="b">
        <v>0</v>
      </c>
      <c r="AK17" s="87">
        <v>0</v>
      </c>
      <c r="AL17" s="93" t="s">
        <v>293</v>
      </c>
      <c r="AM17" s="87" t="s">
        <v>300</v>
      </c>
      <c r="AN17" s="87" t="b">
        <v>0</v>
      </c>
      <c r="AO17" s="93" t="s">
        <v>293</v>
      </c>
      <c r="AP17" s="87" t="s">
        <v>176</v>
      </c>
      <c r="AQ17" s="87">
        <v>0</v>
      </c>
      <c r="AR17" s="87">
        <v>0</v>
      </c>
      <c r="AS17" s="87"/>
      <c r="AT17" s="87"/>
      <c r="AU17" s="87"/>
      <c r="AV17" s="87"/>
      <c r="AW17" s="87"/>
      <c r="AX17" s="87"/>
      <c r="AY17" s="87"/>
      <c r="AZ17" s="87"/>
      <c r="BA17">
        <v>1</v>
      </c>
      <c r="BB17" s="86" t="str">
        <f>REPLACE(INDEX(GroupVertices[Group],MATCH(Edges[[#This Row],[Vertex 1]],GroupVertices[Vertex],0)),1,1,"")</f>
        <v>1</v>
      </c>
      <c r="BC17" s="86" t="str">
        <f>REPLACE(INDEX(GroupVertices[Group],MATCH(Edges[[#This Row],[Vertex 2]],GroupVertices[Vertex],0)),1,1,"")</f>
        <v>1</v>
      </c>
      <c r="BD17" s="51">
        <v>0</v>
      </c>
      <c r="BE17" s="52">
        <v>0</v>
      </c>
      <c r="BF17" s="51">
        <v>0</v>
      </c>
      <c r="BG17" s="52">
        <v>0</v>
      </c>
      <c r="BH17" s="51">
        <v>0</v>
      </c>
      <c r="BI17" s="52">
        <v>0</v>
      </c>
      <c r="BJ17" s="51">
        <v>22</v>
      </c>
      <c r="BK17" s="52">
        <v>100</v>
      </c>
      <c r="BL17" s="51">
        <v>22</v>
      </c>
    </row>
    <row r="18" spans="1:64" ht="45">
      <c r="A18" s="85" t="s">
        <v>223</v>
      </c>
      <c r="B18" s="85" t="s">
        <v>224</v>
      </c>
      <c r="C18" s="53" t="s">
        <v>603</v>
      </c>
      <c r="D18" s="54">
        <v>3</v>
      </c>
      <c r="E18" s="66" t="s">
        <v>132</v>
      </c>
      <c r="F18" s="55">
        <v>35</v>
      </c>
      <c r="G18" s="53"/>
      <c r="H18" s="57"/>
      <c r="I18" s="56"/>
      <c r="J18" s="56"/>
      <c r="K18" s="36" t="s">
        <v>65</v>
      </c>
      <c r="L18" s="84">
        <v>18</v>
      </c>
      <c r="M18" s="84"/>
      <c r="N18" s="63"/>
      <c r="O18" s="87" t="s">
        <v>225</v>
      </c>
      <c r="P18" s="89">
        <v>43704.7134375</v>
      </c>
      <c r="Q18" s="87" t="s">
        <v>228</v>
      </c>
      <c r="R18" s="87"/>
      <c r="S18" s="87"/>
      <c r="T18" s="87" t="s">
        <v>239</v>
      </c>
      <c r="U18" s="87"/>
      <c r="V18" s="91" t="s">
        <v>253</v>
      </c>
      <c r="W18" s="89">
        <v>43704.7134375</v>
      </c>
      <c r="X18" s="91" t="s">
        <v>270</v>
      </c>
      <c r="Y18" s="87"/>
      <c r="Z18" s="87"/>
      <c r="AA18" s="93" t="s">
        <v>290</v>
      </c>
      <c r="AB18" s="87"/>
      <c r="AC18" s="87" t="b">
        <v>0</v>
      </c>
      <c r="AD18" s="87">
        <v>0</v>
      </c>
      <c r="AE18" s="93" t="s">
        <v>295</v>
      </c>
      <c r="AF18" s="87" t="b">
        <v>0</v>
      </c>
      <c r="AG18" s="87" t="s">
        <v>296</v>
      </c>
      <c r="AH18" s="87"/>
      <c r="AI18" s="93" t="s">
        <v>295</v>
      </c>
      <c r="AJ18" s="87" t="b">
        <v>0</v>
      </c>
      <c r="AK18" s="87">
        <v>0</v>
      </c>
      <c r="AL18" s="93" t="s">
        <v>293</v>
      </c>
      <c r="AM18" s="87" t="s">
        <v>300</v>
      </c>
      <c r="AN18" s="87" t="b">
        <v>0</v>
      </c>
      <c r="AO18" s="93" t="s">
        <v>293</v>
      </c>
      <c r="AP18" s="87" t="s">
        <v>176</v>
      </c>
      <c r="AQ18" s="87">
        <v>0</v>
      </c>
      <c r="AR18" s="87">
        <v>0</v>
      </c>
      <c r="AS18" s="87"/>
      <c r="AT18" s="87"/>
      <c r="AU18" s="87"/>
      <c r="AV18" s="87"/>
      <c r="AW18" s="87"/>
      <c r="AX18" s="87"/>
      <c r="AY18" s="87"/>
      <c r="AZ18" s="87"/>
      <c r="BA18">
        <v>1</v>
      </c>
      <c r="BB18" s="86" t="str">
        <f>REPLACE(INDEX(GroupVertices[Group],MATCH(Edges[[#This Row],[Vertex 1]],GroupVertices[Vertex],0)),1,1,"")</f>
        <v>1</v>
      </c>
      <c r="BC18" s="86" t="str">
        <f>REPLACE(INDEX(GroupVertices[Group],MATCH(Edges[[#This Row],[Vertex 2]],GroupVertices[Vertex],0)),1,1,"")</f>
        <v>1</v>
      </c>
      <c r="BD18" s="51">
        <v>0</v>
      </c>
      <c r="BE18" s="52">
        <v>0</v>
      </c>
      <c r="BF18" s="51">
        <v>0</v>
      </c>
      <c r="BG18" s="52">
        <v>0</v>
      </c>
      <c r="BH18" s="51">
        <v>0</v>
      </c>
      <c r="BI18" s="52">
        <v>0</v>
      </c>
      <c r="BJ18" s="51">
        <v>22</v>
      </c>
      <c r="BK18" s="52">
        <v>100</v>
      </c>
      <c r="BL18" s="51">
        <v>22</v>
      </c>
    </row>
    <row r="19" spans="1:64" ht="30">
      <c r="A19" s="85" t="s">
        <v>224</v>
      </c>
      <c r="B19" s="85" t="s">
        <v>224</v>
      </c>
      <c r="C19" s="53" t="s">
        <v>604</v>
      </c>
      <c r="D19" s="54">
        <v>10</v>
      </c>
      <c r="E19" s="66" t="s">
        <v>136</v>
      </c>
      <c r="F19" s="55">
        <v>12</v>
      </c>
      <c r="G19" s="53"/>
      <c r="H19" s="57"/>
      <c r="I19" s="56"/>
      <c r="J19" s="56"/>
      <c r="K19" s="36" t="s">
        <v>65</v>
      </c>
      <c r="L19" s="84">
        <v>19</v>
      </c>
      <c r="M19" s="84"/>
      <c r="N19" s="63"/>
      <c r="O19" s="87" t="s">
        <v>176</v>
      </c>
      <c r="P19" s="89">
        <v>43701.89465277778</v>
      </c>
      <c r="Q19" s="87" t="s">
        <v>229</v>
      </c>
      <c r="R19" s="91" t="s">
        <v>233</v>
      </c>
      <c r="S19" s="87" t="s">
        <v>237</v>
      </c>
      <c r="T19" s="87" t="s">
        <v>239</v>
      </c>
      <c r="U19" s="87"/>
      <c r="V19" s="91" t="s">
        <v>254</v>
      </c>
      <c r="W19" s="89">
        <v>43701.89465277778</v>
      </c>
      <c r="X19" s="91" t="s">
        <v>271</v>
      </c>
      <c r="Y19" s="87"/>
      <c r="Z19" s="87"/>
      <c r="AA19" s="93" t="s">
        <v>291</v>
      </c>
      <c r="AB19" s="87"/>
      <c r="AC19" s="87" t="b">
        <v>0</v>
      </c>
      <c r="AD19" s="87">
        <v>0</v>
      </c>
      <c r="AE19" s="93" t="s">
        <v>295</v>
      </c>
      <c r="AF19" s="87" t="b">
        <v>0</v>
      </c>
      <c r="AG19" s="87" t="s">
        <v>296</v>
      </c>
      <c r="AH19" s="87"/>
      <c r="AI19" s="93" t="s">
        <v>295</v>
      </c>
      <c r="AJ19" s="87" t="b">
        <v>0</v>
      </c>
      <c r="AK19" s="87">
        <v>0</v>
      </c>
      <c r="AL19" s="93" t="s">
        <v>295</v>
      </c>
      <c r="AM19" s="87" t="s">
        <v>297</v>
      </c>
      <c r="AN19" s="87" t="b">
        <v>0</v>
      </c>
      <c r="AO19" s="93" t="s">
        <v>291</v>
      </c>
      <c r="AP19" s="87" t="s">
        <v>176</v>
      </c>
      <c r="AQ19" s="87">
        <v>0</v>
      </c>
      <c r="AR19" s="87">
        <v>0</v>
      </c>
      <c r="AS19" s="87"/>
      <c r="AT19" s="87"/>
      <c r="AU19" s="87"/>
      <c r="AV19" s="87"/>
      <c r="AW19" s="87"/>
      <c r="AX19" s="87"/>
      <c r="AY19" s="87"/>
      <c r="AZ19" s="87"/>
      <c r="BA19">
        <v>4</v>
      </c>
      <c r="BB19" s="86" t="str">
        <f>REPLACE(INDEX(GroupVertices[Group],MATCH(Edges[[#This Row],[Vertex 1]],GroupVertices[Vertex],0)),1,1,"")</f>
        <v>1</v>
      </c>
      <c r="BC19" s="86" t="str">
        <f>REPLACE(INDEX(GroupVertices[Group],MATCH(Edges[[#This Row],[Vertex 2]],GroupVertices[Vertex],0)),1,1,"")</f>
        <v>1</v>
      </c>
      <c r="BD19" s="51">
        <v>0</v>
      </c>
      <c r="BE19" s="52">
        <v>0</v>
      </c>
      <c r="BF19" s="51">
        <v>0</v>
      </c>
      <c r="BG19" s="52">
        <v>0</v>
      </c>
      <c r="BH19" s="51">
        <v>0</v>
      </c>
      <c r="BI19" s="52">
        <v>0</v>
      </c>
      <c r="BJ19" s="51">
        <v>4</v>
      </c>
      <c r="BK19" s="52">
        <v>100</v>
      </c>
      <c r="BL19" s="51">
        <v>4</v>
      </c>
    </row>
    <row r="20" spans="1:64" ht="30">
      <c r="A20" s="85" t="s">
        <v>224</v>
      </c>
      <c r="B20" s="85" t="s">
        <v>224</v>
      </c>
      <c r="C20" s="53" t="s">
        <v>604</v>
      </c>
      <c r="D20" s="54">
        <v>10</v>
      </c>
      <c r="E20" s="66" t="s">
        <v>136</v>
      </c>
      <c r="F20" s="55">
        <v>12</v>
      </c>
      <c r="G20" s="53"/>
      <c r="H20" s="57"/>
      <c r="I20" s="56"/>
      <c r="J20" s="56"/>
      <c r="K20" s="36" t="s">
        <v>65</v>
      </c>
      <c r="L20" s="84">
        <v>20</v>
      </c>
      <c r="M20" s="84"/>
      <c r="N20" s="63"/>
      <c r="O20" s="87" t="s">
        <v>176</v>
      </c>
      <c r="P20" s="89">
        <v>43703.56523148148</v>
      </c>
      <c r="Q20" s="87" t="s">
        <v>230</v>
      </c>
      <c r="R20" s="91" t="s">
        <v>234</v>
      </c>
      <c r="S20" s="87" t="s">
        <v>238</v>
      </c>
      <c r="T20" s="87" t="s">
        <v>240</v>
      </c>
      <c r="U20" s="87"/>
      <c r="V20" s="91" t="s">
        <v>254</v>
      </c>
      <c r="W20" s="89">
        <v>43703.56523148148</v>
      </c>
      <c r="X20" s="91" t="s">
        <v>272</v>
      </c>
      <c r="Y20" s="87"/>
      <c r="Z20" s="87"/>
      <c r="AA20" s="93" t="s">
        <v>292</v>
      </c>
      <c r="AB20" s="87"/>
      <c r="AC20" s="87" t="b">
        <v>0</v>
      </c>
      <c r="AD20" s="87">
        <v>0</v>
      </c>
      <c r="AE20" s="93" t="s">
        <v>295</v>
      </c>
      <c r="AF20" s="87" t="b">
        <v>0</v>
      </c>
      <c r="AG20" s="87" t="s">
        <v>296</v>
      </c>
      <c r="AH20" s="87"/>
      <c r="AI20" s="93" t="s">
        <v>295</v>
      </c>
      <c r="AJ20" s="87" t="b">
        <v>0</v>
      </c>
      <c r="AK20" s="87">
        <v>0</v>
      </c>
      <c r="AL20" s="93" t="s">
        <v>295</v>
      </c>
      <c r="AM20" s="87" t="s">
        <v>301</v>
      </c>
      <c r="AN20" s="87" t="b">
        <v>1</v>
      </c>
      <c r="AO20" s="93" t="s">
        <v>292</v>
      </c>
      <c r="AP20" s="87" t="s">
        <v>176</v>
      </c>
      <c r="AQ20" s="87">
        <v>0</v>
      </c>
      <c r="AR20" s="87">
        <v>0</v>
      </c>
      <c r="AS20" s="87"/>
      <c r="AT20" s="87"/>
      <c r="AU20" s="87"/>
      <c r="AV20" s="87"/>
      <c r="AW20" s="87"/>
      <c r="AX20" s="87"/>
      <c r="AY20" s="87"/>
      <c r="AZ20" s="87"/>
      <c r="BA20">
        <v>4</v>
      </c>
      <c r="BB20" s="86" t="str">
        <f>REPLACE(INDEX(GroupVertices[Group],MATCH(Edges[[#This Row],[Vertex 1]],GroupVertices[Vertex],0)),1,1,"")</f>
        <v>1</v>
      </c>
      <c r="BC20" s="86" t="str">
        <f>REPLACE(INDEX(GroupVertices[Group],MATCH(Edges[[#This Row],[Vertex 2]],GroupVertices[Vertex],0)),1,1,"")</f>
        <v>1</v>
      </c>
      <c r="BD20" s="51">
        <v>0</v>
      </c>
      <c r="BE20" s="52">
        <v>0</v>
      </c>
      <c r="BF20" s="51">
        <v>0</v>
      </c>
      <c r="BG20" s="52">
        <v>0</v>
      </c>
      <c r="BH20" s="51">
        <v>0</v>
      </c>
      <c r="BI20" s="52">
        <v>0</v>
      </c>
      <c r="BJ20" s="51">
        <v>18</v>
      </c>
      <c r="BK20" s="52">
        <v>100</v>
      </c>
      <c r="BL20" s="51">
        <v>18</v>
      </c>
    </row>
    <row r="21" spans="1:64" ht="30">
      <c r="A21" s="85" t="s">
        <v>224</v>
      </c>
      <c r="B21" s="85" t="s">
        <v>224</v>
      </c>
      <c r="C21" s="53" t="s">
        <v>604</v>
      </c>
      <c r="D21" s="54">
        <v>10</v>
      </c>
      <c r="E21" s="66" t="s">
        <v>136</v>
      </c>
      <c r="F21" s="55">
        <v>12</v>
      </c>
      <c r="G21" s="53"/>
      <c r="H21" s="57"/>
      <c r="I21" s="56"/>
      <c r="J21" s="56"/>
      <c r="K21" s="36" t="s">
        <v>65</v>
      </c>
      <c r="L21" s="84">
        <v>21</v>
      </c>
      <c r="M21" s="84"/>
      <c r="N21" s="63"/>
      <c r="O21" s="87" t="s">
        <v>176</v>
      </c>
      <c r="P21" s="89">
        <v>43704.61263888889</v>
      </c>
      <c r="Q21" s="87" t="s">
        <v>231</v>
      </c>
      <c r="R21" s="91" t="s">
        <v>235</v>
      </c>
      <c r="S21" s="87" t="s">
        <v>238</v>
      </c>
      <c r="T21" s="87" t="s">
        <v>239</v>
      </c>
      <c r="U21" s="87"/>
      <c r="V21" s="91" t="s">
        <v>254</v>
      </c>
      <c r="W21" s="89">
        <v>43704.61263888889</v>
      </c>
      <c r="X21" s="91" t="s">
        <v>273</v>
      </c>
      <c r="Y21" s="87"/>
      <c r="Z21" s="87"/>
      <c r="AA21" s="93" t="s">
        <v>293</v>
      </c>
      <c r="AB21" s="87"/>
      <c r="AC21" s="87" t="b">
        <v>0</v>
      </c>
      <c r="AD21" s="87">
        <v>0</v>
      </c>
      <c r="AE21" s="93" t="s">
        <v>295</v>
      </c>
      <c r="AF21" s="87" t="b">
        <v>0</v>
      </c>
      <c r="AG21" s="87" t="s">
        <v>296</v>
      </c>
      <c r="AH21" s="87"/>
      <c r="AI21" s="93" t="s">
        <v>295</v>
      </c>
      <c r="AJ21" s="87" t="b">
        <v>0</v>
      </c>
      <c r="AK21" s="87">
        <v>0</v>
      </c>
      <c r="AL21" s="93" t="s">
        <v>295</v>
      </c>
      <c r="AM21" s="87" t="s">
        <v>298</v>
      </c>
      <c r="AN21" s="87" t="b">
        <v>1</v>
      </c>
      <c r="AO21" s="93" t="s">
        <v>293</v>
      </c>
      <c r="AP21" s="87" t="s">
        <v>176</v>
      </c>
      <c r="AQ21" s="87">
        <v>0</v>
      </c>
      <c r="AR21" s="87">
        <v>0</v>
      </c>
      <c r="AS21" s="87"/>
      <c r="AT21" s="87"/>
      <c r="AU21" s="87"/>
      <c r="AV21" s="87"/>
      <c r="AW21" s="87"/>
      <c r="AX21" s="87"/>
      <c r="AY21" s="87"/>
      <c r="AZ21" s="87"/>
      <c r="BA21">
        <v>4</v>
      </c>
      <c r="BB21" s="86" t="str">
        <f>REPLACE(INDEX(GroupVertices[Group],MATCH(Edges[[#This Row],[Vertex 1]],GroupVertices[Vertex],0)),1,1,"")</f>
        <v>1</v>
      </c>
      <c r="BC21" s="86" t="str">
        <f>REPLACE(INDEX(GroupVertices[Group],MATCH(Edges[[#This Row],[Vertex 2]],GroupVertices[Vertex],0)),1,1,"")</f>
        <v>1</v>
      </c>
      <c r="BD21" s="51">
        <v>0</v>
      </c>
      <c r="BE21" s="52">
        <v>0</v>
      </c>
      <c r="BF21" s="51">
        <v>0</v>
      </c>
      <c r="BG21" s="52">
        <v>0</v>
      </c>
      <c r="BH21" s="51">
        <v>0</v>
      </c>
      <c r="BI21" s="52">
        <v>0</v>
      </c>
      <c r="BJ21" s="51">
        <v>19</v>
      </c>
      <c r="BK21" s="52">
        <v>100</v>
      </c>
      <c r="BL21" s="51">
        <v>19</v>
      </c>
    </row>
    <row r="22" spans="1:64" ht="30">
      <c r="A22" s="85" t="s">
        <v>224</v>
      </c>
      <c r="B22" s="85" t="s">
        <v>224</v>
      </c>
      <c r="C22" s="53" t="s">
        <v>604</v>
      </c>
      <c r="D22" s="54">
        <v>10</v>
      </c>
      <c r="E22" s="66" t="s">
        <v>136</v>
      </c>
      <c r="F22" s="55">
        <v>12</v>
      </c>
      <c r="G22" s="53"/>
      <c r="H22" s="57"/>
      <c r="I22" s="56"/>
      <c r="J22" s="56"/>
      <c r="K22" s="36" t="s">
        <v>65</v>
      </c>
      <c r="L22" s="84">
        <v>22</v>
      </c>
      <c r="M22" s="84"/>
      <c r="N22" s="63"/>
      <c r="O22" s="87" t="s">
        <v>176</v>
      </c>
      <c r="P22" s="89">
        <v>43707.602488425924</v>
      </c>
      <c r="Q22" s="87" t="s">
        <v>232</v>
      </c>
      <c r="R22" s="91" t="s">
        <v>236</v>
      </c>
      <c r="S22" s="87" t="s">
        <v>238</v>
      </c>
      <c r="T22" s="87" t="s">
        <v>241</v>
      </c>
      <c r="U22" s="87"/>
      <c r="V22" s="91" t="s">
        <v>254</v>
      </c>
      <c r="W22" s="89">
        <v>43707.602488425924</v>
      </c>
      <c r="X22" s="91" t="s">
        <v>274</v>
      </c>
      <c r="Y22" s="87"/>
      <c r="Z22" s="87"/>
      <c r="AA22" s="93" t="s">
        <v>294</v>
      </c>
      <c r="AB22" s="87"/>
      <c r="AC22" s="87" t="b">
        <v>0</v>
      </c>
      <c r="AD22" s="87">
        <v>0</v>
      </c>
      <c r="AE22" s="93" t="s">
        <v>295</v>
      </c>
      <c r="AF22" s="87" t="b">
        <v>0</v>
      </c>
      <c r="AG22" s="87" t="s">
        <v>296</v>
      </c>
      <c r="AH22" s="87"/>
      <c r="AI22" s="93" t="s">
        <v>295</v>
      </c>
      <c r="AJ22" s="87" t="b">
        <v>0</v>
      </c>
      <c r="AK22" s="87">
        <v>0</v>
      </c>
      <c r="AL22" s="93" t="s">
        <v>295</v>
      </c>
      <c r="AM22" s="87" t="s">
        <v>301</v>
      </c>
      <c r="AN22" s="87" t="b">
        <v>1</v>
      </c>
      <c r="AO22" s="93" t="s">
        <v>294</v>
      </c>
      <c r="AP22" s="87" t="s">
        <v>176</v>
      </c>
      <c r="AQ22" s="87">
        <v>0</v>
      </c>
      <c r="AR22" s="87">
        <v>0</v>
      </c>
      <c r="AS22" s="87"/>
      <c r="AT22" s="87"/>
      <c r="AU22" s="87"/>
      <c r="AV22" s="87"/>
      <c r="AW22" s="87"/>
      <c r="AX22" s="87"/>
      <c r="AY22" s="87"/>
      <c r="AZ22" s="87"/>
      <c r="BA22">
        <v>4</v>
      </c>
      <c r="BB22" s="86" t="str">
        <f>REPLACE(INDEX(GroupVertices[Group],MATCH(Edges[[#This Row],[Vertex 1]],GroupVertices[Vertex],0)),1,1,"")</f>
        <v>1</v>
      </c>
      <c r="BC22" s="86" t="str">
        <f>REPLACE(INDEX(GroupVertices[Group],MATCH(Edges[[#This Row],[Vertex 2]],GroupVertices[Vertex],0)),1,1,"")</f>
        <v>1</v>
      </c>
      <c r="BD22" s="51">
        <v>0</v>
      </c>
      <c r="BE22" s="52">
        <v>0</v>
      </c>
      <c r="BF22" s="51">
        <v>0</v>
      </c>
      <c r="BG22" s="52">
        <v>0</v>
      </c>
      <c r="BH22" s="51">
        <v>0</v>
      </c>
      <c r="BI22" s="52">
        <v>0</v>
      </c>
      <c r="BJ22" s="51">
        <v>18</v>
      </c>
      <c r="BK22" s="52">
        <v>100</v>
      </c>
      <c r="BL22"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www.youtube.com/watch?v=3mVNUtktqrI&amp;feature=youtu.be"/>
    <hyperlink ref="R4" r:id="rId2" display="https://www.youtube.com/watch?v=3mVNUtktqrI&amp;feature=youtu.be"/>
    <hyperlink ref="R5" r:id="rId3" display="https://www.youtube.com/watch?v=3mVNUtktqrI&amp;feature=youtu.be"/>
    <hyperlink ref="R7" r:id="rId4" display="https://www.youtube.com/watch?v=3mVNUtktqrI&amp;feature=youtu.be"/>
    <hyperlink ref="R19" r:id="rId5" display="https://www.youtube.com/watch?v=3mVNUtktqrI&amp;feature=youtu.be"/>
    <hyperlink ref="R20" r:id="rId6" display="https://twitter.com/i/web/status/1165980699779915776"/>
    <hyperlink ref="R21" r:id="rId7" display="https://twitter.com/i/web/status/1166360266352865282"/>
    <hyperlink ref="R22" r:id="rId8" display="https://twitter.com/i/web/status/1167443754866884608"/>
    <hyperlink ref="V3" r:id="rId9" display="http://pbs.twimg.com/profile_images/1164403876134555649/Sp9pFreK_normal.jpg"/>
    <hyperlink ref="V4" r:id="rId10" display="http://pbs.twimg.com/profile_images/1150540720207532032/Wr46X9W0_normal.png"/>
    <hyperlink ref="V5" r:id="rId11" display="http://pbs.twimg.com/profile_images/1150540720207532032/Wr46X9W0_normal.png"/>
    <hyperlink ref="V6" r:id="rId12" display="http://pbs.twimg.com/profile_images/3028904743/7be87f91ef415c20321fa12f72d642df_normal.jpeg"/>
    <hyperlink ref="V7" r:id="rId13" display="http://pbs.twimg.com/profile_images/1148301631768973312/gOjsDeFe_normal.png"/>
    <hyperlink ref="V8" r:id="rId14" display="http://pbs.twimg.com/profile_images/1148301631768973312/gOjsDeFe_normal.png"/>
    <hyperlink ref="V9" r:id="rId15" display="http://pbs.twimg.com/profile_images/1149920635050692608/ws7ruuMK_normal.jpg"/>
    <hyperlink ref="V10" r:id="rId16" display="http://pbs.twimg.com/profile_images/1047872274458726405/I9T_VvJP_normal.jpg"/>
    <hyperlink ref="V11" r:id="rId17" display="http://pbs.twimg.com/profile_images/1042398047521660933/biCTU2y0_normal.jpg"/>
    <hyperlink ref="V12" r:id="rId18" display="http://pbs.twimg.com/profile_images/1159708375816527872/-MhkXJUK_normal.jpg"/>
    <hyperlink ref="V13" r:id="rId19" display="http://pbs.twimg.com/profile_images/1159708375816527872/-MhkXJUK_normal.jpg"/>
    <hyperlink ref="V14" r:id="rId20" display="http://pbs.twimg.com/profile_images/1157579398360420352/U6nNYHWR_normal.jpg"/>
    <hyperlink ref="V15" r:id="rId21" display="http://pbs.twimg.com/profile_images/975275644459343873/XQ3Rw9ZR_normal.jpg"/>
    <hyperlink ref="V16" r:id="rId22" display="http://pbs.twimg.com/profile_images/975275644459343873/XQ3Rw9ZR_normal.jpg"/>
    <hyperlink ref="V17" r:id="rId23" display="http://pbs.twimg.com/profile_images/1156904043148693505/tWe2KAhq_normal.jpg"/>
    <hyperlink ref="V18" r:id="rId24" display="http://pbs.twimg.com/profile_images/1030788292046987265/XmHcbxLd_normal.jpg"/>
    <hyperlink ref="V19" r:id="rId25" display="http://pbs.twimg.com/profile_images/1058739839384907776/WllDCirw_normal.jpg"/>
    <hyperlink ref="V20" r:id="rId26" display="http://pbs.twimg.com/profile_images/1058739839384907776/WllDCirw_normal.jpg"/>
    <hyperlink ref="V21" r:id="rId27" display="http://pbs.twimg.com/profile_images/1058739839384907776/WllDCirw_normal.jpg"/>
    <hyperlink ref="V22" r:id="rId28" display="http://pbs.twimg.com/profile_images/1058739839384907776/WllDCirw_normal.jpg"/>
    <hyperlink ref="X3" r:id="rId29" display="https://twitter.com/#!/99vibsohail/status/1165375863757705216"/>
    <hyperlink ref="X4" r:id="rId30" display="https://twitter.com/#!/calif739/status/1165376620858880001"/>
    <hyperlink ref="X5" r:id="rId31" display="https://twitter.com/#!/calif739/status/1165376654300123136"/>
    <hyperlink ref="X6" r:id="rId32" display="https://twitter.com/#!/magdaabufadil/status/1165980867002605570"/>
    <hyperlink ref="X7" r:id="rId33" display="https://twitter.com/#!/albertomiguelf5/status/1165458111643226113"/>
    <hyperlink ref="X8" r:id="rId34" display="https://twitter.com/#!/albertomiguelf5/status/1165981551592726529"/>
    <hyperlink ref="X9" r:id="rId35" display="https://twitter.com/#!/i3tox8rsobjiftw/status/1165982701628928003"/>
    <hyperlink ref="X10" r:id="rId36" display="https://twitter.com/#!/zaahr200/status/1165989058520240128"/>
    <hyperlink ref="X11" r:id="rId37" display="https://twitter.com/#!/bassamalahmed/status/1165994312317972481"/>
    <hyperlink ref="X12" r:id="rId38" display="https://twitter.com/#!/sinosaleh/status/1165980973659385857"/>
    <hyperlink ref="X13" r:id="rId39" display="https://twitter.com/#!/sinosaleh/status/1165997848200187909"/>
    <hyperlink ref="X14" r:id="rId40" display="https://twitter.com/#!/khinamaa/status/1166006891979268096"/>
    <hyperlink ref="X15" r:id="rId41" display="https://twitter.com/#!/falconhamada_90/status/1165981404380979200"/>
    <hyperlink ref="X16" r:id="rId42" display="https://twitter.com/#!/falconhamada_90/status/1166361015757545474"/>
    <hyperlink ref="X17" r:id="rId43" display="https://twitter.com/#!/mhataq/status/1166362502218866690"/>
    <hyperlink ref="X18" r:id="rId44" display="https://twitter.com/#!/hamada2prince/status/1166396797629059072"/>
    <hyperlink ref="X19" r:id="rId45" display="https://twitter.com/#!/alhurranews/status/1165375303583182854"/>
    <hyperlink ref="X20" r:id="rId46" display="https://twitter.com/#!/alhurranews/status/1165980699779915776"/>
    <hyperlink ref="X21" r:id="rId47" display="https://twitter.com/#!/alhurranews/status/1166360266352865282"/>
    <hyperlink ref="X22" r:id="rId48" display="https://twitter.com/#!/alhurranews/status/1167443754866884608"/>
  </hyperlinks>
  <printOptions/>
  <pageMargins left="0.7" right="0.7" top="0.75" bottom="0.75" header="0.3" footer="0.3"/>
  <pageSetup horizontalDpi="600" verticalDpi="600" orientation="portrait" r:id="rId52"/>
  <legacyDrawing r:id="rId50"/>
  <tableParts>
    <tablePart r:id="rId5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559</v>
      </c>
      <c r="B1" s="13" t="s">
        <v>560</v>
      </c>
      <c r="C1" s="13" t="s">
        <v>553</v>
      </c>
      <c r="D1" s="13" t="s">
        <v>554</v>
      </c>
      <c r="E1" s="13" t="s">
        <v>561</v>
      </c>
      <c r="F1" s="13" t="s">
        <v>144</v>
      </c>
      <c r="G1" s="13" t="s">
        <v>562</v>
      </c>
      <c r="H1" s="13" t="s">
        <v>563</v>
      </c>
      <c r="I1" s="13" t="s">
        <v>564</v>
      </c>
      <c r="J1" s="13" t="s">
        <v>565</v>
      </c>
      <c r="K1" s="13" t="s">
        <v>566</v>
      </c>
      <c r="L1" s="13" t="s">
        <v>567</v>
      </c>
    </row>
    <row r="2" spans="1:12" ht="15">
      <c r="A2" s="92" t="s">
        <v>224</v>
      </c>
      <c r="B2" s="92" t="s">
        <v>458</v>
      </c>
      <c r="C2" s="92">
        <v>16</v>
      </c>
      <c r="D2" s="122">
        <v>0.0046844719278818815</v>
      </c>
      <c r="E2" s="122">
        <v>1.2886404063709127</v>
      </c>
      <c r="F2" s="92" t="s">
        <v>555</v>
      </c>
      <c r="G2" s="92" t="b">
        <v>0</v>
      </c>
      <c r="H2" s="92" t="b">
        <v>0</v>
      </c>
      <c r="I2" s="92" t="b">
        <v>0</v>
      </c>
      <c r="J2" s="92" t="b">
        <v>0</v>
      </c>
      <c r="K2" s="92" t="b">
        <v>0</v>
      </c>
      <c r="L2" s="92" t="b">
        <v>0</v>
      </c>
    </row>
    <row r="3" spans="1:12" ht="15">
      <c r="A3" s="92" t="s">
        <v>458</v>
      </c>
      <c r="B3" s="92" t="s">
        <v>461</v>
      </c>
      <c r="C3" s="92">
        <v>10</v>
      </c>
      <c r="D3" s="122">
        <v>0.009094561802537197</v>
      </c>
      <c r="E3" s="122">
        <v>1.2140067880740086</v>
      </c>
      <c r="F3" s="92" t="s">
        <v>555</v>
      </c>
      <c r="G3" s="92" t="b">
        <v>0</v>
      </c>
      <c r="H3" s="92" t="b">
        <v>0</v>
      </c>
      <c r="I3" s="92" t="b">
        <v>0</v>
      </c>
      <c r="J3" s="92" t="b">
        <v>0</v>
      </c>
      <c r="K3" s="92" t="b">
        <v>0</v>
      </c>
      <c r="L3" s="92" t="b">
        <v>0</v>
      </c>
    </row>
    <row r="4" spans="1:12" ht="15">
      <c r="A4" s="92" t="s">
        <v>461</v>
      </c>
      <c r="B4" s="92" t="s">
        <v>463</v>
      </c>
      <c r="C4" s="92">
        <v>10</v>
      </c>
      <c r="D4" s="122">
        <v>0.009094561802537197</v>
      </c>
      <c r="E4" s="122">
        <v>1.4927603890268375</v>
      </c>
      <c r="F4" s="92" t="s">
        <v>555</v>
      </c>
      <c r="G4" s="92" t="b">
        <v>0</v>
      </c>
      <c r="H4" s="92" t="b">
        <v>0</v>
      </c>
      <c r="I4" s="92" t="b">
        <v>0</v>
      </c>
      <c r="J4" s="92" t="b">
        <v>0</v>
      </c>
      <c r="K4" s="92" t="b">
        <v>0</v>
      </c>
      <c r="L4" s="92" t="b">
        <v>0</v>
      </c>
    </row>
    <row r="5" spans="1:12" ht="15">
      <c r="A5" s="92" t="s">
        <v>463</v>
      </c>
      <c r="B5" s="92" t="s">
        <v>464</v>
      </c>
      <c r="C5" s="92">
        <v>10</v>
      </c>
      <c r="D5" s="122">
        <v>0.009094561802537197</v>
      </c>
      <c r="E5" s="122">
        <v>1.4927603890268375</v>
      </c>
      <c r="F5" s="92" t="s">
        <v>555</v>
      </c>
      <c r="G5" s="92" t="b">
        <v>0</v>
      </c>
      <c r="H5" s="92" t="b">
        <v>0</v>
      </c>
      <c r="I5" s="92" t="b">
        <v>0</v>
      </c>
      <c r="J5" s="92" t="b">
        <v>0</v>
      </c>
      <c r="K5" s="92" t="b">
        <v>0</v>
      </c>
      <c r="L5" s="92" t="b">
        <v>0</v>
      </c>
    </row>
    <row r="6" spans="1:12" ht="15">
      <c r="A6" s="92" t="s">
        <v>464</v>
      </c>
      <c r="B6" s="92" t="s">
        <v>460</v>
      </c>
      <c r="C6" s="92">
        <v>10</v>
      </c>
      <c r="D6" s="122">
        <v>0.009094561802537197</v>
      </c>
      <c r="E6" s="122">
        <v>1.4513677038686126</v>
      </c>
      <c r="F6" s="92" t="s">
        <v>555</v>
      </c>
      <c r="G6" s="92" t="b">
        <v>0</v>
      </c>
      <c r="H6" s="92" t="b">
        <v>0</v>
      </c>
      <c r="I6" s="92" t="b">
        <v>0</v>
      </c>
      <c r="J6" s="92" t="b">
        <v>0</v>
      </c>
      <c r="K6" s="92" t="b">
        <v>0</v>
      </c>
      <c r="L6" s="92" t="b">
        <v>0</v>
      </c>
    </row>
    <row r="7" spans="1:12" ht="15">
      <c r="A7" s="92" t="s">
        <v>460</v>
      </c>
      <c r="B7" s="92" t="s">
        <v>465</v>
      </c>
      <c r="C7" s="92">
        <v>10</v>
      </c>
      <c r="D7" s="122">
        <v>0.009094561802537197</v>
      </c>
      <c r="E7" s="122">
        <v>1.4513677038686126</v>
      </c>
      <c r="F7" s="92" t="s">
        <v>555</v>
      </c>
      <c r="G7" s="92" t="b">
        <v>0</v>
      </c>
      <c r="H7" s="92" t="b">
        <v>0</v>
      </c>
      <c r="I7" s="92" t="b">
        <v>0</v>
      </c>
      <c r="J7" s="92" t="b">
        <v>0</v>
      </c>
      <c r="K7" s="92" t="b">
        <v>0</v>
      </c>
      <c r="L7" s="92" t="b">
        <v>0</v>
      </c>
    </row>
    <row r="8" spans="1:12" ht="15">
      <c r="A8" s="92" t="s">
        <v>465</v>
      </c>
      <c r="B8" s="92" t="s">
        <v>466</v>
      </c>
      <c r="C8" s="92">
        <v>10</v>
      </c>
      <c r="D8" s="122">
        <v>0.009094561802537197</v>
      </c>
      <c r="E8" s="122">
        <v>1.4927603890268375</v>
      </c>
      <c r="F8" s="92" t="s">
        <v>555</v>
      </c>
      <c r="G8" s="92" t="b">
        <v>0</v>
      </c>
      <c r="H8" s="92" t="b">
        <v>0</v>
      </c>
      <c r="I8" s="92" t="b">
        <v>0</v>
      </c>
      <c r="J8" s="92" t="b">
        <v>0</v>
      </c>
      <c r="K8" s="92" t="b">
        <v>0</v>
      </c>
      <c r="L8" s="92" t="b">
        <v>0</v>
      </c>
    </row>
    <row r="9" spans="1:12" ht="15">
      <c r="A9" s="92" t="s">
        <v>466</v>
      </c>
      <c r="B9" s="92" t="s">
        <v>467</v>
      </c>
      <c r="C9" s="92">
        <v>10</v>
      </c>
      <c r="D9" s="122">
        <v>0.009094561802537197</v>
      </c>
      <c r="E9" s="122">
        <v>1.4927603890268375</v>
      </c>
      <c r="F9" s="92" t="s">
        <v>555</v>
      </c>
      <c r="G9" s="92" t="b">
        <v>0</v>
      </c>
      <c r="H9" s="92" t="b">
        <v>0</v>
      </c>
      <c r="I9" s="92" t="b">
        <v>0</v>
      </c>
      <c r="J9" s="92" t="b">
        <v>0</v>
      </c>
      <c r="K9" s="92" t="b">
        <v>0</v>
      </c>
      <c r="L9" s="92" t="b">
        <v>0</v>
      </c>
    </row>
    <row r="10" spans="1:12" ht="15">
      <c r="A10" s="92" t="s">
        <v>467</v>
      </c>
      <c r="B10" s="92" t="s">
        <v>522</v>
      </c>
      <c r="C10" s="92">
        <v>10</v>
      </c>
      <c r="D10" s="122">
        <v>0.009094561802537197</v>
      </c>
      <c r="E10" s="122">
        <v>1.4927603890268375</v>
      </c>
      <c r="F10" s="92" t="s">
        <v>555</v>
      </c>
      <c r="G10" s="92" t="b">
        <v>0</v>
      </c>
      <c r="H10" s="92" t="b">
        <v>0</v>
      </c>
      <c r="I10" s="92" t="b">
        <v>0</v>
      </c>
      <c r="J10" s="92" t="b">
        <v>0</v>
      </c>
      <c r="K10" s="92" t="b">
        <v>0</v>
      </c>
      <c r="L10" s="92" t="b">
        <v>0</v>
      </c>
    </row>
    <row r="11" spans="1:12" ht="15">
      <c r="A11" s="92" t="s">
        <v>522</v>
      </c>
      <c r="B11" s="92" t="s">
        <v>523</v>
      </c>
      <c r="C11" s="92">
        <v>10</v>
      </c>
      <c r="D11" s="122">
        <v>0.009094561802537197</v>
      </c>
      <c r="E11" s="122">
        <v>1.4927603890268375</v>
      </c>
      <c r="F11" s="92" t="s">
        <v>555</v>
      </c>
      <c r="G11" s="92" t="b">
        <v>0</v>
      </c>
      <c r="H11" s="92" t="b">
        <v>0</v>
      </c>
      <c r="I11" s="92" t="b">
        <v>0</v>
      </c>
      <c r="J11" s="92" t="b">
        <v>0</v>
      </c>
      <c r="K11" s="92" t="b">
        <v>0</v>
      </c>
      <c r="L11" s="92" t="b">
        <v>0</v>
      </c>
    </row>
    <row r="12" spans="1:12" ht="15">
      <c r="A12" s="92" t="s">
        <v>523</v>
      </c>
      <c r="B12" s="92" t="s">
        <v>524</v>
      </c>
      <c r="C12" s="92">
        <v>10</v>
      </c>
      <c r="D12" s="122">
        <v>0.009094561802537197</v>
      </c>
      <c r="E12" s="122">
        <v>1.4927603890268375</v>
      </c>
      <c r="F12" s="92" t="s">
        <v>555</v>
      </c>
      <c r="G12" s="92" t="b">
        <v>0</v>
      </c>
      <c r="H12" s="92" t="b">
        <v>0</v>
      </c>
      <c r="I12" s="92" t="b">
        <v>0</v>
      </c>
      <c r="J12" s="92" t="b">
        <v>0</v>
      </c>
      <c r="K12" s="92" t="b">
        <v>0</v>
      </c>
      <c r="L12" s="92" t="b">
        <v>0</v>
      </c>
    </row>
    <row r="13" spans="1:12" ht="15">
      <c r="A13" s="92" t="s">
        <v>524</v>
      </c>
      <c r="B13" s="92" t="s">
        <v>525</v>
      </c>
      <c r="C13" s="92">
        <v>10</v>
      </c>
      <c r="D13" s="122">
        <v>0.009094561802537197</v>
      </c>
      <c r="E13" s="122">
        <v>1.4927603890268375</v>
      </c>
      <c r="F13" s="92" t="s">
        <v>555</v>
      </c>
      <c r="G13" s="92" t="b">
        <v>0</v>
      </c>
      <c r="H13" s="92" t="b">
        <v>0</v>
      </c>
      <c r="I13" s="92" t="b">
        <v>0</v>
      </c>
      <c r="J13" s="92" t="b">
        <v>0</v>
      </c>
      <c r="K13" s="92" t="b">
        <v>0</v>
      </c>
      <c r="L13" s="92" t="b">
        <v>0</v>
      </c>
    </row>
    <row r="14" spans="1:12" ht="15">
      <c r="A14" s="92" t="s">
        <v>525</v>
      </c>
      <c r="B14" s="92" t="s">
        <v>459</v>
      </c>
      <c r="C14" s="92">
        <v>10</v>
      </c>
      <c r="D14" s="122">
        <v>0.009094561802537197</v>
      </c>
      <c r="E14" s="122">
        <v>1.3166691299711564</v>
      </c>
      <c r="F14" s="92" t="s">
        <v>555</v>
      </c>
      <c r="G14" s="92" t="b">
        <v>0</v>
      </c>
      <c r="H14" s="92" t="b">
        <v>0</v>
      </c>
      <c r="I14" s="92" t="b">
        <v>0</v>
      </c>
      <c r="J14" s="92" t="b">
        <v>0</v>
      </c>
      <c r="K14" s="92" t="b">
        <v>0</v>
      </c>
      <c r="L14" s="92" t="b">
        <v>0</v>
      </c>
    </row>
    <row r="15" spans="1:12" ht="15">
      <c r="A15" s="92" t="s">
        <v>459</v>
      </c>
      <c r="B15" s="92" t="s">
        <v>526</v>
      </c>
      <c r="C15" s="92">
        <v>10</v>
      </c>
      <c r="D15" s="122">
        <v>0.009094561802537197</v>
      </c>
      <c r="E15" s="122">
        <v>1.4927603890268375</v>
      </c>
      <c r="F15" s="92" t="s">
        <v>555</v>
      </c>
      <c r="G15" s="92" t="b">
        <v>0</v>
      </c>
      <c r="H15" s="92" t="b">
        <v>0</v>
      </c>
      <c r="I15" s="92" t="b">
        <v>0</v>
      </c>
      <c r="J15" s="92" t="b">
        <v>0</v>
      </c>
      <c r="K15" s="92" t="b">
        <v>0</v>
      </c>
      <c r="L15" s="92" t="b">
        <v>0</v>
      </c>
    </row>
    <row r="16" spans="1:12" ht="15">
      <c r="A16" s="92" t="s">
        <v>526</v>
      </c>
      <c r="B16" s="92" t="s">
        <v>527</v>
      </c>
      <c r="C16" s="92">
        <v>10</v>
      </c>
      <c r="D16" s="122">
        <v>0.009094561802537197</v>
      </c>
      <c r="E16" s="122">
        <v>1.4927603890268375</v>
      </c>
      <c r="F16" s="92" t="s">
        <v>555</v>
      </c>
      <c r="G16" s="92" t="b">
        <v>0</v>
      </c>
      <c r="H16" s="92" t="b">
        <v>0</v>
      </c>
      <c r="I16" s="92" t="b">
        <v>0</v>
      </c>
      <c r="J16" s="92" t="b">
        <v>0</v>
      </c>
      <c r="K16" s="92" t="b">
        <v>0</v>
      </c>
      <c r="L16" s="92" t="b">
        <v>0</v>
      </c>
    </row>
    <row r="17" spans="1:12" ht="15">
      <c r="A17" s="92" t="s">
        <v>527</v>
      </c>
      <c r="B17" s="92" t="s">
        <v>528</v>
      </c>
      <c r="C17" s="92">
        <v>10</v>
      </c>
      <c r="D17" s="122">
        <v>0.009094561802537197</v>
      </c>
      <c r="E17" s="122">
        <v>1.4927603890268375</v>
      </c>
      <c r="F17" s="92" t="s">
        <v>555</v>
      </c>
      <c r="G17" s="92" t="b">
        <v>0</v>
      </c>
      <c r="H17" s="92" t="b">
        <v>0</v>
      </c>
      <c r="I17" s="92" t="b">
        <v>0</v>
      </c>
      <c r="J17" s="92" t="b">
        <v>0</v>
      </c>
      <c r="K17" s="92" t="b">
        <v>0</v>
      </c>
      <c r="L17" s="92" t="b">
        <v>0</v>
      </c>
    </row>
    <row r="18" spans="1:12" ht="15">
      <c r="A18" s="92" t="s">
        <v>528</v>
      </c>
      <c r="B18" s="92" t="s">
        <v>529</v>
      </c>
      <c r="C18" s="92">
        <v>10</v>
      </c>
      <c r="D18" s="122">
        <v>0.009094561802537197</v>
      </c>
      <c r="E18" s="122">
        <v>1.4927603890268375</v>
      </c>
      <c r="F18" s="92" t="s">
        <v>555</v>
      </c>
      <c r="G18" s="92" t="b">
        <v>0</v>
      </c>
      <c r="H18" s="92" t="b">
        <v>0</v>
      </c>
      <c r="I18" s="92" t="b">
        <v>0</v>
      </c>
      <c r="J18" s="92" t="b">
        <v>0</v>
      </c>
      <c r="K18" s="92" t="b">
        <v>0</v>
      </c>
      <c r="L18" s="92" t="b">
        <v>0</v>
      </c>
    </row>
    <row r="19" spans="1:12" ht="15">
      <c r="A19" s="92" t="s">
        <v>529</v>
      </c>
      <c r="B19" s="92" t="s">
        <v>530</v>
      </c>
      <c r="C19" s="92">
        <v>10</v>
      </c>
      <c r="D19" s="122">
        <v>0.009094561802537197</v>
      </c>
      <c r="E19" s="122">
        <v>1.4927603890268375</v>
      </c>
      <c r="F19" s="92" t="s">
        <v>555</v>
      </c>
      <c r="G19" s="92" t="b">
        <v>0</v>
      </c>
      <c r="H19" s="92" t="b">
        <v>0</v>
      </c>
      <c r="I19" s="92" t="b">
        <v>0</v>
      </c>
      <c r="J19" s="92" t="b">
        <v>0</v>
      </c>
      <c r="K19" s="92" t="b">
        <v>0</v>
      </c>
      <c r="L19" s="92" t="b">
        <v>0</v>
      </c>
    </row>
    <row r="20" spans="1:12" ht="15">
      <c r="A20" s="92" t="s">
        <v>530</v>
      </c>
      <c r="B20" s="92" t="s">
        <v>532</v>
      </c>
      <c r="C20" s="92">
        <v>9</v>
      </c>
      <c r="D20" s="122">
        <v>0.009429266997045035</v>
      </c>
      <c r="E20" s="122">
        <v>1.5385178795875127</v>
      </c>
      <c r="F20" s="92" t="s">
        <v>555</v>
      </c>
      <c r="G20" s="92" t="b">
        <v>0</v>
      </c>
      <c r="H20" s="92" t="b">
        <v>0</v>
      </c>
      <c r="I20" s="92" t="b">
        <v>0</v>
      </c>
      <c r="J20" s="92" t="b">
        <v>0</v>
      </c>
      <c r="K20" s="92" t="b">
        <v>0</v>
      </c>
      <c r="L20" s="92" t="b">
        <v>0</v>
      </c>
    </row>
    <row r="21" spans="1:12" ht="15">
      <c r="A21" s="92" t="s">
        <v>532</v>
      </c>
      <c r="B21" s="92" t="s">
        <v>533</v>
      </c>
      <c r="C21" s="92">
        <v>9</v>
      </c>
      <c r="D21" s="122">
        <v>0.009429266997045035</v>
      </c>
      <c r="E21" s="122">
        <v>1.5385178795875127</v>
      </c>
      <c r="F21" s="92" t="s">
        <v>555</v>
      </c>
      <c r="G21" s="92" t="b">
        <v>0</v>
      </c>
      <c r="H21" s="92" t="b">
        <v>0</v>
      </c>
      <c r="I21" s="92" t="b">
        <v>0</v>
      </c>
      <c r="J21" s="92" t="b">
        <v>0</v>
      </c>
      <c r="K21" s="92" t="b">
        <v>0</v>
      </c>
      <c r="L21" s="92" t="b">
        <v>0</v>
      </c>
    </row>
    <row r="22" spans="1:12" ht="15">
      <c r="A22" s="92" t="s">
        <v>458</v>
      </c>
      <c r="B22" s="92" t="s">
        <v>531</v>
      </c>
      <c r="C22" s="92">
        <v>5</v>
      </c>
      <c r="D22" s="122">
        <v>0.009094561802537197</v>
      </c>
      <c r="E22" s="122">
        <v>0.9587342829707024</v>
      </c>
      <c r="F22" s="92" t="s">
        <v>555</v>
      </c>
      <c r="G22" s="92" t="b">
        <v>0</v>
      </c>
      <c r="H22" s="92" t="b">
        <v>0</v>
      </c>
      <c r="I22" s="92" t="b">
        <v>0</v>
      </c>
      <c r="J22" s="92" t="b">
        <v>0</v>
      </c>
      <c r="K22" s="92" t="b">
        <v>0</v>
      </c>
      <c r="L22" s="92" t="b">
        <v>0</v>
      </c>
    </row>
    <row r="23" spans="1:12" ht="15">
      <c r="A23" s="92" t="s">
        <v>531</v>
      </c>
      <c r="B23" s="92" t="s">
        <v>535</v>
      </c>
      <c r="C23" s="92">
        <v>5</v>
      </c>
      <c r="D23" s="122">
        <v>0.009094561802537197</v>
      </c>
      <c r="E23" s="122">
        <v>1.5385178795875127</v>
      </c>
      <c r="F23" s="92" t="s">
        <v>555</v>
      </c>
      <c r="G23" s="92" t="b">
        <v>0</v>
      </c>
      <c r="H23" s="92" t="b">
        <v>0</v>
      </c>
      <c r="I23" s="92" t="b">
        <v>0</v>
      </c>
      <c r="J23" s="92" t="b">
        <v>0</v>
      </c>
      <c r="K23" s="92" t="b">
        <v>0</v>
      </c>
      <c r="L23" s="92" t="b">
        <v>0</v>
      </c>
    </row>
    <row r="24" spans="1:12" ht="15">
      <c r="A24" s="92" t="s">
        <v>535</v>
      </c>
      <c r="B24" s="92" t="s">
        <v>459</v>
      </c>
      <c r="C24" s="92">
        <v>5</v>
      </c>
      <c r="D24" s="122">
        <v>0.009094561802537197</v>
      </c>
      <c r="E24" s="122">
        <v>1.3166691299711564</v>
      </c>
      <c r="F24" s="92" t="s">
        <v>555</v>
      </c>
      <c r="G24" s="92" t="b">
        <v>0</v>
      </c>
      <c r="H24" s="92" t="b">
        <v>0</v>
      </c>
      <c r="I24" s="92" t="b">
        <v>0</v>
      </c>
      <c r="J24" s="92" t="b">
        <v>0</v>
      </c>
      <c r="K24" s="92" t="b">
        <v>0</v>
      </c>
      <c r="L24" s="92" t="b">
        <v>0</v>
      </c>
    </row>
    <row r="25" spans="1:12" ht="15">
      <c r="A25" s="92" t="s">
        <v>458</v>
      </c>
      <c r="B25" s="92" t="s">
        <v>536</v>
      </c>
      <c r="C25" s="92">
        <v>4</v>
      </c>
      <c r="D25" s="122">
        <v>0.008446767424000228</v>
      </c>
      <c r="E25" s="122">
        <v>1.2140067880740086</v>
      </c>
      <c r="F25" s="92" t="s">
        <v>555</v>
      </c>
      <c r="G25" s="92" t="b">
        <v>0</v>
      </c>
      <c r="H25" s="92" t="b">
        <v>0</v>
      </c>
      <c r="I25" s="92" t="b">
        <v>0</v>
      </c>
      <c r="J25" s="92" t="b">
        <v>0</v>
      </c>
      <c r="K25" s="92" t="b">
        <v>0</v>
      </c>
      <c r="L25" s="92" t="b">
        <v>0</v>
      </c>
    </row>
    <row r="26" spans="1:12" ht="15">
      <c r="A26" s="92" t="s">
        <v>536</v>
      </c>
      <c r="B26" s="92" t="s">
        <v>537</v>
      </c>
      <c r="C26" s="92">
        <v>4</v>
      </c>
      <c r="D26" s="122">
        <v>0.008446767424000228</v>
      </c>
      <c r="E26" s="122">
        <v>1.8907003976988752</v>
      </c>
      <c r="F26" s="92" t="s">
        <v>555</v>
      </c>
      <c r="G26" s="92" t="b">
        <v>0</v>
      </c>
      <c r="H26" s="92" t="b">
        <v>0</v>
      </c>
      <c r="I26" s="92" t="b">
        <v>0</v>
      </c>
      <c r="J26" s="92" t="b">
        <v>0</v>
      </c>
      <c r="K26" s="92" t="b">
        <v>0</v>
      </c>
      <c r="L26" s="92" t="b">
        <v>0</v>
      </c>
    </row>
    <row r="27" spans="1:12" ht="15">
      <c r="A27" s="92" t="s">
        <v>537</v>
      </c>
      <c r="B27" s="92" t="s">
        <v>538</v>
      </c>
      <c r="C27" s="92">
        <v>4</v>
      </c>
      <c r="D27" s="122">
        <v>0.008446767424000228</v>
      </c>
      <c r="E27" s="122">
        <v>1.8907003976988752</v>
      </c>
      <c r="F27" s="92" t="s">
        <v>555</v>
      </c>
      <c r="G27" s="92" t="b">
        <v>0</v>
      </c>
      <c r="H27" s="92" t="b">
        <v>0</v>
      </c>
      <c r="I27" s="92" t="b">
        <v>0</v>
      </c>
      <c r="J27" s="92" t="b">
        <v>0</v>
      </c>
      <c r="K27" s="92" t="b">
        <v>0</v>
      </c>
      <c r="L27" s="92" t="b">
        <v>0</v>
      </c>
    </row>
    <row r="28" spans="1:12" ht="15">
      <c r="A28" s="92" t="s">
        <v>538</v>
      </c>
      <c r="B28" s="92" t="s">
        <v>539</v>
      </c>
      <c r="C28" s="92">
        <v>4</v>
      </c>
      <c r="D28" s="122">
        <v>0.008446767424000228</v>
      </c>
      <c r="E28" s="122">
        <v>1.8907003976988752</v>
      </c>
      <c r="F28" s="92" t="s">
        <v>555</v>
      </c>
      <c r="G28" s="92" t="b">
        <v>0</v>
      </c>
      <c r="H28" s="92" t="b">
        <v>0</v>
      </c>
      <c r="I28" s="92" t="b">
        <v>0</v>
      </c>
      <c r="J28" s="92" t="b">
        <v>0</v>
      </c>
      <c r="K28" s="92" t="b">
        <v>0</v>
      </c>
      <c r="L28" s="92" t="b">
        <v>0</v>
      </c>
    </row>
    <row r="29" spans="1:12" ht="15">
      <c r="A29" s="92" t="s">
        <v>539</v>
      </c>
      <c r="B29" s="92" t="s">
        <v>540</v>
      </c>
      <c r="C29" s="92">
        <v>4</v>
      </c>
      <c r="D29" s="122">
        <v>0.008446767424000228</v>
      </c>
      <c r="E29" s="122">
        <v>1.8907003976988752</v>
      </c>
      <c r="F29" s="92" t="s">
        <v>555</v>
      </c>
      <c r="G29" s="92" t="b">
        <v>0</v>
      </c>
      <c r="H29" s="92" t="b">
        <v>0</v>
      </c>
      <c r="I29" s="92" t="b">
        <v>0</v>
      </c>
      <c r="J29" s="92" t="b">
        <v>0</v>
      </c>
      <c r="K29" s="92" t="b">
        <v>0</v>
      </c>
      <c r="L29" s="92" t="b">
        <v>0</v>
      </c>
    </row>
    <row r="30" spans="1:12" ht="15">
      <c r="A30" s="92" t="s">
        <v>540</v>
      </c>
      <c r="B30" s="92" t="s">
        <v>541</v>
      </c>
      <c r="C30" s="92">
        <v>4</v>
      </c>
      <c r="D30" s="122">
        <v>0.008446767424000228</v>
      </c>
      <c r="E30" s="122">
        <v>1.8907003976988752</v>
      </c>
      <c r="F30" s="92" t="s">
        <v>555</v>
      </c>
      <c r="G30" s="92" t="b">
        <v>0</v>
      </c>
      <c r="H30" s="92" t="b">
        <v>0</v>
      </c>
      <c r="I30" s="92" t="b">
        <v>0</v>
      </c>
      <c r="J30" s="92" t="b">
        <v>0</v>
      </c>
      <c r="K30" s="92" t="b">
        <v>0</v>
      </c>
      <c r="L30" s="92" t="b">
        <v>0</v>
      </c>
    </row>
    <row r="31" spans="1:12" ht="15">
      <c r="A31" s="92" t="s">
        <v>541</v>
      </c>
      <c r="B31" s="92" t="s">
        <v>534</v>
      </c>
      <c r="C31" s="92">
        <v>4</v>
      </c>
      <c r="D31" s="122">
        <v>0.008446767424000228</v>
      </c>
      <c r="E31" s="122">
        <v>1.7937903846908188</v>
      </c>
      <c r="F31" s="92" t="s">
        <v>555</v>
      </c>
      <c r="G31" s="92" t="b">
        <v>0</v>
      </c>
      <c r="H31" s="92" t="b">
        <v>0</v>
      </c>
      <c r="I31" s="92" t="b">
        <v>0</v>
      </c>
      <c r="J31" s="92" t="b">
        <v>0</v>
      </c>
      <c r="K31" s="92" t="b">
        <v>0</v>
      </c>
      <c r="L31" s="92" t="b">
        <v>0</v>
      </c>
    </row>
    <row r="32" spans="1:12" ht="15">
      <c r="A32" s="92" t="s">
        <v>534</v>
      </c>
      <c r="B32" s="92" t="s">
        <v>542</v>
      </c>
      <c r="C32" s="92">
        <v>4</v>
      </c>
      <c r="D32" s="122">
        <v>0.008446767424000228</v>
      </c>
      <c r="E32" s="122">
        <v>1.7937903846908188</v>
      </c>
      <c r="F32" s="92" t="s">
        <v>555</v>
      </c>
      <c r="G32" s="92" t="b">
        <v>0</v>
      </c>
      <c r="H32" s="92" t="b">
        <v>0</v>
      </c>
      <c r="I32" s="92" t="b">
        <v>0</v>
      </c>
      <c r="J32" s="92" t="b">
        <v>0</v>
      </c>
      <c r="K32" s="92" t="b">
        <v>0</v>
      </c>
      <c r="L32" s="92" t="b">
        <v>0</v>
      </c>
    </row>
    <row r="33" spans="1:12" ht="15">
      <c r="A33" s="92" t="s">
        <v>542</v>
      </c>
      <c r="B33" s="92" t="s">
        <v>543</v>
      </c>
      <c r="C33" s="92">
        <v>4</v>
      </c>
      <c r="D33" s="122">
        <v>0.008446767424000228</v>
      </c>
      <c r="E33" s="122">
        <v>1.8907003976988752</v>
      </c>
      <c r="F33" s="92" t="s">
        <v>555</v>
      </c>
      <c r="G33" s="92" t="b">
        <v>0</v>
      </c>
      <c r="H33" s="92" t="b">
        <v>0</v>
      </c>
      <c r="I33" s="92" t="b">
        <v>0</v>
      </c>
      <c r="J33" s="92" t="b">
        <v>0</v>
      </c>
      <c r="K33" s="92" t="b">
        <v>0</v>
      </c>
      <c r="L33" s="92" t="b">
        <v>0</v>
      </c>
    </row>
    <row r="34" spans="1:12" ht="15">
      <c r="A34" s="92" t="s">
        <v>543</v>
      </c>
      <c r="B34" s="92" t="s">
        <v>544</v>
      </c>
      <c r="C34" s="92">
        <v>4</v>
      </c>
      <c r="D34" s="122">
        <v>0.008446767424000228</v>
      </c>
      <c r="E34" s="122">
        <v>1.8907003976988752</v>
      </c>
      <c r="F34" s="92" t="s">
        <v>555</v>
      </c>
      <c r="G34" s="92" t="b">
        <v>0</v>
      </c>
      <c r="H34" s="92" t="b">
        <v>0</v>
      </c>
      <c r="I34" s="92" t="b">
        <v>0</v>
      </c>
      <c r="J34" s="92" t="b">
        <v>0</v>
      </c>
      <c r="K34" s="92" t="b">
        <v>0</v>
      </c>
      <c r="L34" s="92" t="b">
        <v>0</v>
      </c>
    </row>
    <row r="35" spans="1:12" ht="15">
      <c r="A35" s="92" t="s">
        <v>544</v>
      </c>
      <c r="B35" s="92" t="s">
        <v>545</v>
      </c>
      <c r="C35" s="92">
        <v>4</v>
      </c>
      <c r="D35" s="122">
        <v>0.008446767424000228</v>
      </c>
      <c r="E35" s="122">
        <v>1.8907003976988752</v>
      </c>
      <c r="F35" s="92" t="s">
        <v>555</v>
      </c>
      <c r="G35" s="92" t="b">
        <v>0</v>
      </c>
      <c r="H35" s="92" t="b">
        <v>0</v>
      </c>
      <c r="I35" s="92" t="b">
        <v>0</v>
      </c>
      <c r="J35" s="92" t="b">
        <v>0</v>
      </c>
      <c r="K35" s="92" t="b">
        <v>0</v>
      </c>
      <c r="L35" s="92" t="b">
        <v>0</v>
      </c>
    </row>
    <row r="36" spans="1:12" ht="15">
      <c r="A36" s="92" t="s">
        <v>545</v>
      </c>
      <c r="B36" s="92" t="s">
        <v>546</v>
      </c>
      <c r="C36" s="92">
        <v>4</v>
      </c>
      <c r="D36" s="122">
        <v>0.008446767424000228</v>
      </c>
      <c r="E36" s="122">
        <v>1.8907003976988752</v>
      </c>
      <c r="F36" s="92" t="s">
        <v>555</v>
      </c>
      <c r="G36" s="92" t="b">
        <v>0</v>
      </c>
      <c r="H36" s="92" t="b">
        <v>0</v>
      </c>
      <c r="I36" s="92" t="b">
        <v>0</v>
      </c>
      <c r="J36" s="92" t="b">
        <v>0</v>
      </c>
      <c r="K36" s="92" t="b">
        <v>0</v>
      </c>
      <c r="L36" s="92" t="b">
        <v>0</v>
      </c>
    </row>
    <row r="37" spans="1:12" ht="15">
      <c r="A37" s="92" t="s">
        <v>546</v>
      </c>
      <c r="B37" s="92" t="s">
        <v>547</v>
      </c>
      <c r="C37" s="92">
        <v>4</v>
      </c>
      <c r="D37" s="122">
        <v>0.008446767424000228</v>
      </c>
      <c r="E37" s="122">
        <v>1.8907003976988752</v>
      </c>
      <c r="F37" s="92" t="s">
        <v>555</v>
      </c>
      <c r="G37" s="92" t="b">
        <v>0</v>
      </c>
      <c r="H37" s="92" t="b">
        <v>0</v>
      </c>
      <c r="I37" s="92" t="b">
        <v>0</v>
      </c>
      <c r="J37" s="92" t="b">
        <v>0</v>
      </c>
      <c r="K37" s="92" t="b">
        <v>0</v>
      </c>
      <c r="L37" s="92" t="b">
        <v>0</v>
      </c>
    </row>
    <row r="38" spans="1:12" ht="15">
      <c r="A38" s="92" t="s">
        <v>547</v>
      </c>
      <c r="B38" s="92" t="s">
        <v>548</v>
      </c>
      <c r="C38" s="92">
        <v>4</v>
      </c>
      <c r="D38" s="122">
        <v>0.008446767424000228</v>
      </c>
      <c r="E38" s="122">
        <v>1.8907003976988752</v>
      </c>
      <c r="F38" s="92" t="s">
        <v>555</v>
      </c>
      <c r="G38" s="92" t="b">
        <v>0</v>
      </c>
      <c r="H38" s="92" t="b">
        <v>0</v>
      </c>
      <c r="I38" s="92" t="b">
        <v>0</v>
      </c>
      <c r="J38" s="92" t="b">
        <v>0</v>
      </c>
      <c r="K38" s="92" t="b">
        <v>0</v>
      </c>
      <c r="L38" s="92" t="b">
        <v>0</v>
      </c>
    </row>
    <row r="39" spans="1:12" ht="15">
      <c r="A39" s="92" t="s">
        <v>548</v>
      </c>
      <c r="B39" s="92" t="s">
        <v>549</v>
      </c>
      <c r="C39" s="92">
        <v>4</v>
      </c>
      <c r="D39" s="122">
        <v>0.008446767424000228</v>
      </c>
      <c r="E39" s="122">
        <v>1.8907003976988752</v>
      </c>
      <c r="F39" s="92" t="s">
        <v>555</v>
      </c>
      <c r="G39" s="92" t="b">
        <v>0</v>
      </c>
      <c r="H39" s="92" t="b">
        <v>0</v>
      </c>
      <c r="I39" s="92" t="b">
        <v>0</v>
      </c>
      <c r="J39" s="92" t="b">
        <v>0</v>
      </c>
      <c r="K39" s="92" t="b">
        <v>0</v>
      </c>
      <c r="L39" s="92" t="b">
        <v>0</v>
      </c>
    </row>
    <row r="40" spans="1:12" ht="15">
      <c r="A40" s="92" t="s">
        <v>549</v>
      </c>
      <c r="B40" s="92" t="s">
        <v>531</v>
      </c>
      <c r="C40" s="92">
        <v>4</v>
      </c>
      <c r="D40" s="122">
        <v>0.008446767424000228</v>
      </c>
      <c r="E40" s="122">
        <v>1.5385178795875127</v>
      </c>
      <c r="F40" s="92" t="s">
        <v>555</v>
      </c>
      <c r="G40" s="92" t="b">
        <v>0</v>
      </c>
      <c r="H40" s="92" t="b">
        <v>0</v>
      </c>
      <c r="I40" s="92" t="b">
        <v>0</v>
      </c>
      <c r="J40" s="92" t="b">
        <v>0</v>
      </c>
      <c r="K40" s="92" t="b">
        <v>0</v>
      </c>
      <c r="L40" s="92" t="b">
        <v>0</v>
      </c>
    </row>
    <row r="41" spans="1:12" ht="15">
      <c r="A41" s="92" t="s">
        <v>531</v>
      </c>
      <c r="B41" s="92" t="s">
        <v>550</v>
      </c>
      <c r="C41" s="92">
        <v>4</v>
      </c>
      <c r="D41" s="122">
        <v>0.008446767424000228</v>
      </c>
      <c r="E41" s="122">
        <v>1.5385178795875127</v>
      </c>
      <c r="F41" s="92" t="s">
        <v>555</v>
      </c>
      <c r="G41" s="92" t="b">
        <v>0</v>
      </c>
      <c r="H41" s="92" t="b">
        <v>0</v>
      </c>
      <c r="I41" s="92" t="b">
        <v>0</v>
      </c>
      <c r="J41" s="92" t="b">
        <v>0</v>
      </c>
      <c r="K41" s="92" t="b">
        <v>0</v>
      </c>
      <c r="L41" s="92" t="b">
        <v>0</v>
      </c>
    </row>
    <row r="42" spans="1:12" ht="15">
      <c r="A42" s="92" t="s">
        <v>550</v>
      </c>
      <c r="B42" s="92" t="s">
        <v>551</v>
      </c>
      <c r="C42" s="92">
        <v>3</v>
      </c>
      <c r="D42" s="122">
        <v>0.007467450824268751</v>
      </c>
      <c r="E42" s="122">
        <v>1.8907003976988752</v>
      </c>
      <c r="F42" s="92" t="s">
        <v>555</v>
      </c>
      <c r="G42" s="92" t="b">
        <v>0</v>
      </c>
      <c r="H42" s="92" t="b">
        <v>0</v>
      </c>
      <c r="I42" s="92" t="b">
        <v>0</v>
      </c>
      <c r="J42" s="92" t="b">
        <v>0</v>
      </c>
      <c r="K42" s="92" t="b">
        <v>0</v>
      </c>
      <c r="L42" s="92" t="b">
        <v>0</v>
      </c>
    </row>
    <row r="43" spans="1:12" ht="15">
      <c r="A43" s="92" t="s">
        <v>551</v>
      </c>
      <c r="B43" s="92" t="s">
        <v>552</v>
      </c>
      <c r="C43" s="92">
        <v>3</v>
      </c>
      <c r="D43" s="122">
        <v>0.007467450824268751</v>
      </c>
      <c r="E43" s="122">
        <v>2.015639134307175</v>
      </c>
      <c r="F43" s="92" t="s">
        <v>555</v>
      </c>
      <c r="G43" s="92" t="b">
        <v>0</v>
      </c>
      <c r="H43" s="92" t="b">
        <v>0</v>
      </c>
      <c r="I43" s="92" t="b">
        <v>0</v>
      </c>
      <c r="J43" s="92" t="b">
        <v>0</v>
      </c>
      <c r="K43" s="92" t="b">
        <v>0</v>
      </c>
      <c r="L43" s="92" t="b">
        <v>0</v>
      </c>
    </row>
    <row r="44" spans="1:12" ht="15">
      <c r="A44" s="92" t="s">
        <v>224</v>
      </c>
      <c r="B44" s="92" t="s">
        <v>458</v>
      </c>
      <c r="C44" s="92">
        <v>16</v>
      </c>
      <c r="D44" s="122">
        <v>0.0046844719278818815</v>
      </c>
      <c r="E44" s="122">
        <v>1.2886404063709127</v>
      </c>
      <c r="F44" s="92" t="s">
        <v>432</v>
      </c>
      <c r="G44" s="92" t="b">
        <v>0</v>
      </c>
      <c r="H44" s="92" t="b">
        <v>0</v>
      </c>
      <c r="I44" s="92" t="b">
        <v>0</v>
      </c>
      <c r="J44" s="92" t="b">
        <v>0</v>
      </c>
      <c r="K44" s="92" t="b">
        <v>0</v>
      </c>
      <c r="L44" s="92" t="b">
        <v>0</v>
      </c>
    </row>
    <row r="45" spans="1:12" ht="15">
      <c r="A45" s="92" t="s">
        <v>458</v>
      </c>
      <c r="B45" s="92" t="s">
        <v>461</v>
      </c>
      <c r="C45" s="92">
        <v>10</v>
      </c>
      <c r="D45" s="122">
        <v>0.009094561802537197</v>
      </c>
      <c r="E45" s="122">
        <v>1.2140067880740086</v>
      </c>
      <c r="F45" s="92" t="s">
        <v>432</v>
      </c>
      <c r="G45" s="92" t="b">
        <v>0</v>
      </c>
      <c r="H45" s="92" t="b">
        <v>0</v>
      </c>
      <c r="I45" s="92" t="b">
        <v>0</v>
      </c>
      <c r="J45" s="92" t="b">
        <v>0</v>
      </c>
      <c r="K45" s="92" t="b">
        <v>0</v>
      </c>
      <c r="L45" s="92" t="b">
        <v>0</v>
      </c>
    </row>
    <row r="46" spans="1:12" ht="15">
      <c r="A46" s="92" t="s">
        <v>461</v>
      </c>
      <c r="B46" s="92" t="s">
        <v>463</v>
      </c>
      <c r="C46" s="92">
        <v>10</v>
      </c>
      <c r="D46" s="122">
        <v>0.009094561802537197</v>
      </c>
      <c r="E46" s="122">
        <v>1.4927603890268375</v>
      </c>
      <c r="F46" s="92" t="s">
        <v>432</v>
      </c>
      <c r="G46" s="92" t="b">
        <v>0</v>
      </c>
      <c r="H46" s="92" t="b">
        <v>0</v>
      </c>
      <c r="I46" s="92" t="b">
        <v>0</v>
      </c>
      <c r="J46" s="92" t="b">
        <v>0</v>
      </c>
      <c r="K46" s="92" t="b">
        <v>0</v>
      </c>
      <c r="L46" s="92" t="b">
        <v>0</v>
      </c>
    </row>
    <row r="47" spans="1:12" ht="15">
      <c r="A47" s="92" t="s">
        <v>463</v>
      </c>
      <c r="B47" s="92" t="s">
        <v>464</v>
      </c>
      <c r="C47" s="92">
        <v>10</v>
      </c>
      <c r="D47" s="122">
        <v>0.009094561802537197</v>
      </c>
      <c r="E47" s="122">
        <v>1.4927603890268375</v>
      </c>
      <c r="F47" s="92" t="s">
        <v>432</v>
      </c>
      <c r="G47" s="92" t="b">
        <v>0</v>
      </c>
      <c r="H47" s="92" t="b">
        <v>0</v>
      </c>
      <c r="I47" s="92" t="b">
        <v>0</v>
      </c>
      <c r="J47" s="92" t="b">
        <v>0</v>
      </c>
      <c r="K47" s="92" t="b">
        <v>0</v>
      </c>
      <c r="L47" s="92" t="b">
        <v>0</v>
      </c>
    </row>
    <row r="48" spans="1:12" ht="15">
      <c r="A48" s="92" t="s">
        <v>464</v>
      </c>
      <c r="B48" s="92" t="s">
        <v>460</v>
      </c>
      <c r="C48" s="92">
        <v>10</v>
      </c>
      <c r="D48" s="122">
        <v>0.009094561802537197</v>
      </c>
      <c r="E48" s="122">
        <v>1.4513677038686126</v>
      </c>
      <c r="F48" s="92" t="s">
        <v>432</v>
      </c>
      <c r="G48" s="92" t="b">
        <v>0</v>
      </c>
      <c r="H48" s="92" t="b">
        <v>0</v>
      </c>
      <c r="I48" s="92" t="b">
        <v>0</v>
      </c>
      <c r="J48" s="92" t="b">
        <v>0</v>
      </c>
      <c r="K48" s="92" t="b">
        <v>0</v>
      </c>
      <c r="L48" s="92" t="b">
        <v>0</v>
      </c>
    </row>
    <row r="49" spans="1:12" ht="15">
      <c r="A49" s="92" t="s">
        <v>460</v>
      </c>
      <c r="B49" s="92" t="s">
        <v>465</v>
      </c>
      <c r="C49" s="92">
        <v>10</v>
      </c>
      <c r="D49" s="122">
        <v>0.009094561802537197</v>
      </c>
      <c r="E49" s="122">
        <v>1.4513677038686126</v>
      </c>
      <c r="F49" s="92" t="s">
        <v>432</v>
      </c>
      <c r="G49" s="92" t="b">
        <v>0</v>
      </c>
      <c r="H49" s="92" t="b">
        <v>0</v>
      </c>
      <c r="I49" s="92" t="b">
        <v>0</v>
      </c>
      <c r="J49" s="92" t="b">
        <v>0</v>
      </c>
      <c r="K49" s="92" t="b">
        <v>0</v>
      </c>
      <c r="L49" s="92" t="b">
        <v>0</v>
      </c>
    </row>
    <row r="50" spans="1:12" ht="15">
      <c r="A50" s="92" t="s">
        <v>465</v>
      </c>
      <c r="B50" s="92" t="s">
        <v>466</v>
      </c>
      <c r="C50" s="92">
        <v>10</v>
      </c>
      <c r="D50" s="122">
        <v>0.009094561802537197</v>
      </c>
      <c r="E50" s="122">
        <v>1.4927603890268375</v>
      </c>
      <c r="F50" s="92" t="s">
        <v>432</v>
      </c>
      <c r="G50" s="92" t="b">
        <v>0</v>
      </c>
      <c r="H50" s="92" t="b">
        <v>0</v>
      </c>
      <c r="I50" s="92" t="b">
        <v>0</v>
      </c>
      <c r="J50" s="92" t="b">
        <v>0</v>
      </c>
      <c r="K50" s="92" t="b">
        <v>0</v>
      </c>
      <c r="L50" s="92" t="b">
        <v>0</v>
      </c>
    </row>
    <row r="51" spans="1:12" ht="15">
      <c r="A51" s="92" t="s">
        <v>466</v>
      </c>
      <c r="B51" s="92" t="s">
        <v>467</v>
      </c>
      <c r="C51" s="92">
        <v>10</v>
      </c>
      <c r="D51" s="122">
        <v>0.009094561802537197</v>
      </c>
      <c r="E51" s="122">
        <v>1.4927603890268375</v>
      </c>
      <c r="F51" s="92" t="s">
        <v>432</v>
      </c>
      <c r="G51" s="92" t="b">
        <v>0</v>
      </c>
      <c r="H51" s="92" t="b">
        <v>0</v>
      </c>
      <c r="I51" s="92" t="b">
        <v>0</v>
      </c>
      <c r="J51" s="92" t="b">
        <v>0</v>
      </c>
      <c r="K51" s="92" t="b">
        <v>0</v>
      </c>
      <c r="L51" s="92" t="b">
        <v>0</v>
      </c>
    </row>
    <row r="52" spans="1:12" ht="15">
      <c r="A52" s="92" t="s">
        <v>467</v>
      </c>
      <c r="B52" s="92" t="s">
        <v>522</v>
      </c>
      <c r="C52" s="92">
        <v>10</v>
      </c>
      <c r="D52" s="122">
        <v>0.009094561802537197</v>
      </c>
      <c r="E52" s="122">
        <v>1.4927603890268375</v>
      </c>
      <c r="F52" s="92" t="s">
        <v>432</v>
      </c>
      <c r="G52" s="92" t="b">
        <v>0</v>
      </c>
      <c r="H52" s="92" t="b">
        <v>0</v>
      </c>
      <c r="I52" s="92" t="b">
        <v>0</v>
      </c>
      <c r="J52" s="92" t="b">
        <v>0</v>
      </c>
      <c r="K52" s="92" t="b">
        <v>0</v>
      </c>
      <c r="L52" s="92" t="b">
        <v>0</v>
      </c>
    </row>
    <row r="53" spans="1:12" ht="15">
      <c r="A53" s="92" t="s">
        <v>522</v>
      </c>
      <c r="B53" s="92" t="s">
        <v>523</v>
      </c>
      <c r="C53" s="92">
        <v>10</v>
      </c>
      <c r="D53" s="122">
        <v>0.009094561802537197</v>
      </c>
      <c r="E53" s="122">
        <v>1.4927603890268375</v>
      </c>
      <c r="F53" s="92" t="s">
        <v>432</v>
      </c>
      <c r="G53" s="92" t="b">
        <v>0</v>
      </c>
      <c r="H53" s="92" t="b">
        <v>0</v>
      </c>
      <c r="I53" s="92" t="b">
        <v>0</v>
      </c>
      <c r="J53" s="92" t="b">
        <v>0</v>
      </c>
      <c r="K53" s="92" t="b">
        <v>0</v>
      </c>
      <c r="L53" s="92" t="b">
        <v>0</v>
      </c>
    </row>
    <row r="54" spans="1:12" ht="15">
      <c r="A54" s="92" t="s">
        <v>523</v>
      </c>
      <c r="B54" s="92" t="s">
        <v>524</v>
      </c>
      <c r="C54" s="92">
        <v>10</v>
      </c>
      <c r="D54" s="122">
        <v>0.009094561802537197</v>
      </c>
      <c r="E54" s="122">
        <v>1.4927603890268375</v>
      </c>
      <c r="F54" s="92" t="s">
        <v>432</v>
      </c>
      <c r="G54" s="92" t="b">
        <v>0</v>
      </c>
      <c r="H54" s="92" t="b">
        <v>0</v>
      </c>
      <c r="I54" s="92" t="b">
        <v>0</v>
      </c>
      <c r="J54" s="92" t="b">
        <v>0</v>
      </c>
      <c r="K54" s="92" t="b">
        <v>0</v>
      </c>
      <c r="L54" s="92" t="b">
        <v>0</v>
      </c>
    </row>
    <row r="55" spans="1:12" ht="15">
      <c r="A55" s="92" t="s">
        <v>524</v>
      </c>
      <c r="B55" s="92" t="s">
        <v>525</v>
      </c>
      <c r="C55" s="92">
        <v>10</v>
      </c>
      <c r="D55" s="122">
        <v>0.009094561802537197</v>
      </c>
      <c r="E55" s="122">
        <v>1.4927603890268375</v>
      </c>
      <c r="F55" s="92" t="s">
        <v>432</v>
      </c>
      <c r="G55" s="92" t="b">
        <v>0</v>
      </c>
      <c r="H55" s="92" t="b">
        <v>0</v>
      </c>
      <c r="I55" s="92" t="b">
        <v>0</v>
      </c>
      <c r="J55" s="92" t="b">
        <v>0</v>
      </c>
      <c r="K55" s="92" t="b">
        <v>0</v>
      </c>
      <c r="L55" s="92" t="b">
        <v>0</v>
      </c>
    </row>
    <row r="56" spans="1:12" ht="15">
      <c r="A56" s="92" t="s">
        <v>525</v>
      </c>
      <c r="B56" s="92" t="s">
        <v>459</v>
      </c>
      <c r="C56" s="92">
        <v>10</v>
      </c>
      <c r="D56" s="122">
        <v>0.009094561802537197</v>
      </c>
      <c r="E56" s="122">
        <v>1.3166691299711564</v>
      </c>
      <c r="F56" s="92" t="s">
        <v>432</v>
      </c>
      <c r="G56" s="92" t="b">
        <v>0</v>
      </c>
      <c r="H56" s="92" t="b">
        <v>0</v>
      </c>
      <c r="I56" s="92" t="b">
        <v>0</v>
      </c>
      <c r="J56" s="92" t="b">
        <v>0</v>
      </c>
      <c r="K56" s="92" t="b">
        <v>0</v>
      </c>
      <c r="L56" s="92" t="b">
        <v>0</v>
      </c>
    </row>
    <row r="57" spans="1:12" ht="15">
      <c r="A57" s="92" t="s">
        <v>459</v>
      </c>
      <c r="B57" s="92" t="s">
        <v>526</v>
      </c>
      <c r="C57" s="92">
        <v>10</v>
      </c>
      <c r="D57" s="122">
        <v>0.009094561802537197</v>
      </c>
      <c r="E57" s="122">
        <v>1.4927603890268375</v>
      </c>
      <c r="F57" s="92" t="s">
        <v>432</v>
      </c>
      <c r="G57" s="92" t="b">
        <v>0</v>
      </c>
      <c r="H57" s="92" t="b">
        <v>0</v>
      </c>
      <c r="I57" s="92" t="b">
        <v>0</v>
      </c>
      <c r="J57" s="92" t="b">
        <v>0</v>
      </c>
      <c r="K57" s="92" t="b">
        <v>0</v>
      </c>
      <c r="L57" s="92" t="b">
        <v>0</v>
      </c>
    </row>
    <row r="58" spans="1:12" ht="15">
      <c r="A58" s="92" t="s">
        <v>526</v>
      </c>
      <c r="B58" s="92" t="s">
        <v>527</v>
      </c>
      <c r="C58" s="92">
        <v>10</v>
      </c>
      <c r="D58" s="122">
        <v>0.009094561802537197</v>
      </c>
      <c r="E58" s="122">
        <v>1.4927603890268375</v>
      </c>
      <c r="F58" s="92" t="s">
        <v>432</v>
      </c>
      <c r="G58" s="92" t="b">
        <v>0</v>
      </c>
      <c r="H58" s="92" t="b">
        <v>0</v>
      </c>
      <c r="I58" s="92" t="b">
        <v>0</v>
      </c>
      <c r="J58" s="92" t="b">
        <v>0</v>
      </c>
      <c r="K58" s="92" t="b">
        <v>0</v>
      </c>
      <c r="L58" s="92" t="b">
        <v>0</v>
      </c>
    </row>
    <row r="59" spans="1:12" ht="15">
      <c r="A59" s="92" t="s">
        <v>527</v>
      </c>
      <c r="B59" s="92" t="s">
        <v>528</v>
      </c>
      <c r="C59" s="92">
        <v>10</v>
      </c>
      <c r="D59" s="122">
        <v>0.009094561802537197</v>
      </c>
      <c r="E59" s="122">
        <v>1.4927603890268375</v>
      </c>
      <c r="F59" s="92" t="s">
        <v>432</v>
      </c>
      <c r="G59" s="92" t="b">
        <v>0</v>
      </c>
      <c r="H59" s="92" t="b">
        <v>0</v>
      </c>
      <c r="I59" s="92" t="b">
        <v>0</v>
      </c>
      <c r="J59" s="92" t="b">
        <v>0</v>
      </c>
      <c r="K59" s="92" t="b">
        <v>0</v>
      </c>
      <c r="L59" s="92" t="b">
        <v>0</v>
      </c>
    </row>
    <row r="60" spans="1:12" ht="15">
      <c r="A60" s="92" t="s">
        <v>528</v>
      </c>
      <c r="B60" s="92" t="s">
        <v>529</v>
      </c>
      <c r="C60" s="92">
        <v>10</v>
      </c>
      <c r="D60" s="122">
        <v>0.009094561802537197</v>
      </c>
      <c r="E60" s="122">
        <v>1.4927603890268375</v>
      </c>
      <c r="F60" s="92" t="s">
        <v>432</v>
      </c>
      <c r="G60" s="92" t="b">
        <v>0</v>
      </c>
      <c r="H60" s="92" t="b">
        <v>0</v>
      </c>
      <c r="I60" s="92" t="b">
        <v>0</v>
      </c>
      <c r="J60" s="92" t="b">
        <v>0</v>
      </c>
      <c r="K60" s="92" t="b">
        <v>0</v>
      </c>
      <c r="L60" s="92" t="b">
        <v>0</v>
      </c>
    </row>
    <row r="61" spans="1:12" ht="15">
      <c r="A61" s="92" t="s">
        <v>529</v>
      </c>
      <c r="B61" s="92" t="s">
        <v>530</v>
      </c>
      <c r="C61" s="92">
        <v>10</v>
      </c>
      <c r="D61" s="122">
        <v>0.009094561802537197</v>
      </c>
      <c r="E61" s="122">
        <v>1.4927603890268375</v>
      </c>
      <c r="F61" s="92" t="s">
        <v>432</v>
      </c>
      <c r="G61" s="92" t="b">
        <v>0</v>
      </c>
      <c r="H61" s="92" t="b">
        <v>0</v>
      </c>
      <c r="I61" s="92" t="b">
        <v>0</v>
      </c>
      <c r="J61" s="92" t="b">
        <v>0</v>
      </c>
      <c r="K61" s="92" t="b">
        <v>0</v>
      </c>
      <c r="L61" s="92" t="b">
        <v>0</v>
      </c>
    </row>
    <row r="62" spans="1:12" ht="15">
      <c r="A62" s="92" t="s">
        <v>530</v>
      </c>
      <c r="B62" s="92" t="s">
        <v>532</v>
      </c>
      <c r="C62" s="92">
        <v>9</v>
      </c>
      <c r="D62" s="122">
        <v>0.009429266997045035</v>
      </c>
      <c r="E62" s="122">
        <v>1.5385178795875127</v>
      </c>
      <c r="F62" s="92" t="s">
        <v>432</v>
      </c>
      <c r="G62" s="92" t="b">
        <v>0</v>
      </c>
      <c r="H62" s="92" t="b">
        <v>0</v>
      </c>
      <c r="I62" s="92" t="b">
        <v>0</v>
      </c>
      <c r="J62" s="92" t="b">
        <v>0</v>
      </c>
      <c r="K62" s="92" t="b">
        <v>0</v>
      </c>
      <c r="L62" s="92" t="b">
        <v>0</v>
      </c>
    </row>
    <row r="63" spans="1:12" ht="15">
      <c r="A63" s="92" t="s">
        <v>532</v>
      </c>
      <c r="B63" s="92" t="s">
        <v>533</v>
      </c>
      <c r="C63" s="92">
        <v>9</v>
      </c>
      <c r="D63" s="122">
        <v>0.009429266997045035</v>
      </c>
      <c r="E63" s="122">
        <v>1.5385178795875127</v>
      </c>
      <c r="F63" s="92" t="s">
        <v>432</v>
      </c>
      <c r="G63" s="92" t="b">
        <v>0</v>
      </c>
      <c r="H63" s="92" t="b">
        <v>0</v>
      </c>
      <c r="I63" s="92" t="b">
        <v>0</v>
      </c>
      <c r="J63" s="92" t="b">
        <v>0</v>
      </c>
      <c r="K63" s="92" t="b">
        <v>0</v>
      </c>
      <c r="L63" s="92" t="b">
        <v>0</v>
      </c>
    </row>
    <row r="64" spans="1:12" ht="15">
      <c r="A64" s="92" t="s">
        <v>458</v>
      </c>
      <c r="B64" s="92" t="s">
        <v>531</v>
      </c>
      <c r="C64" s="92">
        <v>5</v>
      </c>
      <c r="D64" s="122">
        <v>0.009094561802537197</v>
      </c>
      <c r="E64" s="122">
        <v>0.9587342829707024</v>
      </c>
      <c r="F64" s="92" t="s">
        <v>432</v>
      </c>
      <c r="G64" s="92" t="b">
        <v>0</v>
      </c>
      <c r="H64" s="92" t="b">
        <v>0</v>
      </c>
      <c r="I64" s="92" t="b">
        <v>0</v>
      </c>
      <c r="J64" s="92" t="b">
        <v>0</v>
      </c>
      <c r="K64" s="92" t="b">
        <v>0</v>
      </c>
      <c r="L64" s="92" t="b">
        <v>0</v>
      </c>
    </row>
    <row r="65" spans="1:12" ht="15">
      <c r="A65" s="92" t="s">
        <v>531</v>
      </c>
      <c r="B65" s="92" t="s">
        <v>535</v>
      </c>
      <c r="C65" s="92">
        <v>5</v>
      </c>
      <c r="D65" s="122">
        <v>0.009094561802537197</v>
      </c>
      <c r="E65" s="122">
        <v>1.5385178795875127</v>
      </c>
      <c r="F65" s="92" t="s">
        <v>432</v>
      </c>
      <c r="G65" s="92" t="b">
        <v>0</v>
      </c>
      <c r="H65" s="92" t="b">
        <v>0</v>
      </c>
      <c r="I65" s="92" t="b">
        <v>0</v>
      </c>
      <c r="J65" s="92" t="b">
        <v>0</v>
      </c>
      <c r="K65" s="92" t="b">
        <v>0</v>
      </c>
      <c r="L65" s="92" t="b">
        <v>0</v>
      </c>
    </row>
    <row r="66" spans="1:12" ht="15">
      <c r="A66" s="92" t="s">
        <v>535</v>
      </c>
      <c r="B66" s="92" t="s">
        <v>459</v>
      </c>
      <c r="C66" s="92">
        <v>5</v>
      </c>
      <c r="D66" s="122">
        <v>0.009094561802537197</v>
      </c>
      <c r="E66" s="122">
        <v>1.3166691299711564</v>
      </c>
      <c r="F66" s="92" t="s">
        <v>432</v>
      </c>
      <c r="G66" s="92" t="b">
        <v>0</v>
      </c>
      <c r="H66" s="92" t="b">
        <v>0</v>
      </c>
      <c r="I66" s="92" t="b">
        <v>0</v>
      </c>
      <c r="J66" s="92" t="b">
        <v>0</v>
      </c>
      <c r="K66" s="92" t="b">
        <v>0</v>
      </c>
      <c r="L66" s="92" t="b">
        <v>0</v>
      </c>
    </row>
    <row r="67" spans="1:12" ht="15">
      <c r="A67" s="92" t="s">
        <v>458</v>
      </c>
      <c r="B67" s="92" t="s">
        <v>536</v>
      </c>
      <c r="C67" s="92">
        <v>4</v>
      </c>
      <c r="D67" s="122">
        <v>0.008446767424000228</v>
      </c>
      <c r="E67" s="122">
        <v>1.2140067880740086</v>
      </c>
      <c r="F67" s="92" t="s">
        <v>432</v>
      </c>
      <c r="G67" s="92" t="b">
        <v>0</v>
      </c>
      <c r="H67" s="92" t="b">
        <v>0</v>
      </c>
      <c r="I67" s="92" t="b">
        <v>0</v>
      </c>
      <c r="J67" s="92" t="b">
        <v>0</v>
      </c>
      <c r="K67" s="92" t="b">
        <v>0</v>
      </c>
      <c r="L67" s="92" t="b">
        <v>0</v>
      </c>
    </row>
    <row r="68" spans="1:12" ht="15">
      <c r="A68" s="92" t="s">
        <v>536</v>
      </c>
      <c r="B68" s="92" t="s">
        <v>537</v>
      </c>
      <c r="C68" s="92">
        <v>4</v>
      </c>
      <c r="D68" s="122">
        <v>0.008446767424000228</v>
      </c>
      <c r="E68" s="122">
        <v>1.8907003976988752</v>
      </c>
      <c r="F68" s="92" t="s">
        <v>432</v>
      </c>
      <c r="G68" s="92" t="b">
        <v>0</v>
      </c>
      <c r="H68" s="92" t="b">
        <v>0</v>
      </c>
      <c r="I68" s="92" t="b">
        <v>0</v>
      </c>
      <c r="J68" s="92" t="b">
        <v>0</v>
      </c>
      <c r="K68" s="92" t="b">
        <v>0</v>
      </c>
      <c r="L68" s="92" t="b">
        <v>0</v>
      </c>
    </row>
    <row r="69" spans="1:12" ht="15">
      <c r="A69" s="92" t="s">
        <v>537</v>
      </c>
      <c r="B69" s="92" t="s">
        <v>538</v>
      </c>
      <c r="C69" s="92">
        <v>4</v>
      </c>
      <c r="D69" s="122">
        <v>0.008446767424000228</v>
      </c>
      <c r="E69" s="122">
        <v>1.8907003976988752</v>
      </c>
      <c r="F69" s="92" t="s">
        <v>432</v>
      </c>
      <c r="G69" s="92" t="b">
        <v>0</v>
      </c>
      <c r="H69" s="92" t="b">
        <v>0</v>
      </c>
      <c r="I69" s="92" t="b">
        <v>0</v>
      </c>
      <c r="J69" s="92" t="b">
        <v>0</v>
      </c>
      <c r="K69" s="92" t="b">
        <v>0</v>
      </c>
      <c r="L69" s="92" t="b">
        <v>0</v>
      </c>
    </row>
    <row r="70" spans="1:12" ht="15">
      <c r="A70" s="92" t="s">
        <v>538</v>
      </c>
      <c r="B70" s="92" t="s">
        <v>539</v>
      </c>
      <c r="C70" s="92">
        <v>4</v>
      </c>
      <c r="D70" s="122">
        <v>0.008446767424000228</v>
      </c>
      <c r="E70" s="122">
        <v>1.8907003976988752</v>
      </c>
      <c r="F70" s="92" t="s">
        <v>432</v>
      </c>
      <c r="G70" s="92" t="b">
        <v>0</v>
      </c>
      <c r="H70" s="92" t="b">
        <v>0</v>
      </c>
      <c r="I70" s="92" t="b">
        <v>0</v>
      </c>
      <c r="J70" s="92" t="b">
        <v>0</v>
      </c>
      <c r="K70" s="92" t="b">
        <v>0</v>
      </c>
      <c r="L70" s="92" t="b">
        <v>0</v>
      </c>
    </row>
    <row r="71" spans="1:12" ht="15">
      <c r="A71" s="92" t="s">
        <v>539</v>
      </c>
      <c r="B71" s="92" t="s">
        <v>540</v>
      </c>
      <c r="C71" s="92">
        <v>4</v>
      </c>
      <c r="D71" s="122">
        <v>0.008446767424000228</v>
      </c>
      <c r="E71" s="122">
        <v>1.8907003976988752</v>
      </c>
      <c r="F71" s="92" t="s">
        <v>432</v>
      </c>
      <c r="G71" s="92" t="b">
        <v>0</v>
      </c>
      <c r="H71" s="92" t="b">
        <v>0</v>
      </c>
      <c r="I71" s="92" t="b">
        <v>0</v>
      </c>
      <c r="J71" s="92" t="b">
        <v>0</v>
      </c>
      <c r="K71" s="92" t="b">
        <v>0</v>
      </c>
      <c r="L71" s="92" t="b">
        <v>0</v>
      </c>
    </row>
    <row r="72" spans="1:12" ht="15">
      <c r="A72" s="92" t="s">
        <v>540</v>
      </c>
      <c r="B72" s="92" t="s">
        <v>541</v>
      </c>
      <c r="C72" s="92">
        <v>4</v>
      </c>
      <c r="D72" s="122">
        <v>0.008446767424000228</v>
      </c>
      <c r="E72" s="122">
        <v>1.8907003976988752</v>
      </c>
      <c r="F72" s="92" t="s">
        <v>432</v>
      </c>
      <c r="G72" s="92" t="b">
        <v>0</v>
      </c>
      <c r="H72" s="92" t="b">
        <v>0</v>
      </c>
      <c r="I72" s="92" t="b">
        <v>0</v>
      </c>
      <c r="J72" s="92" t="b">
        <v>0</v>
      </c>
      <c r="K72" s="92" t="b">
        <v>0</v>
      </c>
      <c r="L72" s="92" t="b">
        <v>0</v>
      </c>
    </row>
    <row r="73" spans="1:12" ht="15">
      <c r="A73" s="92" t="s">
        <v>541</v>
      </c>
      <c r="B73" s="92" t="s">
        <v>534</v>
      </c>
      <c r="C73" s="92">
        <v>4</v>
      </c>
      <c r="D73" s="122">
        <v>0.008446767424000228</v>
      </c>
      <c r="E73" s="122">
        <v>1.7937903846908188</v>
      </c>
      <c r="F73" s="92" t="s">
        <v>432</v>
      </c>
      <c r="G73" s="92" t="b">
        <v>0</v>
      </c>
      <c r="H73" s="92" t="b">
        <v>0</v>
      </c>
      <c r="I73" s="92" t="b">
        <v>0</v>
      </c>
      <c r="J73" s="92" t="b">
        <v>0</v>
      </c>
      <c r="K73" s="92" t="b">
        <v>0</v>
      </c>
      <c r="L73" s="92" t="b">
        <v>0</v>
      </c>
    </row>
    <row r="74" spans="1:12" ht="15">
      <c r="A74" s="92" t="s">
        <v>534</v>
      </c>
      <c r="B74" s="92" t="s">
        <v>542</v>
      </c>
      <c r="C74" s="92">
        <v>4</v>
      </c>
      <c r="D74" s="122">
        <v>0.008446767424000228</v>
      </c>
      <c r="E74" s="122">
        <v>1.7937903846908188</v>
      </c>
      <c r="F74" s="92" t="s">
        <v>432</v>
      </c>
      <c r="G74" s="92" t="b">
        <v>0</v>
      </c>
      <c r="H74" s="92" t="b">
        <v>0</v>
      </c>
      <c r="I74" s="92" t="b">
        <v>0</v>
      </c>
      <c r="J74" s="92" t="b">
        <v>0</v>
      </c>
      <c r="K74" s="92" t="b">
        <v>0</v>
      </c>
      <c r="L74" s="92" t="b">
        <v>0</v>
      </c>
    </row>
    <row r="75" spans="1:12" ht="15">
      <c r="A75" s="92" t="s">
        <v>542</v>
      </c>
      <c r="B75" s="92" t="s">
        <v>543</v>
      </c>
      <c r="C75" s="92">
        <v>4</v>
      </c>
      <c r="D75" s="122">
        <v>0.008446767424000228</v>
      </c>
      <c r="E75" s="122">
        <v>1.8907003976988752</v>
      </c>
      <c r="F75" s="92" t="s">
        <v>432</v>
      </c>
      <c r="G75" s="92" t="b">
        <v>0</v>
      </c>
      <c r="H75" s="92" t="b">
        <v>0</v>
      </c>
      <c r="I75" s="92" t="b">
        <v>0</v>
      </c>
      <c r="J75" s="92" t="b">
        <v>0</v>
      </c>
      <c r="K75" s="92" t="b">
        <v>0</v>
      </c>
      <c r="L75" s="92" t="b">
        <v>0</v>
      </c>
    </row>
    <row r="76" spans="1:12" ht="15">
      <c r="A76" s="92" t="s">
        <v>543</v>
      </c>
      <c r="B76" s="92" t="s">
        <v>544</v>
      </c>
      <c r="C76" s="92">
        <v>4</v>
      </c>
      <c r="D76" s="122">
        <v>0.008446767424000228</v>
      </c>
      <c r="E76" s="122">
        <v>1.8907003976988752</v>
      </c>
      <c r="F76" s="92" t="s">
        <v>432</v>
      </c>
      <c r="G76" s="92" t="b">
        <v>0</v>
      </c>
      <c r="H76" s="92" t="b">
        <v>0</v>
      </c>
      <c r="I76" s="92" t="b">
        <v>0</v>
      </c>
      <c r="J76" s="92" t="b">
        <v>0</v>
      </c>
      <c r="K76" s="92" t="b">
        <v>0</v>
      </c>
      <c r="L76" s="92" t="b">
        <v>0</v>
      </c>
    </row>
    <row r="77" spans="1:12" ht="15">
      <c r="A77" s="92" t="s">
        <v>544</v>
      </c>
      <c r="B77" s="92" t="s">
        <v>545</v>
      </c>
      <c r="C77" s="92">
        <v>4</v>
      </c>
      <c r="D77" s="122">
        <v>0.008446767424000228</v>
      </c>
      <c r="E77" s="122">
        <v>1.8907003976988752</v>
      </c>
      <c r="F77" s="92" t="s">
        <v>432</v>
      </c>
      <c r="G77" s="92" t="b">
        <v>0</v>
      </c>
      <c r="H77" s="92" t="b">
        <v>0</v>
      </c>
      <c r="I77" s="92" t="b">
        <v>0</v>
      </c>
      <c r="J77" s="92" t="b">
        <v>0</v>
      </c>
      <c r="K77" s="92" t="b">
        <v>0</v>
      </c>
      <c r="L77" s="92" t="b">
        <v>0</v>
      </c>
    </row>
    <row r="78" spans="1:12" ht="15">
      <c r="A78" s="92" t="s">
        <v>545</v>
      </c>
      <c r="B78" s="92" t="s">
        <v>546</v>
      </c>
      <c r="C78" s="92">
        <v>4</v>
      </c>
      <c r="D78" s="122">
        <v>0.008446767424000228</v>
      </c>
      <c r="E78" s="122">
        <v>1.8907003976988752</v>
      </c>
      <c r="F78" s="92" t="s">
        <v>432</v>
      </c>
      <c r="G78" s="92" t="b">
        <v>0</v>
      </c>
      <c r="H78" s="92" t="b">
        <v>0</v>
      </c>
      <c r="I78" s="92" t="b">
        <v>0</v>
      </c>
      <c r="J78" s="92" t="b">
        <v>0</v>
      </c>
      <c r="K78" s="92" t="b">
        <v>0</v>
      </c>
      <c r="L78" s="92" t="b">
        <v>0</v>
      </c>
    </row>
    <row r="79" spans="1:12" ht="15">
      <c r="A79" s="92" t="s">
        <v>546</v>
      </c>
      <c r="B79" s="92" t="s">
        <v>547</v>
      </c>
      <c r="C79" s="92">
        <v>4</v>
      </c>
      <c r="D79" s="122">
        <v>0.008446767424000228</v>
      </c>
      <c r="E79" s="122">
        <v>1.8907003976988752</v>
      </c>
      <c r="F79" s="92" t="s">
        <v>432</v>
      </c>
      <c r="G79" s="92" t="b">
        <v>0</v>
      </c>
      <c r="H79" s="92" t="b">
        <v>0</v>
      </c>
      <c r="I79" s="92" t="b">
        <v>0</v>
      </c>
      <c r="J79" s="92" t="b">
        <v>0</v>
      </c>
      <c r="K79" s="92" t="b">
        <v>0</v>
      </c>
      <c r="L79" s="92" t="b">
        <v>0</v>
      </c>
    </row>
    <row r="80" spans="1:12" ht="15">
      <c r="A80" s="92" t="s">
        <v>547</v>
      </c>
      <c r="B80" s="92" t="s">
        <v>548</v>
      </c>
      <c r="C80" s="92">
        <v>4</v>
      </c>
      <c r="D80" s="122">
        <v>0.008446767424000228</v>
      </c>
      <c r="E80" s="122">
        <v>1.8907003976988752</v>
      </c>
      <c r="F80" s="92" t="s">
        <v>432</v>
      </c>
      <c r="G80" s="92" t="b">
        <v>0</v>
      </c>
      <c r="H80" s="92" t="b">
        <v>0</v>
      </c>
      <c r="I80" s="92" t="b">
        <v>0</v>
      </c>
      <c r="J80" s="92" t="b">
        <v>0</v>
      </c>
      <c r="K80" s="92" t="b">
        <v>0</v>
      </c>
      <c r="L80" s="92" t="b">
        <v>0</v>
      </c>
    </row>
    <row r="81" spans="1:12" ht="15">
      <c r="A81" s="92" t="s">
        <v>548</v>
      </c>
      <c r="B81" s="92" t="s">
        <v>549</v>
      </c>
      <c r="C81" s="92">
        <v>4</v>
      </c>
      <c r="D81" s="122">
        <v>0.008446767424000228</v>
      </c>
      <c r="E81" s="122">
        <v>1.8907003976988752</v>
      </c>
      <c r="F81" s="92" t="s">
        <v>432</v>
      </c>
      <c r="G81" s="92" t="b">
        <v>0</v>
      </c>
      <c r="H81" s="92" t="b">
        <v>0</v>
      </c>
      <c r="I81" s="92" t="b">
        <v>0</v>
      </c>
      <c r="J81" s="92" t="b">
        <v>0</v>
      </c>
      <c r="K81" s="92" t="b">
        <v>0</v>
      </c>
      <c r="L81" s="92" t="b">
        <v>0</v>
      </c>
    </row>
    <row r="82" spans="1:12" ht="15">
      <c r="A82" s="92" t="s">
        <v>549</v>
      </c>
      <c r="B82" s="92" t="s">
        <v>531</v>
      </c>
      <c r="C82" s="92">
        <v>4</v>
      </c>
      <c r="D82" s="122">
        <v>0.008446767424000228</v>
      </c>
      <c r="E82" s="122">
        <v>1.5385178795875127</v>
      </c>
      <c r="F82" s="92" t="s">
        <v>432</v>
      </c>
      <c r="G82" s="92" t="b">
        <v>0</v>
      </c>
      <c r="H82" s="92" t="b">
        <v>0</v>
      </c>
      <c r="I82" s="92" t="b">
        <v>0</v>
      </c>
      <c r="J82" s="92" t="b">
        <v>0</v>
      </c>
      <c r="K82" s="92" t="b">
        <v>0</v>
      </c>
      <c r="L82" s="92" t="b">
        <v>0</v>
      </c>
    </row>
    <row r="83" spans="1:12" ht="15">
      <c r="A83" s="92" t="s">
        <v>531</v>
      </c>
      <c r="B83" s="92" t="s">
        <v>550</v>
      </c>
      <c r="C83" s="92">
        <v>4</v>
      </c>
      <c r="D83" s="122">
        <v>0.008446767424000228</v>
      </c>
      <c r="E83" s="122">
        <v>1.5385178795875127</v>
      </c>
      <c r="F83" s="92" t="s">
        <v>432</v>
      </c>
      <c r="G83" s="92" t="b">
        <v>0</v>
      </c>
      <c r="H83" s="92" t="b">
        <v>0</v>
      </c>
      <c r="I83" s="92" t="b">
        <v>0</v>
      </c>
      <c r="J83" s="92" t="b">
        <v>0</v>
      </c>
      <c r="K83" s="92" t="b">
        <v>0</v>
      </c>
      <c r="L83" s="92" t="b">
        <v>0</v>
      </c>
    </row>
    <row r="84" spans="1:12" ht="15">
      <c r="A84" s="92" t="s">
        <v>550</v>
      </c>
      <c r="B84" s="92" t="s">
        <v>551</v>
      </c>
      <c r="C84" s="92">
        <v>3</v>
      </c>
      <c r="D84" s="122">
        <v>0.007467450824268751</v>
      </c>
      <c r="E84" s="122">
        <v>1.8907003976988752</v>
      </c>
      <c r="F84" s="92" t="s">
        <v>432</v>
      </c>
      <c r="G84" s="92" t="b">
        <v>0</v>
      </c>
      <c r="H84" s="92" t="b">
        <v>0</v>
      </c>
      <c r="I84" s="92" t="b">
        <v>0</v>
      </c>
      <c r="J84" s="92" t="b">
        <v>0</v>
      </c>
      <c r="K84" s="92" t="b">
        <v>0</v>
      </c>
      <c r="L84" s="92" t="b">
        <v>0</v>
      </c>
    </row>
    <row r="85" spans="1:12" ht="15">
      <c r="A85" s="92" t="s">
        <v>551</v>
      </c>
      <c r="B85" s="92" t="s">
        <v>552</v>
      </c>
      <c r="C85" s="92">
        <v>3</v>
      </c>
      <c r="D85" s="122">
        <v>0.007467450824268751</v>
      </c>
      <c r="E85" s="122">
        <v>2.015639134307175</v>
      </c>
      <c r="F85" s="92" t="s">
        <v>432</v>
      </c>
      <c r="G85" s="92" t="b">
        <v>0</v>
      </c>
      <c r="H85" s="92" t="b">
        <v>0</v>
      </c>
      <c r="I85" s="92" t="b">
        <v>0</v>
      </c>
      <c r="J85" s="92" t="b">
        <v>0</v>
      </c>
      <c r="K85" s="92" t="b">
        <v>0</v>
      </c>
      <c r="L85"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579</v>
      </c>
      <c r="B2" s="125" t="s">
        <v>580</v>
      </c>
      <c r="C2" s="68" t="s">
        <v>581</v>
      </c>
    </row>
    <row r="3" spans="1:3" ht="15">
      <c r="A3" s="124" t="s">
        <v>432</v>
      </c>
      <c r="B3" s="124" t="s">
        <v>432</v>
      </c>
      <c r="C3" s="36">
        <v>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587</v>
      </c>
      <c r="B1" s="13" t="s">
        <v>17</v>
      </c>
    </row>
    <row r="2" spans="1:2" ht="15">
      <c r="A2" s="86" t="s">
        <v>588</v>
      </c>
      <c r="B2" s="86" t="s">
        <v>594</v>
      </c>
    </row>
    <row r="3" spans="1:2" ht="15">
      <c r="A3" s="86" t="s">
        <v>589</v>
      </c>
      <c r="B3" s="86" t="s">
        <v>595</v>
      </c>
    </row>
    <row r="4" spans="1:2" ht="15">
      <c r="A4" s="86" t="s">
        <v>590</v>
      </c>
      <c r="B4" s="86" t="s">
        <v>596</v>
      </c>
    </row>
    <row r="5" spans="1:2" ht="15">
      <c r="A5" s="86" t="s">
        <v>591</v>
      </c>
      <c r="B5" s="86" t="s">
        <v>597</v>
      </c>
    </row>
    <row r="6" spans="1:2" ht="15">
      <c r="A6" s="86" t="s">
        <v>592</v>
      </c>
      <c r="B6" s="86" t="s">
        <v>598</v>
      </c>
    </row>
    <row r="7" spans="1:2" ht="15">
      <c r="A7" s="86" t="s">
        <v>593</v>
      </c>
      <c r="B7" s="86" t="s">
        <v>595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435</v>
      </c>
      <c r="BC2" s="13" t="s">
        <v>436</v>
      </c>
      <c r="BD2" s="68" t="s">
        <v>568</v>
      </c>
      <c r="BE2" s="68" t="s">
        <v>569</v>
      </c>
      <c r="BF2" s="68" t="s">
        <v>570</v>
      </c>
      <c r="BG2" s="68" t="s">
        <v>571</v>
      </c>
      <c r="BH2" s="68" t="s">
        <v>572</v>
      </c>
      <c r="BI2" s="68" t="s">
        <v>573</v>
      </c>
      <c r="BJ2" s="68" t="s">
        <v>574</v>
      </c>
      <c r="BK2" s="68" t="s">
        <v>575</v>
      </c>
      <c r="BL2" s="68" t="s">
        <v>576</v>
      </c>
    </row>
    <row r="3" spans="1:64" ht="15" customHeight="1">
      <c r="A3" s="85" t="s">
        <v>212</v>
      </c>
      <c r="B3" s="85" t="s">
        <v>224</v>
      </c>
      <c r="C3" s="53"/>
      <c r="D3" s="54"/>
      <c r="E3" s="66"/>
      <c r="F3" s="55"/>
      <c r="G3" s="53"/>
      <c r="H3" s="57"/>
      <c r="I3" s="56"/>
      <c r="J3" s="56"/>
      <c r="K3" s="36" t="s">
        <v>65</v>
      </c>
      <c r="L3" s="62">
        <v>3</v>
      </c>
      <c r="M3" s="62"/>
      <c r="N3" s="63"/>
      <c r="O3" s="86" t="s">
        <v>225</v>
      </c>
      <c r="P3" s="88">
        <v>43701.896203703705</v>
      </c>
      <c r="Q3" s="86" t="s">
        <v>226</v>
      </c>
      <c r="R3" s="90" t="s">
        <v>233</v>
      </c>
      <c r="S3" s="86" t="s">
        <v>237</v>
      </c>
      <c r="T3" s="86" t="s">
        <v>239</v>
      </c>
      <c r="U3" s="86"/>
      <c r="V3" s="90" t="s">
        <v>242</v>
      </c>
      <c r="W3" s="88">
        <v>43701.896203703705</v>
      </c>
      <c r="X3" s="90" t="s">
        <v>255</v>
      </c>
      <c r="Y3" s="86"/>
      <c r="Z3" s="86"/>
      <c r="AA3" s="92" t="s">
        <v>275</v>
      </c>
      <c r="AB3" s="86"/>
      <c r="AC3" s="86" t="b">
        <v>0</v>
      </c>
      <c r="AD3" s="86">
        <v>0</v>
      </c>
      <c r="AE3" s="92" t="s">
        <v>295</v>
      </c>
      <c r="AF3" s="86" t="b">
        <v>0</v>
      </c>
      <c r="AG3" s="86" t="s">
        <v>296</v>
      </c>
      <c r="AH3" s="86"/>
      <c r="AI3" s="92" t="s">
        <v>295</v>
      </c>
      <c r="AJ3" s="86" t="b">
        <v>0</v>
      </c>
      <c r="AK3" s="86">
        <v>0</v>
      </c>
      <c r="AL3" s="92" t="s">
        <v>291</v>
      </c>
      <c r="AM3" s="86" t="s">
        <v>297</v>
      </c>
      <c r="AN3" s="86" t="b">
        <v>0</v>
      </c>
      <c r="AO3" s="92" t="s">
        <v>291</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6</v>
      </c>
      <c r="BK3" s="52">
        <v>100</v>
      </c>
      <c r="BL3" s="51">
        <v>6</v>
      </c>
    </row>
    <row r="4" spans="1:64" ht="15" customHeight="1">
      <c r="A4" s="85" t="s">
        <v>213</v>
      </c>
      <c r="B4" s="85" t="s">
        <v>224</v>
      </c>
      <c r="C4" s="53"/>
      <c r="D4" s="54"/>
      <c r="E4" s="66"/>
      <c r="F4" s="55"/>
      <c r="G4" s="53"/>
      <c r="H4" s="57"/>
      <c r="I4" s="56"/>
      <c r="J4" s="56"/>
      <c r="K4" s="36" t="s">
        <v>65</v>
      </c>
      <c r="L4" s="84">
        <v>4</v>
      </c>
      <c r="M4" s="84"/>
      <c r="N4" s="63"/>
      <c r="O4" s="87" t="s">
        <v>225</v>
      </c>
      <c r="P4" s="89">
        <v>43701.89828703704</v>
      </c>
      <c r="Q4" s="87" t="s">
        <v>226</v>
      </c>
      <c r="R4" s="91" t="s">
        <v>233</v>
      </c>
      <c r="S4" s="87" t="s">
        <v>237</v>
      </c>
      <c r="T4" s="87" t="s">
        <v>239</v>
      </c>
      <c r="U4" s="87"/>
      <c r="V4" s="91" t="s">
        <v>243</v>
      </c>
      <c r="W4" s="89">
        <v>43701.89828703704</v>
      </c>
      <c r="X4" s="91" t="s">
        <v>256</v>
      </c>
      <c r="Y4" s="87"/>
      <c r="Z4" s="87"/>
      <c r="AA4" s="93" t="s">
        <v>276</v>
      </c>
      <c r="AB4" s="87"/>
      <c r="AC4" s="87" t="b">
        <v>0</v>
      </c>
      <c r="AD4" s="87">
        <v>0</v>
      </c>
      <c r="AE4" s="93" t="s">
        <v>295</v>
      </c>
      <c r="AF4" s="87" t="b">
        <v>0</v>
      </c>
      <c r="AG4" s="87" t="s">
        <v>296</v>
      </c>
      <c r="AH4" s="87"/>
      <c r="AI4" s="93" t="s">
        <v>295</v>
      </c>
      <c r="AJ4" s="87" t="b">
        <v>0</v>
      </c>
      <c r="AK4" s="87">
        <v>0</v>
      </c>
      <c r="AL4" s="93" t="s">
        <v>291</v>
      </c>
      <c r="AM4" s="87" t="s">
        <v>298</v>
      </c>
      <c r="AN4" s="87" t="b">
        <v>0</v>
      </c>
      <c r="AO4" s="93" t="s">
        <v>291</v>
      </c>
      <c r="AP4" s="87" t="s">
        <v>176</v>
      </c>
      <c r="AQ4" s="87">
        <v>0</v>
      </c>
      <c r="AR4" s="87">
        <v>0</v>
      </c>
      <c r="AS4" s="87"/>
      <c r="AT4" s="87"/>
      <c r="AU4" s="87"/>
      <c r="AV4" s="87"/>
      <c r="AW4" s="87"/>
      <c r="AX4" s="87"/>
      <c r="AY4" s="87"/>
      <c r="AZ4" s="87"/>
      <c r="BA4">
        <v>2</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6</v>
      </c>
      <c r="BK4" s="52">
        <v>100</v>
      </c>
      <c r="BL4" s="51">
        <v>6</v>
      </c>
    </row>
    <row r="5" spans="1:64" ht="15">
      <c r="A5" s="85" t="s">
        <v>213</v>
      </c>
      <c r="B5" s="85" t="s">
        <v>224</v>
      </c>
      <c r="C5" s="53"/>
      <c r="D5" s="54"/>
      <c r="E5" s="66"/>
      <c r="F5" s="55"/>
      <c r="G5" s="53"/>
      <c r="H5" s="57"/>
      <c r="I5" s="56"/>
      <c r="J5" s="56"/>
      <c r="K5" s="36" t="s">
        <v>65</v>
      </c>
      <c r="L5" s="84">
        <v>5</v>
      </c>
      <c r="M5" s="84"/>
      <c r="N5" s="63"/>
      <c r="O5" s="87" t="s">
        <v>225</v>
      </c>
      <c r="P5" s="89">
        <v>43701.89837962963</v>
      </c>
      <c r="Q5" s="87" t="s">
        <v>226</v>
      </c>
      <c r="R5" s="91" t="s">
        <v>233</v>
      </c>
      <c r="S5" s="87" t="s">
        <v>237</v>
      </c>
      <c r="T5" s="87" t="s">
        <v>239</v>
      </c>
      <c r="U5" s="87"/>
      <c r="V5" s="91" t="s">
        <v>243</v>
      </c>
      <c r="W5" s="89">
        <v>43701.89837962963</v>
      </c>
      <c r="X5" s="91" t="s">
        <v>257</v>
      </c>
      <c r="Y5" s="87"/>
      <c r="Z5" s="87"/>
      <c r="AA5" s="93" t="s">
        <v>277</v>
      </c>
      <c r="AB5" s="87"/>
      <c r="AC5" s="87" t="b">
        <v>0</v>
      </c>
      <c r="AD5" s="87">
        <v>0</v>
      </c>
      <c r="AE5" s="93" t="s">
        <v>295</v>
      </c>
      <c r="AF5" s="87" t="b">
        <v>0</v>
      </c>
      <c r="AG5" s="87" t="s">
        <v>296</v>
      </c>
      <c r="AH5" s="87"/>
      <c r="AI5" s="93" t="s">
        <v>295</v>
      </c>
      <c r="AJ5" s="87" t="b">
        <v>0</v>
      </c>
      <c r="AK5" s="87">
        <v>0</v>
      </c>
      <c r="AL5" s="93" t="s">
        <v>291</v>
      </c>
      <c r="AM5" s="87" t="s">
        <v>298</v>
      </c>
      <c r="AN5" s="87" t="b">
        <v>0</v>
      </c>
      <c r="AO5" s="93" t="s">
        <v>291</v>
      </c>
      <c r="AP5" s="87" t="s">
        <v>176</v>
      </c>
      <c r="AQ5" s="87">
        <v>0</v>
      </c>
      <c r="AR5" s="87">
        <v>0</v>
      </c>
      <c r="AS5" s="87"/>
      <c r="AT5" s="87"/>
      <c r="AU5" s="87"/>
      <c r="AV5" s="87"/>
      <c r="AW5" s="87"/>
      <c r="AX5" s="87"/>
      <c r="AY5" s="87"/>
      <c r="AZ5" s="87"/>
      <c r="BA5">
        <v>2</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6</v>
      </c>
      <c r="BK5" s="52">
        <v>100</v>
      </c>
      <c r="BL5" s="51">
        <v>6</v>
      </c>
    </row>
    <row r="6" spans="1:64" ht="15">
      <c r="A6" s="85" t="s">
        <v>214</v>
      </c>
      <c r="B6" s="85" t="s">
        <v>224</v>
      </c>
      <c r="C6" s="53"/>
      <c r="D6" s="54"/>
      <c r="E6" s="66"/>
      <c r="F6" s="55"/>
      <c r="G6" s="53"/>
      <c r="H6" s="57"/>
      <c r="I6" s="56"/>
      <c r="J6" s="56"/>
      <c r="K6" s="36" t="s">
        <v>65</v>
      </c>
      <c r="L6" s="84">
        <v>6</v>
      </c>
      <c r="M6" s="84"/>
      <c r="N6" s="63"/>
      <c r="O6" s="87" t="s">
        <v>225</v>
      </c>
      <c r="P6" s="89">
        <v>43703.56569444444</v>
      </c>
      <c r="Q6" s="87" t="s">
        <v>227</v>
      </c>
      <c r="R6" s="87"/>
      <c r="S6" s="87"/>
      <c r="T6" s="87" t="s">
        <v>240</v>
      </c>
      <c r="U6" s="87"/>
      <c r="V6" s="91" t="s">
        <v>244</v>
      </c>
      <c r="W6" s="89">
        <v>43703.56569444444</v>
      </c>
      <c r="X6" s="91" t="s">
        <v>258</v>
      </c>
      <c r="Y6" s="87"/>
      <c r="Z6" s="87"/>
      <c r="AA6" s="93" t="s">
        <v>278</v>
      </c>
      <c r="AB6" s="87"/>
      <c r="AC6" s="87" t="b">
        <v>0</v>
      </c>
      <c r="AD6" s="87">
        <v>0</v>
      </c>
      <c r="AE6" s="93" t="s">
        <v>295</v>
      </c>
      <c r="AF6" s="87" t="b">
        <v>0</v>
      </c>
      <c r="AG6" s="87" t="s">
        <v>296</v>
      </c>
      <c r="AH6" s="87"/>
      <c r="AI6" s="93" t="s">
        <v>295</v>
      </c>
      <c r="AJ6" s="87" t="b">
        <v>0</v>
      </c>
      <c r="AK6" s="87">
        <v>0</v>
      </c>
      <c r="AL6" s="93" t="s">
        <v>292</v>
      </c>
      <c r="AM6" s="87" t="s">
        <v>298</v>
      </c>
      <c r="AN6" s="87" t="b">
        <v>0</v>
      </c>
      <c r="AO6" s="93" t="s">
        <v>292</v>
      </c>
      <c r="AP6" s="87" t="s">
        <v>176</v>
      </c>
      <c r="AQ6" s="87">
        <v>0</v>
      </c>
      <c r="AR6" s="87">
        <v>0</v>
      </c>
      <c r="AS6" s="87"/>
      <c r="AT6" s="87"/>
      <c r="AU6" s="87"/>
      <c r="AV6" s="87"/>
      <c r="AW6" s="87"/>
      <c r="AX6" s="87"/>
      <c r="AY6" s="87"/>
      <c r="AZ6" s="87"/>
      <c r="BA6">
        <v>1</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22</v>
      </c>
      <c r="BK6" s="52">
        <v>100</v>
      </c>
      <c r="BL6" s="51">
        <v>22</v>
      </c>
    </row>
    <row r="7" spans="1:64" ht="15">
      <c r="A7" s="85" t="s">
        <v>215</v>
      </c>
      <c r="B7" s="85" t="s">
        <v>224</v>
      </c>
      <c r="C7" s="53"/>
      <c r="D7" s="54"/>
      <c r="E7" s="66"/>
      <c r="F7" s="55"/>
      <c r="G7" s="53"/>
      <c r="H7" s="57"/>
      <c r="I7" s="56"/>
      <c r="J7" s="56"/>
      <c r="K7" s="36" t="s">
        <v>65</v>
      </c>
      <c r="L7" s="84">
        <v>7</v>
      </c>
      <c r="M7" s="84"/>
      <c r="N7" s="63"/>
      <c r="O7" s="87" t="s">
        <v>225</v>
      </c>
      <c r="P7" s="89">
        <v>43702.12315972222</v>
      </c>
      <c r="Q7" s="87" t="s">
        <v>226</v>
      </c>
      <c r="R7" s="91" t="s">
        <v>233</v>
      </c>
      <c r="S7" s="87" t="s">
        <v>237</v>
      </c>
      <c r="T7" s="87" t="s">
        <v>239</v>
      </c>
      <c r="U7" s="87"/>
      <c r="V7" s="91" t="s">
        <v>245</v>
      </c>
      <c r="W7" s="89">
        <v>43702.12315972222</v>
      </c>
      <c r="X7" s="91" t="s">
        <v>259</v>
      </c>
      <c r="Y7" s="87"/>
      <c r="Z7" s="87"/>
      <c r="AA7" s="93" t="s">
        <v>279</v>
      </c>
      <c r="AB7" s="87"/>
      <c r="AC7" s="87" t="b">
        <v>0</v>
      </c>
      <c r="AD7" s="87">
        <v>0</v>
      </c>
      <c r="AE7" s="93" t="s">
        <v>295</v>
      </c>
      <c r="AF7" s="87" t="b">
        <v>0</v>
      </c>
      <c r="AG7" s="87" t="s">
        <v>296</v>
      </c>
      <c r="AH7" s="87"/>
      <c r="AI7" s="93" t="s">
        <v>295</v>
      </c>
      <c r="AJ7" s="87" t="b">
        <v>0</v>
      </c>
      <c r="AK7" s="87">
        <v>0</v>
      </c>
      <c r="AL7" s="93" t="s">
        <v>291</v>
      </c>
      <c r="AM7" s="87" t="s">
        <v>298</v>
      </c>
      <c r="AN7" s="87" t="b">
        <v>0</v>
      </c>
      <c r="AO7" s="93" t="s">
        <v>291</v>
      </c>
      <c r="AP7" s="87" t="s">
        <v>176</v>
      </c>
      <c r="AQ7" s="87">
        <v>0</v>
      </c>
      <c r="AR7" s="87">
        <v>0</v>
      </c>
      <c r="AS7" s="87"/>
      <c r="AT7" s="87"/>
      <c r="AU7" s="87"/>
      <c r="AV7" s="87"/>
      <c r="AW7" s="87"/>
      <c r="AX7" s="87"/>
      <c r="AY7" s="87"/>
      <c r="AZ7" s="87"/>
      <c r="BA7">
        <v>2</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6</v>
      </c>
      <c r="BK7" s="52">
        <v>100</v>
      </c>
      <c r="BL7" s="51">
        <v>6</v>
      </c>
    </row>
    <row r="8" spans="1:64" ht="15">
      <c r="A8" s="85" t="s">
        <v>215</v>
      </c>
      <c r="B8" s="85" t="s">
        <v>224</v>
      </c>
      <c r="C8" s="53"/>
      <c r="D8" s="54"/>
      <c r="E8" s="66"/>
      <c r="F8" s="55"/>
      <c r="G8" s="53"/>
      <c r="H8" s="57"/>
      <c r="I8" s="56"/>
      <c r="J8" s="56"/>
      <c r="K8" s="36" t="s">
        <v>65</v>
      </c>
      <c r="L8" s="84">
        <v>8</v>
      </c>
      <c r="M8" s="84"/>
      <c r="N8" s="63"/>
      <c r="O8" s="87" t="s">
        <v>225</v>
      </c>
      <c r="P8" s="89">
        <v>43703.56758101852</v>
      </c>
      <c r="Q8" s="87" t="s">
        <v>227</v>
      </c>
      <c r="R8" s="87"/>
      <c r="S8" s="87"/>
      <c r="T8" s="87" t="s">
        <v>240</v>
      </c>
      <c r="U8" s="87"/>
      <c r="V8" s="91" t="s">
        <v>245</v>
      </c>
      <c r="W8" s="89">
        <v>43703.56758101852</v>
      </c>
      <c r="X8" s="91" t="s">
        <v>260</v>
      </c>
      <c r="Y8" s="87"/>
      <c r="Z8" s="87"/>
      <c r="AA8" s="93" t="s">
        <v>280</v>
      </c>
      <c r="AB8" s="87"/>
      <c r="AC8" s="87" t="b">
        <v>0</v>
      </c>
      <c r="AD8" s="87">
        <v>0</v>
      </c>
      <c r="AE8" s="93" t="s">
        <v>295</v>
      </c>
      <c r="AF8" s="87" t="b">
        <v>0</v>
      </c>
      <c r="AG8" s="87" t="s">
        <v>296</v>
      </c>
      <c r="AH8" s="87"/>
      <c r="AI8" s="93" t="s">
        <v>295</v>
      </c>
      <c r="AJ8" s="87" t="b">
        <v>0</v>
      </c>
      <c r="AK8" s="87">
        <v>0</v>
      </c>
      <c r="AL8" s="93" t="s">
        <v>292</v>
      </c>
      <c r="AM8" s="87" t="s">
        <v>298</v>
      </c>
      <c r="AN8" s="87" t="b">
        <v>0</v>
      </c>
      <c r="AO8" s="93" t="s">
        <v>292</v>
      </c>
      <c r="AP8" s="87" t="s">
        <v>176</v>
      </c>
      <c r="AQ8" s="87">
        <v>0</v>
      </c>
      <c r="AR8" s="87">
        <v>0</v>
      </c>
      <c r="AS8" s="87"/>
      <c r="AT8" s="87"/>
      <c r="AU8" s="87"/>
      <c r="AV8" s="87"/>
      <c r="AW8" s="87"/>
      <c r="AX8" s="87"/>
      <c r="AY8" s="87"/>
      <c r="AZ8" s="87"/>
      <c r="BA8">
        <v>2</v>
      </c>
      <c r="BB8" s="86" t="str">
        <f>REPLACE(INDEX(GroupVertices[Group],MATCH(Edges25[[#This Row],[Vertex 1]],GroupVertices[Vertex],0)),1,1,"")</f>
        <v>1</v>
      </c>
      <c r="BC8" s="86" t="str">
        <f>REPLACE(INDEX(GroupVertices[Group],MATCH(Edges25[[#This Row],[Vertex 2]],GroupVertices[Vertex],0)),1,1,"")</f>
        <v>1</v>
      </c>
      <c r="BD8" s="51">
        <v>0</v>
      </c>
      <c r="BE8" s="52">
        <v>0</v>
      </c>
      <c r="BF8" s="51">
        <v>0</v>
      </c>
      <c r="BG8" s="52">
        <v>0</v>
      </c>
      <c r="BH8" s="51">
        <v>0</v>
      </c>
      <c r="BI8" s="52">
        <v>0</v>
      </c>
      <c r="BJ8" s="51">
        <v>22</v>
      </c>
      <c r="BK8" s="52">
        <v>100</v>
      </c>
      <c r="BL8" s="51">
        <v>22</v>
      </c>
    </row>
    <row r="9" spans="1:64" ht="15">
      <c r="A9" s="85" t="s">
        <v>216</v>
      </c>
      <c r="B9" s="85" t="s">
        <v>224</v>
      </c>
      <c r="C9" s="53"/>
      <c r="D9" s="54"/>
      <c r="E9" s="66"/>
      <c r="F9" s="55"/>
      <c r="G9" s="53"/>
      <c r="H9" s="57"/>
      <c r="I9" s="56"/>
      <c r="J9" s="56"/>
      <c r="K9" s="36" t="s">
        <v>65</v>
      </c>
      <c r="L9" s="84">
        <v>9</v>
      </c>
      <c r="M9" s="84"/>
      <c r="N9" s="63"/>
      <c r="O9" s="87" t="s">
        <v>225</v>
      </c>
      <c r="P9" s="89">
        <v>43703.570752314816</v>
      </c>
      <c r="Q9" s="87" t="s">
        <v>227</v>
      </c>
      <c r="R9" s="87"/>
      <c r="S9" s="87"/>
      <c r="T9" s="87" t="s">
        <v>240</v>
      </c>
      <c r="U9" s="87"/>
      <c r="V9" s="91" t="s">
        <v>246</v>
      </c>
      <c r="W9" s="89">
        <v>43703.570752314816</v>
      </c>
      <c r="X9" s="91" t="s">
        <v>261</v>
      </c>
      <c r="Y9" s="87"/>
      <c r="Z9" s="87"/>
      <c r="AA9" s="93" t="s">
        <v>281</v>
      </c>
      <c r="AB9" s="87"/>
      <c r="AC9" s="87" t="b">
        <v>0</v>
      </c>
      <c r="AD9" s="87">
        <v>0</v>
      </c>
      <c r="AE9" s="93" t="s">
        <v>295</v>
      </c>
      <c r="AF9" s="87" t="b">
        <v>0</v>
      </c>
      <c r="AG9" s="87" t="s">
        <v>296</v>
      </c>
      <c r="AH9" s="87"/>
      <c r="AI9" s="93" t="s">
        <v>295</v>
      </c>
      <c r="AJ9" s="87" t="b">
        <v>0</v>
      </c>
      <c r="AK9" s="87">
        <v>0</v>
      </c>
      <c r="AL9" s="93" t="s">
        <v>292</v>
      </c>
      <c r="AM9" s="87" t="s">
        <v>297</v>
      </c>
      <c r="AN9" s="87" t="b">
        <v>0</v>
      </c>
      <c r="AO9" s="93" t="s">
        <v>292</v>
      </c>
      <c r="AP9" s="87" t="s">
        <v>176</v>
      </c>
      <c r="AQ9" s="87">
        <v>0</v>
      </c>
      <c r="AR9" s="87">
        <v>0</v>
      </c>
      <c r="AS9" s="87"/>
      <c r="AT9" s="87"/>
      <c r="AU9" s="87"/>
      <c r="AV9" s="87"/>
      <c r="AW9" s="87"/>
      <c r="AX9" s="87"/>
      <c r="AY9" s="87"/>
      <c r="AZ9" s="87"/>
      <c r="BA9">
        <v>1</v>
      </c>
      <c r="BB9" s="86" t="str">
        <f>REPLACE(INDEX(GroupVertices[Group],MATCH(Edges25[[#This Row],[Vertex 1]],GroupVertices[Vertex],0)),1,1,"")</f>
        <v>1</v>
      </c>
      <c r="BC9" s="86" t="str">
        <f>REPLACE(INDEX(GroupVertices[Group],MATCH(Edges25[[#This Row],[Vertex 2]],GroupVertices[Vertex],0)),1,1,"")</f>
        <v>1</v>
      </c>
      <c r="BD9" s="51">
        <v>0</v>
      </c>
      <c r="BE9" s="52">
        <v>0</v>
      </c>
      <c r="BF9" s="51">
        <v>0</v>
      </c>
      <c r="BG9" s="52">
        <v>0</v>
      </c>
      <c r="BH9" s="51">
        <v>0</v>
      </c>
      <c r="BI9" s="52">
        <v>0</v>
      </c>
      <c r="BJ9" s="51">
        <v>22</v>
      </c>
      <c r="BK9" s="52">
        <v>100</v>
      </c>
      <c r="BL9" s="51">
        <v>22</v>
      </c>
    </row>
    <row r="10" spans="1:64" ht="15">
      <c r="A10" s="85" t="s">
        <v>217</v>
      </c>
      <c r="B10" s="85" t="s">
        <v>224</v>
      </c>
      <c r="C10" s="53"/>
      <c r="D10" s="54"/>
      <c r="E10" s="66"/>
      <c r="F10" s="55"/>
      <c r="G10" s="53"/>
      <c r="H10" s="57"/>
      <c r="I10" s="56"/>
      <c r="J10" s="56"/>
      <c r="K10" s="36" t="s">
        <v>65</v>
      </c>
      <c r="L10" s="84">
        <v>10</v>
      </c>
      <c r="M10" s="84"/>
      <c r="N10" s="63"/>
      <c r="O10" s="87" t="s">
        <v>225</v>
      </c>
      <c r="P10" s="89">
        <v>43703.58829861111</v>
      </c>
      <c r="Q10" s="87" t="s">
        <v>227</v>
      </c>
      <c r="R10" s="87"/>
      <c r="S10" s="87"/>
      <c r="T10" s="87" t="s">
        <v>240</v>
      </c>
      <c r="U10" s="87"/>
      <c r="V10" s="91" t="s">
        <v>247</v>
      </c>
      <c r="W10" s="89">
        <v>43703.58829861111</v>
      </c>
      <c r="X10" s="91" t="s">
        <v>262</v>
      </c>
      <c r="Y10" s="87"/>
      <c r="Z10" s="87"/>
      <c r="AA10" s="93" t="s">
        <v>282</v>
      </c>
      <c r="AB10" s="87"/>
      <c r="AC10" s="87" t="b">
        <v>0</v>
      </c>
      <c r="AD10" s="87">
        <v>0</v>
      </c>
      <c r="AE10" s="93" t="s">
        <v>295</v>
      </c>
      <c r="AF10" s="87" t="b">
        <v>0</v>
      </c>
      <c r="AG10" s="87" t="s">
        <v>296</v>
      </c>
      <c r="AH10" s="87"/>
      <c r="AI10" s="93" t="s">
        <v>295</v>
      </c>
      <c r="AJ10" s="87" t="b">
        <v>0</v>
      </c>
      <c r="AK10" s="87">
        <v>0</v>
      </c>
      <c r="AL10" s="93" t="s">
        <v>292</v>
      </c>
      <c r="AM10" s="87" t="s">
        <v>299</v>
      </c>
      <c r="AN10" s="87" t="b">
        <v>0</v>
      </c>
      <c r="AO10" s="93" t="s">
        <v>292</v>
      </c>
      <c r="AP10" s="87" t="s">
        <v>176</v>
      </c>
      <c r="AQ10" s="87">
        <v>0</v>
      </c>
      <c r="AR10" s="87">
        <v>0</v>
      </c>
      <c r="AS10" s="87"/>
      <c r="AT10" s="87"/>
      <c r="AU10" s="87"/>
      <c r="AV10" s="87"/>
      <c r="AW10" s="87"/>
      <c r="AX10" s="87"/>
      <c r="AY10" s="87"/>
      <c r="AZ10" s="87"/>
      <c r="BA10">
        <v>1</v>
      </c>
      <c r="BB10" s="86" t="str">
        <f>REPLACE(INDEX(GroupVertices[Group],MATCH(Edges25[[#This Row],[Vertex 1]],GroupVertices[Vertex],0)),1,1,"")</f>
        <v>1</v>
      </c>
      <c r="BC10" s="86" t="str">
        <f>REPLACE(INDEX(GroupVertices[Group],MATCH(Edges25[[#This Row],[Vertex 2]],GroupVertices[Vertex],0)),1,1,"")</f>
        <v>1</v>
      </c>
      <c r="BD10" s="51">
        <v>0</v>
      </c>
      <c r="BE10" s="52">
        <v>0</v>
      </c>
      <c r="BF10" s="51">
        <v>0</v>
      </c>
      <c r="BG10" s="52">
        <v>0</v>
      </c>
      <c r="BH10" s="51">
        <v>0</v>
      </c>
      <c r="BI10" s="52">
        <v>0</v>
      </c>
      <c r="BJ10" s="51">
        <v>22</v>
      </c>
      <c r="BK10" s="52">
        <v>100</v>
      </c>
      <c r="BL10" s="51">
        <v>22</v>
      </c>
    </row>
    <row r="11" spans="1:64" ht="15">
      <c r="A11" s="85" t="s">
        <v>218</v>
      </c>
      <c r="B11" s="85" t="s">
        <v>224</v>
      </c>
      <c r="C11" s="53"/>
      <c r="D11" s="54"/>
      <c r="E11" s="66"/>
      <c r="F11" s="55"/>
      <c r="G11" s="53"/>
      <c r="H11" s="57"/>
      <c r="I11" s="56"/>
      <c r="J11" s="56"/>
      <c r="K11" s="36" t="s">
        <v>65</v>
      </c>
      <c r="L11" s="84">
        <v>11</v>
      </c>
      <c r="M11" s="84"/>
      <c r="N11" s="63"/>
      <c r="O11" s="87" t="s">
        <v>225</v>
      </c>
      <c r="P11" s="89">
        <v>43703.602789351855</v>
      </c>
      <c r="Q11" s="87" t="s">
        <v>227</v>
      </c>
      <c r="R11" s="87"/>
      <c r="S11" s="87"/>
      <c r="T11" s="87" t="s">
        <v>240</v>
      </c>
      <c r="U11" s="87"/>
      <c r="V11" s="91" t="s">
        <v>248</v>
      </c>
      <c r="W11" s="89">
        <v>43703.602789351855</v>
      </c>
      <c r="X11" s="91" t="s">
        <v>263</v>
      </c>
      <c r="Y11" s="87"/>
      <c r="Z11" s="87"/>
      <c r="AA11" s="93" t="s">
        <v>283</v>
      </c>
      <c r="AB11" s="87"/>
      <c r="AC11" s="87" t="b">
        <v>0</v>
      </c>
      <c r="AD11" s="87">
        <v>0</v>
      </c>
      <c r="AE11" s="93" t="s">
        <v>295</v>
      </c>
      <c r="AF11" s="87" t="b">
        <v>0</v>
      </c>
      <c r="AG11" s="87" t="s">
        <v>296</v>
      </c>
      <c r="AH11" s="87"/>
      <c r="AI11" s="93" t="s">
        <v>295</v>
      </c>
      <c r="AJ11" s="87" t="b">
        <v>0</v>
      </c>
      <c r="AK11" s="87">
        <v>0</v>
      </c>
      <c r="AL11" s="93" t="s">
        <v>292</v>
      </c>
      <c r="AM11" s="87" t="s">
        <v>297</v>
      </c>
      <c r="AN11" s="87" t="b">
        <v>0</v>
      </c>
      <c r="AO11" s="93" t="s">
        <v>292</v>
      </c>
      <c r="AP11" s="87" t="s">
        <v>176</v>
      </c>
      <c r="AQ11" s="87">
        <v>0</v>
      </c>
      <c r="AR11" s="87">
        <v>0</v>
      </c>
      <c r="AS11" s="87"/>
      <c r="AT11" s="87"/>
      <c r="AU11" s="87"/>
      <c r="AV11" s="87"/>
      <c r="AW11" s="87"/>
      <c r="AX11" s="87"/>
      <c r="AY11" s="87"/>
      <c r="AZ11" s="87"/>
      <c r="BA11">
        <v>1</v>
      </c>
      <c r="BB11" s="86" t="str">
        <f>REPLACE(INDEX(GroupVertices[Group],MATCH(Edges25[[#This Row],[Vertex 1]],GroupVertices[Vertex],0)),1,1,"")</f>
        <v>1</v>
      </c>
      <c r="BC11" s="86" t="str">
        <f>REPLACE(INDEX(GroupVertices[Group],MATCH(Edges25[[#This Row],[Vertex 2]],GroupVertices[Vertex],0)),1,1,"")</f>
        <v>1</v>
      </c>
      <c r="BD11" s="51">
        <v>0</v>
      </c>
      <c r="BE11" s="52">
        <v>0</v>
      </c>
      <c r="BF11" s="51">
        <v>0</v>
      </c>
      <c r="BG11" s="52">
        <v>0</v>
      </c>
      <c r="BH11" s="51">
        <v>0</v>
      </c>
      <c r="BI11" s="52">
        <v>0</v>
      </c>
      <c r="BJ11" s="51">
        <v>22</v>
      </c>
      <c r="BK11" s="52">
        <v>100</v>
      </c>
      <c r="BL11" s="51">
        <v>22</v>
      </c>
    </row>
    <row r="12" spans="1:64" ht="15">
      <c r="A12" s="85" t="s">
        <v>219</v>
      </c>
      <c r="B12" s="85" t="s">
        <v>224</v>
      </c>
      <c r="C12" s="53"/>
      <c r="D12" s="54"/>
      <c r="E12" s="66"/>
      <c r="F12" s="55"/>
      <c r="G12" s="53"/>
      <c r="H12" s="57"/>
      <c r="I12" s="56"/>
      <c r="J12" s="56"/>
      <c r="K12" s="36" t="s">
        <v>65</v>
      </c>
      <c r="L12" s="84">
        <v>12</v>
      </c>
      <c r="M12" s="84"/>
      <c r="N12" s="63"/>
      <c r="O12" s="87" t="s">
        <v>225</v>
      </c>
      <c r="P12" s="89">
        <v>43703.565983796296</v>
      </c>
      <c r="Q12" s="87" t="s">
        <v>227</v>
      </c>
      <c r="R12" s="87"/>
      <c r="S12" s="87"/>
      <c r="T12" s="87" t="s">
        <v>240</v>
      </c>
      <c r="U12" s="87"/>
      <c r="V12" s="91" t="s">
        <v>249</v>
      </c>
      <c r="W12" s="89">
        <v>43703.565983796296</v>
      </c>
      <c r="X12" s="91" t="s">
        <v>264</v>
      </c>
      <c r="Y12" s="87"/>
      <c r="Z12" s="87"/>
      <c r="AA12" s="93" t="s">
        <v>284</v>
      </c>
      <c r="AB12" s="87"/>
      <c r="AC12" s="87" t="b">
        <v>0</v>
      </c>
      <c r="AD12" s="87">
        <v>0</v>
      </c>
      <c r="AE12" s="93" t="s">
        <v>295</v>
      </c>
      <c r="AF12" s="87" t="b">
        <v>0</v>
      </c>
      <c r="AG12" s="87" t="s">
        <v>296</v>
      </c>
      <c r="AH12" s="87"/>
      <c r="AI12" s="93" t="s">
        <v>295</v>
      </c>
      <c r="AJ12" s="87" t="b">
        <v>0</v>
      </c>
      <c r="AK12" s="87">
        <v>0</v>
      </c>
      <c r="AL12" s="93" t="s">
        <v>292</v>
      </c>
      <c r="AM12" s="87" t="s">
        <v>300</v>
      </c>
      <c r="AN12" s="87" t="b">
        <v>0</v>
      </c>
      <c r="AO12" s="93" t="s">
        <v>292</v>
      </c>
      <c r="AP12" s="87" t="s">
        <v>176</v>
      </c>
      <c r="AQ12" s="87">
        <v>0</v>
      </c>
      <c r="AR12" s="87">
        <v>0</v>
      </c>
      <c r="AS12" s="87"/>
      <c r="AT12" s="87"/>
      <c r="AU12" s="87"/>
      <c r="AV12" s="87"/>
      <c r="AW12" s="87"/>
      <c r="AX12" s="87"/>
      <c r="AY12" s="87"/>
      <c r="AZ12" s="87"/>
      <c r="BA12">
        <v>2</v>
      </c>
      <c r="BB12" s="86" t="str">
        <f>REPLACE(INDEX(GroupVertices[Group],MATCH(Edges25[[#This Row],[Vertex 1]],GroupVertices[Vertex],0)),1,1,"")</f>
        <v>1</v>
      </c>
      <c r="BC12" s="86" t="str">
        <f>REPLACE(INDEX(GroupVertices[Group],MATCH(Edges25[[#This Row],[Vertex 2]],GroupVertices[Vertex],0)),1,1,"")</f>
        <v>1</v>
      </c>
      <c r="BD12" s="51">
        <v>0</v>
      </c>
      <c r="BE12" s="52">
        <v>0</v>
      </c>
      <c r="BF12" s="51">
        <v>0</v>
      </c>
      <c r="BG12" s="52">
        <v>0</v>
      </c>
      <c r="BH12" s="51">
        <v>0</v>
      </c>
      <c r="BI12" s="52">
        <v>0</v>
      </c>
      <c r="BJ12" s="51">
        <v>22</v>
      </c>
      <c r="BK12" s="52">
        <v>100</v>
      </c>
      <c r="BL12" s="51">
        <v>22</v>
      </c>
    </row>
    <row r="13" spans="1:64" ht="15">
      <c r="A13" s="85" t="s">
        <v>219</v>
      </c>
      <c r="B13" s="85" t="s">
        <v>224</v>
      </c>
      <c r="C13" s="53"/>
      <c r="D13" s="54"/>
      <c r="E13" s="66"/>
      <c r="F13" s="55"/>
      <c r="G13" s="53"/>
      <c r="H13" s="57"/>
      <c r="I13" s="56"/>
      <c r="J13" s="56"/>
      <c r="K13" s="36" t="s">
        <v>65</v>
      </c>
      <c r="L13" s="84">
        <v>13</v>
      </c>
      <c r="M13" s="84"/>
      <c r="N13" s="63"/>
      <c r="O13" s="87" t="s">
        <v>225</v>
      </c>
      <c r="P13" s="89">
        <v>43703.612546296295</v>
      </c>
      <c r="Q13" s="87" t="s">
        <v>227</v>
      </c>
      <c r="R13" s="87"/>
      <c r="S13" s="87"/>
      <c r="T13" s="87" t="s">
        <v>240</v>
      </c>
      <c r="U13" s="87"/>
      <c r="V13" s="91" t="s">
        <v>249</v>
      </c>
      <c r="W13" s="89">
        <v>43703.612546296295</v>
      </c>
      <c r="X13" s="91" t="s">
        <v>265</v>
      </c>
      <c r="Y13" s="87"/>
      <c r="Z13" s="87"/>
      <c r="AA13" s="93" t="s">
        <v>285</v>
      </c>
      <c r="AB13" s="87"/>
      <c r="AC13" s="87" t="b">
        <v>0</v>
      </c>
      <c r="AD13" s="87">
        <v>0</v>
      </c>
      <c r="AE13" s="93" t="s">
        <v>295</v>
      </c>
      <c r="AF13" s="87" t="b">
        <v>0</v>
      </c>
      <c r="AG13" s="87" t="s">
        <v>296</v>
      </c>
      <c r="AH13" s="87"/>
      <c r="AI13" s="93" t="s">
        <v>295</v>
      </c>
      <c r="AJ13" s="87" t="b">
        <v>0</v>
      </c>
      <c r="AK13" s="87">
        <v>0</v>
      </c>
      <c r="AL13" s="93" t="s">
        <v>292</v>
      </c>
      <c r="AM13" s="87" t="s">
        <v>300</v>
      </c>
      <c r="AN13" s="87" t="b">
        <v>0</v>
      </c>
      <c r="AO13" s="93" t="s">
        <v>292</v>
      </c>
      <c r="AP13" s="87" t="s">
        <v>176</v>
      </c>
      <c r="AQ13" s="87">
        <v>0</v>
      </c>
      <c r="AR13" s="87">
        <v>0</v>
      </c>
      <c r="AS13" s="87"/>
      <c r="AT13" s="87"/>
      <c r="AU13" s="87"/>
      <c r="AV13" s="87"/>
      <c r="AW13" s="87"/>
      <c r="AX13" s="87"/>
      <c r="AY13" s="87"/>
      <c r="AZ13" s="87"/>
      <c r="BA13">
        <v>2</v>
      </c>
      <c r="BB13" s="86" t="str">
        <f>REPLACE(INDEX(GroupVertices[Group],MATCH(Edges25[[#This Row],[Vertex 1]],GroupVertices[Vertex],0)),1,1,"")</f>
        <v>1</v>
      </c>
      <c r="BC13" s="86" t="str">
        <f>REPLACE(INDEX(GroupVertices[Group],MATCH(Edges25[[#This Row],[Vertex 2]],GroupVertices[Vertex],0)),1,1,"")</f>
        <v>1</v>
      </c>
      <c r="BD13" s="51">
        <v>0</v>
      </c>
      <c r="BE13" s="52">
        <v>0</v>
      </c>
      <c r="BF13" s="51">
        <v>0</v>
      </c>
      <c r="BG13" s="52">
        <v>0</v>
      </c>
      <c r="BH13" s="51">
        <v>0</v>
      </c>
      <c r="BI13" s="52">
        <v>0</v>
      </c>
      <c r="BJ13" s="51">
        <v>22</v>
      </c>
      <c r="BK13" s="52">
        <v>100</v>
      </c>
      <c r="BL13" s="51">
        <v>22</v>
      </c>
    </row>
    <row r="14" spans="1:64" ht="15">
      <c r="A14" s="85" t="s">
        <v>220</v>
      </c>
      <c r="B14" s="85" t="s">
        <v>224</v>
      </c>
      <c r="C14" s="53"/>
      <c r="D14" s="54"/>
      <c r="E14" s="66"/>
      <c r="F14" s="55"/>
      <c r="G14" s="53"/>
      <c r="H14" s="57"/>
      <c r="I14" s="56"/>
      <c r="J14" s="56"/>
      <c r="K14" s="36" t="s">
        <v>65</v>
      </c>
      <c r="L14" s="84">
        <v>14</v>
      </c>
      <c r="M14" s="84"/>
      <c r="N14" s="63"/>
      <c r="O14" s="87" t="s">
        <v>225</v>
      </c>
      <c r="P14" s="89">
        <v>43703.637511574074</v>
      </c>
      <c r="Q14" s="87" t="s">
        <v>227</v>
      </c>
      <c r="R14" s="87"/>
      <c r="S14" s="87"/>
      <c r="T14" s="87" t="s">
        <v>240</v>
      </c>
      <c r="U14" s="87"/>
      <c r="V14" s="91" t="s">
        <v>250</v>
      </c>
      <c r="W14" s="89">
        <v>43703.637511574074</v>
      </c>
      <c r="X14" s="91" t="s">
        <v>266</v>
      </c>
      <c r="Y14" s="87"/>
      <c r="Z14" s="87"/>
      <c r="AA14" s="93" t="s">
        <v>286</v>
      </c>
      <c r="AB14" s="87"/>
      <c r="AC14" s="87" t="b">
        <v>0</v>
      </c>
      <c r="AD14" s="87">
        <v>0</v>
      </c>
      <c r="AE14" s="93" t="s">
        <v>295</v>
      </c>
      <c r="AF14" s="87" t="b">
        <v>0</v>
      </c>
      <c r="AG14" s="87" t="s">
        <v>296</v>
      </c>
      <c r="AH14" s="87"/>
      <c r="AI14" s="93" t="s">
        <v>295</v>
      </c>
      <c r="AJ14" s="87" t="b">
        <v>0</v>
      </c>
      <c r="AK14" s="87">
        <v>0</v>
      </c>
      <c r="AL14" s="93" t="s">
        <v>292</v>
      </c>
      <c r="AM14" s="87" t="s">
        <v>300</v>
      </c>
      <c r="AN14" s="87" t="b">
        <v>0</v>
      </c>
      <c r="AO14" s="93" t="s">
        <v>292</v>
      </c>
      <c r="AP14" s="87" t="s">
        <v>176</v>
      </c>
      <c r="AQ14" s="87">
        <v>0</v>
      </c>
      <c r="AR14" s="87">
        <v>0</v>
      </c>
      <c r="AS14" s="87"/>
      <c r="AT14" s="87"/>
      <c r="AU14" s="87"/>
      <c r="AV14" s="87"/>
      <c r="AW14" s="87"/>
      <c r="AX14" s="87"/>
      <c r="AY14" s="87"/>
      <c r="AZ14" s="87"/>
      <c r="BA14">
        <v>1</v>
      </c>
      <c r="BB14" s="86" t="str">
        <f>REPLACE(INDEX(GroupVertices[Group],MATCH(Edges25[[#This Row],[Vertex 1]],GroupVertices[Vertex],0)),1,1,"")</f>
        <v>1</v>
      </c>
      <c r="BC14" s="86" t="str">
        <f>REPLACE(INDEX(GroupVertices[Group],MATCH(Edges25[[#This Row],[Vertex 2]],GroupVertices[Vertex],0)),1,1,"")</f>
        <v>1</v>
      </c>
      <c r="BD14" s="51">
        <v>0</v>
      </c>
      <c r="BE14" s="52">
        <v>0</v>
      </c>
      <c r="BF14" s="51">
        <v>0</v>
      </c>
      <c r="BG14" s="52">
        <v>0</v>
      </c>
      <c r="BH14" s="51">
        <v>0</v>
      </c>
      <c r="BI14" s="52">
        <v>0</v>
      </c>
      <c r="BJ14" s="51">
        <v>22</v>
      </c>
      <c r="BK14" s="52">
        <v>100</v>
      </c>
      <c r="BL14" s="51">
        <v>22</v>
      </c>
    </row>
    <row r="15" spans="1:64" ht="15">
      <c r="A15" s="85" t="s">
        <v>221</v>
      </c>
      <c r="B15" s="85" t="s">
        <v>224</v>
      </c>
      <c r="C15" s="53"/>
      <c r="D15" s="54"/>
      <c r="E15" s="66"/>
      <c r="F15" s="55"/>
      <c r="G15" s="53"/>
      <c r="H15" s="57"/>
      <c r="I15" s="56"/>
      <c r="J15" s="56"/>
      <c r="K15" s="36" t="s">
        <v>65</v>
      </c>
      <c r="L15" s="84">
        <v>15</v>
      </c>
      <c r="M15" s="84"/>
      <c r="N15" s="63"/>
      <c r="O15" s="87" t="s">
        <v>225</v>
      </c>
      <c r="P15" s="89">
        <v>43703.56717592593</v>
      </c>
      <c r="Q15" s="87" t="s">
        <v>227</v>
      </c>
      <c r="R15" s="87"/>
      <c r="S15" s="87"/>
      <c r="T15" s="87" t="s">
        <v>240</v>
      </c>
      <c r="U15" s="87"/>
      <c r="V15" s="91" t="s">
        <v>251</v>
      </c>
      <c r="W15" s="89">
        <v>43703.56717592593</v>
      </c>
      <c r="X15" s="91" t="s">
        <v>267</v>
      </c>
      <c r="Y15" s="87"/>
      <c r="Z15" s="87"/>
      <c r="AA15" s="93" t="s">
        <v>287</v>
      </c>
      <c r="AB15" s="87"/>
      <c r="AC15" s="87" t="b">
        <v>0</v>
      </c>
      <c r="AD15" s="87">
        <v>0</v>
      </c>
      <c r="AE15" s="93" t="s">
        <v>295</v>
      </c>
      <c r="AF15" s="87" t="b">
        <v>0</v>
      </c>
      <c r="AG15" s="87" t="s">
        <v>296</v>
      </c>
      <c r="AH15" s="87"/>
      <c r="AI15" s="93" t="s">
        <v>295</v>
      </c>
      <c r="AJ15" s="87" t="b">
        <v>0</v>
      </c>
      <c r="AK15" s="87">
        <v>0</v>
      </c>
      <c r="AL15" s="93" t="s">
        <v>292</v>
      </c>
      <c r="AM15" s="87" t="s">
        <v>300</v>
      </c>
      <c r="AN15" s="87" t="b">
        <v>0</v>
      </c>
      <c r="AO15" s="93" t="s">
        <v>292</v>
      </c>
      <c r="AP15" s="87" t="s">
        <v>176</v>
      </c>
      <c r="AQ15" s="87">
        <v>0</v>
      </c>
      <c r="AR15" s="87">
        <v>0</v>
      </c>
      <c r="AS15" s="87"/>
      <c r="AT15" s="87"/>
      <c r="AU15" s="87"/>
      <c r="AV15" s="87"/>
      <c r="AW15" s="87"/>
      <c r="AX15" s="87"/>
      <c r="AY15" s="87"/>
      <c r="AZ15" s="87"/>
      <c r="BA15">
        <v>2</v>
      </c>
      <c r="BB15" s="86" t="str">
        <f>REPLACE(INDEX(GroupVertices[Group],MATCH(Edges25[[#This Row],[Vertex 1]],GroupVertices[Vertex],0)),1,1,"")</f>
        <v>1</v>
      </c>
      <c r="BC15" s="86" t="str">
        <f>REPLACE(INDEX(GroupVertices[Group],MATCH(Edges25[[#This Row],[Vertex 2]],GroupVertices[Vertex],0)),1,1,"")</f>
        <v>1</v>
      </c>
      <c r="BD15" s="51">
        <v>0</v>
      </c>
      <c r="BE15" s="52">
        <v>0</v>
      </c>
      <c r="BF15" s="51">
        <v>0</v>
      </c>
      <c r="BG15" s="52">
        <v>0</v>
      </c>
      <c r="BH15" s="51">
        <v>0</v>
      </c>
      <c r="BI15" s="52">
        <v>0</v>
      </c>
      <c r="BJ15" s="51">
        <v>22</v>
      </c>
      <c r="BK15" s="52">
        <v>100</v>
      </c>
      <c r="BL15" s="51">
        <v>22</v>
      </c>
    </row>
    <row r="16" spans="1:64" ht="15">
      <c r="A16" s="85" t="s">
        <v>221</v>
      </c>
      <c r="B16" s="85" t="s">
        <v>224</v>
      </c>
      <c r="C16" s="53"/>
      <c r="D16" s="54"/>
      <c r="E16" s="66"/>
      <c r="F16" s="55"/>
      <c r="G16" s="53"/>
      <c r="H16" s="57"/>
      <c r="I16" s="56"/>
      <c r="J16" s="56"/>
      <c r="K16" s="36" t="s">
        <v>65</v>
      </c>
      <c r="L16" s="84">
        <v>16</v>
      </c>
      <c r="M16" s="84"/>
      <c r="N16" s="63"/>
      <c r="O16" s="87" t="s">
        <v>225</v>
      </c>
      <c r="P16" s="89">
        <v>43704.614699074074</v>
      </c>
      <c r="Q16" s="87" t="s">
        <v>228</v>
      </c>
      <c r="R16" s="87"/>
      <c r="S16" s="87"/>
      <c r="T16" s="87" t="s">
        <v>239</v>
      </c>
      <c r="U16" s="87"/>
      <c r="V16" s="91" t="s">
        <v>251</v>
      </c>
      <c r="W16" s="89">
        <v>43704.614699074074</v>
      </c>
      <c r="X16" s="91" t="s">
        <v>268</v>
      </c>
      <c r="Y16" s="87"/>
      <c r="Z16" s="87"/>
      <c r="AA16" s="93" t="s">
        <v>288</v>
      </c>
      <c r="AB16" s="87"/>
      <c r="AC16" s="87" t="b">
        <v>0</v>
      </c>
      <c r="AD16" s="87">
        <v>0</v>
      </c>
      <c r="AE16" s="93" t="s">
        <v>295</v>
      </c>
      <c r="AF16" s="87" t="b">
        <v>0</v>
      </c>
      <c r="AG16" s="87" t="s">
        <v>296</v>
      </c>
      <c r="AH16" s="87"/>
      <c r="AI16" s="93" t="s">
        <v>295</v>
      </c>
      <c r="AJ16" s="87" t="b">
        <v>0</v>
      </c>
      <c r="AK16" s="87">
        <v>0</v>
      </c>
      <c r="AL16" s="93" t="s">
        <v>293</v>
      </c>
      <c r="AM16" s="87" t="s">
        <v>300</v>
      </c>
      <c r="AN16" s="87" t="b">
        <v>0</v>
      </c>
      <c r="AO16" s="93" t="s">
        <v>293</v>
      </c>
      <c r="AP16" s="87" t="s">
        <v>176</v>
      </c>
      <c r="AQ16" s="87">
        <v>0</v>
      </c>
      <c r="AR16" s="87">
        <v>0</v>
      </c>
      <c r="AS16" s="87"/>
      <c r="AT16" s="87"/>
      <c r="AU16" s="87"/>
      <c r="AV16" s="87"/>
      <c r="AW16" s="87"/>
      <c r="AX16" s="87"/>
      <c r="AY16" s="87"/>
      <c r="AZ16" s="87"/>
      <c r="BA16">
        <v>2</v>
      </c>
      <c r="BB16" s="86" t="str">
        <f>REPLACE(INDEX(GroupVertices[Group],MATCH(Edges25[[#This Row],[Vertex 1]],GroupVertices[Vertex],0)),1,1,"")</f>
        <v>1</v>
      </c>
      <c r="BC16" s="86" t="str">
        <f>REPLACE(INDEX(GroupVertices[Group],MATCH(Edges25[[#This Row],[Vertex 2]],GroupVertices[Vertex],0)),1,1,"")</f>
        <v>1</v>
      </c>
      <c r="BD16" s="51">
        <v>0</v>
      </c>
      <c r="BE16" s="52">
        <v>0</v>
      </c>
      <c r="BF16" s="51">
        <v>0</v>
      </c>
      <c r="BG16" s="52">
        <v>0</v>
      </c>
      <c r="BH16" s="51">
        <v>0</v>
      </c>
      <c r="BI16" s="52">
        <v>0</v>
      </c>
      <c r="BJ16" s="51">
        <v>22</v>
      </c>
      <c r="BK16" s="52">
        <v>100</v>
      </c>
      <c r="BL16" s="51">
        <v>22</v>
      </c>
    </row>
    <row r="17" spans="1:64" ht="15">
      <c r="A17" s="85" t="s">
        <v>222</v>
      </c>
      <c r="B17" s="85" t="s">
        <v>224</v>
      </c>
      <c r="C17" s="53"/>
      <c r="D17" s="54"/>
      <c r="E17" s="66"/>
      <c r="F17" s="55"/>
      <c r="G17" s="53"/>
      <c r="H17" s="57"/>
      <c r="I17" s="56"/>
      <c r="J17" s="56"/>
      <c r="K17" s="36" t="s">
        <v>65</v>
      </c>
      <c r="L17" s="84">
        <v>17</v>
      </c>
      <c r="M17" s="84"/>
      <c r="N17" s="63"/>
      <c r="O17" s="87" t="s">
        <v>225</v>
      </c>
      <c r="P17" s="89">
        <v>43704.61880787037</v>
      </c>
      <c r="Q17" s="87" t="s">
        <v>228</v>
      </c>
      <c r="R17" s="87"/>
      <c r="S17" s="87"/>
      <c r="T17" s="87" t="s">
        <v>239</v>
      </c>
      <c r="U17" s="87"/>
      <c r="V17" s="91" t="s">
        <v>252</v>
      </c>
      <c r="W17" s="89">
        <v>43704.61880787037</v>
      </c>
      <c r="X17" s="91" t="s">
        <v>269</v>
      </c>
      <c r="Y17" s="87"/>
      <c r="Z17" s="87"/>
      <c r="AA17" s="93" t="s">
        <v>289</v>
      </c>
      <c r="AB17" s="87"/>
      <c r="AC17" s="87" t="b">
        <v>0</v>
      </c>
      <c r="AD17" s="87">
        <v>0</v>
      </c>
      <c r="AE17" s="93" t="s">
        <v>295</v>
      </c>
      <c r="AF17" s="87" t="b">
        <v>0</v>
      </c>
      <c r="AG17" s="87" t="s">
        <v>296</v>
      </c>
      <c r="AH17" s="87"/>
      <c r="AI17" s="93" t="s">
        <v>295</v>
      </c>
      <c r="AJ17" s="87" t="b">
        <v>0</v>
      </c>
      <c r="AK17" s="87">
        <v>0</v>
      </c>
      <c r="AL17" s="93" t="s">
        <v>293</v>
      </c>
      <c r="AM17" s="87" t="s">
        <v>300</v>
      </c>
      <c r="AN17" s="87" t="b">
        <v>0</v>
      </c>
      <c r="AO17" s="93" t="s">
        <v>293</v>
      </c>
      <c r="AP17" s="87" t="s">
        <v>176</v>
      </c>
      <c r="AQ17" s="87">
        <v>0</v>
      </c>
      <c r="AR17" s="87">
        <v>0</v>
      </c>
      <c r="AS17" s="87"/>
      <c r="AT17" s="87"/>
      <c r="AU17" s="87"/>
      <c r="AV17" s="87"/>
      <c r="AW17" s="87"/>
      <c r="AX17" s="87"/>
      <c r="AY17" s="87"/>
      <c r="AZ17" s="87"/>
      <c r="BA17">
        <v>1</v>
      </c>
      <c r="BB17" s="86" t="str">
        <f>REPLACE(INDEX(GroupVertices[Group],MATCH(Edges25[[#This Row],[Vertex 1]],GroupVertices[Vertex],0)),1,1,"")</f>
        <v>1</v>
      </c>
      <c r="BC17" s="86" t="str">
        <f>REPLACE(INDEX(GroupVertices[Group],MATCH(Edges25[[#This Row],[Vertex 2]],GroupVertices[Vertex],0)),1,1,"")</f>
        <v>1</v>
      </c>
      <c r="BD17" s="51">
        <v>0</v>
      </c>
      <c r="BE17" s="52">
        <v>0</v>
      </c>
      <c r="BF17" s="51">
        <v>0</v>
      </c>
      <c r="BG17" s="52">
        <v>0</v>
      </c>
      <c r="BH17" s="51">
        <v>0</v>
      </c>
      <c r="BI17" s="52">
        <v>0</v>
      </c>
      <c r="BJ17" s="51">
        <v>22</v>
      </c>
      <c r="BK17" s="52">
        <v>100</v>
      </c>
      <c r="BL17" s="51">
        <v>22</v>
      </c>
    </row>
    <row r="18" spans="1:64" ht="15">
      <c r="A18" s="85" t="s">
        <v>223</v>
      </c>
      <c r="B18" s="85" t="s">
        <v>224</v>
      </c>
      <c r="C18" s="53"/>
      <c r="D18" s="54"/>
      <c r="E18" s="66"/>
      <c r="F18" s="55"/>
      <c r="G18" s="53"/>
      <c r="H18" s="57"/>
      <c r="I18" s="56"/>
      <c r="J18" s="56"/>
      <c r="K18" s="36" t="s">
        <v>65</v>
      </c>
      <c r="L18" s="84">
        <v>18</v>
      </c>
      <c r="M18" s="84"/>
      <c r="N18" s="63"/>
      <c r="O18" s="87" t="s">
        <v>225</v>
      </c>
      <c r="P18" s="89">
        <v>43704.7134375</v>
      </c>
      <c r="Q18" s="87" t="s">
        <v>228</v>
      </c>
      <c r="R18" s="87"/>
      <c r="S18" s="87"/>
      <c r="T18" s="87" t="s">
        <v>239</v>
      </c>
      <c r="U18" s="87"/>
      <c r="V18" s="91" t="s">
        <v>253</v>
      </c>
      <c r="W18" s="89">
        <v>43704.7134375</v>
      </c>
      <c r="X18" s="91" t="s">
        <v>270</v>
      </c>
      <c r="Y18" s="87"/>
      <c r="Z18" s="87"/>
      <c r="AA18" s="93" t="s">
        <v>290</v>
      </c>
      <c r="AB18" s="87"/>
      <c r="AC18" s="87" t="b">
        <v>0</v>
      </c>
      <c r="AD18" s="87">
        <v>0</v>
      </c>
      <c r="AE18" s="93" t="s">
        <v>295</v>
      </c>
      <c r="AF18" s="87" t="b">
        <v>0</v>
      </c>
      <c r="AG18" s="87" t="s">
        <v>296</v>
      </c>
      <c r="AH18" s="87"/>
      <c r="AI18" s="93" t="s">
        <v>295</v>
      </c>
      <c r="AJ18" s="87" t="b">
        <v>0</v>
      </c>
      <c r="AK18" s="87">
        <v>0</v>
      </c>
      <c r="AL18" s="93" t="s">
        <v>293</v>
      </c>
      <c r="AM18" s="87" t="s">
        <v>300</v>
      </c>
      <c r="AN18" s="87" t="b">
        <v>0</v>
      </c>
      <c r="AO18" s="93" t="s">
        <v>293</v>
      </c>
      <c r="AP18" s="87" t="s">
        <v>176</v>
      </c>
      <c r="AQ18" s="87">
        <v>0</v>
      </c>
      <c r="AR18" s="87">
        <v>0</v>
      </c>
      <c r="AS18" s="87"/>
      <c r="AT18" s="87"/>
      <c r="AU18" s="87"/>
      <c r="AV18" s="87"/>
      <c r="AW18" s="87"/>
      <c r="AX18" s="87"/>
      <c r="AY18" s="87"/>
      <c r="AZ18" s="87"/>
      <c r="BA18">
        <v>1</v>
      </c>
      <c r="BB18" s="86" t="str">
        <f>REPLACE(INDEX(GroupVertices[Group],MATCH(Edges25[[#This Row],[Vertex 1]],GroupVertices[Vertex],0)),1,1,"")</f>
        <v>1</v>
      </c>
      <c r="BC18" s="86" t="str">
        <f>REPLACE(INDEX(GroupVertices[Group],MATCH(Edges25[[#This Row],[Vertex 2]],GroupVertices[Vertex],0)),1,1,"")</f>
        <v>1</v>
      </c>
      <c r="BD18" s="51">
        <v>0</v>
      </c>
      <c r="BE18" s="52">
        <v>0</v>
      </c>
      <c r="BF18" s="51">
        <v>0</v>
      </c>
      <c r="BG18" s="52">
        <v>0</v>
      </c>
      <c r="BH18" s="51">
        <v>0</v>
      </c>
      <c r="BI18" s="52">
        <v>0</v>
      </c>
      <c r="BJ18" s="51">
        <v>22</v>
      </c>
      <c r="BK18" s="52">
        <v>100</v>
      </c>
      <c r="BL18" s="51">
        <v>22</v>
      </c>
    </row>
    <row r="19" spans="1:64" ht="15">
      <c r="A19" s="85" t="s">
        <v>224</v>
      </c>
      <c r="B19" s="85" t="s">
        <v>224</v>
      </c>
      <c r="C19" s="53"/>
      <c r="D19" s="54"/>
      <c r="E19" s="66"/>
      <c r="F19" s="55"/>
      <c r="G19" s="53"/>
      <c r="H19" s="57"/>
      <c r="I19" s="56"/>
      <c r="J19" s="56"/>
      <c r="K19" s="36" t="s">
        <v>65</v>
      </c>
      <c r="L19" s="84">
        <v>19</v>
      </c>
      <c r="M19" s="84"/>
      <c r="N19" s="63"/>
      <c r="O19" s="87" t="s">
        <v>176</v>
      </c>
      <c r="P19" s="89">
        <v>43701.89465277778</v>
      </c>
      <c r="Q19" s="87" t="s">
        <v>229</v>
      </c>
      <c r="R19" s="91" t="s">
        <v>233</v>
      </c>
      <c r="S19" s="87" t="s">
        <v>237</v>
      </c>
      <c r="T19" s="87" t="s">
        <v>239</v>
      </c>
      <c r="U19" s="87"/>
      <c r="V19" s="91" t="s">
        <v>254</v>
      </c>
      <c r="W19" s="89">
        <v>43701.89465277778</v>
      </c>
      <c r="X19" s="91" t="s">
        <v>271</v>
      </c>
      <c r="Y19" s="87"/>
      <c r="Z19" s="87"/>
      <c r="AA19" s="93" t="s">
        <v>291</v>
      </c>
      <c r="AB19" s="87"/>
      <c r="AC19" s="87" t="b">
        <v>0</v>
      </c>
      <c r="AD19" s="87">
        <v>0</v>
      </c>
      <c r="AE19" s="93" t="s">
        <v>295</v>
      </c>
      <c r="AF19" s="87" t="b">
        <v>0</v>
      </c>
      <c r="AG19" s="87" t="s">
        <v>296</v>
      </c>
      <c r="AH19" s="87"/>
      <c r="AI19" s="93" t="s">
        <v>295</v>
      </c>
      <c r="AJ19" s="87" t="b">
        <v>0</v>
      </c>
      <c r="AK19" s="87">
        <v>0</v>
      </c>
      <c r="AL19" s="93" t="s">
        <v>295</v>
      </c>
      <c r="AM19" s="87" t="s">
        <v>297</v>
      </c>
      <c r="AN19" s="87" t="b">
        <v>0</v>
      </c>
      <c r="AO19" s="93" t="s">
        <v>291</v>
      </c>
      <c r="AP19" s="87" t="s">
        <v>176</v>
      </c>
      <c r="AQ19" s="87">
        <v>0</v>
      </c>
      <c r="AR19" s="87">
        <v>0</v>
      </c>
      <c r="AS19" s="87"/>
      <c r="AT19" s="87"/>
      <c r="AU19" s="87"/>
      <c r="AV19" s="87"/>
      <c r="AW19" s="87"/>
      <c r="AX19" s="87"/>
      <c r="AY19" s="87"/>
      <c r="AZ19" s="87"/>
      <c r="BA19">
        <v>4</v>
      </c>
      <c r="BB19" s="86" t="str">
        <f>REPLACE(INDEX(GroupVertices[Group],MATCH(Edges25[[#This Row],[Vertex 1]],GroupVertices[Vertex],0)),1,1,"")</f>
        <v>1</v>
      </c>
      <c r="BC19" s="86" t="str">
        <f>REPLACE(INDEX(GroupVertices[Group],MATCH(Edges25[[#This Row],[Vertex 2]],GroupVertices[Vertex],0)),1,1,"")</f>
        <v>1</v>
      </c>
      <c r="BD19" s="51">
        <v>0</v>
      </c>
      <c r="BE19" s="52">
        <v>0</v>
      </c>
      <c r="BF19" s="51">
        <v>0</v>
      </c>
      <c r="BG19" s="52">
        <v>0</v>
      </c>
      <c r="BH19" s="51">
        <v>0</v>
      </c>
      <c r="BI19" s="52">
        <v>0</v>
      </c>
      <c r="BJ19" s="51">
        <v>4</v>
      </c>
      <c r="BK19" s="52">
        <v>100</v>
      </c>
      <c r="BL19" s="51">
        <v>4</v>
      </c>
    </row>
    <row r="20" spans="1:64" ht="15">
      <c r="A20" s="85" t="s">
        <v>224</v>
      </c>
      <c r="B20" s="85" t="s">
        <v>224</v>
      </c>
      <c r="C20" s="53"/>
      <c r="D20" s="54"/>
      <c r="E20" s="66"/>
      <c r="F20" s="55"/>
      <c r="G20" s="53"/>
      <c r="H20" s="57"/>
      <c r="I20" s="56"/>
      <c r="J20" s="56"/>
      <c r="K20" s="36" t="s">
        <v>65</v>
      </c>
      <c r="L20" s="84">
        <v>20</v>
      </c>
      <c r="M20" s="84"/>
      <c r="N20" s="63"/>
      <c r="O20" s="87" t="s">
        <v>176</v>
      </c>
      <c r="P20" s="89">
        <v>43703.56523148148</v>
      </c>
      <c r="Q20" s="87" t="s">
        <v>230</v>
      </c>
      <c r="R20" s="91" t="s">
        <v>234</v>
      </c>
      <c r="S20" s="87" t="s">
        <v>238</v>
      </c>
      <c r="T20" s="87" t="s">
        <v>240</v>
      </c>
      <c r="U20" s="87"/>
      <c r="V20" s="91" t="s">
        <v>254</v>
      </c>
      <c r="W20" s="89">
        <v>43703.56523148148</v>
      </c>
      <c r="X20" s="91" t="s">
        <v>272</v>
      </c>
      <c r="Y20" s="87"/>
      <c r="Z20" s="87"/>
      <c r="AA20" s="93" t="s">
        <v>292</v>
      </c>
      <c r="AB20" s="87"/>
      <c r="AC20" s="87" t="b">
        <v>0</v>
      </c>
      <c r="AD20" s="87">
        <v>0</v>
      </c>
      <c r="AE20" s="93" t="s">
        <v>295</v>
      </c>
      <c r="AF20" s="87" t="b">
        <v>0</v>
      </c>
      <c r="AG20" s="87" t="s">
        <v>296</v>
      </c>
      <c r="AH20" s="87"/>
      <c r="AI20" s="93" t="s">
        <v>295</v>
      </c>
      <c r="AJ20" s="87" t="b">
        <v>0</v>
      </c>
      <c r="AK20" s="87">
        <v>0</v>
      </c>
      <c r="AL20" s="93" t="s">
        <v>295</v>
      </c>
      <c r="AM20" s="87" t="s">
        <v>301</v>
      </c>
      <c r="AN20" s="87" t="b">
        <v>1</v>
      </c>
      <c r="AO20" s="93" t="s">
        <v>292</v>
      </c>
      <c r="AP20" s="87" t="s">
        <v>176</v>
      </c>
      <c r="AQ20" s="87">
        <v>0</v>
      </c>
      <c r="AR20" s="87">
        <v>0</v>
      </c>
      <c r="AS20" s="87"/>
      <c r="AT20" s="87"/>
      <c r="AU20" s="87"/>
      <c r="AV20" s="87"/>
      <c r="AW20" s="87"/>
      <c r="AX20" s="87"/>
      <c r="AY20" s="87"/>
      <c r="AZ20" s="87"/>
      <c r="BA20">
        <v>4</v>
      </c>
      <c r="BB20" s="86" t="str">
        <f>REPLACE(INDEX(GroupVertices[Group],MATCH(Edges25[[#This Row],[Vertex 1]],GroupVertices[Vertex],0)),1,1,"")</f>
        <v>1</v>
      </c>
      <c r="BC20" s="86" t="str">
        <f>REPLACE(INDEX(GroupVertices[Group],MATCH(Edges25[[#This Row],[Vertex 2]],GroupVertices[Vertex],0)),1,1,"")</f>
        <v>1</v>
      </c>
      <c r="BD20" s="51">
        <v>0</v>
      </c>
      <c r="BE20" s="52">
        <v>0</v>
      </c>
      <c r="BF20" s="51">
        <v>0</v>
      </c>
      <c r="BG20" s="52">
        <v>0</v>
      </c>
      <c r="BH20" s="51">
        <v>0</v>
      </c>
      <c r="BI20" s="52">
        <v>0</v>
      </c>
      <c r="BJ20" s="51">
        <v>18</v>
      </c>
      <c r="BK20" s="52">
        <v>100</v>
      </c>
      <c r="BL20" s="51">
        <v>18</v>
      </c>
    </row>
    <row r="21" spans="1:64" ht="15">
      <c r="A21" s="85" t="s">
        <v>224</v>
      </c>
      <c r="B21" s="85" t="s">
        <v>224</v>
      </c>
      <c r="C21" s="53"/>
      <c r="D21" s="54"/>
      <c r="E21" s="66"/>
      <c r="F21" s="55"/>
      <c r="G21" s="53"/>
      <c r="H21" s="57"/>
      <c r="I21" s="56"/>
      <c r="J21" s="56"/>
      <c r="K21" s="36" t="s">
        <v>65</v>
      </c>
      <c r="L21" s="84">
        <v>21</v>
      </c>
      <c r="M21" s="84"/>
      <c r="N21" s="63"/>
      <c r="O21" s="87" t="s">
        <v>176</v>
      </c>
      <c r="P21" s="89">
        <v>43704.61263888889</v>
      </c>
      <c r="Q21" s="87" t="s">
        <v>231</v>
      </c>
      <c r="R21" s="91" t="s">
        <v>235</v>
      </c>
      <c r="S21" s="87" t="s">
        <v>238</v>
      </c>
      <c r="T21" s="87" t="s">
        <v>239</v>
      </c>
      <c r="U21" s="87"/>
      <c r="V21" s="91" t="s">
        <v>254</v>
      </c>
      <c r="W21" s="89">
        <v>43704.61263888889</v>
      </c>
      <c r="X21" s="91" t="s">
        <v>273</v>
      </c>
      <c r="Y21" s="87"/>
      <c r="Z21" s="87"/>
      <c r="AA21" s="93" t="s">
        <v>293</v>
      </c>
      <c r="AB21" s="87"/>
      <c r="AC21" s="87" t="b">
        <v>0</v>
      </c>
      <c r="AD21" s="87">
        <v>0</v>
      </c>
      <c r="AE21" s="93" t="s">
        <v>295</v>
      </c>
      <c r="AF21" s="87" t="b">
        <v>0</v>
      </c>
      <c r="AG21" s="87" t="s">
        <v>296</v>
      </c>
      <c r="AH21" s="87"/>
      <c r="AI21" s="93" t="s">
        <v>295</v>
      </c>
      <c r="AJ21" s="87" t="b">
        <v>0</v>
      </c>
      <c r="AK21" s="87">
        <v>0</v>
      </c>
      <c r="AL21" s="93" t="s">
        <v>295</v>
      </c>
      <c r="AM21" s="87" t="s">
        <v>298</v>
      </c>
      <c r="AN21" s="87" t="b">
        <v>1</v>
      </c>
      <c r="AO21" s="93" t="s">
        <v>293</v>
      </c>
      <c r="AP21" s="87" t="s">
        <v>176</v>
      </c>
      <c r="AQ21" s="87">
        <v>0</v>
      </c>
      <c r="AR21" s="87">
        <v>0</v>
      </c>
      <c r="AS21" s="87"/>
      <c r="AT21" s="87"/>
      <c r="AU21" s="87"/>
      <c r="AV21" s="87"/>
      <c r="AW21" s="87"/>
      <c r="AX21" s="87"/>
      <c r="AY21" s="87"/>
      <c r="AZ21" s="87"/>
      <c r="BA21">
        <v>4</v>
      </c>
      <c r="BB21" s="86" t="str">
        <f>REPLACE(INDEX(GroupVertices[Group],MATCH(Edges25[[#This Row],[Vertex 1]],GroupVertices[Vertex],0)),1,1,"")</f>
        <v>1</v>
      </c>
      <c r="BC21" s="86" t="str">
        <f>REPLACE(INDEX(GroupVertices[Group],MATCH(Edges25[[#This Row],[Vertex 2]],GroupVertices[Vertex],0)),1,1,"")</f>
        <v>1</v>
      </c>
      <c r="BD21" s="51">
        <v>0</v>
      </c>
      <c r="BE21" s="52">
        <v>0</v>
      </c>
      <c r="BF21" s="51">
        <v>0</v>
      </c>
      <c r="BG21" s="52">
        <v>0</v>
      </c>
      <c r="BH21" s="51">
        <v>0</v>
      </c>
      <c r="BI21" s="52">
        <v>0</v>
      </c>
      <c r="BJ21" s="51">
        <v>19</v>
      </c>
      <c r="BK21" s="52">
        <v>100</v>
      </c>
      <c r="BL21" s="51">
        <v>19</v>
      </c>
    </row>
    <row r="22" spans="1:64" ht="15">
      <c r="A22" s="85" t="s">
        <v>224</v>
      </c>
      <c r="B22" s="85" t="s">
        <v>224</v>
      </c>
      <c r="C22" s="53"/>
      <c r="D22" s="54"/>
      <c r="E22" s="66"/>
      <c r="F22" s="55"/>
      <c r="G22" s="53"/>
      <c r="H22" s="57"/>
      <c r="I22" s="56"/>
      <c r="J22" s="56"/>
      <c r="K22" s="36" t="s">
        <v>65</v>
      </c>
      <c r="L22" s="84">
        <v>22</v>
      </c>
      <c r="M22" s="84"/>
      <c r="N22" s="63"/>
      <c r="O22" s="87" t="s">
        <v>176</v>
      </c>
      <c r="P22" s="89">
        <v>43707.602488425924</v>
      </c>
      <c r="Q22" s="87" t="s">
        <v>232</v>
      </c>
      <c r="R22" s="91" t="s">
        <v>236</v>
      </c>
      <c r="S22" s="87" t="s">
        <v>238</v>
      </c>
      <c r="T22" s="87" t="s">
        <v>241</v>
      </c>
      <c r="U22" s="87"/>
      <c r="V22" s="91" t="s">
        <v>254</v>
      </c>
      <c r="W22" s="89">
        <v>43707.602488425924</v>
      </c>
      <c r="X22" s="91" t="s">
        <v>274</v>
      </c>
      <c r="Y22" s="87"/>
      <c r="Z22" s="87"/>
      <c r="AA22" s="93" t="s">
        <v>294</v>
      </c>
      <c r="AB22" s="87"/>
      <c r="AC22" s="87" t="b">
        <v>0</v>
      </c>
      <c r="AD22" s="87">
        <v>0</v>
      </c>
      <c r="AE22" s="93" t="s">
        <v>295</v>
      </c>
      <c r="AF22" s="87" t="b">
        <v>0</v>
      </c>
      <c r="AG22" s="87" t="s">
        <v>296</v>
      </c>
      <c r="AH22" s="87"/>
      <c r="AI22" s="93" t="s">
        <v>295</v>
      </c>
      <c r="AJ22" s="87" t="b">
        <v>0</v>
      </c>
      <c r="AK22" s="87">
        <v>0</v>
      </c>
      <c r="AL22" s="93" t="s">
        <v>295</v>
      </c>
      <c r="AM22" s="87" t="s">
        <v>301</v>
      </c>
      <c r="AN22" s="87" t="b">
        <v>1</v>
      </c>
      <c r="AO22" s="93" t="s">
        <v>294</v>
      </c>
      <c r="AP22" s="87" t="s">
        <v>176</v>
      </c>
      <c r="AQ22" s="87">
        <v>0</v>
      </c>
      <c r="AR22" s="87">
        <v>0</v>
      </c>
      <c r="AS22" s="87"/>
      <c r="AT22" s="87"/>
      <c r="AU22" s="87"/>
      <c r="AV22" s="87"/>
      <c r="AW22" s="87"/>
      <c r="AX22" s="87"/>
      <c r="AY22" s="87"/>
      <c r="AZ22" s="87"/>
      <c r="BA22">
        <v>4</v>
      </c>
      <c r="BB22" s="86" t="str">
        <f>REPLACE(INDEX(GroupVertices[Group],MATCH(Edges25[[#This Row],[Vertex 1]],GroupVertices[Vertex],0)),1,1,"")</f>
        <v>1</v>
      </c>
      <c r="BC22" s="86" t="str">
        <f>REPLACE(INDEX(GroupVertices[Group],MATCH(Edges25[[#This Row],[Vertex 2]],GroupVertices[Vertex],0)),1,1,"")</f>
        <v>1</v>
      </c>
      <c r="BD22" s="51">
        <v>0</v>
      </c>
      <c r="BE22" s="52">
        <v>0</v>
      </c>
      <c r="BF22" s="51">
        <v>0</v>
      </c>
      <c r="BG22" s="52">
        <v>0</v>
      </c>
      <c r="BH22" s="51">
        <v>0</v>
      </c>
      <c r="BI22" s="52">
        <v>0</v>
      </c>
      <c r="BJ22" s="51">
        <v>18</v>
      </c>
      <c r="BK22" s="52">
        <v>100</v>
      </c>
      <c r="BL22"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3" r:id="rId1" display="https://www.youtube.com/watch?v=3mVNUtktqrI&amp;feature=youtu.be"/>
    <hyperlink ref="R4" r:id="rId2" display="https://www.youtube.com/watch?v=3mVNUtktqrI&amp;feature=youtu.be"/>
    <hyperlink ref="R5" r:id="rId3" display="https://www.youtube.com/watch?v=3mVNUtktqrI&amp;feature=youtu.be"/>
    <hyperlink ref="R7" r:id="rId4" display="https://www.youtube.com/watch?v=3mVNUtktqrI&amp;feature=youtu.be"/>
    <hyperlink ref="R19" r:id="rId5" display="https://www.youtube.com/watch?v=3mVNUtktqrI&amp;feature=youtu.be"/>
    <hyperlink ref="R20" r:id="rId6" display="https://twitter.com/i/web/status/1165980699779915776"/>
    <hyperlink ref="R21" r:id="rId7" display="https://twitter.com/i/web/status/1166360266352865282"/>
    <hyperlink ref="R22" r:id="rId8" display="https://twitter.com/i/web/status/1167443754866884608"/>
    <hyperlink ref="V3" r:id="rId9" display="http://pbs.twimg.com/profile_images/1164403876134555649/Sp9pFreK_normal.jpg"/>
    <hyperlink ref="V4" r:id="rId10" display="http://pbs.twimg.com/profile_images/1150540720207532032/Wr46X9W0_normal.png"/>
    <hyperlink ref="V5" r:id="rId11" display="http://pbs.twimg.com/profile_images/1150540720207532032/Wr46X9W0_normal.png"/>
    <hyperlink ref="V6" r:id="rId12" display="http://pbs.twimg.com/profile_images/3028904743/7be87f91ef415c20321fa12f72d642df_normal.jpeg"/>
    <hyperlink ref="V7" r:id="rId13" display="http://pbs.twimg.com/profile_images/1148301631768973312/gOjsDeFe_normal.png"/>
    <hyperlink ref="V8" r:id="rId14" display="http://pbs.twimg.com/profile_images/1148301631768973312/gOjsDeFe_normal.png"/>
    <hyperlink ref="V9" r:id="rId15" display="http://pbs.twimg.com/profile_images/1149920635050692608/ws7ruuMK_normal.jpg"/>
    <hyperlink ref="V10" r:id="rId16" display="http://pbs.twimg.com/profile_images/1047872274458726405/I9T_VvJP_normal.jpg"/>
    <hyperlink ref="V11" r:id="rId17" display="http://pbs.twimg.com/profile_images/1042398047521660933/biCTU2y0_normal.jpg"/>
    <hyperlink ref="V12" r:id="rId18" display="http://pbs.twimg.com/profile_images/1159708375816527872/-MhkXJUK_normal.jpg"/>
    <hyperlink ref="V13" r:id="rId19" display="http://pbs.twimg.com/profile_images/1159708375816527872/-MhkXJUK_normal.jpg"/>
    <hyperlink ref="V14" r:id="rId20" display="http://pbs.twimg.com/profile_images/1157579398360420352/U6nNYHWR_normal.jpg"/>
    <hyperlink ref="V15" r:id="rId21" display="http://pbs.twimg.com/profile_images/975275644459343873/XQ3Rw9ZR_normal.jpg"/>
    <hyperlink ref="V16" r:id="rId22" display="http://pbs.twimg.com/profile_images/975275644459343873/XQ3Rw9ZR_normal.jpg"/>
    <hyperlink ref="V17" r:id="rId23" display="http://pbs.twimg.com/profile_images/1156904043148693505/tWe2KAhq_normal.jpg"/>
    <hyperlink ref="V18" r:id="rId24" display="http://pbs.twimg.com/profile_images/1030788292046987265/XmHcbxLd_normal.jpg"/>
    <hyperlink ref="V19" r:id="rId25" display="http://pbs.twimg.com/profile_images/1058739839384907776/WllDCirw_normal.jpg"/>
    <hyperlink ref="V20" r:id="rId26" display="http://pbs.twimg.com/profile_images/1058739839384907776/WllDCirw_normal.jpg"/>
    <hyperlink ref="V21" r:id="rId27" display="http://pbs.twimg.com/profile_images/1058739839384907776/WllDCirw_normal.jpg"/>
    <hyperlink ref="V22" r:id="rId28" display="http://pbs.twimg.com/profile_images/1058739839384907776/WllDCirw_normal.jpg"/>
    <hyperlink ref="X3" r:id="rId29" display="https://twitter.com/#!/99vibsohail/status/1165375863757705216"/>
    <hyperlink ref="X4" r:id="rId30" display="https://twitter.com/#!/calif739/status/1165376620858880001"/>
    <hyperlink ref="X5" r:id="rId31" display="https://twitter.com/#!/calif739/status/1165376654300123136"/>
    <hyperlink ref="X6" r:id="rId32" display="https://twitter.com/#!/magdaabufadil/status/1165980867002605570"/>
    <hyperlink ref="X7" r:id="rId33" display="https://twitter.com/#!/albertomiguelf5/status/1165458111643226113"/>
    <hyperlink ref="X8" r:id="rId34" display="https://twitter.com/#!/albertomiguelf5/status/1165981551592726529"/>
    <hyperlink ref="X9" r:id="rId35" display="https://twitter.com/#!/i3tox8rsobjiftw/status/1165982701628928003"/>
    <hyperlink ref="X10" r:id="rId36" display="https://twitter.com/#!/zaahr200/status/1165989058520240128"/>
    <hyperlink ref="X11" r:id="rId37" display="https://twitter.com/#!/bassamalahmed/status/1165994312317972481"/>
    <hyperlink ref="X12" r:id="rId38" display="https://twitter.com/#!/sinosaleh/status/1165980973659385857"/>
    <hyperlink ref="X13" r:id="rId39" display="https://twitter.com/#!/sinosaleh/status/1165997848200187909"/>
    <hyperlink ref="X14" r:id="rId40" display="https://twitter.com/#!/khinamaa/status/1166006891979268096"/>
    <hyperlink ref="X15" r:id="rId41" display="https://twitter.com/#!/falconhamada_90/status/1165981404380979200"/>
    <hyperlink ref="X16" r:id="rId42" display="https://twitter.com/#!/falconhamada_90/status/1166361015757545474"/>
    <hyperlink ref="X17" r:id="rId43" display="https://twitter.com/#!/mhataq/status/1166362502218866690"/>
    <hyperlink ref="X18" r:id="rId44" display="https://twitter.com/#!/hamada2prince/status/1166396797629059072"/>
    <hyperlink ref="X19" r:id="rId45" display="https://twitter.com/#!/alhurranews/status/1165375303583182854"/>
    <hyperlink ref="X20" r:id="rId46" display="https://twitter.com/#!/alhurranews/status/1165980699779915776"/>
    <hyperlink ref="X21" r:id="rId47" display="https://twitter.com/#!/alhurranews/status/1166360266352865282"/>
    <hyperlink ref="X22" r:id="rId48" display="https://twitter.com/#!/alhurranews/status/1167443754866884608"/>
  </hyperlinks>
  <printOptions/>
  <pageMargins left="0.7" right="0.7" top="0.75" bottom="0.75" header="0.3" footer="0.3"/>
  <pageSetup horizontalDpi="600" verticalDpi="600" orientation="portrait" r:id="rId52"/>
  <legacyDrawing r:id="rId50"/>
  <tableParts>
    <tablePart r:id="rId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599</v>
      </c>
      <c r="B1" s="13" t="s">
        <v>34</v>
      </c>
    </row>
    <row r="2" spans="1:2" ht="15">
      <c r="A2" s="117" t="s">
        <v>224</v>
      </c>
      <c r="B2" s="86">
        <v>132</v>
      </c>
    </row>
    <row r="3" spans="1:2" ht="15">
      <c r="A3" s="117" t="s">
        <v>220</v>
      </c>
      <c r="B3" s="86">
        <v>0</v>
      </c>
    </row>
    <row r="4" spans="1:2" ht="15">
      <c r="A4" s="117" t="s">
        <v>219</v>
      </c>
      <c r="B4" s="86">
        <v>0</v>
      </c>
    </row>
    <row r="5" spans="1:2" ht="15">
      <c r="A5" s="117" t="s">
        <v>218</v>
      </c>
      <c r="B5" s="86">
        <v>0</v>
      </c>
    </row>
    <row r="6" spans="1:2" ht="15">
      <c r="A6" s="117" t="s">
        <v>223</v>
      </c>
      <c r="B6" s="86">
        <v>0</v>
      </c>
    </row>
    <row r="7" spans="1:2" ht="15">
      <c r="A7" s="117" t="s">
        <v>222</v>
      </c>
      <c r="B7" s="86">
        <v>0</v>
      </c>
    </row>
    <row r="8" spans="1:2" ht="15">
      <c r="A8" s="117" t="s">
        <v>221</v>
      </c>
      <c r="B8" s="86">
        <v>0</v>
      </c>
    </row>
    <row r="9" spans="1:2" ht="15">
      <c r="A9" s="117" t="s">
        <v>214</v>
      </c>
      <c r="B9" s="86">
        <v>0</v>
      </c>
    </row>
    <row r="10" spans="1:2" ht="15">
      <c r="A10" s="117" t="s">
        <v>213</v>
      </c>
      <c r="B10" s="86">
        <v>0</v>
      </c>
    </row>
    <row r="11" spans="1:2" ht="15">
      <c r="A11" s="117" t="s">
        <v>212</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7" t="s">
        <v>601</v>
      </c>
      <c r="B25" t="s">
        <v>600</v>
      </c>
    </row>
    <row r="26" spans="1:2" ht="15">
      <c r="A26" s="128">
        <v>43701.89465277778</v>
      </c>
      <c r="B26" s="3">
        <v>1</v>
      </c>
    </row>
    <row r="27" spans="1:2" ht="15">
      <c r="A27" s="128">
        <v>43701.896203703705</v>
      </c>
      <c r="B27" s="3">
        <v>1</v>
      </c>
    </row>
    <row r="28" spans="1:2" ht="15">
      <c r="A28" s="128">
        <v>43701.89828703704</v>
      </c>
      <c r="B28" s="3">
        <v>1</v>
      </c>
    </row>
    <row r="29" spans="1:2" ht="15">
      <c r="A29" s="128">
        <v>43701.89837962963</v>
      </c>
      <c r="B29" s="3">
        <v>1</v>
      </c>
    </row>
    <row r="30" spans="1:2" ht="15">
      <c r="A30" s="128">
        <v>43702.12315972222</v>
      </c>
      <c r="B30" s="3">
        <v>1</v>
      </c>
    </row>
    <row r="31" spans="1:2" ht="15">
      <c r="A31" s="128">
        <v>43703.56523148148</v>
      </c>
      <c r="B31" s="3">
        <v>1</v>
      </c>
    </row>
    <row r="32" spans="1:2" ht="15">
      <c r="A32" s="128">
        <v>43703.56569444444</v>
      </c>
      <c r="B32" s="3">
        <v>1</v>
      </c>
    </row>
    <row r="33" spans="1:2" ht="15">
      <c r="A33" s="128">
        <v>43703.565983796296</v>
      </c>
      <c r="B33" s="3">
        <v>1</v>
      </c>
    </row>
    <row r="34" spans="1:2" ht="15">
      <c r="A34" s="128">
        <v>43703.56717592593</v>
      </c>
      <c r="B34" s="3">
        <v>1</v>
      </c>
    </row>
    <row r="35" spans="1:2" ht="15">
      <c r="A35" s="128">
        <v>43703.56758101852</v>
      </c>
      <c r="B35" s="3">
        <v>1</v>
      </c>
    </row>
    <row r="36" spans="1:2" ht="15">
      <c r="A36" s="128">
        <v>43703.570752314816</v>
      </c>
      <c r="B36" s="3">
        <v>1</v>
      </c>
    </row>
    <row r="37" spans="1:2" ht="15">
      <c r="A37" s="128">
        <v>43703.58829861111</v>
      </c>
      <c r="B37" s="3">
        <v>1</v>
      </c>
    </row>
    <row r="38" spans="1:2" ht="15">
      <c r="A38" s="128">
        <v>43703.602789351855</v>
      </c>
      <c r="B38" s="3">
        <v>1</v>
      </c>
    </row>
    <row r="39" spans="1:2" ht="15">
      <c r="A39" s="128">
        <v>43703.612546296295</v>
      </c>
      <c r="B39" s="3">
        <v>1</v>
      </c>
    </row>
    <row r="40" spans="1:2" ht="15">
      <c r="A40" s="128">
        <v>43703.637511574074</v>
      </c>
      <c r="B40" s="3">
        <v>1</v>
      </c>
    </row>
    <row r="41" spans="1:2" ht="15">
      <c r="A41" s="128">
        <v>43704.61263888889</v>
      </c>
      <c r="B41" s="3">
        <v>1</v>
      </c>
    </row>
    <row r="42" spans="1:2" ht="15">
      <c r="A42" s="128">
        <v>43704.614699074074</v>
      </c>
      <c r="B42" s="3">
        <v>1</v>
      </c>
    </row>
    <row r="43" spans="1:2" ht="15">
      <c r="A43" s="128">
        <v>43704.61880787037</v>
      </c>
      <c r="B43" s="3">
        <v>1</v>
      </c>
    </row>
    <row r="44" spans="1:2" ht="15">
      <c r="A44" s="128">
        <v>43704.7134375</v>
      </c>
      <c r="B44" s="3">
        <v>1</v>
      </c>
    </row>
    <row r="45" spans="1:2" ht="15">
      <c r="A45" s="128">
        <v>43707.602488425924</v>
      </c>
      <c r="B45" s="3">
        <v>1</v>
      </c>
    </row>
    <row r="46" spans="1:2" ht="15">
      <c r="A46" s="128" t="s">
        <v>602</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192</v>
      </c>
      <c r="AT2" s="13" t="s">
        <v>317</v>
      </c>
      <c r="AU2" s="13" t="s">
        <v>318</v>
      </c>
      <c r="AV2" s="13" t="s">
        <v>319</v>
      </c>
      <c r="AW2" s="13" t="s">
        <v>320</v>
      </c>
      <c r="AX2" s="13" t="s">
        <v>321</v>
      </c>
      <c r="AY2" s="13" t="s">
        <v>322</v>
      </c>
      <c r="AZ2" s="13" t="s">
        <v>434</v>
      </c>
      <c r="BA2" s="119" t="s">
        <v>494</v>
      </c>
      <c r="BB2" s="119" t="s">
        <v>496</v>
      </c>
      <c r="BC2" s="119" t="s">
        <v>497</v>
      </c>
      <c r="BD2" s="119" t="s">
        <v>499</v>
      </c>
      <c r="BE2" s="119" t="s">
        <v>500</v>
      </c>
      <c r="BF2" s="119" t="s">
        <v>501</v>
      </c>
      <c r="BG2" s="119" t="s">
        <v>504</v>
      </c>
      <c r="BH2" s="119" t="s">
        <v>510</v>
      </c>
      <c r="BI2" s="119" t="s">
        <v>514</v>
      </c>
      <c r="BJ2" s="119" t="s">
        <v>518</v>
      </c>
      <c r="BK2" s="119" t="s">
        <v>568</v>
      </c>
      <c r="BL2" s="119" t="s">
        <v>569</v>
      </c>
      <c r="BM2" s="119" t="s">
        <v>570</v>
      </c>
      <c r="BN2" s="119" t="s">
        <v>571</v>
      </c>
      <c r="BO2" s="119" t="s">
        <v>572</v>
      </c>
      <c r="BP2" s="119" t="s">
        <v>573</v>
      </c>
      <c r="BQ2" s="119" t="s">
        <v>574</v>
      </c>
      <c r="BR2" s="119" t="s">
        <v>575</v>
      </c>
      <c r="BS2" s="119" t="s">
        <v>577</v>
      </c>
      <c r="BT2" s="3"/>
      <c r="BU2" s="3"/>
    </row>
    <row r="3" spans="1:73" ht="15" customHeight="1">
      <c r="A3" s="50" t="s">
        <v>212</v>
      </c>
      <c r="B3" s="53"/>
      <c r="C3" s="53" t="s">
        <v>64</v>
      </c>
      <c r="D3" s="54">
        <v>258.4295200470707</v>
      </c>
      <c r="E3" s="55"/>
      <c r="F3" s="113" t="s">
        <v>242</v>
      </c>
      <c r="G3" s="53"/>
      <c r="H3" s="57" t="s">
        <v>212</v>
      </c>
      <c r="I3" s="56"/>
      <c r="J3" s="56"/>
      <c r="K3" s="115" t="s">
        <v>380</v>
      </c>
      <c r="L3" s="59">
        <v>1</v>
      </c>
      <c r="M3" s="60">
        <v>5475.275390625</v>
      </c>
      <c r="N3" s="60">
        <v>501.1260681152344</v>
      </c>
      <c r="O3" s="58"/>
      <c r="P3" s="61"/>
      <c r="Q3" s="61"/>
      <c r="R3" s="51"/>
      <c r="S3" s="51">
        <v>0</v>
      </c>
      <c r="T3" s="51">
        <v>1</v>
      </c>
      <c r="U3" s="52">
        <v>0</v>
      </c>
      <c r="V3" s="52">
        <v>0.043478</v>
      </c>
      <c r="W3" s="52">
        <v>0.0625</v>
      </c>
      <c r="X3" s="52">
        <v>0.560325</v>
      </c>
      <c r="Y3" s="52">
        <v>0</v>
      </c>
      <c r="Z3" s="52">
        <v>0</v>
      </c>
      <c r="AA3" s="62">
        <v>3</v>
      </c>
      <c r="AB3" s="62"/>
      <c r="AC3" s="63"/>
      <c r="AD3" s="86" t="s">
        <v>323</v>
      </c>
      <c r="AE3" s="86">
        <v>2695</v>
      </c>
      <c r="AF3" s="86">
        <v>1371</v>
      </c>
      <c r="AG3" s="86">
        <v>57847</v>
      </c>
      <c r="AH3" s="86">
        <v>21692</v>
      </c>
      <c r="AI3" s="86"/>
      <c r="AJ3" s="86"/>
      <c r="AK3" s="86"/>
      <c r="AL3" s="86"/>
      <c r="AM3" s="86"/>
      <c r="AN3" s="88">
        <v>42057.582233796296</v>
      </c>
      <c r="AO3" s="90" t="s">
        <v>353</v>
      </c>
      <c r="AP3" s="86" t="b">
        <v>1</v>
      </c>
      <c r="AQ3" s="86" t="b">
        <v>0</v>
      </c>
      <c r="AR3" s="86" t="b">
        <v>1</v>
      </c>
      <c r="AS3" s="86"/>
      <c r="AT3" s="86">
        <v>0</v>
      </c>
      <c r="AU3" s="90" t="s">
        <v>363</v>
      </c>
      <c r="AV3" s="86" t="b">
        <v>0</v>
      </c>
      <c r="AW3" s="86" t="s">
        <v>366</v>
      </c>
      <c r="AX3" s="90" t="s">
        <v>367</v>
      </c>
      <c r="AY3" s="86" t="s">
        <v>66</v>
      </c>
      <c r="AZ3" s="86" t="str">
        <f>REPLACE(INDEX(GroupVertices[Group],MATCH(Vertices[[#This Row],[Vertex]],GroupVertices[Vertex],0)),1,1,"")</f>
        <v>1</v>
      </c>
      <c r="BA3" s="51" t="s">
        <v>233</v>
      </c>
      <c r="BB3" s="51" t="s">
        <v>233</v>
      </c>
      <c r="BC3" s="51" t="s">
        <v>237</v>
      </c>
      <c r="BD3" s="51" t="s">
        <v>237</v>
      </c>
      <c r="BE3" s="51" t="s">
        <v>239</v>
      </c>
      <c r="BF3" s="51" t="s">
        <v>239</v>
      </c>
      <c r="BG3" s="120" t="s">
        <v>505</v>
      </c>
      <c r="BH3" s="120" t="s">
        <v>505</v>
      </c>
      <c r="BI3" s="120" t="s">
        <v>515</v>
      </c>
      <c r="BJ3" s="120" t="s">
        <v>515</v>
      </c>
      <c r="BK3" s="120">
        <v>0</v>
      </c>
      <c r="BL3" s="123">
        <v>0</v>
      </c>
      <c r="BM3" s="120">
        <v>0</v>
      </c>
      <c r="BN3" s="123">
        <v>0</v>
      </c>
      <c r="BO3" s="120">
        <v>0</v>
      </c>
      <c r="BP3" s="123">
        <v>0</v>
      </c>
      <c r="BQ3" s="120">
        <v>6</v>
      </c>
      <c r="BR3" s="123">
        <v>100</v>
      </c>
      <c r="BS3" s="120">
        <v>6</v>
      </c>
      <c r="BT3" s="3"/>
      <c r="BU3" s="3"/>
    </row>
    <row r="4" spans="1:76" ht="15">
      <c r="A4" s="14" t="s">
        <v>224</v>
      </c>
      <c r="B4" s="15"/>
      <c r="C4" s="15" t="s">
        <v>64</v>
      </c>
      <c r="D4" s="94">
        <v>1000</v>
      </c>
      <c r="E4" s="82"/>
      <c r="F4" s="113" t="s">
        <v>254</v>
      </c>
      <c r="G4" s="15"/>
      <c r="H4" s="16" t="s">
        <v>224</v>
      </c>
      <c r="I4" s="67"/>
      <c r="J4" s="67"/>
      <c r="K4" s="115" t="s">
        <v>381</v>
      </c>
      <c r="L4" s="95">
        <v>9999</v>
      </c>
      <c r="M4" s="96">
        <v>4908.95458984375</v>
      </c>
      <c r="N4" s="96">
        <v>5270.78466796875</v>
      </c>
      <c r="O4" s="78"/>
      <c r="P4" s="97"/>
      <c r="Q4" s="97"/>
      <c r="R4" s="98"/>
      <c r="S4" s="51">
        <v>13</v>
      </c>
      <c r="T4" s="51">
        <v>1</v>
      </c>
      <c r="U4" s="52">
        <v>132</v>
      </c>
      <c r="V4" s="52">
        <v>0.083333</v>
      </c>
      <c r="W4" s="52">
        <v>0.25</v>
      </c>
      <c r="X4" s="52">
        <v>6.2756</v>
      </c>
      <c r="Y4" s="52">
        <v>0</v>
      </c>
      <c r="Z4" s="52">
        <v>0</v>
      </c>
      <c r="AA4" s="83">
        <v>4</v>
      </c>
      <c r="AB4" s="83"/>
      <c r="AC4" s="99"/>
      <c r="AD4" s="86" t="s">
        <v>324</v>
      </c>
      <c r="AE4" s="86">
        <v>41</v>
      </c>
      <c r="AF4" s="86">
        <v>2405608</v>
      </c>
      <c r="AG4" s="86">
        <v>103876</v>
      </c>
      <c r="AH4" s="86">
        <v>2</v>
      </c>
      <c r="AI4" s="86"/>
      <c r="AJ4" s="86" t="s">
        <v>335</v>
      </c>
      <c r="AK4" s="86" t="s">
        <v>343</v>
      </c>
      <c r="AL4" s="90" t="s">
        <v>349</v>
      </c>
      <c r="AM4" s="86"/>
      <c r="AN4" s="88">
        <v>40021.56810185185</v>
      </c>
      <c r="AO4" s="90" t="s">
        <v>354</v>
      </c>
      <c r="AP4" s="86" t="b">
        <v>0</v>
      </c>
      <c r="AQ4" s="86" t="b">
        <v>0</v>
      </c>
      <c r="AR4" s="86" t="b">
        <v>1</v>
      </c>
      <c r="AS4" s="86"/>
      <c r="AT4" s="86">
        <v>2984</v>
      </c>
      <c r="AU4" s="90" t="s">
        <v>363</v>
      </c>
      <c r="AV4" s="86" t="b">
        <v>1</v>
      </c>
      <c r="AW4" s="86" t="s">
        <v>366</v>
      </c>
      <c r="AX4" s="90" t="s">
        <v>368</v>
      </c>
      <c r="AY4" s="86" t="s">
        <v>66</v>
      </c>
      <c r="AZ4" s="86" t="str">
        <f>REPLACE(INDEX(GroupVertices[Group],MATCH(Vertices[[#This Row],[Vertex]],GroupVertices[Vertex],0)),1,1,"")</f>
        <v>1</v>
      </c>
      <c r="BA4" s="51" t="s">
        <v>495</v>
      </c>
      <c r="BB4" s="51" t="s">
        <v>495</v>
      </c>
      <c r="BC4" s="51" t="s">
        <v>498</v>
      </c>
      <c r="BD4" s="51" t="s">
        <v>446</v>
      </c>
      <c r="BE4" s="51" t="s">
        <v>451</v>
      </c>
      <c r="BF4" s="51" t="s">
        <v>502</v>
      </c>
      <c r="BG4" s="120" t="s">
        <v>506</v>
      </c>
      <c r="BH4" s="120" t="s">
        <v>511</v>
      </c>
      <c r="BI4" s="120" t="s">
        <v>516</v>
      </c>
      <c r="BJ4" s="120" t="s">
        <v>516</v>
      </c>
      <c r="BK4" s="120">
        <v>0</v>
      </c>
      <c r="BL4" s="123">
        <v>0</v>
      </c>
      <c r="BM4" s="120">
        <v>0</v>
      </c>
      <c r="BN4" s="123">
        <v>0</v>
      </c>
      <c r="BO4" s="120">
        <v>0</v>
      </c>
      <c r="BP4" s="123">
        <v>0</v>
      </c>
      <c r="BQ4" s="120">
        <v>59</v>
      </c>
      <c r="BR4" s="123">
        <v>100</v>
      </c>
      <c r="BS4" s="120">
        <v>59</v>
      </c>
      <c r="BT4" s="2"/>
      <c r="BU4" s="3"/>
      <c r="BV4" s="3"/>
      <c r="BW4" s="3"/>
      <c r="BX4" s="3"/>
    </row>
    <row r="5" spans="1:76" ht="15">
      <c r="A5" s="14" t="s">
        <v>213</v>
      </c>
      <c r="B5" s="15"/>
      <c r="C5" s="15" t="s">
        <v>64</v>
      </c>
      <c r="D5" s="94">
        <v>369.65100445490464</v>
      </c>
      <c r="E5" s="82"/>
      <c r="F5" s="113" t="s">
        <v>243</v>
      </c>
      <c r="G5" s="15"/>
      <c r="H5" s="16" t="s">
        <v>213</v>
      </c>
      <c r="I5" s="67"/>
      <c r="J5" s="67"/>
      <c r="K5" s="115" t="s">
        <v>382</v>
      </c>
      <c r="L5" s="95">
        <v>1</v>
      </c>
      <c r="M5" s="96">
        <v>2810.3857421875</v>
      </c>
      <c r="N5" s="96">
        <v>9109.2060546875</v>
      </c>
      <c r="O5" s="78"/>
      <c r="P5" s="97"/>
      <c r="Q5" s="97"/>
      <c r="R5" s="98"/>
      <c r="S5" s="51">
        <v>0</v>
      </c>
      <c r="T5" s="51">
        <v>1</v>
      </c>
      <c r="U5" s="52">
        <v>0</v>
      </c>
      <c r="V5" s="52">
        <v>0.043478</v>
      </c>
      <c r="W5" s="52">
        <v>0.0625</v>
      </c>
      <c r="X5" s="52">
        <v>0.560325</v>
      </c>
      <c r="Y5" s="52">
        <v>0</v>
      </c>
      <c r="Z5" s="52">
        <v>0</v>
      </c>
      <c r="AA5" s="83">
        <v>5</v>
      </c>
      <c r="AB5" s="83"/>
      <c r="AC5" s="99"/>
      <c r="AD5" s="86" t="s">
        <v>325</v>
      </c>
      <c r="AE5" s="86">
        <v>608</v>
      </c>
      <c r="AF5" s="86">
        <v>2950</v>
      </c>
      <c r="AG5" s="86">
        <v>39236</v>
      </c>
      <c r="AH5" s="86">
        <v>16403</v>
      </c>
      <c r="AI5" s="86"/>
      <c r="AJ5" s="86" t="s">
        <v>336</v>
      </c>
      <c r="AK5" s="86" t="s">
        <v>344</v>
      </c>
      <c r="AL5" s="86"/>
      <c r="AM5" s="86"/>
      <c r="AN5" s="88">
        <v>42994.686319444445</v>
      </c>
      <c r="AO5" s="90" t="s">
        <v>355</v>
      </c>
      <c r="AP5" s="86" t="b">
        <v>1</v>
      </c>
      <c r="AQ5" s="86" t="b">
        <v>0</v>
      </c>
      <c r="AR5" s="86" t="b">
        <v>0</v>
      </c>
      <c r="AS5" s="86"/>
      <c r="AT5" s="86">
        <v>15</v>
      </c>
      <c r="AU5" s="86"/>
      <c r="AV5" s="86" t="b">
        <v>0</v>
      </c>
      <c r="AW5" s="86" t="s">
        <v>366</v>
      </c>
      <c r="AX5" s="90" t="s">
        <v>369</v>
      </c>
      <c r="AY5" s="86" t="s">
        <v>66</v>
      </c>
      <c r="AZ5" s="86" t="str">
        <f>REPLACE(INDEX(GroupVertices[Group],MATCH(Vertices[[#This Row],[Vertex]],GroupVertices[Vertex],0)),1,1,"")</f>
        <v>1</v>
      </c>
      <c r="BA5" s="51" t="s">
        <v>233</v>
      </c>
      <c r="BB5" s="51" t="s">
        <v>233</v>
      </c>
      <c r="BC5" s="51" t="s">
        <v>237</v>
      </c>
      <c r="BD5" s="51" t="s">
        <v>237</v>
      </c>
      <c r="BE5" s="51" t="s">
        <v>239</v>
      </c>
      <c r="BF5" s="51" t="s">
        <v>239</v>
      </c>
      <c r="BG5" s="120" t="s">
        <v>505</v>
      </c>
      <c r="BH5" s="120" t="s">
        <v>505</v>
      </c>
      <c r="BI5" s="120" t="s">
        <v>515</v>
      </c>
      <c r="BJ5" s="120" t="s">
        <v>515</v>
      </c>
      <c r="BK5" s="120">
        <v>0</v>
      </c>
      <c r="BL5" s="123">
        <v>0</v>
      </c>
      <c r="BM5" s="120">
        <v>0</v>
      </c>
      <c r="BN5" s="123">
        <v>0</v>
      </c>
      <c r="BO5" s="120">
        <v>0</v>
      </c>
      <c r="BP5" s="123">
        <v>0</v>
      </c>
      <c r="BQ5" s="120">
        <v>12</v>
      </c>
      <c r="BR5" s="123">
        <v>100</v>
      </c>
      <c r="BS5" s="120">
        <v>12</v>
      </c>
      <c r="BT5" s="2"/>
      <c r="BU5" s="3"/>
      <c r="BV5" s="3"/>
      <c r="BW5" s="3"/>
      <c r="BX5" s="3"/>
    </row>
    <row r="6" spans="1:76" ht="15">
      <c r="A6" s="14" t="s">
        <v>214</v>
      </c>
      <c r="B6" s="15"/>
      <c r="C6" s="15" t="s">
        <v>64</v>
      </c>
      <c r="D6" s="94">
        <v>631.0461460872489</v>
      </c>
      <c r="E6" s="82"/>
      <c r="F6" s="113" t="s">
        <v>244</v>
      </c>
      <c r="G6" s="15"/>
      <c r="H6" s="16" t="s">
        <v>214</v>
      </c>
      <c r="I6" s="67"/>
      <c r="J6" s="67"/>
      <c r="K6" s="115" t="s">
        <v>383</v>
      </c>
      <c r="L6" s="95">
        <v>1</v>
      </c>
      <c r="M6" s="96">
        <v>893.6585693359375</v>
      </c>
      <c r="N6" s="96">
        <v>7575.7587890625</v>
      </c>
      <c r="O6" s="78"/>
      <c r="P6" s="97"/>
      <c r="Q6" s="97"/>
      <c r="R6" s="98"/>
      <c r="S6" s="51">
        <v>0</v>
      </c>
      <c r="T6" s="51">
        <v>1</v>
      </c>
      <c r="U6" s="52">
        <v>0</v>
      </c>
      <c r="V6" s="52">
        <v>0.043478</v>
      </c>
      <c r="W6" s="52">
        <v>0.0625</v>
      </c>
      <c r="X6" s="52">
        <v>0.560325</v>
      </c>
      <c r="Y6" s="52">
        <v>0</v>
      </c>
      <c r="Z6" s="52">
        <v>0</v>
      </c>
      <c r="AA6" s="83">
        <v>6</v>
      </c>
      <c r="AB6" s="83"/>
      <c r="AC6" s="99"/>
      <c r="AD6" s="86" t="s">
        <v>326</v>
      </c>
      <c r="AE6" s="86">
        <v>1767</v>
      </c>
      <c r="AF6" s="86">
        <v>6661</v>
      </c>
      <c r="AG6" s="86">
        <v>74225</v>
      </c>
      <c r="AH6" s="86">
        <v>1835</v>
      </c>
      <c r="AI6" s="86"/>
      <c r="AJ6" s="86" t="s">
        <v>337</v>
      </c>
      <c r="AK6" s="86"/>
      <c r="AL6" s="90" t="s">
        <v>350</v>
      </c>
      <c r="AM6" s="86"/>
      <c r="AN6" s="88">
        <v>40576.60613425926</v>
      </c>
      <c r="AO6" s="86"/>
      <c r="AP6" s="86" t="b">
        <v>1</v>
      </c>
      <c r="AQ6" s="86" t="b">
        <v>0</v>
      </c>
      <c r="AR6" s="86" t="b">
        <v>0</v>
      </c>
      <c r="AS6" s="86"/>
      <c r="AT6" s="86">
        <v>405</v>
      </c>
      <c r="AU6" s="90" t="s">
        <v>363</v>
      </c>
      <c r="AV6" s="86" t="b">
        <v>0</v>
      </c>
      <c r="AW6" s="86" t="s">
        <v>366</v>
      </c>
      <c r="AX6" s="90" t="s">
        <v>370</v>
      </c>
      <c r="AY6" s="86" t="s">
        <v>66</v>
      </c>
      <c r="AZ6" s="86" t="str">
        <f>REPLACE(INDEX(GroupVertices[Group],MATCH(Vertices[[#This Row],[Vertex]],GroupVertices[Vertex],0)),1,1,"")</f>
        <v>1</v>
      </c>
      <c r="BA6" s="51"/>
      <c r="BB6" s="51"/>
      <c r="BC6" s="51"/>
      <c r="BD6" s="51"/>
      <c r="BE6" s="51" t="s">
        <v>240</v>
      </c>
      <c r="BF6" s="51" t="s">
        <v>240</v>
      </c>
      <c r="BG6" s="120" t="s">
        <v>507</v>
      </c>
      <c r="BH6" s="120" t="s">
        <v>507</v>
      </c>
      <c r="BI6" s="120" t="s">
        <v>483</v>
      </c>
      <c r="BJ6" s="120" t="s">
        <v>483</v>
      </c>
      <c r="BK6" s="120">
        <v>0</v>
      </c>
      <c r="BL6" s="123">
        <v>0</v>
      </c>
      <c r="BM6" s="120">
        <v>0</v>
      </c>
      <c r="BN6" s="123">
        <v>0</v>
      </c>
      <c r="BO6" s="120">
        <v>0</v>
      </c>
      <c r="BP6" s="123">
        <v>0</v>
      </c>
      <c r="BQ6" s="120">
        <v>22</v>
      </c>
      <c r="BR6" s="123">
        <v>100</v>
      </c>
      <c r="BS6" s="120">
        <v>22</v>
      </c>
      <c r="BT6" s="2"/>
      <c r="BU6" s="3"/>
      <c r="BV6" s="3"/>
      <c r="BW6" s="3"/>
      <c r="BX6" s="3"/>
    </row>
    <row r="7" spans="1:76" ht="15">
      <c r="A7" s="14" t="s">
        <v>215</v>
      </c>
      <c r="B7" s="15"/>
      <c r="C7" s="15" t="s">
        <v>64</v>
      </c>
      <c r="D7" s="94">
        <v>212.50399260317727</v>
      </c>
      <c r="E7" s="82"/>
      <c r="F7" s="113" t="s">
        <v>245</v>
      </c>
      <c r="G7" s="15"/>
      <c r="H7" s="16" t="s">
        <v>215</v>
      </c>
      <c r="I7" s="67"/>
      <c r="J7" s="67"/>
      <c r="K7" s="115" t="s">
        <v>384</v>
      </c>
      <c r="L7" s="95">
        <v>1</v>
      </c>
      <c r="M7" s="96">
        <v>7648.4267578125</v>
      </c>
      <c r="N7" s="96">
        <v>8821.068359375</v>
      </c>
      <c r="O7" s="78"/>
      <c r="P7" s="97"/>
      <c r="Q7" s="97"/>
      <c r="R7" s="98"/>
      <c r="S7" s="51">
        <v>0</v>
      </c>
      <c r="T7" s="51">
        <v>1</v>
      </c>
      <c r="U7" s="52">
        <v>0</v>
      </c>
      <c r="V7" s="52">
        <v>0.043478</v>
      </c>
      <c r="W7" s="52">
        <v>0.0625</v>
      </c>
      <c r="X7" s="52">
        <v>0.560325</v>
      </c>
      <c r="Y7" s="52">
        <v>0</v>
      </c>
      <c r="Z7" s="52">
        <v>0</v>
      </c>
      <c r="AA7" s="83">
        <v>7</v>
      </c>
      <c r="AB7" s="83"/>
      <c r="AC7" s="99"/>
      <c r="AD7" s="86" t="s">
        <v>327</v>
      </c>
      <c r="AE7" s="86">
        <v>206</v>
      </c>
      <c r="AF7" s="86">
        <v>719</v>
      </c>
      <c r="AG7" s="86">
        <v>1498</v>
      </c>
      <c r="AH7" s="86">
        <v>4166</v>
      </c>
      <c r="AI7" s="86"/>
      <c r="AJ7" s="86" t="s">
        <v>338</v>
      </c>
      <c r="AK7" s="86" t="s">
        <v>343</v>
      </c>
      <c r="AL7" s="86"/>
      <c r="AM7" s="86"/>
      <c r="AN7" s="88">
        <v>43654.7791087963</v>
      </c>
      <c r="AO7" s="90" t="s">
        <v>356</v>
      </c>
      <c r="AP7" s="86" t="b">
        <v>0</v>
      </c>
      <c r="AQ7" s="86" t="b">
        <v>0</v>
      </c>
      <c r="AR7" s="86" t="b">
        <v>0</v>
      </c>
      <c r="AS7" s="86"/>
      <c r="AT7" s="86">
        <v>1</v>
      </c>
      <c r="AU7" s="90" t="s">
        <v>363</v>
      </c>
      <c r="AV7" s="86" t="b">
        <v>1</v>
      </c>
      <c r="AW7" s="86" t="s">
        <v>366</v>
      </c>
      <c r="AX7" s="90" t="s">
        <v>371</v>
      </c>
      <c r="AY7" s="86" t="s">
        <v>66</v>
      </c>
      <c r="AZ7" s="86" t="str">
        <f>REPLACE(INDEX(GroupVertices[Group],MATCH(Vertices[[#This Row],[Vertex]],GroupVertices[Vertex],0)),1,1,"")</f>
        <v>1</v>
      </c>
      <c r="BA7" s="51" t="s">
        <v>233</v>
      </c>
      <c r="BB7" s="51" t="s">
        <v>233</v>
      </c>
      <c r="BC7" s="51" t="s">
        <v>237</v>
      </c>
      <c r="BD7" s="51" t="s">
        <v>237</v>
      </c>
      <c r="BE7" s="51" t="s">
        <v>239</v>
      </c>
      <c r="BF7" s="51" t="s">
        <v>503</v>
      </c>
      <c r="BG7" s="120" t="s">
        <v>508</v>
      </c>
      <c r="BH7" s="120" t="s">
        <v>512</v>
      </c>
      <c r="BI7" s="120" t="s">
        <v>483</v>
      </c>
      <c r="BJ7" s="120" t="s">
        <v>519</v>
      </c>
      <c r="BK7" s="120">
        <v>0</v>
      </c>
      <c r="BL7" s="123">
        <v>0</v>
      </c>
      <c r="BM7" s="120">
        <v>0</v>
      </c>
      <c r="BN7" s="123">
        <v>0</v>
      </c>
      <c r="BO7" s="120">
        <v>0</v>
      </c>
      <c r="BP7" s="123">
        <v>0</v>
      </c>
      <c r="BQ7" s="120">
        <v>28</v>
      </c>
      <c r="BR7" s="123">
        <v>100</v>
      </c>
      <c r="BS7" s="120">
        <v>28</v>
      </c>
      <c r="BT7" s="2"/>
      <c r="BU7" s="3"/>
      <c r="BV7" s="3"/>
      <c r="BW7" s="3"/>
      <c r="BX7" s="3"/>
    </row>
    <row r="8" spans="1:76" ht="15">
      <c r="A8" s="14" t="s">
        <v>216</v>
      </c>
      <c r="B8" s="15"/>
      <c r="C8" s="15" t="s">
        <v>64</v>
      </c>
      <c r="D8" s="94">
        <v>169.11423047827182</v>
      </c>
      <c r="E8" s="82"/>
      <c r="F8" s="113" t="s">
        <v>246</v>
      </c>
      <c r="G8" s="15"/>
      <c r="H8" s="16" t="s">
        <v>216</v>
      </c>
      <c r="I8" s="67"/>
      <c r="J8" s="67"/>
      <c r="K8" s="115" t="s">
        <v>385</v>
      </c>
      <c r="L8" s="95">
        <v>1</v>
      </c>
      <c r="M8" s="96">
        <v>243.15306091308594</v>
      </c>
      <c r="N8" s="96">
        <v>5311.5458984375</v>
      </c>
      <c r="O8" s="78"/>
      <c r="P8" s="97"/>
      <c r="Q8" s="97"/>
      <c r="R8" s="98"/>
      <c r="S8" s="51">
        <v>0</v>
      </c>
      <c r="T8" s="51">
        <v>1</v>
      </c>
      <c r="U8" s="52">
        <v>0</v>
      </c>
      <c r="V8" s="52">
        <v>0.043478</v>
      </c>
      <c r="W8" s="52">
        <v>0.0625</v>
      </c>
      <c r="X8" s="52">
        <v>0.560325</v>
      </c>
      <c r="Y8" s="52">
        <v>0</v>
      </c>
      <c r="Z8" s="52">
        <v>0</v>
      </c>
      <c r="AA8" s="83">
        <v>8</v>
      </c>
      <c r="AB8" s="83"/>
      <c r="AC8" s="99"/>
      <c r="AD8" s="86" t="s">
        <v>328</v>
      </c>
      <c r="AE8" s="86">
        <v>305</v>
      </c>
      <c r="AF8" s="86">
        <v>103</v>
      </c>
      <c r="AG8" s="86">
        <v>40930</v>
      </c>
      <c r="AH8" s="86">
        <v>8</v>
      </c>
      <c r="AI8" s="86"/>
      <c r="AJ8" s="86"/>
      <c r="AK8" s="86"/>
      <c r="AL8" s="86"/>
      <c r="AM8" s="86"/>
      <c r="AN8" s="88">
        <v>43634.56849537037</v>
      </c>
      <c r="AO8" s="86"/>
      <c r="AP8" s="86" t="b">
        <v>1</v>
      </c>
      <c r="AQ8" s="86" t="b">
        <v>0</v>
      </c>
      <c r="AR8" s="86" t="b">
        <v>0</v>
      </c>
      <c r="AS8" s="86"/>
      <c r="AT8" s="86">
        <v>1</v>
      </c>
      <c r="AU8" s="86"/>
      <c r="AV8" s="86" t="b">
        <v>0</v>
      </c>
      <c r="AW8" s="86" t="s">
        <v>366</v>
      </c>
      <c r="AX8" s="90" t="s">
        <v>372</v>
      </c>
      <c r="AY8" s="86" t="s">
        <v>66</v>
      </c>
      <c r="AZ8" s="86" t="str">
        <f>REPLACE(INDEX(GroupVertices[Group],MATCH(Vertices[[#This Row],[Vertex]],GroupVertices[Vertex],0)),1,1,"")</f>
        <v>1</v>
      </c>
      <c r="BA8" s="51"/>
      <c r="BB8" s="51"/>
      <c r="BC8" s="51"/>
      <c r="BD8" s="51"/>
      <c r="BE8" s="51" t="s">
        <v>240</v>
      </c>
      <c r="BF8" s="51" t="s">
        <v>240</v>
      </c>
      <c r="BG8" s="120" t="s">
        <v>507</v>
      </c>
      <c r="BH8" s="120" t="s">
        <v>507</v>
      </c>
      <c r="BI8" s="120" t="s">
        <v>483</v>
      </c>
      <c r="BJ8" s="120" t="s">
        <v>483</v>
      </c>
      <c r="BK8" s="120">
        <v>0</v>
      </c>
      <c r="BL8" s="123">
        <v>0</v>
      </c>
      <c r="BM8" s="120">
        <v>0</v>
      </c>
      <c r="BN8" s="123">
        <v>0</v>
      </c>
      <c r="BO8" s="120">
        <v>0</v>
      </c>
      <c r="BP8" s="123">
        <v>0</v>
      </c>
      <c r="BQ8" s="120">
        <v>22</v>
      </c>
      <c r="BR8" s="123">
        <v>100</v>
      </c>
      <c r="BS8" s="120">
        <v>22</v>
      </c>
      <c r="BT8" s="2"/>
      <c r="BU8" s="3"/>
      <c r="BV8" s="3"/>
      <c r="BW8" s="3"/>
      <c r="BX8" s="3"/>
    </row>
    <row r="9" spans="1:76" ht="15">
      <c r="A9" s="14" t="s">
        <v>217</v>
      </c>
      <c r="B9" s="15"/>
      <c r="C9" s="15" t="s">
        <v>64</v>
      </c>
      <c r="D9" s="94">
        <v>217.08245776246113</v>
      </c>
      <c r="E9" s="82"/>
      <c r="F9" s="113" t="s">
        <v>247</v>
      </c>
      <c r="G9" s="15"/>
      <c r="H9" s="16" t="s">
        <v>217</v>
      </c>
      <c r="I9" s="67"/>
      <c r="J9" s="67"/>
      <c r="K9" s="115" t="s">
        <v>386</v>
      </c>
      <c r="L9" s="95">
        <v>1</v>
      </c>
      <c r="M9" s="96">
        <v>9737.9150390625</v>
      </c>
      <c r="N9" s="96">
        <v>4664.9501953125</v>
      </c>
      <c r="O9" s="78"/>
      <c r="P9" s="97"/>
      <c r="Q9" s="97"/>
      <c r="R9" s="98"/>
      <c r="S9" s="51">
        <v>0</v>
      </c>
      <c r="T9" s="51">
        <v>1</v>
      </c>
      <c r="U9" s="52">
        <v>0</v>
      </c>
      <c r="V9" s="52">
        <v>0.043478</v>
      </c>
      <c r="W9" s="52">
        <v>0.0625</v>
      </c>
      <c r="X9" s="52">
        <v>0.560325</v>
      </c>
      <c r="Y9" s="52">
        <v>0</v>
      </c>
      <c r="Z9" s="52">
        <v>0</v>
      </c>
      <c r="AA9" s="83">
        <v>9</v>
      </c>
      <c r="AB9" s="83"/>
      <c r="AC9" s="99"/>
      <c r="AD9" s="86" t="s">
        <v>329</v>
      </c>
      <c r="AE9" s="86">
        <v>478</v>
      </c>
      <c r="AF9" s="86">
        <v>784</v>
      </c>
      <c r="AG9" s="86">
        <v>84442</v>
      </c>
      <c r="AH9" s="86">
        <v>78314</v>
      </c>
      <c r="AI9" s="86"/>
      <c r="AJ9" s="86"/>
      <c r="AK9" s="86" t="s">
        <v>345</v>
      </c>
      <c r="AL9" s="86"/>
      <c r="AM9" s="86"/>
      <c r="AN9" s="88">
        <v>43336.54773148148</v>
      </c>
      <c r="AO9" s="90" t="s">
        <v>357</v>
      </c>
      <c r="AP9" s="86" t="b">
        <v>1</v>
      </c>
      <c r="AQ9" s="86" t="b">
        <v>0</v>
      </c>
      <c r="AR9" s="86" t="b">
        <v>0</v>
      </c>
      <c r="AS9" s="86"/>
      <c r="AT9" s="86">
        <v>1</v>
      </c>
      <c r="AU9" s="86"/>
      <c r="AV9" s="86" t="b">
        <v>0</v>
      </c>
      <c r="AW9" s="86" t="s">
        <v>366</v>
      </c>
      <c r="AX9" s="90" t="s">
        <v>373</v>
      </c>
      <c r="AY9" s="86" t="s">
        <v>66</v>
      </c>
      <c r="AZ9" s="86" t="str">
        <f>REPLACE(INDEX(GroupVertices[Group],MATCH(Vertices[[#This Row],[Vertex]],GroupVertices[Vertex],0)),1,1,"")</f>
        <v>1</v>
      </c>
      <c r="BA9" s="51"/>
      <c r="BB9" s="51"/>
      <c r="BC9" s="51"/>
      <c r="BD9" s="51"/>
      <c r="BE9" s="51" t="s">
        <v>240</v>
      </c>
      <c r="BF9" s="51" t="s">
        <v>240</v>
      </c>
      <c r="BG9" s="120" t="s">
        <v>507</v>
      </c>
      <c r="BH9" s="120" t="s">
        <v>507</v>
      </c>
      <c r="BI9" s="120" t="s">
        <v>483</v>
      </c>
      <c r="BJ9" s="120" t="s">
        <v>483</v>
      </c>
      <c r="BK9" s="120">
        <v>0</v>
      </c>
      <c r="BL9" s="123">
        <v>0</v>
      </c>
      <c r="BM9" s="120">
        <v>0</v>
      </c>
      <c r="BN9" s="123">
        <v>0</v>
      </c>
      <c r="BO9" s="120">
        <v>0</v>
      </c>
      <c r="BP9" s="123">
        <v>0</v>
      </c>
      <c r="BQ9" s="120">
        <v>22</v>
      </c>
      <c r="BR9" s="123">
        <v>100</v>
      </c>
      <c r="BS9" s="120">
        <v>22</v>
      </c>
      <c r="BT9" s="2"/>
      <c r="BU9" s="3"/>
      <c r="BV9" s="3"/>
      <c r="BW9" s="3"/>
      <c r="BX9" s="3"/>
    </row>
    <row r="10" spans="1:76" ht="15">
      <c r="A10" s="14" t="s">
        <v>218</v>
      </c>
      <c r="B10" s="15"/>
      <c r="C10" s="15" t="s">
        <v>64</v>
      </c>
      <c r="D10" s="94">
        <v>305.4820542994032</v>
      </c>
      <c r="E10" s="82"/>
      <c r="F10" s="113" t="s">
        <v>248</v>
      </c>
      <c r="G10" s="15"/>
      <c r="H10" s="16" t="s">
        <v>218</v>
      </c>
      <c r="I10" s="67"/>
      <c r="J10" s="67"/>
      <c r="K10" s="115" t="s">
        <v>387</v>
      </c>
      <c r="L10" s="95">
        <v>1</v>
      </c>
      <c r="M10" s="96">
        <v>732.1553955078125</v>
      </c>
      <c r="N10" s="96">
        <v>3003.939208984375</v>
      </c>
      <c r="O10" s="78"/>
      <c r="P10" s="97"/>
      <c r="Q10" s="97"/>
      <c r="R10" s="98"/>
      <c r="S10" s="51">
        <v>0</v>
      </c>
      <c r="T10" s="51">
        <v>1</v>
      </c>
      <c r="U10" s="52">
        <v>0</v>
      </c>
      <c r="V10" s="52">
        <v>0.043478</v>
      </c>
      <c r="W10" s="52">
        <v>0.0625</v>
      </c>
      <c r="X10" s="52">
        <v>0.560325</v>
      </c>
      <c r="Y10" s="52">
        <v>0</v>
      </c>
      <c r="Z10" s="52">
        <v>0</v>
      </c>
      <c r="AA10" s="83">
        <v>10</v>
      </c>
      <c r="AB10" s="83"/>
      <c r="AC10" s="99"/>
      <c r="AD10" s="86" t="s">
        <v>330</v>
      </c>
      <c r="AE10" s="86">
        <v>4991</v>
      </c>
      <c r="AF10" s="86">
        <v>2039</v>
      </c>
      <c r="AG10" s="86">
        <v>9442</v>
      </c>
      <c r="AH10" s="86">
        <v>15544</v>
      </c>
      <c r="AI10" s="86"/>
      <c r="AJ10" s="86" t="s">
        <v>339</v>
      </c>
      <c r="AK10" s="86" t="s">
        <v>346</v>
      </c>
      <c r="AL10" s="90" t="s">
        <v>351</v>
      </c>
      <c r="AM10" s="86"/>
      <c r="AN10" s="88">
        <v>40042.56236111111</v>
      </c>
      <c r="AO10" s="90" t="s">
        <v>358</v>
      </c>
      <c r="AP10" s="86" t="b">
        <v>0</v>
      </c>
      <c r="AQ10" s="86" t="b">
        <v>0</v>
      </c>
      <c r="AR10" s="86" t="b">
        <v>1</v>
      </c>
      <c r="AS10" s="86"/>
      <c r="AT10" s="86">
        <v>69</v>
      </c>
      <c r="AU10" s="90" t="s">
        <v>364</v>
      </c>
      <c r="AV10" s="86" t="b">
        <v>0</v>
      </c>
      <c r="AW10" s="86" t="s">
        <v>366</v>
      </c>
      <c r="AX10" s="90" t="s">
        <v>374</v>
      </c>
      <c r="AY10" s="86" t="s">
        <v>66</v>
      </c>
      <c r="AZ10" s="86" t="str">
        <f>REPLACE(INDEX(GroupVertices[Group],MATCH(Vertices[[#This Row],[Vertex]],GroupVertices[Vertex],0)),1,1,"")</f>
        <v>1</v>
      </c>
      <c r="BA10" s="51"/>
      <c r="BB10" s="51"/>
      <c r="BC10" s="51"/>
      <c r="BD10" s="51"/>
      <c r="BE10" s="51" t="s">
        <v>240</v>
      </c>
      <c r="BF10" s="51" t="s">
        <v>240</v>
      </c>
      <c r="BG10" s="120" t="s">
        <v>507</v>
      </c>
      <c r="BH10" s="120" t="s">
        <v>507</v>
      </c>
      <c r="BI10" s="120" t="s">
        <v>483</v>
      </c>
      <c r="BJ10" s="120" t="s">
        <v>483</v>
      </c>
      <c r="BK10" s="120">
        <v>0</v>
      </c>
      <c r="BL10" s="123">
        <v>0</v>
      </c>
      <c r="BM10" s="120">
        <v>0</v>
      </c>
      <c r="BN10" s="123">
        <v>0</v>
      </c>
      <c r="BO10" s="120">
        <v>0</v>
      </c>
      <c r="BP10" s="123">
        <v>0</v>
      </c>
      <c r="BQ10" s="120">
        <v>22</v>
      </c>
      <c r="BR10" s="123">
        <v>100</v>
      </c>
      <c r="BS10" s="120">
        <v>22</v>
      </c>
      <c r="BT10" s="2"/>
      <c r="BU10" s="3"/>
      <c r="BV10" s="3"/>
      <c r="BW10" s="3"/>
      <c r="BX10" s="3"/>
    </row>
    <row r="11" spans="1:76" ht="15">
      <c r="A11" s="14" t="s">
        <v>219</v>
      </c>
      <c r="B11" s="15"/>
      <c r="C11" s="15" t="s">
        <v>64</v>
      </c>
      <c r="D11" s="94">
        <v>162</v>
      </c>
      <c r="E11" s="82"/>
      <c r="F11" s="113" t="s">
        <v>249</v>
      </c>
      <c r="G11" s="15"/>
      <c r="H11" s="16" t="s">
        <v>219</v>
      </c>
      <c r="I11" s="67"/>
      <c r="J11" s="67"/>
      <c r="K11" s="115" t="s">
        <v>388</v>
      </c>
      <c r="L11" s="95">
        <v>1</v>
      </c>
      <c r="M11" s="96">
        <v>5275.33740234375</v>
      </c>
      <c r="N11" s="96">
        <v>9566.8671875</v>
      </c>
      <c r="O11" s="78"/>
      <c r="P11" s="97"/>
      <c r="Q11" s="97"/>
      <c r="R11" s="98"/>
      <c r="S11" s="51">
        <v>0</v>
      </c>
      <c r="T11" s="51">
        <v>1</v>
      </c>
      <c r="U11" s="52">
        <v>0</v>
      </c>
      <c r="V11" s="52">
        <v>0.043478</v>
      </c>
      <c r="W11" s="52">
        <v>0.0625</v>
      </c>
      <c r="X11" s="52">
        <v>0.560325</v>
      </c>
      <c r="Y11" s="52">
        <v>0</v>
      </c>
      <c r="Z11" s="52">
        <v>0</v>
      </c>
      <c r="AA11" s="83">
        <v>11</v>
      </c>
      <c r="AB11" s="83"/>
      <c r="AC11" s="99"/>
      <c r="AD11" s="86" t="s">
        <v>219</v>
      </c>
      <c r="AE11" s="86">
        <v>114</v>
      </c>
      <c r="AF11" s="86">
        <v>2</v>
      </c>
      <c r="AG11" s="86">
        <v>8</v>
      </c>
      <c r="AH11" s="86">
        <v>0</v>
      </c>
      <c r="AI11" s="86"/>
      <c r="AJ11" s="86"/>
      <c r="AK11" s="86"/>
      <c r="AL11" s="86"/>
      <c r="AM11" s="86"/>
      <c r="AN11" s="88">
        <v>43293.0296875</v>
      </c>
      <c r="AO11" s="86"/>
      <c r="AP11" s="86" t="b">
        <v>1</v>
      </c>
      <c r="AQ11" s="86" t="b">
        <v>0</v>
      </c>
      <c r="AR11" s="86" t="b">
        <v>1</v>
      </c>
      <c r="AS11" s="86"/>
      <c r="AT11" s="86">
        <v>0</v>
      </c>
      <c r="AU11" s="86"/>
      <c r="AV11" s="86" t="b">
        <v>0</v>
      </c>
      <c r="AW11" s="86" t="s">
        <v>366</v>
      </c>
      <c r="AX11" s="90" t="s">
        <v>375</v>
      </c>
      <c r="AY11" s="86" t="s">
        <v>66</v>
      </c>
      <c r="AZ11" s="86" t="str">
        <f>REPLACE(INDEX(GroupVertices[Group],MATCH(Vertices[[#This Row],[Vertex]],GroupVertices[Vertex],0)),1,1,"")</f>
        <v>1</v>
      </c>
      <c r="BA11" s="51"/>
      <c r="BB11" s="51"/>
      <c r="BC11" s="51"/>
      <c r="BD11" s="51"/>
      <c r="BE11" s="51" t="s">
        <v>240</v>
      </c>
      <c r="BF11" s="51" t="s">
        <v>240</v>
      </c>
      <c r="BG11" s="120" t="s">
        <v>507</v>
      </c>
      <c r="BH11" s="120" t="s">
        <v>507</v>
      </c>
      <c r="BI11" s="120" t="s">
        <v>483</v>
      </c>
      <c r="BJ11" s="120" t="s">
        <v>483</v>
      </c>
      <c r="BK11" s="120">
        <v>0</v>
      </c>
      <c r="BL11" s="123">
        <v>0</v>
      </c>
      <c r="BM11" s="120">
        <v>0</v>
      </c>
      <c r="BN11" s="123">
        <v>0</v>
      </c>
      <c r="BO11" s="120">
        <v>0</v>
      </c>
      <c r="BP11" s="123">
        <v>0</v>
      </c>
      <c r="BQ11" s="120">
        <v>44</v>
      </c>
      <c r="BR11" s="123">
        <v>100</v>
      </c>
      <c r="BS11" s="120">
        <v>44</v>
      </c>
      <c r="BT11" s="2"/>
      <c r="BU11" s="3"/>
      <c r="BV11" s="3"/>
      <c r="BW11" s="3"/>
      <c r="BX11" s="3"/>
    </row>
    <row r="12" spans="1:76" ht="15">
      <c r="A12" s="14" t="s">
        <v>220</v>
      </c>
      <c r="B12" s="15"/>
      <c r="C12" s="15" t="s">
        <v>64</v>
      </c>
      <c r="D12" s="94">
        <v>162.1408758510549</v>
      </c>
      <c r="E12" s="82"/>
      <c r="F12" s="113" t="s">
        <v>250</v>
      </c>
      <c r="G12" s="15"/>
      <c r="H12" s="16" t="s">
        <v>220</v>
      </c>
      <c r="I12" s="67"/>
      <c r="J12" s="67"/>
      <c r="K12" s="115" t="s">
        <v>389</v>
      </c>
      <c r="L12" s="95">
        <v>1</v>
      </c>
      <c r="M12" s="96">
        <v>2534.680419921875</v>
      </c>
      <c r="N12" s="96">
        <v>1214.0860595703125</v>
      </c>
      <c r="O12" s="78"/>
      <c r="P12" s="97"/>
      <c r="Q12" s="97"/>
      <c r="R12" s="98"/>
      <c r="S12" s="51">
        <v>0</v>
      </c>
      <c r="T12" s="51">
        <v>1</v>
      </c>
      <c r="U12" s="52">
        <v>0</v>
      </c>
      <c r="V12" s="52">
        <v>0.043478</v>
      </c>
      <c r="W12" s="52">
        <v>0.0625</v>
      </c>
      <c r="X12" s="52">
        <v>0.560325</v>
      </c>
      <c r="Y12" s="52">
        <v>0</v>
      </c>
      <c r="Z12" s="52">
        <v>0</v>
      </c>
      <c r="AA12" s="83">
        <v>12</v>
      </c>
      <c r="AB12" s="83"/>
      <c r="AC12" s="99"/>
      <c r="AD12" s="86" t="s">
        <v>331</v>
      </c>
      <c r="AE12" s="86">
        <v>43</v>
      </c>
      <c r="AF12" s="86">
        <v>4</v>
      </c>
      <c r="AG12" s="86">
        <v>82</v>
      </c>
      <c r="AH12" s="86">
        <v>1</v>
      </c>
      <c r="AI12" s="86"/>
      <c r="AJ12" s="86" t="s">
        <v>340</v>
      </c>
      <c r="AK12" s="86" t="s">
        <v>347</v>
      </c>
      <c r="AL12" s="86"/>
      <c r="AM12" s="86"/>
      <c r="AN12" s="88">
        <v>42365.58971064815</v>
      </c>
      <c r="AO12" s="90" t="s">
        <v>359</v>
      </c>
      <c r="AP12" s="86" t="b">
        <v>1</v>
      </c>
      <c r="AQ12" s="86" t="b">
        <v>0</v>
      </c>
      <c r="AR12" s="86" t="b">
        <v>1</v>
      </c>
      <c r="AS12" s="86"/>
      <c r="AT12" s="86">
        <v>0</v>
      </c>
      <c r="AU12" s="86"/>
      <c r="AV12" s="86" t="b">
        <v>0</v>
      </c>
      <c r="AW12" s="86" t="s">
        <v>366</v>
      </c>
      <c r="AX12" s="90" t="s">
        <v>376</v>
      </c>
      <c r="AY12" s="86" t="s">
        <v>66</v>
      </c>
      <c r="AZ12" s="86" t="str">
        <f>REPLACE(INDEX(GroupVertices[Group],MATCH(Vertices[[#This Row],[Vertex]],GroupVertices[Vertex],0)),1,1,"")</f>
        <v>1</v>
      </c>
      <c r="BA12" s="51"/>
      <c r="BB12" s="51"/>
      <c r="BC12" s="51"/>
      <c r="BD12" s="51"/>
      <c r="BE12" s="51" t="s">
        <v>240</v>
      </c>
      <c r="BF12" s="51" t="s">
        <v>240</v>
      </c>
      <c r="BG12" s="120" t="s">
        <v>507</v>
      </c>
      <c r="BH12" s="120" t="s">
        <v>507</v>
      </c>
      <c r="BI12" s="120" t="s">
        <v>483</v>
      </c>
      <c r="BJ12" s="120" t="s">
        <v>483</v>
      </c>
      <c r="BK12" s="120">
        <v>0</v>
      </c>
      <c r="BL12" s="123">
        <v>0</v>
      </c>
      <c r="BM12" s="120">
        <v>0</v>
      </c>
      <c r="BN12" s="123">
        <v>0</v>
      </c>
      <c r="BO12" s="120">
        <v>0</v>
      </c>
      <c r="BP12" s="123">
        <v>0</v>
      </c>
      <c r="BQ12" s="120">
        <v>22</v>
      </c>
      <c r="BR12" s="123">
        <v>100</v>
      </c>
      <c r="BS12" s="120">
        <v>22</v>
      </c>
      <c r="BT12" s="2"/>
      <c r="BU12" s="3"/>
      <c r="BV12" s="3"/>
      <c r="BW12" s="3"/>
      <c r="BX12" s="3"/>
    </row>
    <row r="13" spans="1:76" ht="15">
      <c r="A13" s="14" t="s">
        <v>221</v>
      </c>
      <c r="B13" s="15"/>
      <c r="C13" s="15" t="s">
        <v>64</v>
      </c>
      <c r="D13" s="94">
        <v>313.86416743716904</v>
      </c>
      <c r="E13" s="82"/>
      <c r="F13" s="113" t="s">
        <v>251</v>
      </c>
      <c r="G13" s="15"/>
      <c r="H13" s="16" t="s">
        <v>221</v>
      </c>
      <c r="I13" s="67"/>
      <c r="J13" s="67"/>
      <c r="K13" s="115" t="s">
        <v>390</v>
      </c>
      <c r="L13" s="95">
        <v>1</v>
      </c>
      <c r="M13" s="96">
        <v>9354.5078125</v>
      </c>
      <c r="N13" s="96">
        <v>7066.57421875</v>
      </c>
      <c r="O13" s="78"/>
      <c r="P13" s="97"/>
      <c r="Q13" s="97"/>
      <c r="R13" s="98"/>
      <c r="S13" s="51">
        <v>0</v>
      </c>
      <c r="T13" s="51">
        <v>1</v>
      </c>
      <c r="U13" s="52">
        <v>0</v>
      </c>
      <c r="V13" s="52">
        <v>0.043478</v>
      </c>
      <c r="W13" s="52">
        <v>0.0625</v>
      </c>
      <c r="X13" s="52">
        <v>0.560325</v>
      </c>
      <c r="Y13" s="52">
        <v>0</v>
      </c>
      <c r="Z13" s="52">
        <v>0</v>
      </c>
      <c r="AA13" s="83">
        <v>13</v>
      </c>
      <c r="AB13" s="83"/>
      <c r="AC13" s="99"/>
      <c r="AD13" s="86" t="s">
        <v>332</v>
      </c>
      <c r="AE13" s="86">
        <v>1439</v>
      </c>
      <c r="AF13" s="86">
        <v>2158</v>
      </c>
      <c r="AG13" s="86">
        <v>1052011</v>
      </c>
      <c r="AH13" s="86">
        <v>81594</v>
      </c>
      <c r="AI13" s="86"/>
      <c r="AJ13" s="86" t="s">
        <v>341</v>
      </c>
      <c r="AK13" s="86" t="s">
        <v>348</v>
      </c>
      <c r="AL13" s="90" t="s">
        <v>352</v>
      </c>
      <c r="AM13" s="86"/>
      <c r="AN13" s="88">
        <v>41793.76626157408</v>
      </c>
      <c r="AO13" s="90" t="s">
        <v>360</v>
      </c>
      <c r="AP13" s="86" t="b">
        <v>1</v>
      </c>
      <c r="AQ13" s="86" t="b">
        <v>0</v>
      </c>
      <c r="AR13" s="86" t="b">
        <v>1</v>
      </c>
      <c r="AS13" s="86"/>
      <c r="AT13" s="86">
        <v>481</v>
      </c>
      <c r="AU13" s="90" t="s">
        <v>363</v>
      </c>
      <c r="AV13" s="86" t="b">
        <v>0</v>
      </c>
      <c r="AW13" s="86" t="s">
        <v>366</v>
      </c>
      <c r="AX13" s="90" t="s">
        <v>377</v>
      </c>
      <c r="AY13" s="86" t="s">
        <v>66</v>
      </c>
      <c r="AZ13" s="86" t="str">
        <f>REPLACE(INDEX(GroupVertices[Group],MATCH(Vertices[[#This Row],[Vertex]],GroupVertices[Vertex],0)),1,1,"")</f>
        <v>1</v>
      </c>
      <c r="BA13" s="51"/>
      <c r="BB13" s="51"/>
      <c r="BC13" s="51"/>
      <c r="BD13" s="51"/>
      <c r="BE13" s="51" t="s">
        <v>239</v>
      </c>
      <c r="BF13" s="51" t="s">
        <v>503</v>
      </c>
      <c r="BG13" s="120" t="s">
        <v>509</v>
      </c>
      <c r="BH13" s="120" t="s">
        <v>513</v>
      </c>
      <c r="BI13" s="120" t="s">
        <v>517</v>
      </c>
      <c r="BJ13" s="120" t="s">
        <v>520</v>
      </c>
      <c r="BK13" s="120">
        <v>0</v>
      </c>
      <c r="BL13" s="123">
        <v>0</v>
      </c>
      <c r="BM13" s="120">
        <v>0</v>
      </c>
      <c r="BN13" s="123">
        <v>0</v>
      </c>
      <c r="BO13" s="120">
        <v>0</v>
      </c>
      <c r="BP13" s="123">
        <v>0</v>
      </c>
      <c r="BQ13" s="120">
        <v>44</v>
      </c>
      <c r="BR13" s="123">
        <v>100</v>
      </c>
      <c r="BS13" s="120">
        <v>44</v>
      </c>
      <c r="BT13" s="2"/>
      <c r="BU13" s="3"/>
      <c r="BV13" s="3"/>
      <c r="BW13" s="3"/>
      <c r="BX13" s="3"/>
    </row>
    <row r="14" spans="1:76" ht="15">
      <c r="A14" s="14" t="s">
        <v>222</v>
      </c>
      <c r="B14" s="15"/>
      <c r="C14" s="15" t="s">
        <v>64</v>
      </c>
      <c r="D14" s="94">
        <v>425.5082793981676</v>
      </c>
      <c r="E14" s="82"/>
      <c r="F14" s="113" t="s">
        <v>252</v>
      </c>
      <c r="G14" s="15"/>
      <c r="H14" s="16" t="s">
        <v>222</v>
      </c>
      <c r="I14" s="67"/>
      <c r="J14" s="67"/>
      <c r="K14" s="115" t="s">
        <v>391</v>
      </c>
      <c r="L14" s="95">
        <v>1</v>
      </c>
      <c r="M14" s="96">
        <v>8875.3359375</v>
      </c>
      <c r="N14" s="96">
        <v>2010.997802734375</v>
      </c>
      <c r="O14" s="78"/>
      <c r="P14" s="97"/>
      <c r="Q14" s="97"/>
      <c r="R14" s="98"/>
      <c r="S14" s="51">
        <v>0</v>
      </c>
      <c r="T14" s="51">
        <v>1</v>
      </c>
      <c r="U14" s="52">
        <v>0</v>
      </c>
      <c r="V14" s="52">
        <v>0.043478</v>
      </c>
      <c r="W14" s="52">
        <v>0.0625</v>
      </c>
      <c r="X14" s="52">
        <v>0.560325</v>
      </c>
      <c r="Y14" s="52">
        <v>0</v>
      </c>
      <c r="Z14" s="52">
        <v>0</v>
      </c>
      <c r="AA14" s="83">
        <v>14</v>
      </c>
      <c r="AB14" s="83"/>
      <c r="AC14" s="99"/>
      <c r="AD14" s="86" t="s">
        <v>333</v>
      </c>
      <c r="AE14" s="86">
        <v>2886</v>
      </c>
      <c r="AF14" s="86">
        <v>3743</v>
      </c>
      <c r="AG14" s="86">
        <v>52364</v>
      </c>
      <c r="AH14" s="86">
        <v>54718</v>
      </c>
      <c r="AI14" s="86"/>
      <c r="AJ14" s="86"/>
      <c r="AK14" s="86"/>
      <c r="AL14" s="86"/>
      <c r="AM14" s="86"/>
      <c r="AN14" s="88">
        <v>41708.764189814814</v>
      </c>
      <c r="AO14" s="90" t="s">
        <v>361</v>
      </c>
      <c r="AP14" s="86" t="b">
        <v>1</v>
      </c>
      <c r="AQ14" s="86" t="b">
        <v>0</v>
      </c>
      <c r="AR14" s="86" t="b">
        <v>0</v>
      </c>
      <c r="AS14" s="86"/>
      <c r="AT14" s="86">
        <v>2</v>
      </c>
      <c r="AU14" s="90" t="s">
        <v>363</v>
      </c>
      <c r="AV14" s="86" t="b">
        <v>0</v>
      </c>
      <c r="AW14" s="86" t="s">
        <v>366</v>
      </c>
      <c r="AX14" s="90" t="s">
        <v>378</v>
      </c>
      <c r="AY14" s="86" t="s">
        <v>66</v>
      </c>
      <c r="AZ14" s="86" t="str">
        <f>REPLACE(INDEX(GroupVertices[Group],MATCH(Vertices[[#This Row],[Vertex]],GroupVertices[Vertex],0)),1,1,"")</f>
        <v>1</v>
      </c>
      <c r="BA14" s="51"/>
      <c r="BB14" s="51"/>
      <c r="BC14" s="51"/>
      <c r="BD14" s="51"/>
      <c r="BE14" s="51" t="s">
        <v>239</v>
      </c>
      <c r="BF14" s="51" t="s">
        <v>239</v>
      </c>
      <c r="BG14" s="120" t="s">
        <v>509</v>
      </c>
      <c r="BH14" s="120" t="s">
        <v>509</v>
      </c>
      <c r="BI14" s="120" t="s">
        <v>517</v>
      </c>
      <c r="BJ14" s="120" t="s">
        <v>517</v>
      </c>
      <c r="BK14" s="120">
        <v>0</v>
      </c>
      <c r="BL14" s="123">
        <v>0</v>
      </c>
      <c r="BM14" s="120">
        <v>0</v>
      </c>
      <c r="BN14" s="123">
        <v>0</v>
      </c>
      <c r="BO14" s="120">
        <v>0</v>
      </c>
      <c r="BP14" s="123">
        <v>0</v>
      </c>
      <c r="BQ14" s="120">
        <v>22</v>
      </c>
      <c r="BR14" s="123">
        <v>100</v>
      </c>
      <c r="BS14" s="120">
        <v>22</v>
      </c>
      <c r="BT14" s="2"/>
      <c r="BU14" s="3"/>
      <c r="BV14" s="3"/>
      <c r="BW14" s="3"/>
      <c r="BX14" s="3"/>
    </row>
    <row r="15" spans="1:76" ht="15">
      <c r="A15" s="100" t="s">
        <v>223</v>
      </c>
      <c r="B15" s="101"/>
      <c r="C15" s="101" t="s">
        <v>64</v>
      </c>
      <c r="D15" s="102">
        <v>1000</v>
      </c>
      <c r="E15" s="103"/>
      <c r="F15" s="114" t="s">
        <v>253</v>
      </c>
      <c r="G15" s="101"/>
      <c r="H15" s="104" t="s">
        <v>223</v>
      </c>
      <c r="I15" s="105"/>
      <c r="J15" s="105"/>
      <c r="K15" s="116" t="s">
        <v>392</v>
      </c>
      <c r="L15" s="106">
        <v>1</v>
      </c>
      <c r="M15" s="107">
        <v>6135.89208984375</v>
      </c>
      <c r="N15" s="107">
        <v>2910.49755859375</v>
      </c>
      <c r="O15" s="108"/>
      <c r="P15" s="109"/>
      <c r="Q15" s="109"/>
      <c r="R15" s="110"/>
      <c r="S15" s="51">
        <v>0</v>
      </c>
      <c r="T15" s="51">
        <v>1</v>
      </c>
      <c r="U15" s="52">
        <v>0</v>
      </c>
      <c r="V15" s="52">
        <v>0.043478</v>
      </c>
      <c r="W15" s="52">
        <v>0.0625</v>
      </c>
      <c r="X15" s="52">
        <v>0.560325</v>
      </c>
      <c r="Y15" s="52">
        <v>0</v>
      </c>
      <c r="Z15" s="52">
        <v>0</v>
      </c>
      <c r="AA15" s="111">
        <v>15</v>
      </c>
      <c r="AB15" s="111"/>
      <c r="AC15" s="112"/>
      <c r="AD15" s="86" t="s">
        <v>334</v>
      </c>
      <c r="AE15" s="86">
        <v>58</v>
      </c>
      <c r="AF15" s="86">
        <v>11899</v>
      </c>
      <c r="AG15" s="86">
        <v>71172</v>
      </c>
      <c r="AH15" s="86">
        <v>2830</v>
      </c>
      <c r="AI15" s="86"/>
      <c r="AJ15" s="86" t="s">
        <v>342</v>
      </c>
      <c r="AK15" s="86"/>
      <c r="AL15" s="86"/>
      <c r="AM15" s="86"/>
      <c r="AN15" s="88">
        <v>40521.484293981484</v>
      </c>
      <c r="AO15" s="90" t="s">
        <v>362</v>
      </c>
      <c r="AP15" s="86" t="b">
        <v>0</v>
      </c>
      <c r="AQ15" s="86" t="b">
        <v>0</v>
      </c>
      <c r="AR15" s="86" t="b">
        <v>1</v>
      </c>
      <c r="AS15" s="86"/>
      <c r="AT15" s="86">
        <v>55</v>
      </c>
      <c r="AU15" s="90" t="s">
        <v>365</v>
      </c>
      <c r="AV15" s="86" t="b">
        <v>0</v>
      </c>
      <c r="AW15" s="86" t="s">
        <v>366</v>
      </c>
      <c r="AX15" s="90" t="s">
        <v>379</v>
      </c>
      <c r="AY15" s="86" t="s">
        <v>66</v>
      </c>
      <c r="AZ15" s="86" t="str">
        <f>REPLACE(INDEX(GroupVertices[Group],MATCH(Vertices[[#This Row],[Vertex]],GroupVertices[Vertex],0)),1,1,"")</f>
        <v>1</v>
      </c>
      <c r="BA15" s="51"/>
      <c r="BB15" s="51"/>
      <c r="BC15" s="51"/>
      <c r="BD15" s="51"/>
      <c r="BE15" s="51" t="s">
        <v>239</v>
      </c>
      <c r="BF15" s="51" t="s">
        <v>239</v>
      </c>
      <c r="BG15" s="120" t="s">
        <v>509</v>
      </c>
      <c r="BH15" s="120" t="s">
        <v>509</v>
      </c>
      <c r="BI15" s="120" t="s">
        <v>517</v>
      </c>
      <c r="BJ15" s="120" t="s">
        <v>517</v>
      </c>
      <c r="BK15" s="120">
        <v>0</v>
      </c>
      <c r="BL15" s="123">
        <v>0</v>
      </c>
      <c r="BM15" s="120">
        <v>0</v>
      </c>
      <c r="BN15" s="123">
        <v>0</v>
      </c>
      <c r="BO15" s="120">
        <v>0</v>
      </c>
      <c r="BP15" s="123">
        <v>0</v>
      </c>
      <c r="BQ15" s="120">
        <v>22</v>
      </c>
      <c r="BR15" s="123">
        <v>100</v>
      </c>
      <c r="BS15" s="120">
        <v>22</v>
      </c>
      <c r="BT15" s="2"/>
      <c r="BU15" s="3"/>
      <c r="BV15" s="3"/>
      <c r="BW15" s="3"/>
      <c r="BX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hyperlinks>
    <hyperlink ref="AL4" r:id="rId1" display="https://t.co/RHqu897puc"/>
    <hyperlink ref="AL6" r:id="rId2" display="http://media-unlimited.info/"/>
    <hyperlink ref="AL10" r:id="rId3" display="http://www.stj-sy.org/"/>
    <hyperlink ref="AL13" r:id="rId4" display="https://www.instagram.com/falconhamada_90"/>
    <hyperlink ref="AO3" r:id="rId5" display="https://pbs.twimg.com/profile_banners/3036485730/1566450493"/>
    <hyperlink ref="AO4" r:id="rId6" display="https://pbs.twimg.com/profile_banners/60598920/1541352971"/>
    <hyperlink ref="AO5" r:id="rId7" display="https://pbs.twimg.com/profile_banners/909091583865376769/1563144828"/>
    <hyperlink ref="AO7" r:id="rId8" display="https://pbs.twimg.com/profile_banners/1148301201030692866/1562611744"/>
    <hyperlink ref="AO9" r:id="rId9" display="https://pbs.twimg.com/profile_banners/1032978012998914048/1538667246"/>
    <hyperlink ref="AO10" r:id="rId10" display="https://pbs.twimg.com/profile_banners/66353724/1400522202"/>
    <hyperlink ref="AO12" r:id="rId11" display="https://pbs.twimg.com/profile_banners/4622144373/1564823408"/>
    <hyperlink ref="AO13" r:id="rId12" display="https://pbs.twimg.com/profile_banners/2544099769/1481403038"/>
    <hyperlink ref="AO14" r:id="rId13" display="https://pbs.twimg.com/profile_banners/2382506294/1533551270"/>
    <hyperlink ref="AO15" r:id="rId14" display="https://pbs.twimg.com/profile_banners/224597174/1534594102"/>
    <hyperlink ref="AU3" r:id="rId15" display="http://abs.twimg.com/images/themes/theme1/bg.png"/>
    <hyperlink ref="AU4" r:id="rId16" display="http://abs.twimg.com/images/themes/theme1/bg.png"/>
    <hyperlink ref="AU6" r:id="rId17" display="http://abs.twimg.com/images/themes/theme1/bg.png"/>
    <hyperlink ref="AU7" r:id="rId18" display="http://abs.twimg.com/images/themes/theme1/bg.png"/>
    <hyperlink ref="AU10" r:id="rId19" display="http://abs.twimg.com/images/themes/theme7/bg.gif"/>
    <hyperlink ref="AU13" r:id="rId20" display="http://abs.twimg.com/images/themes/theme1/bg.png"/>
    <hyperlink ref="AU14" r:id="rId21" display="http://abs.twimg.com/images/themes/theme1/bg.png"/>
    <hyperlink ref="AU15" r:id="rId22" display="http://abs.twimg.com/images/themes/theme16/bg.gif"/>
    <hyperlink ref="F3" r:id="rId23" display="http://pbs.twimg.com/profile_images/1164403876134555649/Sp9pFreK_normal.jpg"/>
    <hyperlink ref="F4" r:id="rId24" display="http://pbs.twimg.com/profile_images/1058739839384907776/WllDCirw_normal.jpg"/>
    <hyperlink ref="F5" r:id="rId25" display="http://pbs.twimg.com/profile_images/1150540720207532032/Wr46X9W0_normal.png"/>
    <hyperlink ref="F6" r:id="rId26" display="http://pbs.twimg.com/profile_images/3028904743/7be87f91ef415c20321fa12f72d642df_normal.jpeg"/>
    <hyperlink ref="F7" r:id="rId27" display="http://pbs.twimg.com/profile_images/1148301631768973312/gOjsDeFe_normal.png"/>
    <hyperlink ref="F8" r:id="rId28" display="http://pbs.twimg.com/profile_images/1149920635050692608/ws7ruuMK_normal.jpg"/>
    <hyperlink ref="F9" r:id="rId29" display="http://pbs.twimg.com/profile_images/1047872274458726405/I9T_VvJP_normal.jpg"/>
    <hyperlink ref="F10" r:id="rId30" display="http://pbs.twimg.com/profile_images/1042398047521660933/biCTU2y0_normal.jpg"/>
    <hyperlink ref="F11" r:id="rId31" display="http://pbs.twimg.com/profile_images/1159708375816527872/-MhkXJUK_normal.jpg"/>
    <hyperlink ref="F12" r:id="rId32" display="http://pbs.twimg.com/profile_images/1157579398360420352/U6nNYHWR_normal.jpg"/>
    <hyperlink ref="F13" r:id="rId33" display="http://pbs.twimg.com/profile_images/975275644459343873/XQ3Rw9ZR_normal.jpg"/>
    <hyperlink ref="F14" r:id="rId34" display="http://pbs.twimg.com/profile_images/1156904043148693505/tWe2KAhq_normal.jpg"/>
    <hyperlink ref="F15" r:id="rId35" display="http://pbs.twimg.com/profile_images/1030788292046987265/XmHcbxLd_normal.jpg"/>
    <hyperlink ref="AX3" r:id="rId36" display="https://twitter.com/99vibsohail"/>
    <hyperlink ref="AX4" r:id="rId37" display="https://twitter.com/alhurranews"/>
    <hyperlink ref="AX5" r:id="rId38" display="https://twitter.com/calif739"/>
    <hyperlink ref="AX6" r:id="rId39" display="https://twitter.com/magdaabufadil"/>
    <hyperlink ref="AX7" r:id="rId40" display="https://twitter.com/albertomiguelf5"/>
    <hyperlink ref="AX8" r:id="rId41" display="https://twitter.com/i3tox8rsobjiftw"/>
    <hyperlink ref="AX9" r:id="rId42" display="https://twitter.com/zaahr200"/>
    <hyperlink ref="AX10" r:id="rId43" display="https://twitter.com/bassamalahmed"/>
    <hyperlink ref="AX11" r:id="rId44" display="https://twitter.com/sinosaleh"/>
    <hyperlink ref="AX12" r:id="rId45" display="https://twitter.com/khinamaa"/>
    <hyperlink ref="AX13" r:id="rId46" display="https://twitter.com/falconhamada_90"/>
    <hyperlink ref="AX14" r:id="rId47" display="https://twitter.com/mhataq"/>
    <hyperlink ref="AX15" r:id="rId48" display="https://twitter.com/hamada2prince"/>
  </hyperlinks>
  <printOptions/>
  <pageMargins left="0.7" right="0.7" top="0.75" bottom="0.75" header="0.3" footer="0.3"/>
  <pageSetup horizontalDpi="600" verticalDpi="600" orientation="portrait" r:id="rId52"/>
  <legacyDrawing r:id="rId50"/>
  <tableParts>
    <tablePart r:id="rId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441</v>
      </c>
      <c r="Z2" s="13" t="s">
        <v>445</v>
      </c>
      <c r="AA2" s="13" t="s">
        <v>450</v>
      </c>
      <c r="AB2" s="13" t="s">
        <v>468</v>
      </c>
      <c r="AC2" s="13" t="s">
        <v>482</v>
      </c>
      <c r="AD2" s="13" t="s">
        <v>488</v>
      </c>
      <c r="AE2" s="13" t="s">
        <v>489</v>
      </c>
      <c r="AF2" s="13" t="s">
        <v>492</v>
      </c>
      <c r="AG2" s="68" t="s">
        <v>568</v>
      </c>
      <c r="AH2" s="68" t="s">
        <v>569</v>
      </c>
      <c r="AI2" s="68" t="s">
        <v>570</v>
      </c>
      <c r="AJ2" s="68" t="s">
        <v>571</v>
      </c>
      <c r="AK2" s="68" t="s">
        <v>572</v>
      </c>
      <c r="AL2" s="68" t="s">
        <v>573</v>
      </c>
      <c r="AM2" s="68" t="s">
        <v>574</v>
      </c>
      <c r="AN2" s="68" t="s">
        <v>575</v>
      </c>
      <c r="AO2" s="68" t="s">
        <v>578</v>
      </c>
    </row>
    <row r="3" spans="1:41" ht="15">
      <c r="A3" s="85" t="s">
        <v>432</v>
      </c>
      <c r="B3" s="118" t="s">
        <v>433</v>
      </c>
      <c r="C3" s="118" t="s">
        <v>56</v>
      </c>
      <c r="D3" s="15"/>
      <c r="E3" s="15"/>
      <c r="F3" s="16" t="s">
        <v>605</v>
      </c>
      <c r="G3" s="78"/>
      <c r="H3" s="78"/>
      <c r="I3" s="64">
        <v>3</v>
      </c>
      <c r="J3" s="64"/>
      <c r="K3" s="51">
        <v>13</v>
      </c>
      <c r="L3" s="51">
        <v>8</v>
      </c>
      <c r="M3" s="51">
        <v>12</v>
      </c>
      <c r="N3" s="51">
        <v>20</v>
      </c>
      <c r="O3" s="51">
        <v>4</v>
      </c>
      <c r="P3" s="52">
        <v>0</v>
      </c>
      <c r="Q3" s="52">
        <v>0</v>
      </c>
      <c r="R3" s="51">
        <v>1</v>
      </c>
      <c r="S3" s="51">
        <v>0</v>
      </c>
      <c r="T3" s="51">
        <v>13</v>
      </c>
      <c r="U3" s="51">
        <v>20</v>
      </c>
      <c r="V3" s="51">
        <v>2</v>
      </c>
      <c r="W3" s="52">
        <v>1.704142</v>
      </c>
      <c r="X3" s="52">
        <v>0.07692307692307693</v>
      </c>
      <c r="Y3" s="86" t="s">
        <v>442</v>
      </c>
      <c r="Z3" s="86" t="s">
        <v>446</v>
      </c>
      <c r="AA3" s="86" t="s">
        <v>451</v>
      </c>
      <c r="AB3" s="92" t="s">
        <v>469</v>
      </c>
      <c r="AC3" s="92" t="s">
        <v>483</v>
      </c>
      <c r="AD3" s="92"/>
      <c r="AE3" s="92" t="s">
        <v>224</v>
      </c>
      <c r="AF3" s="92" t="s">
        <v>493</v>
      </c>
      <c r="AG3" s="120">
        <v>0</v>
      </c>
      <c r="AH3" s="123">
        <v>0</v>
      </c>
      <c r="AI3" s="120">
        <v>0</v>
      </c>
      <c r="AJ3" s="123">
        <v>0</v>
      </c>
      <c r="AK3" s="120">
        <v>0</v>
      </c>
      <c r="AL3" s="123">
        <v>0</v>
      </c>
      <c r="AM3" s="120">
        <v>347</v>
      </c>
      <c r="AN3" s="123">
        <v>100</v>
      </c>
      <c r="AO3" s="120">
        <v>347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432</v>
      </c>
      <c r="B2" s="92" t="s">
        <v>223</v>
      </c>
      <c r="C2" s="86">
        <f>VLOOKUP(GroupVertices[[#This Row],[Vertex]],Vertices[],MATCH("ID",Vertices[[#Headers],[Vertex]:[Vertex Content Word Count]],0),FALSE)</f>
        <v>15</v>
      </c>
    </row>
    <row r="3" spans="1:3" ht="15">
      <c r="A3" s="86" t="s">
        <v>432</v>
      </c>
      <c r="B3" s="92" t="s">
        <v>224</v>
      </c>
      <c r="C3" s="86">
        <f>VLOOKUP(GroupVertices[[#This Row],[Vertex]],Vertices[],MATCH("ID",Vertices[[#Headers],[Vertex]:[Vertex Content Word Count]],0),FALSE)</f>
        <v>4</v>
      </c>
    </row>
    <row r="4" spans="1:3" ht="15">
      <c r="A4" s="86" t="s">
        <v>432</v>
      </c>
      <c r="B4" s="92" t="s">
        <v>222</v>
      </c>
      <c r="C4" s="86">
        <f>VLOOKUP(GroupVertices[[#This Row],[Vertex]],Vertices[],MATCH("ID",Vertices[[#Headers],[Vertex]:[Vertex Content Word Count]],0),FALSE)</f>
        <v>14</v>
      </c>
    </row>
    <row r="5" spans="1:3" ht="15">
      <c r="A5" s="86" t="s">
        <v>432</v>
      </c>
      <c r="B5" s="92" t="s">
        <v>221</v>
      </c>
      <c r="C5" s="86">
        <f>VLOOKUP(GroupVertices[[#This Row],[Vertex]],Vertices[],MATCH("ID",Vertices[[#Headers],[Vertex]:[Vertex Content Word Count]],0),FALSE)</f>
        <v>13</v>
      </c>
    </row>
    <row r="6" spans="1:3" ht="15">
      <c r="A6" s="86" t="s">
        <v>432</v>
      </c>
      <c r="B6" s="92" t="s">
        <v>220</v>
      </c>
      <c r="C6" s="86">
        <f>VLOOKUP(GroupVertices[[#This Row],[Vertex]],Vertices[],MATCH("ID",Vertices[[#Headers],[Vertex]:[Vertex Content Word Count]],0),FALSE)</f>
        <v>12</v>
      </c>
    </row>
    <row r="7" spans="1:3" ht="15">
      <c r="A7" s="86" t="s">
        <v>432</v>
      </c>
      <c r="B7" s="92" t="s">
        <v>219</v>
      </c>
      <c r="C7" s="86">
        <f>VLOOKUP(GroupVertices[[#This Row],[Vertex]],Vertices[],MATCH("ID",Vertices[[#Headers],[Vertex]:[Vertex Content Word Count]],0),FALSE)</f>
        <v>11</v>
      </c>
    </row>
    <row r="8" spans="1:3" ht="15">
      <c r="A8" s="86" t="s">
        <v>432</v>
      </c>
      <c r="B8" s="92" t="s">
        <v>218</v>
      </c>
      <c r="C8" s="86">
        <f>VLOOKUP(GroupVertices[[#This Row],[Vertex]],Vertices[],MATCH("ID",Vertices[[#Headers],[Vertex]:[Vertex Content Word Count]],0),FALSE)</f>
        <v>10</v>
      </c>
    </row>
    <row r="9" spans="1:3" ht="15">
      <c r="A9" s="86" t="s">
        <v>432</v>
      </c>
      <c r="B9" s="92" t="s">
        <v>217</v>
      </c>
      <c r="C9" s="86">
        <f>VLOOKUP(GroupVertices[[#This Row],[Vertex]],Vertices[],MATCH("ID",Vertices[[#Headers],[Vertex]:[Vertex Content Word Count]],0),FALSE)</f>
        <v>9</v>
      </c>
    </row>
    <row r="10" spans="1:3" ht="15">
      <c r="A10" s="86" t="s">
        <v>432</v>
      </c>
      <c r="B10" s="92" t="s">
        <v>216</v>
      </c>
      <c r="C10" s="86">
        <f>VLOOKUP(GroupVertices[[#This Row],[Vertex]],Vertices[],MATCH("ID",Vertices[[#Headers],[Vertex]:[Vertex Content Word Count]],0),FALSE)</f>
        <v>8</v>
      </c>
    </row>
    <row r="11" spans="1:3" ht="15">
      <c r="A11" s="86" t="s">
        <v>432</v>
      </c>
      <c r="B11" s="92" t="s">
        <v>215</v>
      </c>
      <c r="C11" s="86">
        <f>VLOOKUP(GroupVertices[[#This Row],[Vertex]],Vertices[],MATCH("ID",Vertices[[#Headers],[Vertex]:[Vertex Content Word Count]],0),FALSE)</f>
        <v>7</v>
      </c>
    </row>
    <row r="12" spans="1:3" ht="15">
      <c r="A12" s="86" t="s">
        <v>432</v>
      </c>
      <c r="B12" s="92" t="s">
        <v>214</v>
      </c>
      <c r="C12" s="86">
        <f>VLOOKUP(GroupVertices[[#This Row],[Vertex]],Vertices[],MATCH("ID",Vertices[[#Headers],[Vertex]:[Vertex Content Word Count]],0),FALSE)</f>
        <v>6</v>
      </c>
    </row>
    <row r="13" spans="1:3" ht="15">
      <c r="A13" s="86" t="s">
        <v>432</v>
      </c>
      <c r="B13" s="92" t="s">
        <v>213</v>
      </c>
      <c r="C13" s="86">
        <f>VLOOKUP(GroupVertices[[#This Row],[Vertex]],Vertices[],MATCH("ID",Vertices[[#Headers],[Vertex]:[Vertex Content Word Count]],0),FALSE)</f>
        <v>5</v>
      </c>
    </row>
    <row r="14" spans="1:3" ht="15">
      <c r="A14" s="86" t="s">
        <v>432</v>
      </c>
      <c r="B14" s="92" t="s">
        <v>212</v>
      </c>
      <c r="C1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582</v>
      </c>
      <c r="B2" s="36" t="s">
        <v>393</v>
      </c>
      <c r="D2" s="33">
        <f>MIN(Vertices[Degree])</f>
        <v>0</v>
      </c>
      <c r="E2" s="3">
        <f>COUNTIF(Vertices[Degree],"&gt;= "&amp;D2)-COUNTIF(Vertices[Degree],"&gt;="&amp;D3)</f>
        <v>0</v>
      </c>
      <c r="F2" s="39">
        <f>MIN(Vertices[In-Degree])</f>
        <v>0</v>
      </c>
      <c r="G2" s="40">
        <f>COUNTIF(Vertices[In-Degree],"&gt;= "&amp;F2)-COUNTIF(Vertices[In-Degree],"&gt;="&amp;F3)</f>
        <v>12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0.043478</v>
      </c>
      <c r="M2" s="40">
        <f>COUNTIF(Vertices[Closeness Centrality],"&gt;= "&amp;L2)-COUNTIF(Vertices[Closeness Centrality],"&gt;="&amp;L3)</f>
        <v>12</v>
      </c>
      <c r="N2" s="39">
        <f>MIN(Vertices[Eigenvector Centrality])</f>
        <v>0.0625</v>
      </c>
      <c r="O2" s="40">
        <f>COUNTIF(Vertices[Eigenvector Centrality],"&gt;= "&amp;N2)-COUNTIF(Vertices[Eigenvector Centrality],"&gt;="&amp;N3)</f>
        <v>12</v>
      </c>
      <c r="P2" s="39">
        <f>MIN(Vertices[PageRank])</f>
        <v>0.560325</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2.4</v>
      </c>
      <c r="K3" s="42">
        <f>COUNTIF(Vertices[Betweenness Centrality],"&gt;= "&amp;J3)-COUNTIF(Vertices[Betweenness Centrality],"&gt;="&amp;J4)</f>
        <v>0</v>
      </c>
      <c r="L3" s="41">
        <f aca="true" t="shared" si="5" ref="L3:L26">L2+($L$57-$L$2)/BinDivisor</f>
        <v>0.04420263636363637</v>
      </c>
      <c r="M3" s="42">
        <f>COUNTIF(Vertices[Closeness Centrality],"&gt;= "&amp;L3)-COUNTIF(Vertices[Closeness Centrality],"&gt;="&amp;L4)</f>
        <v>0</v>
      </c>
      <c r="N3" s="41">
        <f aca="true" t="shared" si="6" ref="N3:N26">N2+($N$57-$N$2)/BinDivisor</f>
        <v>0.0659090909090909</v>
      </c>
      <c r="O3" s="42">
        <f>COUNTIF(Vertices[Eigenvector Centrality],"&gt;= "&amp;N3)-COUNTIF(Vertices[Eigenvector Centrality],"&gt;="&amp;N4)</f>
        <v>0</v>
      </c>
      <c r="P3" s="41">
        <f aca="true" t="shared" si="7" ref="P3:P26">P2+($P$57-$P$2)/BinDivisor</f>
        <v>0.6642390909090908</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0.4727272727272727</v>
      </c>
      <c r="G4" s="40">
        <f>COUNTIF(Vertices[In-Degree],"&gt;= "&amp;F4)-COUNTIF(Vertices[In-Degree],"&gt;="&amp;F5)</f>
        <v>0</v>
      </c>
      <c r="H4" s="39">
        <f t="shared" si="3"/>
        <v>1</v>
      </c>
      <c r="I4" s="40">
        <f>COUNTIF(Vertices[Out-Degree],"&gt;= "&amp;H4)-COUNTIF(Vertices[Out-Degree],"&gt;="&amp;H5)</f>
        <v>0</v>
      </c>
      <c r="J4" s="39">
        <f t="shared" si="4"/>
        <v>4.8</v>
      </c>
      <c r="K4" s="40">
        <f>COUNTIF(Vertices[Betweenness Centrality],"&gt;= "&amp;J4)-COUNTIF(Vertices[Betweenness Centrality],"&gt;="&amp;J5)</f>
        <v>0</v>
      </c>
      <c r="L4" s="39">
        <f t="shared" si="5"/>
        <v>0.04492727272727273</v>
      </c>
      <c r="M4" s="40">
        <f>COUNTIF(Vertices[Closeness Centrality],"&gt;= "&amp;L4)-COUNTIF(Vertices[Closeness Centrality],"&gt;="&amp;L5)</f>
        <v>0</v>
      </c>
      <c r="N4" s="39">
        <f t="shared" si="6"/>
        <v>0.0693181818181818</v>
      </c>
      <c r="O4" s="40">
        <f>COUNTIF(Vertices[Eigenvector Centrality],"&gt;= "&amp;N4)-COUNTIF(Vertices[Eigenvector Centrality],"&gt;="&amp;N5)</f>
        <v>0</v>
      </c>
      <c r="P4" s="39">
        <f t="shared" si="7"/>
        <v>0.7681531818181817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0.7090909090909091</v>
      </c>
      <c r="G5" s="42">
        <f>COUNTIF(Vertices[In-Degree],"&gt;= "&amp;F5)-COUNTIF(Vertices[In-Degree],"&gt;="&amp;F6)</f>
        <v>0</v>
      </c>
      <c r="H5" s="41">
        <f t="shared" si="3"/>
        <v>1</v>
      </c>
      <c r="I5" s="42">
        <f>COUNTIF(Vertices[Out-Degree],"&gt;= "&amp;H5)-COUNTIF(Vertices[Out-Degree],"&gt;="&amp;H6)</f>
        <v>0</v>
      </c>
      <c r="J5" s="41">
        <f t="shared" si="4"/>
        <v>7.199999999999999</v>
      </c>
      <c r="K5" s="42">
        <f>COUNTIF(Vertices[Betweenness Centrality],"&gt;= "&amp;J5)-COUNTIF(Vertices[Betweenness Centrality],"&gt;="&amp;J6)</f>
        <v>0</v>
      </c>
      <c r="L5" s="41">
        <f t="shared" si="5"/>
        <v>0.0456519090909091</v>
      </c>
      <c r="M5" s="42">
        <f>COUNTIF(Vertices[Closeness Centrality],"&gt;= "&amp;L5)-COUNTIF(Vertices[Closeness Centrality],"&gt;="&amp;L6)</f>
        <v>0</v>
      </c>
      <c r="N5" s="41">
        <f t="shared" si="6"/>
        <v>0.07272727272727271</v>
      </c>
      <c r="O5" s="42">
        <f>COUNTIF(Vertices[Eigenvector Centrality],"&gt;= "&amp;N5)-COUNTIF(Vertices[Eigenvector Centrality],"&gt;="&amp;N6)</f>
        <v>0</v>
      </c>
      <c r="P5" s="41">
        <f t="shared" si="7"/>
        <v>0.8720672727272726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0.9454545454545454</v>
      </c>
      <c r="G6" s="40">
        <f>COUNTIF(Vertices[In-Degree],"&gt;= "&amp;F6)-COUNTIF(Vertices[In-Degree],"&gt;="&amp;F7)</f>
        <v>0</v>
      </c>
      <c r="H6" s="39">
        <f t="shared" si="3"/>
        <v>1</v>
      </c>
      <c r="I6" s="40">
        <f>COUNTIF(Vertices[Out-Degree],"&gt;= "&amp;H6)-COUNTIF(Vertices[Out-Degree],"&gt;="&amp;H7)</f>
        <v>0</v>
      </c>
      <c r="J6" s="39">
        <f t="shared" si="4"/>
        <v>9.6</v>
      </c>
      <c r="K6" s="40">
        <f>COUNTIF(Vertices[Betweenness Centrality],"&gt;= "&amp;J6)-COUNTIF(Vertices[Betweenness Centrality],"&gt;="&amp;J7)</f>
        <v>0</v>
      </c>
      <c r="L6" s="39">
        <f t="shared" si="5"/>
        <v>0.04637654545454546</v>
      </c>
      <c r="M6" s="40">
        <f>COUNTIF(Vertices[Closeness Centrality],"&gt;= "&amp;L6)-COUNTIF(Vertices[Closeness Centrality],"&gt;="&amp;L7)</f>
        <v>0</v>
      </c>
      <c r="N6" s="39">
        <f t="shared" si="6"/>
        <v>0.07613636363636361</v>
      </c>
      <c r="O6" s="40">
        <f>COUNTIF(Vertices[Eigenvector Centrality],"&gt;= "&amp;N6)-COUNTIF(Vertices[Eigenvector Centrality],"&gt;="&amp;N7)</f>
        <v>0</v>
      </c>
      <c r="P6" s="39">
        <f t="shared" si="7"/>
        <v>0.9759813636363635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1.1818181818181819</v>
      </c>
      <c r="G7" s="42">
        <f>COUNTIF(Vertices[In-Degree],"&gt;= "&amp;F7)-COUNTIF(Vertices[In-Degree],"&gt;="&amp;F8)</f>
        <v>0</v>
      </c>
      <c r="H7" s="41">
        <f t="shared" si="3"/>
        <v>1</v>
      </c>
      <c r="I7" s="42">
        <f>COUNTIF(Vertices[Out-Degree],"&gt;= "&amp;H7)-COUNTIF(Vertices[Out-Degree],"&gt;="&amp;H8)</f>
        <v>0</v>
      </c>
      <c r="J7" s="41">
        <f t="shared" si="4"/>
        <v>12</v>
      </c>
      <c r="K7" s="42">
        <f>COUNTIF(Vertices[Betweenness Centrality],"&gt;= "&amp;J7)-COUNTIF(Vertices[Betweenness Centrality],"&gt;="&amp;J8)</f>
        <v>0</v>
      </c>
      <c r="L7" s="41">
        <f t="shared" si="5"/>
        <v>0.04710118181818183</v>
      </c>
      <c r="M7" s="42">
        <f>COUNTIF(Vertices[Closeness Centrality],"&gt;= "&amp;L7)-COUNTIF(Vertices[Closeness Centrality],"&gt;="&amp;L8)</f>
        <v>0</v>
      </c>
      <c r="N7" s="41">
        <f t="shared" si="6"/>
        <v>0.07954545454545452</v>
      </c>
      <c r="O7" s="42">
        <f>COUNTIF(Vertices[Eigenvector Centrality],"&gt;= "&amp;N7)-COUNTIF(Vertices[Eigenvector Centrality],"&gt;="&amp;N8)</f>
        <v>0</v>
      </c>
      <c r="P7" s="41">
        <f t="shared" si="7"/>
        <v>1.0798954545454544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1.4181818181818182</v>
      </c>
      <c r="G8" s="40">
        <f>COUNTIF(Vertices[In-Degree],"&gt;= "&amp;F8)-COUNTIF(Vertices[In-Degree],"&gt;="&amp;F9)</f>
        <v>0</v>
      </c>
      <c r="H8" s="39">
        <f t="shared" si="3"/>
        <v>1</v>
      </c>
      <c r="I8" s="40">
        <f>COUNTIF(Vertices[Out-Degree],"&gt;= "&amp;H8)-COUNTIF(Vertices[Out-Degree],"&gt;="&amp;H9)</f>
        <v>0</v>
      </c>
      <c r="J8" s="39">
        <f t="shared" si="4"/>
        <v>14.4</v>
      </c>
      <c r="K8" s="40">
        <f>COUNTIF(Vertices[Betweenness Centrality],"&gt;= "&amp;J8)-COUNTIF(Vertices[Betweenness Centrality],"&gt;="&amp;J9)</f>
        <v>0</v>
      </c>
      <c r="L8" s="39">
        <f t="shared" si="5"/>
        <v>0.04782581818181819</v>
      </c>
      <c r="M8" s="40">
        <f>COUNTIF(Vertices[Closeness Centrality],"&gt;= "&amp;L8)-COUNTIF(Vertices[Closeness Centrality],"&gt;="&amp;L9)</f>
        <v>0</v>
      </c>
      <c r="N8" s="39">
        <f t="shared" si="6"/>
        <v>0.08295454545454542</v>
      </c>
      <c r="O8" s="40">
        <f>COUNTIF(Vertices[Eigenvector Centrality],"&gt;= "&amp;N8)-COUNTIF(Vertices[Eigenvector Centrality],"&gt;="&amp;N9)</f>
        <v>0</v>
      </c>
      <c r="P8" s="39">
        <f t="shared" si="7"/>
        <v>1.1838095454545454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1.6545454545454545</v>
      </c>
      <c r="G9" s="42">
        <f>COUNTIF(Vertices[In-Degree],"&gt;= "&amp;F9)-COUNTIF(Vertices[In-Degree],"&gt;="&amp;F10)</f>
        <v>0</v>
      </c>
      <c r="H9" s="41">
        <f t="shared" si="3"/>
        <v>1</v>
      </c>
      <c r="I9" s="42">
        <f>COUNTIF(Vertices[Out-Degree],"&gt;= "&amp;H9)-COUNTIF(Vertices[Out-Degree],"&gt;="&amp;H10)</f>
        <v>0</v>
      </c>
      <c r="J9" s="41">
        <f t="shared" si="4"/>
        <v>16.8</v>
      </c>
      <c r="K9" s="42">
        <f>COUNTIF(Vertices[Betweenness Centrality],"&gt;= "&amp;J9)-COUNTIF(Vertices[Betweenness Centrality],"&gt;="&amp;J10)</f>
        <v>0</v>
      </c>
      <c r="L9" s="41">
        <f t="shared" si="5"/>
        <v>0.048550454545454556</v>
      </c>
      <c r="M9" s="42">
        <f>COUNTIF(Vertices[Closeness Centrality],"&gt;= "&amp;L9)-COUNTIF(Vertices[Closeness Centrality],"&gt;="&amp;L10)</f>
        <v>0</v>
      </c>
      <c r="N9" s="41">
        <f t="shared" si="6"/>
        <v>0.08636363636363632</v>
      </c>
      <c r="O9" s="42">
        <f>COUNTIF(Vertices[Eigenvector Centrality],"&gt;= "&amp;N9)-COUNTIF(Vertices[Eigenvector Centrality],"&gt;="&amp;N10)</f>
        <v>0</v>
      </c>
      <c r="P9" s="41">
        <f t="shared" si="7"/>
        <v>1.2877236363636364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583</v>
      </c>
      <c r="B10" s="36">
        <v>2</v>
      </c>
      <c r="D10" s="34">
        <f t="shared" si="1"/>
        <v>0</v>
      </c>
      <c r="E10" s="3">
        <f>COUNTIF(Vertices[Degree],"&gt;= "&amp;D10)-COUNTIF(Vertices[Degree],"&gt;="&amp;D11)</f>
        <v>0</v>
      </c>
      <c r="F10" s="39">
        <f t="shared" si="2"/>
        <v>1.8909090909090909</v>
      </c>
      <c r="G10" s="40">
        <f>COUNTIF(Vertices[In-Degree],"&gt;= "&amp;F10)-COUNTIF(Vertices[In-Degree],"&gt;="&amp;F11)</f>
        <v>0</v>
      </c>
      <c r="H10" s="39">
        <f t="shared" si="3"/>
        <v>1</v>
      </c>
      <c r="I10" s="40">
        <f>COUNTIF(Vertices[Out-Degree],"&gt;= "&amp;H10)-COUNTIF(Vertices[Out-Degree],"&gt;="&amp;H11)</f>
        <v>0</v>
      </c>
      <c r="J10" s="39">
        <f t="shared" si="4"/>
        <v>19.2</v>
      </c>
      <c r="K10" s="40">
        <f>COUNTIF(Vertices[Betweenness Centrality],"&gt;= "&amp;J10)-COUNTIF(Vertices[Betweenness Centrality],"&gt;="&amp;J11)</f>
        <v>0</v>
      </c>
      <c r="L10" s="39">
        <f t="shared" si="5"/>
        <v>0.04927509090909092</v>
      </c>
      <c r="M10" s="40">
        <f>COUNTIF(Vertices[Closeness Centrality],"&gt;= "&amp;L10)-COUNTIF(Vertices[Closeness Centrality],"&gt;="&amp;L11)</f>
        <v>0</v>
      </c>
      <c r="N10" s="39">
        <f t="shared" si="6"/>
        <v>0.08977272727272723</v>
      </c>
      <c r="O10" s="40">
        <f>COUNTIF(Vertices[Eigenvector Centrality],"&gt;= "&amp;N10)-COUNTIF(Vertices[Eigenvector Centrality],"&gt;="&amp;N11)</f>
        <v>0</v>
      </c>
      <c r="P10" s="39">
        <f t="shared" si="7"/>
        <v>1.3916377272727274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2.1272727272727274</v>
      </c>
      <c r="G11" s="42">
        <f>COUNTIF(Vertices[In-Degree],"&gt;= "&amp;F11)-COUNTIF(Vertices[In-Degree],"&gt;="&amp;F12)</f>
        <v>0</v>
      </c>
      <c r="H11" s="41">
        <f t="shared" si="3"/>
        <v>1</v>
      </c>
      <c r="I11" s="42">
        <f>COUNTIF(Vertices[Out-Degree],"&gt;= "&amp;H11)-COUNTIF(Vertices[Out-Degree],"&gt;="&amp;H12)</f>
        <v>0</v>
      </c>
      <c r="J11" s="41">
        <f t="shared" si="4"/>
        <v>21.599999999999998</v>
      </c>
      <c r="K11" s="42">
        <f>COUNTIF(Vertices[Betweenness Centrality],"&gt;= "&amp;J11)-COUNTIF(Vertices[Betweenness Centrality],"&gt;="&amp;J12)</f>
        <v>0</v>
      </c>
      <c r="L11" s="41">
        <f t="shared" si="5"/>
        <v>0.049999727272727286</v>
      </c>
      <c r="M11" s="42">
        <f>COUNTIF(Vertices[Closeness Centrality],"&gt;= "&amp;L11)-COUNTIF(Vertices[Closeness Centrality],"&gt;="&amp;L12)</f>
        <v>0</v>
      </c>
      <c r="N11" s="41">
        <f t="shared" si="6"/>
        <v>0.09318181818181813</v>
      </c>
      <c r="O11" s="42">
        <f>COUNTIF(Vertices[Eigenvector Centrality],"&gt;= "&amp;N11)-COUNTIF(Vertices[Eigenvector Centrality],"&gt;="&amp;N12)</f>
        <v>0</v>
      </c>
      <c r="P11" s="41">
        <f t="shared" si="7"/>
        <v>1.4955518181818184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16</v>
      </c>
      <c r="D12" s="34">
        <f t="shared" si="1"/>
        <v>0</v>
      </c>
      <c r="E12" s="3">
        <f>COUNTIF(Vertices[Degree],"&gt;= "&amp;D12)-COUNTIF(Vertices[Degree],"&gt;="&amp;D13)</f>
        <v>0</v>
      </c>
      <c r="F12" s="39">
        <f t="shared" si="2"/>
        <v>2.3636363636363638</v>
      </c>
      <c r="G12" s="40">
        <f>COUNTIF(Vertices[In-Degree],"&gt;= "&amp;F12)-COUNTIF(Vertices[In-Degree],"&gt;="&amp;F13)</f>
        <v>0</v>
      </c>
      <c r="H12" s="39">
        <f t="shared" si="3"/>
        <v>1</v>
      </c>
      <c r="I12" s="40">
        <f>COUNTIF(Vertices[Out-Degree],"&gt;= "&amp;H12)-COUNTIF(Vertices[Out-Degree],"&gt;="&amp;H13)</f>
        <v>0</v>
      </c>
      <c r="J12" s="39">
        <f t="shared" si="4"/>
        <v>23.999999999999996</v>
      </c>
      <c r="K12" s="40">
        <f>COUNTIF(Vertices[Betweenness Centrality],"&gt;= "&amp;J12)-COUNTIF(Vertices[Betweenness Centrality],"&gt;="&amp;J13)</f>
        <v>0</v>
      </c>
      <c r="L12" s="39">
        <f t="shared" si="5"/>
        <v>0.05072436363636365</v>
      </c>
      <c r="M12" s="40">
        <f>COUNTIF(Vertices[Closeness Centrality],"&gt;= "&amp;L12)-COUNTIF(Vertices[Closeness Centrality],"&gt;="&amp;L13)</f>
        <v>0</v>
      </c>
      <c r="N12" s="39">
        <f t="shared" si="6"/>
        <v>0.09659090909090903</v>
      </c>
      <c r="O12" s="40">
        <f>COUNTIF(Vertices[Eigenvector Centrality],"&gt;= "&amp;N12)-COUNTIF(Vertices[Eigenvector Centrality],"&gt;="&amp;N13)</f>
        <v>0</v>
      </c>
      <c r="P12" s="39">
        <f t="shared" si="7"/>
        <v>1.5994659090909094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2.6</v>
      </c>
      <c r="G13" s="42">
        <f>COUNTIF(Vertices[In-Degree],"&gt;= "&amp;F13)-COUNTIF(Vertices[In-Degree],"&gt;="&amp;F14)</f>
        <v>0</v>
      </c>
      <c r="H13" s="41">
        <f t="shared" si="3"/>
        <v>1</v>
      </c>
      <c r="I13" s="42">
        <f>COUNTIF(Vertices[Out-Degree],"&gt;= "&amp;H13)-COUNTIF(Vertices[Out-Degree],"&gt;="&amp;H14)</f>
        <v>0</v>
      </c>
      <c r="J13" s="41">
        <f t="shared" si="4"/>
        <v>26.399999999999995</v>
      </c>
      <c r="K13" s="42">
        <f>COUNTIF(Vertices[Betweenness Centrality],"&gt;= "&amp;J13)-COUNTIF(Vertices[Betweenness Centrality],"&gt;="&amp;J14)</f>
        <v>0</v>
      </c>
      <c r="L13" s="41">
        <f t="shared" si="5"/>
        <v>0.051449000000000016</v>
      </c>
      <c r="M13" s="42">
        <f>COUNTIF(Vertices[Closeness Centrality],"&gt;= "&amp;L13)-COUNTIF(Vertices[Closeness Centrality],"&gt;="&amp;L14)</f>
        <v>0</v>
      </c>
      <c r="N13" s="41">
        <f t="shared" si="6"/>
        <v>0.09999999999999994</v>
      </c>
      <c r="O13" s="42">
        <f>COUNTIF(Vertices[Eigenvector Centrality],"&gt;= "&amp;N13)-COUNTIF(Vertices[Eigenvector Centrality],"&gt;="&amp;N14)</f>
        <v>0</v>
      </c>
      <c r="P13" s="41">
        <f t="shared" si="7"/>
        <v>1.7033800000000003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2.8363636363636364</v>
      </c>
      <c r="G14" s="40">
        <f>COUNTIF(Vertices[In-Degree],"&gt;= "&amp;F14)-COUNTIF(Vertices[In-Degree],"&gt;="&amp;F15)</f>
        <v>0</v>
      </c>
      <c r="H14" s="39">
        <f t="shared" si="3"/>
        <v>1</v>
      </c>
      <c r="I14" s="40">
        <f>COUNTIF(Vertices[Out-Degree],"&gt;= "&amp;H14)-COUNTIF(Vertices[Out-Degree],"&gt;="&amp;H15)</f>
        <v>0</v>
      </c>
      <c r="J14" s="39">
        <f t="shared" si="4"/>
        <v>28.799999999999994</v>
      </c>
      <c r="K14" s="40">
        <f>COUNTIF(Vertices[Betweenness Centrality],"&gt;= "&amp;J14)-COUNTIF(Vertices[Betweenness Centrality],"&gt;="&amp;J15)</f>
        <v>0</v>
      </c>
      <c r="L14" s="39">
        <f t="shared" si="5"/>
        <v>0.05217363636363638</v>
      </c>
      <c r="M14" s="40">
        <f>COUNTIF(Vertices[Closeness Centrality],"&gt;= "&amp;L14)-COUNTIF(Vertices[Closeness Centrality],"&gt;="&amp;L15)</f>
        <v>0</v>
      </c>
      <c r="N14" s="39">
        <f t="shared" si="6"/>
        <v>0.10340909090909084</v>
      </c>
      <c r="O14" s="40">
        <f>COUNTIF(Vertices[Eigenvector Centrality],"&gt;= "&amp;N14)-COUNTIF(Vertices[Eigenvector Centrality],"&gt;="&amp;N15)</f>
        <v>0</v>
      </c>
      <c r="P14" s="39">
        <f t="shared" si="7"/>
        <v>1.8072940909090913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3.0727272727272728</v>
      </c>
      <c r="G15" s="42">
        <f>COUNTIF(Vertices[In-Degree],"&gt;= "&amp;F15)-COUNTIF(Vertices[In-Degree],"&gt;="&amp;F16)</f>
        <v>0</v>
      </c>
      <c r="H15" s="41">
        <f t="shared" si="3"/>
        <v>1</v>
      </c>
      <c r="I15" s="42">
        <f>COUNTIF(Vertices[Out-Degree],"&gt;= "&amp;H15)-COUNTIF(Vertices[Out-Degree],"&gt;="&amp;H16)</f>
        <v>0</v>
      </c>
      <c r="J15" s="41">
        <f t="shared" si="4"/>
        <v>31.199999999999992</v>
      </c>
      <c r="K15" s="42">
        <f>COUNTIF(Vertices[Betweenness Centrality],"&gt;= "&amp;J15)-COUNTIF(Vertices[Betweenness Centrality],"&gt;="&amp;J16)</f>
        <v>0</v>
      </c>
      <c r="L15" s="41">
        <f t="shared" si="5"/>
        <v>0.052898272727272745</v>
      </c>
      <c r="M15" s="42">
        <f>COUNTIF(Vertices[Closeness Centrality],"&gt;= "&amp;L15)-COUNTIF(Vertices[Closeness Centrality],"&gt;="&amp;L16)</f>
        <v>0</v>
      </c>
      <c r="N15" s="41">
        <f t="shared" si="6"/>
        <v>0.10681818181818174</v>
      </c>
      <c r="O15" s="42">
        <f>COUNTIF(Vertices[Eigenvector Centrality],"&gt;= "&amp;N15)-COUNTIF(Vertices[Eigenvector Centrality],"&gt;="&amp;N16)</f>
        <v>0</v>
      </c>
      <c r="P15" s="41">
        <f t="shared" si="7"/>
        <v>1.9112081818181823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3.309090909090909</v>
      </c>
      <c r="G16" s="40">
        <f>COUNTIF(Vertices[In-Degree],"&gt;= "&amp;F16)-COUNTIF(Vertices[In-Degree],"&gt;="&amp;F17)</f>
        <v>0</v>
      </c>
      <c r="H16" s="39">
        <f t="shared" si="3"/>
        <v>1</v>
      </c>
      <c r="I16" s="40">
        <f>COUNTIF(Vertices[Out-Degree],"&gt;= "&amp;H16)-COUNTIF(Vertices[Out-Degree],"&gt;="&amp;H17)</f>
        <v>0</v>
      </c>
      <c r="J16" s="39">
        <f t="shared" si="4"/>
        <v>33.599999999999994</v>
      </c>
      <c r="K16" s="40">
        <f>COUNTIF(Vertices[Betweenness Centrality],"&gt;= "&amp;J16)-COUNTIF(Vertices[Betweenness Centrality],"&gt;="&amp;J17)</f>
        <v>0</v>
      </c>
      <c r="L16" s="39">
        <f t="shared" si="5"/>
        <v>0.05362290909090911</v>
      </c>
      <c r="M16" s="40">
        <f>COUNTIF(Vertices[Closeness Centrality],"&gt;= "&amp;L16)-COUNTIF(Vertices[Closeness Centrality],"&gt;="&amp;L17)</f>
        <v>0</v>
      </c>
      <c r="N16" s="39">
        <f t="shared" si="6"/>
        <v>0.11022727272727265</v>
      </c>
      <c r="O16" s="40">
        <f>COUNTIF(Vertices[Eigenvector Centrality],"&gt;= "&amp;N16)-COUNTIF(Vertices[Eigenvector Centrality],"&gt;="&amp;N17)</f>
        <v>0</v>
      </c>
      <c r="P16" s="39">
        <f t="shared" si="7"/>
        <v>2.015122272727273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3.5454545454545454</v>
      </c>
      <c r="G17" s="42">
        <f>COUNTIF(Vertices[In-Degree],"&gt;= "&amp;F17)-COUNTIF(Vertices[In-Degree],"&gt;="&amp;F18)</f>
        <v>0</v>
      </c>
      <c r="H17" s="41">
        <f t="shared" si="3"/>
        <v>1</v>
      </c>
      <c r="I17" s="42">
        <f>COUNTIF(Vertices[Out-Degree],"&gt;= "&amp;H17)-COUNTIF(Vertices[Out-Degree],"&gt;="&amp;H18)</f>
        <v>0</v>
      </c>
      <c r="J17" s="41">
        <f t="shared" si="4"/>
        <v>35.99999999999999</v>
      </c>
      <c r="K17" s="42">
        <f>COUNTIF(Vertices[Betweenness Centrality],"&gt;= "&amp;J17)-COUNTIF(Vertices[Betweenness Centrality],"&gt;="&amp;J18)</f>
        <v>0</v>
      </c>
      <c r="L17" s="41">
        <f t="shared" si="5"/>
        <v>0.054347545454545475</v>
      </c>
      <c r="M17" s="42">
        <f>COUNTIF(Vertices[Closeness Centrality],"&gt;= "&amp;L17)-COUNTIF(Vertices[Closeness Centrality],"&gt;="&amp;L18)</f>
        <v>0</v>
      </c>
      <c r="N17" s="41">
        <f t="shared" si="6"/>
        <v>0.11363636363636355</v>
      </c>
      <c r="O17" s="42">
        <f>COUNTIF(Vertices[Eigenvector Centrality],"&gt;= "&amp;N17)-COUNTIF(Vertices[Eigenvector Centrality],"&gt;="&amp;N18)</f>
        <v>0</v>
      </c>
      <c r="P17" s="41">
        <f t="shared" si="7"/>
        <v>2.119036363636364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3.7818181818181817</v>
      </c>
      <c r="G18" s="40">
        <f>COUNTIF(Vertices[In-Degree],"&gt;= "&amp;F18)-COUNTIF(Vertices[In-Degree],"&gt;="&amp;F19)</f>
        <v>0</v>
      </c>
      <c r="H18" s="39">
        <f t="shared" si="3"/>
        <v>1</v>
      </c>
      <c r="I18" s="40">
        <f>COUNTIF(Vertices[Out-Degree],"&gt;= "&amp;H18)-COUNTIF(Vertices[Out-Degree],"&gt;="&amp;H19)</f>
        <v>0</v>
      </c>
      <c r="J18" s="39">
        <f t="shared" si="4"/>
        <v>38.39999999999999</v>
      </c>
      <c r="K18" s="40">
        <f>COUNTIF(Vertices[Betweenness Centrality],"&gt;= "&amp;J18)-COUNTIF(Vertices[Betweenness Centrality],"&gt;="&amp;J19)</f>
        <v>0</v>
      </c>
      <c r="L18" s="39">
        <f t="shared" si="5"/>
        <v>0.05507218181818184</v>
      </c>
      <c r="M18" s="40">
        <f>COUNTIF(Vertices[Closeness Centrality],"&gt;= "&amp;L18)-COUNTIF(Vertices[Closeness Centrality],"&gt;="&amp;L19)</f>
        <v>0</v>
      </c>
      <c r="N18" s="39">
        <f t="shared" si="6"/>
        <v>0.11704545454545445</v>
      </c>
      <c r="O18" s="40">
        <f>COUNTIF(Vertices[Eigenvector Centrality],"&gt;= "&amp;N18)-COUNTIF(Vertices[Eigenvector Centrality],"&gt;="&amp;N19)</f>
        <v>0</v>
      </c>
      <c r="P18" s="39">
        <f t="shared" si="7"/>
        <v>2.222950454545455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4.0181818181818185</v>
      </c>
      <c r="G19" s="42">
        <f>COUNTIF(Vertices[In-Degree],"&gt;= "&amp;F19)-COUNTIF(Vertices[In-Degree],"&gt;="&amp;F20)</f>
        <v>0</v>
      </c>
      <c r="H19" s="41">
        <f t="shared" si="3"/>
        <v>1</v>
      </c>
      <c r="I19" s="42">
        <f>COUNTIF(Vertices[Out-Degree],"&gt;= "&amp;H19)-COUNTIF(Vertices[Out-Degree],"&gt;="&amp;H20)</f>
        <v>0</v>
      </c>
      <c r="J19" s="41">
        <f t="shared" si="4"/>
        <v>40.79999999999999</v>
      </c>
      <c r="K19" s="42">
        <f>COUNTIF(Vertices[Betweenness Centrality],"&gt;= "&amp;J19)-COUNTIF(Vertices[Betweenness Centrality],"&gt;="&amp;J20)</f>
        <v>0</v>
      </c>
      <c r="L19" s="41">
        <f t="shared" si="5"/>
        <v>0.055796818181818204</v>
      </c>
      <c r="M19" s="42">
        <f>COUNTIF(Vertices[Closeness Centrality],"&gt;= "&amp;L19)-COUNTIF(Vertices[Closeness Centrality],"&gt;="&amp;L20)</f>
        <v>0</v>
      </c>
      <c r="N19" s="41">
        <f t="shared" si="6"/>
        <v>0.12045454545454536</v>
      </c>
      <c r="O19" s="42">
        <f>COUNTIF(Vertices[Eigenvector Centrality],"&gt;= "&amp;N19)-COUNTIF(Vertices[Eigenvector Centrality],"&gt;="&amp;N20)</f>
        <v>0</v>
      </c>
      <c r="P19" s="41">
        <f t="shared" si="7"/>
        <v>2.326864545454546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4.254545454545455</v>
      </c>
      <c r="G20" s="40">
        <f>COUNTIF(Vertices[In-Degree],"&gt;= "&amp;F20)-COUNTIF(Vertices[In-Degree],"&gt;="&amp;F21)</f>
        <v>0</v>
      </c>
      <c r="H20" s="39">
        <f t="shared" si="3"/>
        <v>1</v>
      </c>
      <c r="I20" s="40">
        <f>COUNTIF(Vertices[Out-Degree],"&gt;= "&amp;H20)-COUNTIF(Vertices[Out-Degree],"&gt;="&amp;H21)</f>
        <v>0</v>
      </c>
      <c r="J20" s="39">
        <f t="shared" si="4"/>
        <v>43.19999999999999</v>
      </c>
      <c r="K20" s="40">
        <f>COUNTIF(Vertices[Betweenness Centrality],"&gt;= "&amp;J20)-COUNTIF(Vertices[Betweenness Centrality],"&gt;="&amp;J21)</f>
        <v>0</v>
      </c>
      <c r="L20" s="39">
        <f t="shared" si="5"/>
        <v>0.05652145454545457</v>
      </c>
      <c r="M20" s="40">
        <f>COUNTIF(Vertices[Closeness Centrality],"&gt;= "&amp;L20)-COUNTIF(Vertices[Closeness Centrality],"&gt;="&amp;L21)</f>
        <v>0</v>
      </c>
      <c r="N20" s="39">
        <f t="shared" si="6"/>
        <v>0.12386363636363626</v>
      </c>
      <c r="O20" s="40">
        <f>COUNTIF(Vertices[Eigenvector Centrality],"&gt;= "&amp;N20)-COUNTIF(Vertices[Eigenvector Centrality],"&gt;="&amp;N21)</f>
        <v>0</v>
      </c>
      <c r="P20" s="39">
        <f t="shared" si="7"/>
        <v>2.430778636363637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4.490909090909091</v>
      </c>
      <c r="G21" s="42">
        <f>COUNTIF(Vertices[In-Degree],"&gt;= "&amp;F21)-COUNTIF(Vertices[In-Degree],"&gt;="&amp;F22)</f>
        <v>0</v>
      </c>
      <c r="H21" s="41">
        <f t="shared" si="3"/>
        <v>1</v>
      </c>
      <c r="I21" s="42">
        <f>COUNTIF(Vertices[Out-Degree],"&gt;= "&amp;H21)-COUNTIF(Vertices[Out-Degree],"&gt;="&amp;H22)</f>
        <v>0</v>
      </c>
      <c r="J21" s="41">
        <f t="shared" si="4"/>
        <v>45.59999999999999</v>
      </c>
      <c r="K21" s="42">
        <f>COUNTIF(Vertices[Betweenness Centrality],"&gt;= "&amp;J21)-COUNTIF(Vertices[Betweenness Centrality],"&gt;="&amp;J22)</f>
        <v>0</v>
      </c>
      <c r="L21" s="41">
        <f t="shared" si="5"/>
        <v>0.057246090909090934</v>
      </c>
      <c r="M21" s="42">
        <f>COUNTIF(Vertices[Closeness Centrality],"&gt;= "&amp;L21)-COUNTIF(Vertices[Closeness Centrality],"&gt;="&amp;L22)</f>
        <v>0</v>
      </c>
      <c r="N21" s="41">
        <f t="shared" si="6"/>
        <v>0.12727272727272718</v>
      </c>
      <c r="O21" s="42">
        <f>COUNTIF(Vertices[Eigenvector Centrality],"&gt;= "&amp;N21)-COUNTIF(Vertices[Eigenvector Centrality],"&gt;="&amp;N22)</f>
        <v>0</v>
      </c>
      <c r="P21" s="41">
        <f t="shared" si="7"/>
        <v>2.534692727272728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13</v>
      </c>
      <c r="D22" s="34">
        <f t="shared" si="1"/>
        <v>0</v>
      </c>
      <c r="E22" s="3">
        <f>COUNTIF(Vertices[Degree],"&gt;= "&amp;D22)-COUNTIF(Vertices[Degree],"&gt;="&amp;D23)</f>
        <v>0</v>
      </c>
      <c r="F22" s="39">
        <f t="shared" si="2"/>
        <v>4.7272727272727275</v>
      </c>
      <c r="G22" s="40">
        <f>COUNTIF(Vertices[In-Degree],"&gt;= "&amp;F22)-COUNTIF(Vertices[In-Degree],"&gt;="&amp;F23)</f>
        <v>0</v>
      </c>
      <c r="H22" s="39">
        <f t="shared" si="3"/>
        <v>1</v>
      </c>
      <c r="I22" s="40">
        <f>COUNTIF(Vertices[Out-Degree],"&gt;= "&amp;H22)-COUNTIF(Vertices[Out-Degree],"&gt;="&amp;H23)</f>
        <v>0</v>
      </c>
      <c r="J22" s="39">
        <f t="shared" si="4"/>
        <v>47.999999999999986</v>
      </c>
      <c r="K22" s="40">
        <f>COUNTIF(Vertices[Betweenness Centrality],"&gt;= "&amp;J22)-COUNTIF(Vertices[Betweenness Centrality],"&gt;="&amp;J23)</f>
        <v>0</v>
      </c>
      <c r="L22" s="39">
        <f t="shared" si="5"/>
        <v>0.0579707272727273</v>
      </c>
      <c r="M22" s="40">
        <f>COUNTIF(Vertices[Closeness Centrality],"&gt;= "&amp;L22)-COUNTIF(Vertices[Closeness Centrality],"&gt;="&amp;L23)</f>
        <v>0</v>
      </c>
      <c r="N22" s="39">
        <f t="shared" si="6"/>
        <v>0.1306818181818181</v>
      </c>
      <c r="O22" s="40">
        <f>COUNTIF(Vertices[Eigenvector Centrality],"&gt;= "&amp;N22)-COUNTIF(Vertices[Eigenvector Centrality],"&gt;="&amp;N23)</f>
        <v>0</v>
      </c>
      <c r="P22" s="39">
        <f t="shared" si="7"/>
        <v>2.638606818181819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20</v>
      </c>
      <c r="D23" s="34">
        <f t="shared" si="1"/>
        <v>0</v>
      </c>
      <c r="E23" s="3">
        <f>COUNTIF(Vertices[Degree],"&gt;= "&amp;D23)-COUNTIF(Vertices[Degree],"&gt;="&amp;D24)</f>
        <v>0</v>
      </c>
      <c r="F23" s="41">
        <f t="shared" si="2"/>
        <v>4.963636363636364</v>
      </c>
      <c r="G23" s="42">
        <f>COUNTIF(Vertices[In-Degree],"&gt;= "&amp;F23)-COUNTIF(Vertices[In-Degree],"&gt;="&amp;F24)</f>
        <v>0</v>
      </c>
      <c r="H23" s="41">
        <f t="shared" si="3"/>
        <v>1</v>
      </c>
      <c r="I23" s="42">
        <f>COUNTIF(Vertices[Out-Degree],"&gt;= "&amp;H23)-COUNTIF(Vertices[Out-Degree],"&gt;="&amp;H24)</f>
        <v>0</v>
      </c>
      <c r="J23" s="41">
        <f t="shared" si="4"/>
        <v>50.399999999999984</v>
      </c>
      <c r="K23" s="42">
        <f>COUNTIF(Vertices[Betweenness Centrality],"&gt;= "&amp;J23)-COUNTIF(Vertices[Betweenness Centrality],"&gt;="&amp;J24)</f>
        <v>0</v>
      </c>
      <c r="L23" s="41">
        <f t="shared" si="5"/>
        <v>0.058695363636363664</v>
      </c>
      <c r="M23" s="42">
        <f>COUNTIF(Vertices[Closeness Centrality],"&gt;= "&amp;L23)-COUNTIF(Vertices[Closeness Centrality],"&gt;="&amp;L24)</f>
        <v>0</v>
      </c>
      <c r="N23" s="41">
        <f t="shared" si="6"/>
        <v>0.134090909090909</v>
      </c>
      <c r="O23" s="42">
        <f>COUNTIF(Vertices[Eigenvector Centrality],"&gt;= "&amp;N23)-COUNTIF(Vertices[Eigenvector Centrality],"&gt;="&amp;N24)</f>
        <v>0</v>
      </c>
      <c r="P23" s="41">
        <f t="shared" si="7"/>
        <v>2.74252090909091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5.2</v>
      </c>
      <c r="G24" s="40">
        <f>COUNTIF(Vertices[In-Degree],"&gt;= "&amp;F24)-COUNTIF(Vertices[In-Degree],"&gt;="&amp;F25)</f>
        <v>0</v>
      </c>
      <c r="H24" s="39">
        <f t="shared" si="3"/>
        <v>1</v>
      </c>
      <c r="I24" s="40">
        <f>COUNTIF(Vertices[Out-Degree],"&gt;= "&amp;H24)-COUNTIF(Vertices[Out-Degree],"&gt;="&amp;H25)</f>
        <v>0</v>
      </c>
      <c r="J24" s="39">
        <f t="shared" si="4"/>
        <v>52.79999999999998</v>
      </c>
      <c r="K24" s="40">
        <f>COUNTIF(Vertices[Betweenness Centrality],"&gt;= "&amp;J24)-COUNTIF(Vertices[Betweenness Centrality],"&gt;="&amp;J25)</f>
        <v>0</v>
      </c>
      <c r="L24" s="39">
        <f t="shared" si="5"/>
        <v>0.05942000000000003</v>
      </c>
      <c r="M24" s="40">
        <f>COUNTIF(Vertices[Closeness Centrality],"&gt;= "&amp;L24)-COUNTIF(Vertices[Closeness Centrality],"&gt;="&amp;L25)</f>
        <v>0</v>
      </c>
      <c r="N24" s="39">
        <f t="shared" si="6"/>
        <v>0.13749999999999993</v>
      </c>
      <c r="O24" s="40">
        <f>COUNTIF(Vertices[Eigenvector Centrality],"&gt;= "&amp;N24)-COUNTIF(Vertices[Eigenvector Centrality],"&gt;="&amp;N25)</f>
        <v>0</v>
      </c>
      <c r="P24" s="39">
        <f t="shared" si="7"/>
        <v>2.846435000000001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5.4363636363636365</v>
      </c>
      <c r="G25" s="42">
        <f>COUNTIF(Vertices[In-Degree],"&gt;= "&amp;F25)-COUNTIF(Vertices[In-Degree],"&gt;="&amp;F26)</f>
        <v>0</v>
      </c>
      <c r="H25" s="41">
        <f t="shared" si="3"/>
        <v>1</v>
      </c>
      <c r="I25" s="42">
        <f>COUNTIF(Vertices[Out-Degree],"&gt;= "&amp;H25)-COUNTIF(Vertices[Out-Degree],"&gt;="&amp;H26)</f>
        <v>0</v>
      </c>
      <c r="J25" s="41">
        <f t="shared" si="4"/>
        <v>55.19999999999998</v>
      </c>
      <c r="K25" s="42">
        <f>COUNTIF(Vertices[Betweenness Centrality],"&gt;= "&amp;J25)-COUNTIF(Vertices[Betweenness Centrality],"&gt;="&amp;J26)</f>
        <v>0</v>
      </c>
      <c r="L25" s="41">
        <f t="shared" si="5"/>
        <v>0.06014463636363639</v>
      </c>
      <c r="M25" s="42">
        <f>COUNTIF(Vertices[Closeness Centrality],"&gt;= "&amp;L25)-COUNTIF(Vertices[Closeness Centrality],"&gt;="&amp;L26)</f>
        <v>0</v>
      </c>
      <c r="N25" s="41">
        <f t="shared" si="6"/>
        <v>0.14090909090909085</v>
      </c>
      <c r="O25" s="42">
        <f>COUNTIF(Vertices[Eigenvector Centrality],"&gt;= "&amp;N25)-COUNTIF(Vertices[Eigenvector Centrality],"&gt;="&amp;N26)</f>
        <v>0</v>
      </c>
      <c r="P25" s="41">
        <f t="shared" si="7"/>
        <v>2.950349090909092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1.704142</v>
      </c>
      <c r="D26" s="34">
        <f t="shared" si="1"/>
        <v>0</v>
      </c>
      <c r="E26" s="3">
        <f>COUNTIF(Vertices[Degree],"&gt;= "&amp;D26)-COUNTIF(Vertices[Degree],"&gt;="&amp;D28)</f>
        <v>0</v>
      </c>
      <c r="F26" s="39">
        <f t="shared" si="2"/>
        <v>5.672727272727273</v>
      </c>
      <c r="G26" s="40">
        <f>COUNTIF(Vertices[In-Degree],"&gt;= "&amp;F26)-COUNTIF(Vertices[In-Degree],"&gt;="&amp;F28)</f>
        <v>0</v>
      </c>
      <c r="H26" s="39">
        <f t="shared" si="3"/>
        <v>1</v>
      </c>
      <c r="I26" s="40">
        <f>COUNTIF(Vertices[Out-Degree],"&gt;= "&amp;H26)-COUNTIF(Vertices[Out-Degree],"&gt;="&amp;H28)</f>
        <v>0</v>
      </c>
      <c r="J26" s="39">
        <f t="shared" si="4"/>
        <v>57.59999999999998</v>
      </c>
      <c r="K26" s="40">
        <f>COUNTIF(Vertices[Betweenness Centrality],"&gt;= "&amp;J26)-COUNTIF(Vertices[Betweenness Centrality],"&gt;="&amp;J28)</f>
        <v>0</v>
      </c>
      <c r="L26" s="39">
        <f t="shared" si="5"/>
        <v>0.06086927272727276</v>
      </c>
      <c r="M26" s="40">
        <f>COUNTIF(Vertices[Closeness Centrality],"&gt;= "&amp;L26)-COUNTIF(Vertices[Closeness Centrality],"&gt;="&amp;L28)</f>
        <v>0</v>
      </c>
      <c r="N26" s="39">
        <f t="shared" si="6"/>
        <v>0.14431818181818176</v>
      </c>
      <c r="O26" s="40">
        <f>COUNTIF(Vertices[Eigenvector Centrality],"&gt;= "&amp;N26)-COUNTIF(Vertices[Eigenvector Centrality],"&gt;="&amp;N28)</f>
        <v>0</v>
      </c>
      <c r="P26" s="39">
        <f t="shared" si="7"/>
        <v>3.054263181818183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-13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-13</v>
      </c>
      <c r="T27" s="79"/>
      <c r="U27" s="80">
        <f ca="1">COUNTIF(Vertices[Clustering Coefficient],"&gt;= "&amp;T27)-COUNTIF(Vertices[Clustering Coefficient],"&gt;="&amp;T28)</f>
        <v>0</v>
      </c>
    </row>
    <row r="28" spans="1:21" ht="15">
      <c r="A28" s="36" t="s">
        <v>158</v>
      </c>
      <c r="B28" s="36">
        <v>0.07692307692307693</v>
      </c>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1</v>
      </c>
      <c r="I28" s="42">
        <f>COUNTIF(Vertices[Out-Degree],"&gt;= "&amp;H28)-COUNTIF(Vertices[Out-Degree],"&gt;="&amp;H40)</f>
        <v>0</v>
      </c>
      <c r="J28" s="41">
        <f>J26+($J$57-$J$2)/BinDivisor</f>
        <v>59.99999999999998</v>
      </c>
      <c r="K28" s="42">
        <f>COUNTIF(Vertices[Betweenness Centrality],"&gt;= "&amp;J28)-COUNTIF(Vertices[Betweenness Centrality],"&gt;="&amp;J40)</f>
        <v>0</v>
      </c>
      <c r="L28" s="41">
        <f>L26+($L$57-$L$2)/BinDivisor</f>
        <v>0.06159390909090912</v>
      </c>
      <c r="M28" s="42">
        <f>COUNTIF(Vertices[Closeness Centrality],"&gt;= "&amp;L28)-COUNTIF(Vertices[Closeness Centrality],"&gt;="&amp;L40)</f>
        <v>0</v>
      </c>
      <c r="N28" s="41">
        <f>N26+($N$57-$N$2)/BinDivisor</f>
        <v>0.14772727272727268</v>
      </c>
      <c r="O28" s="42">
        <f>COUNTIF(Vertices[Eigenvector Centrality],"&gt;= "&amp;N28)-COUNTIF(Vertices[Eigenvector Centrality],"&gt;="&amp;N40)</f>
        <v>0</v>
      </c>
      <c r="P28" s="41">
        <f>P26+($P$57-$P$2)/BinDivisor</f>
        <v>3.158177272727274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584</v>
      </c>
      <c r="B29" s="36">
        <v>0.234375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585</v>
      </c>
      <c r="B31" s="36" t="s">
        <v>586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-13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-13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-13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-13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1</v>
      </c>
      <c r="I40" s="40">
        <f>COUNTIF(Vertices[Out-Degree],"&gt;= "&amp;H40)-COUNTIF(Vertices[Out-Degree],"&gt;="&amp;H41)</f>
        <v>0</v>
      </c>
      <c r="J40" s="39">
        <f>J28+($J$57-$J$2)/BinDivisor</f>
        <v>62.39999999999998</v>
      </c>
      <c r="K40" s="40">
        <f>COUNTIF(Vertices[Betweenness Centrality],"&gt;= "&amp;J40)-COUNTIF(Vertices[Betweenness Centrality],"&gt;="&amp;J41)</f>
        <v>0</v>
      </c>
      <c r="L40" s="39">
        <f>L28+($L$57-$L$2)/BinDivisor</f>
        <v>0.06231854545454549</v>
      </c>
      <c r="M40" s="40">
        <f>COUNTIF(Vertices[Closeness Centrality],"&gt;= "&amp;L40)-COUNTIF(Vertices[Closeness Centrality],"&gt;="&amp;L41)</f>
        <v>0</v>
      </c>
      <c r="N40" s="39">
        <f>N28+($N$57-$N$2)/BinDivisor</f>
        <v>0.1511363636363636</v>
      </c>
      <c r="O40" s="40">
        <f>COUNTIF(Vertices[Eigenvector Centrality],"&gt;= "&amp;N40)-COUNTIF(Vertices[Eigenvector Centrality],"&gt;="&amp;N41)</f>
        <v>0</v>
      </c>
      <c r="P40" s="39">
        <f>P28+($P$57-$P$2)/BinDivisor</f>
        <v>3.262091363636365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64.79999999999998</v>
      </c>
      <c r="K41" s="42">
        <f>COUNTIF(Vertices[Betweenness Centrality],"&gt;= "&amp;J41)-COUNTIF(Vertices[Betweenness Centrality],"&gt;="&amp;J42)</f>
        <v>0</v>
      </c>
      <c r="L41" s="41">
        <f aca="true" t="shared" si="14" ref="L41:L56">L40+($L$57-$L$2)/BinDivisor</f>
        <v>0.06304318181818185</v>
      </c>
      <c r="M41" s="42">
        <f>COUNTIF(Vertices[Closeness Centrality],"&gt;= "&amp;L41)-COUNTIF(Vertices[Closeness Centrality],"&gt;="&amp;L42)</f>
        <v>0</v>
      </c>
      <c r="N41" s="41">
        <f aca="true" t="shared" si="15" ref="N41:N56">N40+($N$57-$N$2)/BinDivisor</f>
        <v>0.1545454545454545</v>
      </c>
      <c r="O41" s="42">
        <f>COUNTIF(Vertices[Eigenvector Centrality],"&gt;= "&amp;N41)-COUNTIF(Vertices[Eigenvector Centrality],"&gt;="&amp;N42)</f>
        <v>0</v>
      </c>
      <c r="P41" s="41">
        <f aca="true" t="shared" si="16" ref="P41:P56">P40+($P$57-$P$2)/BinDivisor</f>
        <v>3.366005454545456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6.618181818181818</v>
      </c>
      <c r="G42" s="40">
        <f>COUNTIF(Vertices[In-Degree],"&gt;= "&amp;F42)-COUNTIF(Vertices[In-Degree],"&gt;="&amp;F43)</f>
        <v>0</v>
      </c>
      <c r="H42" s="39">
        <f t="shared" si="12"/>
        <v>1</v>
      </c>
      <c r="I42" s="40">
        <f>COUNTIF(Vertices[Out-Degree],"&gt;= "&amp;H42)-COUNTIF(Vertices[Out-Degree],"&gt;="&amp;H43)</f>
        <v>0</v>
      </c>
      <c r="J42" s="39">
        <f t="shared" si="13"/>
        <v>67.19999999999999</v>
      </c>
      <c r="K42" s="40">
        <f>COUNTIF(Vertices[Betweenness Centrality],"&gt;= "&amp;J42)-COUNTIF(Vertices[Betweenness Centrality],"&gt;="&amp;J43)</f>
        <v>0</v>
      </c>
      <c r="L42" s="39">
        <f t="shared" si="14"/>
        <v>0.0637678181818182</v>
      </c>
      <c r="M42" s="40">
        <f>COUNTIF(Vertices[Closeness Centrality],"&gt;= "&amp;L42)-COUNTIF(Vertices[Closeness Centrality],"&gt;="&amp;L43)</f>
        <v>0</v>
      </c>
      <c r="N42" s="39">
        <f t="shared" si="15"/>
        <v>0.15795454545454543</v>
      </c>
      <c r="O42" s="40">
        <f>COUNTIF(Vertices[Eigenvector Centrality],"&gt;= "&amp;N42)-COUNTIF(Vertices[Eigenvector Centrality],"&gt;="&amp;N43)</f>
        <v>0</v>
      </c>
      <c r="P42" s="39">
        <f t="shared" si="16"/>
        <v>3.469919545454547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6.8545454545454545</v>
      </c>
      <c r="G43" s="42">
        <f>COUNTIF(Vertices[In-Degree],"&gt;= "&amp;F43)-COUNTIF(Vertices[In-Degree],"&gt;="&amp;F44)</f>
        <v>0</v>
      </c>
      <c r="H43" s="41">
        <f t="shared" si="12"/>
        <v>1</v>
      </c>
      <c r="I43" s="42">
        <f>COUNTIF(Vertices[Out-Degree],"&gt;= "&amp;H43)-COUNTIF(Vertices[Out-Degree],"&gt;="&amp;H44)</f>
        <v>0</v>
      </c>
      <c r="J43" s="41">
        <f t="shared" si="13"/>
        <v>69.6</v>
      </c>
      <c r="K43" s="42">
        <f>COUNTIF(Vertices[Betweenness Centrality],"&gt;= "&amp;J43)-COUNTIF(Vertices[Betweenness Centrality],"&gt;="&amp;J44)</f>
        <v>0</v>
      </c>
      <c r="L43" s="41">
        <f t="shared" si="14"/>
        <v>0.06449245454545456</v>
      </c>
      <c r="M43" s="42">
        <f>COUNTIF(Vertices[Closeness Centrality],"&gt;= "&amp;L43)-COUNTIF(Vertices[Closeness Centrality],"&gt;="&amp;L44)</f>
        <v>0</v>
      </c>
      <c r="N43" s="41">
        <f t="shared" si="15"/>
        <v>0.16136363636363635</v>
      </c>
      <c r="O43" s="42">
        <f>COUNTIF(Vertices[Eigenvector Centrality],"&gt;= "&amp;N43)-COUNTIF(Vertices[Eigenvector Centrality],"&gt;="&amp;N44)</f>
        <v>0</v>
      </c>
      <c r="P43" s="41">
        <f t="shared" si="16"/>
        <v>3.573833636363638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1</v>
      </c>
      <c r="I44" s="40">
        <f>COUNTIF(Vertices[Out-Degree],"&gt;= "&amp;H44)-COUNTIF(Vertices[Out-Degree],"&gt;="&amp;H45)</f>
        <v>0</v>
      </c>
      <c r="J44" s="39">
        <f t="shared" si="13"/>
        <v>72</v>
      </c>
      <c r="K44" s="40">
        <f>COUNTIF(Vertices[Betweenness Centrality],"&gt;= "&amp;J44)-COUNTIF(Vertices[Betweenness Centrality],"&gt;="&amp;J45)</f>
        <v>0</v>
      </c>
      <c r="L44" s="39">
        <f t="shared" si="14"/>
        <v>0.06521709090909092</v>
      </c>
      <c r="M44" s="40">
        <f>COUNTIF(Vertices[Closeness Centrality],"&gt;= "&amp;L44)-COUNTIF(Vertices[Closeness Centrality],"&gt;="&amp;L45)</f>
        <v>0</v>
      </c>
      <c r="N44" s="39">
        <f t="shared" si="15"/>
        <v>0.16477272727272727</v>
      </c>
      <c r="O44" s="40">
        <f>COUNTIF(Vertices[Eigenvector Centrality],"&gt;= "&amp;N44)-COUNTIF(Vertices[Eigenvector Centrality],"&gt;="&amp;N45)</f>
        <v>0</v>
      </c>
      <c r="P44" s="39">
        <f t="shared" si="16"/>
        <v>3.677747727272729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7.327272727272727</v>
      </c>
      <c r="G45" s="42">
        <f>COUNTIF(Vertices[In-Degree],"&gt;= "&amp;F45)-COUNTIF(Vertices[In-Degree],"&gt;="&amp;F46)</f>
        <v>0</v>
      </c>
      <c r="H45" s="41">
        <f t="shared" si="12"/>
        <v>1</v>
      </c>
      <c r="I45" s="42">
        <f>COUNTIF(Vertices[Out-Degree],"&gt;= "&amp;H45)-COUNTIF(Vertices[Out-Degree],"&gt;="&amp;H46)</f>
        <v>0</v>
      </c>
      <c r="J45" s="41">
        <f t="shared" si="13"/>
        <v>74.4</v>
      </c>
      <c r="K45" s="42">
        <f>COUNTIF(Vertices[Betweenness Centrality],"&gt;= "&amp;J45)-COUNTIF(Vertices[Betweenness Centrality],"&gt;="&amp;J46)</f>
        <v>0</v>
      </c>
      <c r="L45" s="41">
        <f t="shared" si="14"/>
        <v>0.06594172727272728</v>
      </c>
      <c r="M45" s="42">
        <f>COUNTIF(Vertices[Closeness Centrality],"&gt;= "&amp;L45)-COUNTIF(Vertices[Closeness Centrality],"&gt;="&amp;L46)</f>
        <v>0</v>
      </c>
      <c r="N45" s="41">
        <f t="shared" si="15"/>
        <v>0.16818181818181818</v>
      </c>
      <c r="O45" s="42">
        <f>COUNTIF(Vertices[Eigenvector Centrality],"&gt;= "&amp;N45)-COUNTIF(Vertices[Eigenvector Centrality],"&gt;="&amp;N46)</f>
        <v>0</v>
      </c>
      <c r="P45" s="41">
        <f t="shared" si="16"/>
        <v>3.78166181818182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7.5636363636363635</v>
      </c>
      <c r="G46" s="40">
        <f>COUNTIF(Vertices[In-Degree],"&gt;= "&amp;F46)-COUNTIF(Vertices[In-Degree],"&gt;="&amp;F47)</f>
        <v>0</v>
      </c>
      <c r="H46" s="39">
        <f t="shared" si="12"/>
        <v>1</v>
      </c>
      <c r="I46" s="40">
        <f>COUNTIF(Vertices[Out-Degree],"&gt;= "&amp;H46)-COUNTIF(Vertices[Out-Degree],"&gt;="&amp;H47)</f>
        <v>0</v>
      </c>
      <c r="J46" s="39">
        <f t="shared" si="13"/>
        <v>76.80000000000001</v>
      </c>
      <c r="K46" s="40">
        <f>COUNTIF(Vertices[Betweenness Centrality],"&gt;= "&amp;J46)-COUNTIF(Vertices[Betweenness Centrality],"&gt;="&amp;J47)</f>
        <v>0</v>
      </c>
      <c r="L46" s="39">
        <f t="shared" si="14"/>
        <v>0.06666636363636363</v>
      </c>
      <c r="M46" s="40">
        <f>COUNTIF(Vertices[Closeness Centrality],"&gt;= "&amp;L46)-COUNTIF(Vertices[Closeness Centrality],"&gt;="&amp;L47)</f>
        <v>0</v>
      </c>
      <c r="N46" s="39">
        <f t="shared" si="15"/>
        <v>0.1715909090909091</v>
      </c>
      <c r="O46" s="40">
        <f>COUNTIF(Vertices[Eigenvector Centrality],"&gt;= "&amp;N46)-COUNTIF(Vertices[Eigenvector Centrality],"&gt;="&amp;N47)</f>
        <v>0</v>
      </c>
      <c r="P46" s="39">
        <f t="shared" si="16"/>
        <v>3.8855759090909108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0</v>
      </c>
      <c r="H47" s="41">
        <f t="shared" si="12"/>
        <v>1</v>
      </c>
      <c r="I47" s="42">
        <f>COUNTIF(Vertices[Out-Degree],"&gt;= "&amp;H47)-COUNTIF(Vertices[Out-Degree],"&gt;="&amp;H48)</f>
        <v>0</v>
      </c>
      <c r="J47" s="41">
        <f t="shared" si="13"/>
        <v>79.20000000000002</v>
      </c>
      <c r="K47" s="42">
        <f>COUNTIF(Vertices[Betweenness Centrality],"&gt;= "&amp;J47)-COUNTIF(Vertices[Betweenness Centrality],"&gt;="&amp;J48)</f>
        <v>0</v>
      </c>
      <c r="L47" s="41">
        <f t="shared" si="14"/>
        <v>0.06739099999999999</v>
      </c>
      <c r="M47" s="42">
        <f>COUNTIF(Vertices[Closeness Centrality],"&gt;= "&amp;L47)-COUNTIF(Vertices[Closeness Centrality],"&gt;="&amp;L48)</f>
        <v>0</v>
      </c>
      <c r="N47" s="41">
        <f t="shared" si="15"/>
        <v>0.17500000000000002</v>
      </c>
      <c r="O47" s="42">
        <f>COUNTIF(Vertices[Eigenvector Centrality],"&gt;= "&amp;N47)-COUNTIF(Vertices[Eigenvector Centrality],"&gt;="&amp;N48)</f>
        <v>0</v>
      </c>
      <c r="P47" s="41">
        <f t="shared" si="16"/>
        <v>3.9894900000000018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1</v>
      </c>
      <c r="I48" s="40">
        <f>COUNTIF(Vertices[Out-Degree],"&gt;= "&amp;H48)-COUNTIF(Vertices[Out-Degree],"&gt;="&amp;H49)</f>
        <v>0</v>
      </c>
      <c r="J48" s="39">
        <f t="shared" si="13"/>
        <v>81.60000000000002</v>
      </c>
      <c r="K48" s="40">
        <f>COUNTIF(Vertices[Betweenness Centrality],"&gt;= "&amp;J48)-COUNTIF(Vertices[Betweenness Centrality],"&gt;="&amp;J49)</f>
        <v>0</v>
      </c>
      <c r="L48" s="39">
        <f t="shared" si="14"/>
        <v>0.06811563636363635</v>
      </c>
      <c r="M48" s="40">
        <f>COUNTIF(Vertices[Closeness Centrality],"&gt;= "&amp;L48)-COUNTIF(Vertices[Closeness Centrality],"&gt;="&amp;L49)</f>
        <v>0</v>
      </c>
      <c r="N48" s="39">
        <f t="shared" si="15"/>
        <v>0.17840909090909093</v>
      </c>
      <c r="O48" s="40">
        <f>COUNTIF(Vertices[Eigenvector Centrality],"&gt;= "&amp;N48)-COUNTIF(Vertices[Eigenvector Centrality],"&gt;="&amp;N49)</f>
        <v>0</v>
      </c>
      <c r="P48" s="39">
        <f t="shared" si="16"/>
        <v>4.093404090909092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1</v>
      </c>
      <c r="I49" s="42">
        <f>COUNTIF(Vertices[Out-Degree],"&gt;= "&amp;H49)-COUNTIF(Vertices[Out-Degree],"&gt;="&amp;H50)</f>
        <v>0</v>
      </c>
      <c r="J49" s="41">
        <f t="shared" si="13"/>
        <v>84.00000000000003</v>
      </c>
      <c r="K49" s="42">
        <f>COUNTIF(Vertices[Betweenness Centrality],"&gt;= "&amp;J49)-COUNTIF(Vertices[Betweenness Centrality],"&gt;="&amp;J50)</f>
        <v>0</v>
      </c>
      <c r="L49" s="41">
        <f t="shared" si="14"/>
        <v>0.06884027272727271</v>
      </c>
      <c r="M49" s="42">
        <f>COUNTIF(Vertices[Closeness Centrality],"&gt;= "&amp;L49)-COUNTIF(Vertices[Closeness Centrality],"&gt;="&amp;L50)</f>
        <v>0</v>
      </c>
      <c r="N49" s="41">
        <f t="shared" si="15"/>
        <v>0.18181818181818185</v>
      </c>
      <c r="O49" s="42">
        <f>COUNTIF(Vertices[Eigenvector Centrality],"&gt;= "&amp;N49)-COUNTIF(Vertices[Eigenvector Centrality],"&gt;="&amp;N50)</f>
        <v>0</v>
      </c>
      <c r="P49" s="41">
        <f t="shared" si="16"/>
        <v>4.197318181818183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1</v>
      </c>
      <c r="I50" s="40">
        <f>COUNTIF(Vertices[Out-Degree],"&gt;= "&amp;H50)-COUNTIF(Vertices[Out-Degree],"&gt;="&amp;H51)</f>
        <v>0</v>
      </c>
      <c r="J50" s="39">
        <f t="shared" si="13"/>
        <v>86.40000000000003</v>
      </c>
      <c r="K50" s="40">
        <f>COUNTIF(Vertices[Betweenness Centrality],"&gt;= "&amp;J50)-COUNTIF(Vertices[Betweenness Centrality],"&gt;="&amp;J51)</f>
        <v>0</v>
      </c>
      <c r="L50" s="39">
        <f t="shared" si="14"/>
        <v>0.06956490909090907</v>
      </c>
      <c r="M50" s="40">
        <f>COUNTIF(Vertices[Closeness Centrality],"&gt;= "&amp;L50)-COUNTIF(Vertices[Closeness Centrality],"&gt;="&amp;L51)</f>
        <v>0</v>
      </c>
      <c r="N50" s="39">
        <f t="shared" si="15"/>
        <v>0.18522727272727277</v>
      </c>
      <c r="O50" s="40">
        <f>COUNTIF(Vertices[Eigenvector Centrality],"&gt;= "&amp;N50)-COUNTIF(Vertices[Eigenvector Centrality],"&gt;="&amp;N51)</f>
        <v>0</v>
      </c>
      <c r="P50" s="39">
        <f t="shared" si="16"/>
        <v>4.301232272727273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1</v>
      </c>
      <c r="I51" s="42">
        <f>COUNTIF(Vertices[Out-Degree],"&gt;= "&amp;H51)-COUNTIF(Vertices[Out-Degree],"&gt;="&amp;H52)</f>
        <v>0</v>
      </c>
      <c r="J51" s="41">
        <f t="shared" si="13"/>
        <v>88.80000000000004</v>
      </c>
      <c r="K51" s="42">
        <f>COUNTIF(Vertices[Betweenness Centrality],"&gt;= "&amp;J51)-COUNTIF(Vertices[Betweenness Centrality],"&gt;="&amp;J52)</f>
        <v>0</v>
      </c>
      <c r="L51" s="41">
        <f t="shared" si="14"/>
        <v>0.07028954545454542</v>
      </c>
      <c r="M51" s="42">
        <f>COUNTIF(Vertices[Closeness Centrality],"&gt;= "&amp;L51)-COUNTIF(Vertices[Closeness Centrality],"&gt;="&amp;L52)</f>
        <v>0</v>
      </c>
      <c r="N51" s="41">
        <f t="shared" si="15"/>
        <v>0.18863636363636369</v>
      </c>
      <c r="O51" s="42">
        <f>COUNTIF(Vertices[Eigenvector Centrality],"&gt;= "&amp;N51)-COUNTIF(Vertices[Eigenvector Centrality],"&gt;="&amp;N52)</f>
        <v>0</v>
      </c>
      <c r="P51" s="41">
        <f t="shared" si="16"/>
        <v>4.405146363636364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0</v>
      </c>
      <c r="H52" s="39">
        <f t="shared" si="12"/>
        <v>1</v>
      </c>
      <c r="I52" s="40">
        <f>COUNTIF(Vertices[Out-Degree],"&gt;= "&amp;H52)-COUNTIF(Vertices[Out-Degree],"&gt;="&amp;H53)</f>
        <v>0</v>
      </c>
      <c r="J52" s="39">
        <f t="shared" si="13"/>
        <v>91.20000000000005</v>
      </c>
      <c r="K52" s="40">
        <f>COUNTIF(Vertices[Betweenness Centrality],"&gt;= "&amp;J52)-COUNTIF(Vertices[Betweenness Centrality],"&gt;="&amp;J53)</f>
        <v>0</v>
      </c>
      <c r="L52" s="39">
        <f t="shared" si="14"/>
        <v>0.07101418181818178</v>
      </c>
      <c r="M52" s="40">
        <f>COUNTIF(Vertices[Closeness Centrality],"&gt;= "&amp;L52)-COUNTIF(Vertices[Closeness Centrality],"&gt;="&amp;L53)</f>
        <v>0</v>
      </c>
      <c r="N52" s="39">
        <f t="shared" si="15"/>
        <v>0.1920454545454546</v>
      </c>
      <c r="O52" s="40">
        <f>COUNTIF(Vertices[Eigenvector Centrality],"&gt;= "&amp;N52)-COUNTIF(Vertices[Eigenvector Centrality],"&gt;="&amp;N53)</f>
        <v>0</v>
      </c>
      <c r="P52" s="39">
        <f t="shared" si="16"/>
        <v>4.5090604545454545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1</v>
      </c>
      <c r="I53" s="42">
        <f>COUNTIF(Vertices[Out-Degree],"&gt;= "&amp;H53)-COUNTIF(Vertices[Out-Degree],"&gt;="&amp;H54)</f>
        <v>0</v>
      </c>
      <c r="J53" s="41">
        <f t="shared" si="13"/>
        <v>93.60000000000005</v>
      </c>
      <c r="K53" s="42">
        <f>COUNTIF(Vertices[Betweenness Centrality],"&gt;= "&amp;J53)-COUNTIF(Vertices[Betweenness Centrality],"&gt;="&amp;J54)</f>
        <v>0</v>
      </c>
      <c r="L53" s="41">
        <f t="shared" si="14"/>
        <v>0.07173881818181814</v>
      </c>
      <c r="M53" s="42">
        <f>COUNTIF(Vertices[Closeness Centrality],"&gt;= "&amp;L53)-COUNTIF(Vertices[Closeness Centrality],"&gt;="&amp;L54)</f>
        <v>0</v>
      </c>
      <c r="N53" s="41">
        <f t="shared" si="15"/>
        <v>0.19545454545454552</v>
      </c>
      <c r="O53" s="42">
        <f>COUNTIF(Vertices[Eigenvector Centrality],"&gt;= "&amp;N53)-COUNTIF(Vertices[Eigenvector Centrality],"&gt;="&amp;N54)</f>
        <v>0</v>
      </c>
      <c r="P53" s="41">
        <f t="shared" si="16"/>
        <v>4.612974545454545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1</v>
      </c>
      <c r="I54" s="40">
        <f>COUNTIF(Vertices[Out-Degree],"&gt;= "&amp;H54)-COUNTIF(Vertices[Out-Degree],"&gt;="&amp;H55)</f>
        <v>0</v>
      </c>
      <c r="J54" s="39">
        <f t="shared" si="13"/>
        <v>96.00000000000006</v>
      </c>
      <c r="K54" s="40">
        <f>COUNTIF(Vertices[Betweenness Centrality],"&gt;= "&amp;J54)-COUNTIF(Vertices[Betweenness Centrality],"&gt;="&amp;J55)</f>
        <v>0</v>
      </c>
      <c r="L54" s="39">
        <f t="shared" si="14"/>
        <v>0.0724634545454545</v>
      </c>
      <c r="M54" s="40">
        <f>COUNTIF(Vertices[Closeness Centrality],"&gt;= "&amp;L54)-COUNTIF(Vertices[Closeness Centrality],"&gt;="&amp;L55)</f>
        <v>0</v>
      </c>
      <c r="N54" s="39">
        <f t="shared" si="15"/>
        <v>0.19886363636363644</v>
      </c>
      <c r="O54" s="40">
        <f>COUNTIF(Vertices[Eigenvector Centrality],"&gt;= "&amp;N54)-COUNTIF(Vertices[Eigenvector Centrality],"&gt;="&amp;N55)</f>
        <v>0</v>
      </c>
      <c r="P54" s="39">
        <f t="shared" si="16"/>
        <v>4.7168886363636355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9.690909090909091</v>
      </c>
      <c r="G55" s="42">
        <f>COUNTIF(Vertices[In-Degree],"&gt;= "&amp;F55)-COUNTIF(Vertices[In-Degree],"&gt;="&amp;F56)</f>
        <v>0</v>
      </c>
      <c r="H55" s="41">
        <f t="shared" si="12"/>
        <v>1</v>
      </c>
      <c r="I55" s="42">
        <f>COUNTIF(Vertices[Out-Degree],"&gt;= "&amp;H55)-COUNTIF(Vertices[Out-Degree],"&gt;="&amp;H56)</f>
        <v>0</v>
      </c>
      <c r="J55" s="41">
        <f t="shared" si="13"/>
        <v>98.40000000000006</v>
      </c>
      <c r="K55" s="42">
        <f>COUNTIF(Vertices[Betweenness Centrality],"&gt;= "&amp;J55)-COUNTIF(Vertices[Betweenness Centrality],"&gt;="&amp;J56)</f>
        <v>0</v>
      </c>
      <c r="L55" s="41">
        <f t="shared" si="14"/>
        <v>0.07318809090909086</v>
      </c>
      <c r="M55" s="42">
        <f>COUNTIF(Vertices[Closeness Centrality],"&gt;= "&amp;L55)-COUNTIF(Vertices[Closeness Centrality],"&gt;="&amp;L56)</f>
        <v>0</v>
      </c>
      <c r="N55" s="41">
        <f t="shared" si="15"/>
        <v>0.20227272727272735</v>
      </c>
      <c r="O55" s="42">
        <f>COUNTIF(Vertices[Eigenvector Centrality],"&gt;= "&amp;N55)-COUNTIF(Vertices[Eigenvector Centrality],"&gt;="&amp;N56)</f>
        <v>0</v>
      </c>
      <c r="P55" s="41">
        <f t="shared" si="16"/>
        <v>4.820802727272726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9.927272727272728</v>
      </c>
      <c r="G56" s="40">
        <f>COUNTIF(Vertices[In-Degree],"&gt;= "&amp;F56)-COUNTIF(Vertices[In-Degree],"&gt;="&amp;F57)</f>
        <v>0</v>
      </c>
      <c r="H56" s="39">
        <f t="shared" si="12"/>
        <v>1</v>
      </c>
      <c r="I56" s="40">
        <f>COUNTIF(Vertices[Out-Degree],"&gt;= "&amp;H56)-COUNTIF(Vertices[Out-Degree],"&gt;="&amp;H57)</f>
        <v>0</v>
      </c>
      <c r="J56" s="39">
        <f t="shared" si="13"/>
        <v>100.80000000000007</v>
      </c>
      <c r="K56" s="40">
        <f>COUNTIF(Vertices[Betweenness Centrality],"&gt;= "&amp;J56)-COUNTIF(Vertices[Betweenness Centrality],"&gt;="&amp;J57)</f>
        <v>0</v>
      </c>
      <c r="L56" s="39">
        <f t="shared" si="14"/>
        <v>0.07391272727272721</v>
      </c>
      <c r="M56" s="40">
        <f>COUNTIF(Vertices[Closeness Centrality],"&gt;= "&amp;L56)-COUNTIF(Vertices[Closeness Centrality],"&gt;="&amp;L57)</f>
        <v>0</v>
      </c>
      <c r="N56" s="39">
        <f t="shared" si="15"/>
        <v>0.20568181818181827</v>
      </c>
      <c r="O56" s="40">
        <f>COUNTIF(Vertices[Eigenvector Centrality],"&gt;= "&amp;N56)-COUNTIF(Vertices[Eigenvector Centrality],"&gt;="&amp;N57)</f>
        <v>0</v>
      </c>
      <c r="P56" s="39">
        <f t="shared" si="16"/>
        <v>4.924716818181817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13</v>
      </c>
      <c r="G57" s="44">
        <f>COUNTIF(Vertices[In-Degree],"&gt;= "&amp;F57)-COUNTIF(Vertices[In-Degree],"&gt;="&amp;F58)</f>
        <v>1</v>
      </c>
      <c r="H57" s="43">
        <f>MAX(Vertices[Out-Degree])</f>
        <v>1</v>
      </c>
      <c r="I57" s="44">
        <f>COUNTIF(Vertices[Out-Degree],"&gt;= "&amp;H57)-COUNTIF(Vertices[Out-Degree],"&gt;="&amp;H58)</f>
        <v>13</v>
      </c>
      <c r="J57" s="43">
        <f>MAX(Vertices[Betweenness Centrality])</f>
        <v>132</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0.25</v>
      </c>
      <c r="O57" s="44">
        <f>COUNTIF(Vertices[Eigenvector Centrality],"&gt;= "&amp;N57)-COUNTIF(Vertices[Eigenvector Centrality],"&gt;="&amp;N58)</f>
        <v>1</v>
      </c>
      <c r="P57" s="43">
        <f>MAX(Vertices[PageRank])</f>
        <v>6.2756</v>
      </c>
      <c r="Q57" s="44">
        <f>COUNTIF(Vertices[PageRank],"&gt;= "&amp;P57)-COUNTIF(Vertices[PageRank],"&gt;="&amp;P58)</f>
        <v>1</v>
      </c>
      <c r="R57" s="43">
        <f>MAX(Vertices[Clustering Coefficient])</f>
        <v>0</v>
      </c>
      <c r="S57" s="47">
        <f>COUNTIF(Vertices[Clustering Coefficient],"&gt;= "&amp;R57)-COUNTIF(Vertices[Clustering Coefficient],"&gt;="&amp;R58)</f>
        <v>13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13</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132</v>
      </c>
    </row>
    <row r="99" spans="1:2" ht="15">
      <c r="A99" s="35" t="s">
        <v>102</v>
      </c>
      <c r="B99" s="49">
        <f>_xlfn.IFERROR(AVERAGE(Vertices[Betweenness Centrality]),NoMetricMessage)</f>
        <v>10.153846153846153</v>
      </c>
    </row>
    <row r="100" spans="1:2" ht="15">
      <c r="A100" s="35" t="s">
        <v>103</v>
      </c>
      <c r="B100" s="49">
        <f>_xlfn.IFERROR(MEDIAN(Vertices[Betweenness Centrality]),NoMetricMessage)</f>
        <v>0</v>
      </c>
    </row>
    <row r="111" spans="1:2" ht="15">
      <c r="A111" s="35" t="s">
        <v>106</v>
      </c>
      <c r="B111" s="49">
        <f>IF(COUNT(Vertices[Closeness Centrality])&gt;0,L2,NoMetricMessage)</f>
        <v>0.043478</v>
      </c>
    </row>
    <row r="112" spans="1:2" ht="15">
      <c r="A112" s="35" t="s">
        <v>107</v>
      </c>
      <c r="B112" s="49">
        <f>IF(COUNT(Vertices[Closeness Centrality])&gt;0,L57,NoMetricMessage)</f>
        <v>0.083333</v>
      </c>
    </row>
    <row r="113" spans="1:2" ht="15">
      <c r="A113" s="35" t="s">
        <v>108</v>
      </c>
      <c r="B113" s="49">
        <f>_xlfn.IFERROR(AVERAGE(Vertices[Closeness Centrality]),NoMetricMessage)</f>
        <v>0.04654376923076924</v>
      </c>
    </row>
    <row r="114" spans="1:2" ht="15">
      <c r="A114" s="35" t="s">
        <v>109</v>
      </c>
      <c r="B114" s="49">
        <f>_xlfn.IFERROR(MEDIAN(Vertices[Closeness Centrality]),NoMetricMessage)</f>
        <v>0.043478</v>
      </c>
    </row>
    <row r="125" spans="1:2" ht="15">
      <c r="A125" s="35" t="s">
        <v>112</v>
      </c>
      <c r="B125" s="49">
        <f>IF(COUNT(Vertices[Eigenvector Centrality])&gt;0,N2,NoMetricMessage)</f>
        <v>0.0625</v>
      </c>
    </row>
    <row r="126" spans="1:2" ht="15">
      <c r="A126" s="35" t="s">
        <v>113</v>
      </c>
      <c r="B126" s="49">
        <f>IF(COUNT(Vertices[Eigenvector Centrality])&gt;0,N57,NoMetricMessage)</f>
        <v>0.25</v>
      </c>
    </row>
    <row r="127" spans="1:2" ht="15">
      <c r="A127" s="35" t="s">
        <v>114</v>
      </c>
      <c r="B127" s="49">
        <f>_xlfn.IFERROR(AVERAGE(Vertices[Eigenvector Centrality]),NoMetricMessage)</f>
        <v>0.07692307692307693</v>
      </c>
    </row>
    <row r="128" spans="1:2" ht="15">
      <c r="A128" s="35" t="s">
        <v>115</v>
      </c>
      <c r="B128" s="49">
        <f>_xlfn.IFERROR(MEDIAN(Vertices[Eigenvector Centrality]),NoMetricMessage)</f>
        <v>0.0625</v>
      </c>
    </row>
    <row r="139" spans="1:2" ht="15">
      <c r="A139" s="35" t="s">
        <v>140</v>
      </c>
      <c r="B139" s="49">
        <f>IF(COUNT(Vertices[PageRank])&gt;0,P2,NoMetricMessage)</f>
        <v>0.560325</v>
      </c>
    </row>
    <row r="140" spans="1:2" ht="15">
      <c r="A140" s="35" t="s">
        <v>141</v>
      </c>
      <c r="B140" s="49">
        <f>IF(COUNT(Vertices[PageRank])&gt;0,P57,NoMetricMessage)</f>
        <v>6.2756</v>
      </c>
    </row>
    <row r="141" spans="1:2" ht="15">
      <c r="A141" s="35" t="s">
        <v>142</v>
      </c>
      <c r="B141" s="49">
        <f>_xlfn.IFERROR(AVERAGE(Vertices[PageRank]),NoMetricMessage)</f>
        <v>0.9999615384615388</v>
      </c>
    </row>
    <row r="142" spans="1:2" ht="15">
      <c r="A142" s="35" t="s">
        <v>143</v>
      </c>
      <c r="B142" s="49">
        <f>_xlfn.IFERROR(MEDIAN(Vertices[PageRank]),NoMetricMessage)</f>
        <v>0.560325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395</v>
      </c>
      <c r="K7" s="13" t="s">
        <v>396</v>
      </c>
    </row>
    <row r="8" spans="1:11" ht="409.5">
      <c r="A8"/>
      <c r="B8">
        <v>2</v>
      </c>
      <c r="C8">
        <v>2</v>
      </c>
      <c r="D8" t="s">
        <v>61</v>
      </c>
      <c r="E8" t="s">
        <v>61</v>
      </c>
      <c r="H8" t="s">
        <v>73</v>
      </c>
      <c r="J8" t="s">
        <v>397</v>
      </c>
      <c r="K8" s="13" t="s">
        <v>398</v>
      </c>
    </row>
    <row r="9" spans="1:11" ht="409.5">
      <c r="A9"/>
      <c r="B9">
        <v>3</v>
      </c>
      <c r="C9">
        <v>4</v>
      </c>
      <c r="D9" t="s">
        <v>62</v>
      </c>
      <c r="E9" t="s">
        <v>62</v>
      </c>
      <c r="H9" t="s">
        <v>74</v>
      </c>
      <c r="J9" t="s">
        <v>399</v>
      </c>
      <c r="K9" s="13" t="s">
        <v>400</v>
      </c>
    </row>
    <row r="10" spans="1:11" ht="409.5">
      <c r="A10"/>
      <c r="B10">
        <v>4</v>
      </c>
      <c r="D10" t="s">
        <v>63</v>
      </c>
      <c r="E10" t="s">
        <v>63</v>
      </c>
      <c r="H10" t="s">
        <v>75</v>
      </c>
      <c r="J10" t="s">
        <v>401</v>
      </c>
      <c r="K10" s="13" t="s">
        <v>402</v>
      </c>
    </row>
    <row r="11" spans="1:11" ht="15">
      <c r="A11"/>
      <c r="B11">
        <v>5</v>
      </c>
      <c r="D11" t="s">
        <v>46</v>
      </c>
      <c r="E11">
        <v>1</v>
      </c>
      <c r="H11" t="s">
        <v>76</v>
      </c>
      <c r="J11" t="s">
        <v>403</v>
      </c>
      <c r="K11" t="s">
        <v>404</v>
      </c>
    </row>
    <row r="12" spans="1:11" ht="15">
      <c r="A12"/>
      <c r="B12"/>
      <c r="D12" t="s">
        <v>64</v>
      </c>
      <c r="E12">
        <v>2</v>
      </c>
      <c r="H12">
        <v>0</v>
      </c>
      <c r="J12" t="s">
        <v>405</v>
      </c>
      <c r="K12" t="s">
        <v>406</v>
      </c>
    </row>
    <row r="13" spans="1:11" ht="15">
      <c r="A13"/>
      <c r="B13"/>
      <c r="D13">
        <v>1</v>
      </c>
      <c r="E13">
        <v>3</v>
      </c>
      <c r="H13">
        <v>1</v>
      </c>
      <c r="J13" t="s">
        <v>407</v>
      </c>
      <c r="K13" t="s">
        <v>408</v>
      </c>
    </row>
    <row r="14" spans="4:11" ht="15">
      <c r="D14">
        <v>2</v>
      </c>
      <c r="E14">
        <v>4</v>
      </c>
      <c r="H14">
        <v>2</v>
      </c>
      <c r="J14" t="s">
        <v>409</v>
      </c>
      <c r="K14" t="s">
        <v>410</v>
      </c>
    </row>
    <row r="15" spans="4:11" ht="15">
      <c r="D15">
        <v>3</v>
      </c>
      <c r="E15">
        <v>5</v>
      </c>
      <c r="H15">
        <v>3</v>
      </c>
      <c r="J15" t="s">
        <v>411</v>
      </c>
      <c r="K15" t="s">
        <v>412</v>
      </c>
    </row>
    <row r="16" spans="4:11" ht="15">
      <c r="D16">
        <v>4</v>
      </c>
      <c r="E16">
        <v>6</v>
      </c>
      <c r="H16">
        <v>4</v>
      </c>
      <c r="J16" t="s">
        <v>413</v>
      </c>
      <c r="K16" t="s">
        <v>414</v>
      </c>
    </row>
    <row r="17" spans="4:11" ht="15">
      <c r="D17">
        <v>5</v>
      </c>
      <c r="E17">
        <v>7</v>
      </c>
      <c r="H17">
        <v>5</v>
      </c>
      <c r="J17" t="s">
        <v>415</v>
      </c>
      <c r="K17" t="s">
        <v>416</v>
      </c>
    </row>
    <row r="18" spans="4:11" ht="15">
      <c r="D18">
        <v>6</v>
      </c>
      <c r="E18">
        <v>8</v>
      </c>
      <c r="H18">
        <v>6</v>
      </c>
      <c r="J18" t="s">
        <v>417</v>
      </c>
      <c r="K18" t="s">
        <v>418</v>
      </c>
    </row>
    <row r="19" spans="4:11" ht="15">
      <c r="D19">
        <v>7</v>
      </c>
      <c r="E19">
        <v>9</v>
      </c>
      <c r="H19">
        <v>7</v>
      </c>
      <c r="J19" t="s">
        <v>419</v>
      </c>
      <c r="K19" t="s">
        <v>420</v>
      </c>
    </row>
    <row r="20" spans="4:11" ht="15">
      <c r="D20">
        <v>8</v>
      </c>
      <c r="H20">
        <v>8</v>
      </c>
      <c r="J20" t="s">
        <v>421</v>
      </c>
      <c r="K20" t="s">
        <v>422</v>
      </c>
    </row>
    <row r="21" spans="4:11" ht="409.5">
      <c r="D21">
        <v>9</v>
      </c>
      <c r="H21">
        <v>9</v>
      </c>
      <c r="J21" t="s">
        <v>423</v>
      </c>
      <c r="K21" s="13" t="s">
        <v>424</v>
      </c>
    </row>
    <row r="22" spans="4:11" ht="409.5">
      <c r="D22">
        <v>10</v>
      </c>
      <c r="J22" t="s">
        <v>425</v>
      </c>
      <c r="K22" s="13" t="s">
        <v>426</v>
      </c>
    </row>
    <row r="23" spans="4:11" ht="409.5">
      <c r="D23">
        <v>11</v>
      </c>
      <c r="J23" t="s">
        <v>427</v>
      </c>
      <c r="K23" s="13" t="s">
        <v>428</v>
      </c>
    </row>
    <row r="24" spans="10:11" ht="409.5">
      <c r="J24" t="s">
        <v>429</v>
      </c>
      <c r="K24" s="13" t="s">
        <v>608</v>
      </c>
    </row>
    <row r="25" spans="10:11" ht="15">
      <c r="J25" t="s">
        <v>430</v>
      </c>
      <c r="K25" t="b">
        <v>0</v>
      </c>
    </row>
    <row r="26" spans="10:11" ht="15">
      <c r="J26" t="s">
        <v>606</v>
      </c>
      <c r="K26" t="s">
        <v>607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437</v>
      </c>
      <c r="B1" s="13" t="s">
        <v>438</v>
      </c>
      <c r="C1" s="13" t="s">
        <v>439</v>
      </c>
      <c r="D1" s="13" t="s">
        <v>440</v>
      </c>
    </row>
    <row r="2" spans="1:4" ht="15">
      <c r="A2" s="90" t="s">
        <v>233</v>
      </c>
      <c r="B2" s="86">
        <v>5</v>
      </c>
      <c r="C2" s="90" t="s">
        <v>233</v>
      </c>
      <c r="D2" s="86">
        <v>5</v>
      </c>
    </row>
    <row r="3" spans="1:4" ht="15">
      <c r="A3" s="90" t="s">
        <v>236</v>
      </c>
      <c r="B3" s="86">
        <v>1</v>
      </c>
      <c r="C3" s="90" t="s">
        <v>236</v>
      </c>
      <c r="D3" s="86">
        <v>1</v>
      </c>
    </row>
    <row r="4" spans="1:4" ht="15">
      <c r="A4" s="90" t="s">
        <v>235</v>
      </c>
      <c r="B4" s="86">
        <v>1</v>
      </c>
      <c r="C4" s="90" t="s">
        <v>234</v>
      </c>
      <c r="D4" s="86">
        <v>1</v>
      </c>
    </row>
    <row r="5" spans="1:4" ht="15">
      <c r="A5" s="90" t="s">
        <v>234</v>
      </c>
      <c r="B5" s="86">
        <v>1</v>
      </c>
      <c r="C5" s="90" t="s">
        <v>235</v>
      </c>
      <c r="D5" s="86">
        <v>1</v>
      </c>
    </row>
    <row r="8" spans="1:4" ht="15" customHeight="1">
      <c r="A8" s="13" t="s">
        <v>443</v>
      </c>
      <c r="B8" s="13" t="s">
        <v>438</v>
      </c>
      <c r="C8" s="13" t="s">
        <v>444</v>
      </c>
      <c r="D8" s="13" t="s">
        <v>440</v>
      </c>
    </row>
    <row r="9" spans="1:4" ht="15">
      <c r="A9" s="86" t="s">
        <v>237</v>
      </c>
      <c r="B9" s="86">
        <v>5</v>
      </c>
      <c r="C9" s="86" t="s">
        <v>237</v>
      </c>
      <c r="D9" s="86">
        <v>5</v>
      </c>
    </row>
    <row r="10" spans="1:4" ht="15">
      <c r="A10" s="86" t="s">
        <v>238</v>
      </c>
      <c r="B10" s="86">
        <v>3</v>
      </c>
      <c r="C10" s="86" t="s">
        <v>238</v>
      </c>
      <c r="D10" s="86">
        <v>3</v>
      </c>
    </row>
    <row r="13" spans="1:4" ht="15" customHeight="1">
      <c r="A13" s="13" t="s">
        <v>447</v>
      </c>
      <c r="B13" s="13" t="s">
        <v>438</v>
      </c>
      <c r="C13" s="13" t="s">
        <v>449</v>
      </c>
      <c r="D13" s="13" t="s">
        <v>440</v>
      </c>
    </row>
    <row r="14" spans="1:4" ht="15">
      <c r="A14" s="86" t="s">
        <v>240</v>
      </c>
      <c r="B14" s="86">
        <v>19</v>
      </c>
      <c r="C14" s="86" t="s">
        <v>240</v>
      </c>
      <c r="D14" s="86">
        <v>19</v>
      </c>
    </row>
    <row r="15" spans="1:4" ht="15">
      <c r="A15" s="86" t="s">
        <v>448</v>
      </c>
      <c r="B15" s="86">
        <v>9</v>
      </c>
      <c r="C15" s="86" t="s">
        <v>448</v>
      </c>
      <c r="D15" s="86">
        <v>9</v>
      </c>
    </row>
    <row r="16" spans="1:4" ht="15">
      <c r="A16" s="86" t="s">
        <v>241</v>
      </c>
      <c r="B16" s="86">
        <v>1</v>
      </c>
      <c r="C16" s="86" t="s">
        <v>241</v>
      </c>
      <c r="D16" s="86">
        <v>1</v>
      </c>
    </row>
    <row r="19" spans="1:4" ht="15" customHeight="1">
      <c r="A19" s="13" t="s">
        <v>452</v>
      </c>
      <c r="B19" s="13" t="s">
        <v>438</v>
      </c>
      <c r="C19" s="13" t="s">
        <v>462</v>
      </c>
      <c r="D19" s="13" t="s">
        <v>440</v>
      </c>
    </row>
    <row r="20" spans="1:4" ht="15">
      <c r="A20" s="92" t="s">
        <v>453</v>
      </c>
      <c r="B20" s="92">
        <v>0</v>
      </c>
      <c r="C20" s="92" t="s">
        <v>458</v>
      </c>
      <c r="D20" s="92">
        <v>19</v>
      </c>
    </row>
    <row r="21" spans="1:4" ht="15">
      <c r="A21" s="92" t="s">
        <v>454</v>
      </c>
      <c r="B21" s="92">
        <v>0</v>
      </c>
      <c r="C21" s="92" t="s">
        <v>224</v>
      </c>
      <c r="D21" s="92">
        <v>16</v>
      </c>
    </row>
    <row r="22" spans="1:4" ht="15">
      <c r="A22" s="92" t="s">
        <v>455</v>
      </c>
      <c r="B22" s="92">
        <v>0</v>
      </c>
      <c r="C22" s="92" t="s">
        <v>459</v>
      </c>
      <c r="D22" s="92">
        <v>15</v>
      </c>
    </row>
    <row r="23" spans="1:4" ht="15">
      <c r="A23" s="92" t="s">
        <v>456</v>
      </c>
      <c r="B23" s="92">
        <v>347</v>
      </c>
      <c r="C23" s="92" t="s">
        <v>460</v>
      </c>
      <c r="D23" s="92">
        <v>11</v>
      </c>
    </row>
    <row r="24" spans="1:4" ht="15">
      <c r="A24" s="92" t="s">
        <v>457</v>
      </c>
      <c r="B24" s="92">
        <v>347</v>
      </c>
      <c r="C24" s="92" t="s">
        <v>461</v>
      </c>
      <c r="D24" s="92">
        <v>10</v>
      </c>
    </row>
    <row r="25" spans="1:4" ht="15">
      <c r="A25" s="92" t="s">
        <v>458</v>
      </c>
      <c r="B25" s="92">
        <v>19</v>
      </c>
      <c r="C25" s="92" t="s">
        <v>463</v>
      </c>
      <c r="D25" s="92">
        <v>10</v>
      </c>
    </row>
    <row r="26" spans="1:4" ht="15">
      <c r="A26" s="92" t="s">
        <v>224</v>
      </c>
      <c r="B26" s="92">
        <v>16</v>
      </c>
      <c r="C26" s="92" t="s">
        <v>464</v>
      </c>
      <c r="D26" s="92">
        <v>10</v>
      </c>
    </row>
    <row r="27" spans="1:4" ht="15">
      <c r="A27" s="92" t="s">
        <v>459</v>
      </c>
      <c r="B27" s="92">
        <v>15</v>
      </c>
      <c r="C27" s="92" t="s">
        <v>465</v>
      </c>
      <c r="D27" s="92">
        <v>10</v>
      </c>
    </row>
    <row r="28" spans="1:4" ht="15">
      <c r="A28" s="92" t="s">
        <v>460</v>
      </c>
      <c r="B28" s="92">
        <v>11</v>
      </c>
      <c r="C28" s="92" t="s">
        <v>466</v>
      </c>
      <c r="D28" s="92">
        <v>10</v>
      </c>
    </row>
    <row r="29" spans="1:4" ht="15">
      <c r="A29" s="92" t="s">
        <v>461</v>
      </c>
      <c r="B29" s="92">
        <v>10</v>
      </c>
      <c r="C29" s="92" t="s">
        <v>467</v>
      </c>
      <c r="D29" s="92">
        <v>10</v>
      </c>
    </row>
    <row r="32" spans="1:4" ht="15" customHeight="1">
      <c r="A32" s="13" t="s">
        <v>470</v>
      </c>
      <c r="B32" s="13" t="s">
        <v>438</v>
      </c>
      <c r="C32" s="13" t="s">
        <v>481</v>
      </c>
      <c r="D32" s="13" t="s">
        <v>440</v>
      </c>
    </row>
    <row r="33" spans="1:4" ht="15">
      <c r="A33" s="92" t="s">
        <v>471</v>
      </c>
      <c r="B33" s="92">
        <v>16</v>
      </c>
      <c r="C33" s="92" t="s">
        <v>471</v>
      </c>
      <c r="D33" s="92">
        <v>16</v>
      </c>
    </row>
    <row r="34" spans="1:4" ht="15">
      <c r="A34" s="92" t="s">
        <v>472</v>
      </c>
      <c r="B34" s="92">
        <v>10</v>
      </c>
      <c r="C34" s="92" t="s">
        <v>472</v>
      </c>
      <c r="D34" s="92">
        <v>10</v>
      </c>
    </row>
    <row r="35" spans="1:4" ht="15">
      <c r="A35" s="92" t="s">
        <v>473</v>
      </c>
      <c r="B35" s="92">
        <v>10</v>
      </c>
      <c r="C35" s="92" t="s">
        <v>473</v>
      </c>
      <c r="D35" s="92">
        <v>10</v>
      </c>
    </row>
    <row r="36" spans="1:4" ht="15">
      <c r="A36" s="92" t="s">
        <v>474</v>
      </c>
      <c r="B36" s="92">
        <v>10</v>
      </c>
      <c r="C36" s="92" t="s">
        <v>474</v>
      </c>
      <c r="D36" s="92">
        <v>10</v>
      </c>
    </row>
    <row r="37" spans="1:4" ht="15">
      <c r="A37" s="92" t="s">
        <v>475</v>
      </c>
      <c r="B37" s="92">
        <v>10</v>
      </c>
      <c r="C37" s="92" t="s">
        <v>475</v>
      </c>
      <c r="D37" s="92">
        <v>10</v>
      </c>
    </row>
    <row r="38" spans="1:4" ht="15">
      <c r="A38" s="92" t="s">
        <v>476</v>
      </c>
      <c r="B38" s="92">
        <v>10</v>
      </c>
      <c r="C38" s="92" t="s">
        <v>476</v>
      </c>
      <c r="D38" s="92">
        <v>10</v>
      </c>
    </row>
    <row r="39" spans="1:4" ht="15">
      <c r="A39" s="92" t="s">
        <v>477</v>
      </c>
      <c r="B39" s="92">
        <v>10</v>
      </c>
      <c r="C39" s="92" t="s">
        <v>477</v>
      </c>
      <c r="D39" s="92">
        <v>10</v>
      </c>
    </row>
    <row r="40" spans="1:4" ht="15">
      <c r="A40" s="92" t="s">
        <v>478</v>
      </c>
      <c r="B40" s="92">
        <v>10</v>
      </c>
      <c r="C40" s="92" t="s">
        <v>478</v>
      </c>
      <c r="D40" s="92">
        <v>10</v>
      </c>
    </row>
    <row r="41" spans="1:4" ht="15">
      <c r="A41" s="92" t="s">
        <v>479</v>
      </c>
      <c r="B41" s="92">
        <v>10</v>
      </c>
      <c r="C41" s="92" t="s">
        <v>479</v>
      </c>
      <c r="D41" s="92">
        <v>10</v>
      </c>
    </row>
    <row r="42" spans="1:4" ht="15">
      <c r="A42" s="92" t="s">
        <v>480</v>
      </c>
      <c r="B42" s="92">
        <v>10</v>
      </c>
      <c r="C42" s="92" t="s">
        <v>480</v>
      </c>
      <c r="D42" s="92">
        <v>10</v>
      </c>
    </row>
    <row r="45" spans="1:4" ht="15" customHeight="1">
      <c r="A45" s="86" t="s">
        <v>484</v>
      </c>
      <c r="B45" s="86" t="s">
        <v>438</v>
      </c>
      <c r="C45" s="86" t="s">
        <v>486</v>
      </c>
      <c r="D45" s="86" t="s">
        <v>440</v>
      </c>
    </row>
    <row r="46" spans="1:4" ht="15">
      <c r="A46" s="86"/>
      <c r="B46" s="86"/>
      <c r="C46" s="86"/>
      <c r="D46" s="86"/>
    </row>
    <row r="48" spans="1:4" ht="15" customHeight="1">
      <c r="A48" s="13" t="s">
        <v>485</v>
      </c>
      <c r="B48" s="13" t="s">
        <v>438</v>
      </c>
      <c r="C48" s="13" t="s">
        <v>487</v>
      </c>
      <c r="D48" s="13" t="s">
        <v>440</v>
      </c>
    </row>
    <row r="49" spans="1:4" ht="15">
      <c r="A49" s="86" t="s">
        <v>224</v>
      </c>
      <c r="B49" s="86">
        <v>16</v>
      </c>
      <c r="C49" s="86" t="s">
        <v>224</v>
      </c>
      <c r="D49" s="86">
        <v>16</v>
      </c>
    </row>
    <row r="52" spans="1:4" ht="15" customHeight="1">
      <c r="A52" s="13" t="s">
        <v>490</v>
      </c>
      <c r="B52" s="13" t="s">
        <v>438</v>
      </c>
      <c r="C52" s="13" t="s">
        <v>491</v>
      </c>
      <c r="D52" s="13" t="s">
        <v>440</v>
      </c>
    </row>
    <row r="53" spans="1:4" ht="15">
      <c r="A53" s="117" t="s">
        <v>221</v>
      </c>
      <c r="B53" s="86">
        <v>1052011</v>
      </c>
      <c r="C53" s="117" t="s">
        <v>221</v>
      </c>
      <c r="D53" s="86">
        <v>1052011</v>
      </c>
    </row>
    <row r="54" spans="1:4" ht="15">
      <c r="A54" s="117" t="s">
        <v>224</v>
      </c>
      <c r="B54" s="86">
        <v>103876</v>
      </c>
      <c r="C54" s="117" t="s">
        <v>224</v>
      </c>
      <c r="D54" s="86">
        <v>103876</v>
      </c>
    </row>
    <row r="55" spans="1:4" ht="15">
      <c r="A55" s="117" t="s">
        <v>217</v>
      </c>
      <c r="B55" s="86">
        <v>84442</v>
      </c>
      <c r="C55" s="117" t="s">
        <v>217</v>
      </c>
      <c r="D55" s="86">
        <v>84442</v>
      </c>
    </row>
    <row r="56" spans="1:4" ht="15">
      <c r="A56" s="117" t="s">
        <v>214</v>
      </c>
      <c r="B56" s="86">
        <v>74225</v>
      </c>
      <c r="C56" s="117" t="s">
        <v>214</v>
      </c>
      <c r="D56" s="86">
        <v>74225</v>
      </c>
    </row>
    <row r="57" spans="1:4" ht="15">
      <c r="A57" s="117" t="s">
        <v>223</v>
      </c>
      <c r="B57" s="86">
        <v>71172</v>
      </c>
      <c r="C57" s="117" t="s">
        <v>223</v>
      </c>
      <c r="D57" s="86">
        <v>71172</v>
      </c>
    </row>
    <row r="58" spans="1:4" ht="15">
      <c r="A58" s="117" t="s">
        <v>212</v>
      </c>
      <c r="B58" s="86">
        <v>57847</v>
      </c>
      <c r="C58" s="117" t="s">
        <v>212</v>
      </c>
      <c r="D58" s="86">
        <v>57847</v>
      </c>
    </row>
    <row r="59" spans="1:4" ht="15">
      <c r="A59" s="117" t="s">
        <v>222</v>
      </c>
      <c r="B59" s="86">
        <v>52364</v>
      </c>
      <c r="C59" s="117" t="s">
        <v>222</v>
      </c>
      <c r="D59" s="86">
        <v>52364</v>
      </c>
    </row>
    <row r="60" spans="1:4" ht="15">
      <c r="A60" s="117" t="s">
        <v>216</v>
      </c>
      <c r="B60" s="86">
        <v>40930</v>
      </c>
      <c r="C60" s="117" t="s">
        <v>216</v>
      </c>
      <c r="D60" s="86">
        <v>40930</v>
      </c>
    </row>
    <row r="61" spans="1:4" ht="15">
      <c r="A61" s="117" t="s">
        <v>213</v>
      </c>
      <c r="B61" s="86">
        <v>39236</v>
      </c>
      <c r="C61" s="117" t="s">
        <v>213</v>
      </c>
      <c r="D61" s="86">
        <v>39236</v>
      </c>
    </row>
    <row r="62" spans="1:4" ht="15">
      <c r="A62" s="117" t="s">
        <v>218</v>
      </c>
      <c r="B62" s="86">
        <v>9442</v>
      </c>
      <c r="C62" s="117" t="s">
        <v>218</v>
      </c>
      <c r="D62" s="86">
        <v>9442</v>
      </c>
    </row>
  </sheetData>
  <hyperlinks>
    <hyperlink ref="A2" r:id="rId1" display="https://www.youtube.com/watch?v=3mVNUtktqrI&amp;feature=youtu.be"/>
    <hyperlink ref="A3" r:id="rId2" display="https://twitter.com/i/web/status/1167443754866884608"/>
    <hyperlink ref="A4" r:id="rId3" display="https://twitter.com/i/web/status/1166360266352865282"/>
    <hyperlink ref="A5" r:id="rId4" display="https://twitter.com/i/web/status/1165980699779915776"/>
    <hyperlink ref="C2" r:id="rId5" display="https://www.youtube.com/watch?v=3mVNUtktqrI&amp;feature=youtu.be"/>
    <hyperlink ref="C3" r:id="rId6" display="https://twitter.com/i/web/status/1167443754866884608"/>
    <hyperlink ref="C4" r:id="rId7" display="https://twitter.com/i/web/status/1165980699779915776"/>
    <hyperlink ref="C5" r:id="rId8" display="https://twitter.com/i/web/status/1166360266352865282"/>
  </hyperlinks>
  <printOptions/>
  <pageMargins left="0.7" right="0.7" top="0.75" bottom="0.75" header="0.3" footer="0.3"/>
  <pageSetup orientation="portrait" paperSize="9"/>
  <tableParts>
    <tablePart r:id="rId10"/>
    <tablePart r:id="rId15"/>
    <tablePart r:id="rId14"/>
    <tablePart r:id="rId9"/>
    <tablePart r:id="rId12"/>
    <tablePart r:id="rId11"/>
    <tablePart r:id="rId13"/>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521</v>
      </c>
      <c r="B1" s="13" t="s">
        <v>553</v>
      </c>
      <c r="C1" s="13" t="s">
        <v>554</v>
      </c>
      <c r="D1" s="13" t="s">
        <v>144</v>
      </c>
      <c r="E1" s="13" t="s">
        <v>556</v>
      </c>
      <c r="F1" s="13" t="s">
        <v>557</v>
      </c>
      <c r="G1" s="13" t="s">
        <v>558</v>
      </c>
    </row>
    <row r="2" spans="1:7" ht="15">
      <c r="A2" s="86" t="s">
        <v>453</v>
      </c>
      <c r="B2" s="86">
        <v>0</v>
      </c>
      <c r="C2" s="121">
        <v>0</v>
      </c>
      <c r="D2" s="86" t="s">
        <v>555</v>
      </c>
      <c r="E2" s="86"/>
      <c r="F2" s="86"/>
      <c r="G2" s="86"/>
    </row>
    <row r="3" spans="1:7" ht="15">
      <c r="A3" s="86" t="s">
        <v>454</v>
      </c>
      <c r="B3" s="86">
        <v>0</v>
      </c>
      <c r="C3" s="121">
        <v>0</v>
      </c>
      <c r="D3" s="86" t="s">
        <v>555</v>
      </c>
      <c r="E3" s="86"/>
      <c r="F3" s="86"/>
      <c r="G3" s="86"/>
    </row>
    <row r="4" spans="1:7" ht="15">
      <c r="A4" s="86" t="s">
        <v>455</v>
      </c>
      <c r="B4" s="86">
        <v>0</v>
      </c>
      <c r="C4" s="121">
        <v>0</v>
      </c>
      <c r="D4" s="86" t="s">
        <v>555</v>
      </c>
      <c r="E4" s="86"/>
      <c r="F4" s="86"/>
      <c r="G4" s="86"/>
    </row>
    <row r="5" spans="1:7" ht="15">
      <c r="A5" s="86" t="s">
        <v>456</v>
      </c>
      <c r="B5" s="86">
        <v>347</v>
      </c>
      <c r="C5" s="121">
        <v>1</v>
      </c>
      <c r="D5" s="86" t="s">
        <v>555</v>
      </c>
      <c r="E5" s="86"/>
      <c r="F5" s="86"/>
      <c r="G5" s="86"/>
    </row>
    <row r="6" spans="1:7" ht="15">
      <c r="A6" s="86" t="s">
        <v>457</v>
      </c>
      <c r="B6" s="86">
        <v>347</v>
      </c>
      <c r="C6" s="121">
        <v>1</v>
      </c>
      <c r="D6" s="86" t="s">
        <v>555</v>
      </c>
      <c r="E6" s="86"/>
      <c r="F6" s="86"/>
      <c r="G6" s="86"/>
    </row>
    <row r="7" spans="1:7" ht="15">
      <c r="A7" s="92" t="s">
        <v>458</v>
      </c>
      <c r="B7" s="92">
        <v>19</v>
      </c>
      <c r="C7" s="122">
        <v>0.0012787054365918187</v>
      </c>
      <c r="D7" s="92" t="s">
        <v>555</v>
      </c>
      <c r="E7" s="92" t="b">
        <v>0</v>
      </c>
      <c r="F7" s="92" t="b">
        <v>0</v>
      </c>
      <c r="G7" s="92" t="b">
        <v>0</v>
      </c>
    </row>
    <row r="8" spans="1:7" ht="15">
      <c r="A8" s="92" t="s">
        <v>224</v>
      </c>
      <c r="B8" s="92">
        <v>16</v>
      </c>
      <c r="C8" s="122">
        <v>0.0046844719278818815</v>
      </c>
      <c r="D8" s="92" t="s">
        <v>555</v>
      </c>
      <c r="E8" s="92" t="b">
        <v>0</v>
      </c>
      <c r="F8" s="92" t="b">
        <v>0</v>
      </c>
      <c r="G8" s="92" t="b">
        <v>0</v>
      </c>
    </row>
    <row r="9" spans="1:7" ht="15">
      <c r="A9" s="92" t="s">
        <v>459</v>
      </c>
      <c r="B9" s="92">
        <v>15</v>
      </c>
      <c r="C9" s="122">
        <v>0.005661876281342897</v>
      </c>
      <c r="D9" s="92" t="s">
        <v>555</v>
      </c>
      <c r="E9" s="92" t="b">
        <v>0</v>
      </c>
      <c r="F9" s="92" t="b">
        <v>0</v>
      </c>
      <c r="G9" s="92" t="b">
        <v>0</v>
      </c>
    </row>
    <row r="10" spans="1:7" ht="15">
      <c r="A10" s="92" t="s">
        <v>460</v>
      </c>
      <c r="B10" s="92">
        <v>11</v>
      </c>
      <c r="C10" s="122">
        <v>0.008628430258499449</v>
      </c>
      <c r="D10" s="92" t="s">
        <v>555</v>
      </c>
      <c r="E10" s="92" t="b">
        <v>0</v>
      </c>
      <c r="F10" s="92" t="b">
        <v>0</v>
      </c>
      <c r="G10" s="92" t="b">
        <v>0</v>
      </c>
    </row>
    <row r="11" spans="1:7" ht="15">
      <c r="A11" s="92" t="s">
        <v>461</v>
      </c>
      <c r="B11" s="92">
        <v>10</v>
      </c>
      <c r="C11" s="122">
        <v>0.009094561802537197</v>
      </c>
      <c r="D11" s="92" t="s">
        <v>555</v>
      </c>
      <c r="E11" s="92" t="b">
        <v>0</v>
      </c>
      <c r="F11" s="92" t="b">
        <v>0</v>
      </c>
      <c r="G11" s="92" t="b">
        <v>0</v>
      </c>
    </row>
    <row r="12" spans="1:7" ht="15">
      <c r="A12" s="92" t="s">
        <v>463</v>
      </c>
      <c r="B12" s="92">
        <v>10</v>
      </c>
      <c r="C12" s="122">
        <v>0.009094561802537197</v>
      </c>
      <c r="D12" s="92" t="s">
        <v>555</v>
      </c>
      <c r="E12" s="92" t="b">
        <v>0</v>
      </c>
      <c r="F12" s="92" t="b">
        <v>0</v>
      </c>
      <c r="G12" s="92" t="b">
        <v>0</v>
      </c>
    </row>
    <row r="13" spans="1:7" ht="15">
      <c r="A13" s="92" t="s">
        <v>464</v>
      </c>
      <c r="B13" s="92">
        <v>10</v>
      </c>
      <c r="C13" s="122">
        <v>0.009094561802537197</v>
      </c>
      <c r="D13" s="92" t="s">
        <v>555</v>
      </c>
      <c r="E13" s="92" t="b">
        <v>0</v>
      </c>
      <c r="F13" s="92" t="b">
        <v>0</v>
      </c>
      <c r="G13" s="92" t="b">
        <v>0</v>
      </c>
    </row>
    <row r="14" spans="1:7" ht="15">
      <c r="A14" s="92" t="s">
        <v>465</v>
      </c>
      <c r="B14" s="92">
        <v>10</v>
      </c>
      <c r="C14" s="122">
        <v>0.009094561802537197</v>
      </c>
      <c r="D14" s="92" t="s">
        <v>555</v>
      </c>
      <c r="E14" s="92" t="b">
        <v>0</v>
      </c>
      <c r="F14" s="92" t="b">
        <v>0</v>
      </c>
      <c r="G14" s="92" t="b">
        <v>0</v>
      </c>
    </row>
    <row r="15" spans="1:7" ht="15">
      <c r="A15" s="92" t="s">
        <v>466</v>
      </c>
      <c r="B15" s="92">
        <v>10</v>
      </c>
      <c r="C15" s="122">
        <v>0.009094561802537197</v>
      </c>
      <c r="D15" s="92" t="s">
        <v>555</v>
      </c>
      <c r="E15" s="92" t="b">
        <v>0</v>
      </c>
      <c r="F15" s="92" t="b">
        <v>0</v>
      </c>
      <c r="G15" s="92" t="b">
        <v>0</v>
      </c>
    </row>
    <row r="16" spans="1:7" ht="15">
      <c r="A16" s="92" t="s">
        <v>467</v>
      </c>
      <c r="B16" s="92">
        <v>10</v>
      </c>
      <c r="C16" s="122">
        <v>0.009094561802537197</v>
      </c>
      <c r="D16" s="92" t="s">
        <v>555</v>
      </c>
      <c r="E16" s="92" t="b">
        <v>0</v>
      </c>
      <c r="F16" s="92" t="b">
        <v>0</v>
      </c>
      <c r="G16" s="92" t="b">
        <v>0</v>
      </c>
    </row>
    <row r="17" spans="1:7" ht="15">
      <c r="A17" s="92" t="s">
        <v>522</v>
      </c>
      <c r="B17" s="92">
        <v>10</v>
      </c>
      <c r="C17" s="122">
        <v>0.009094561802537197</v>
      </c>
      <c r="D17" s="92" t="s">
        <v>555</v>
      </c>
      <c r="E17" s="92" t="b">
        <v>0</v>
      </c>
      <c r="F17" s="92" t="b">
        <v>0</v>
      </c>
      <c r="G17" s="92" t="b">
        <v>0</v>
      </c>
    </row>
    <row r="18" spans="1:7" ht="15">
      <c r="A18" s="92" t="s">
        <v>523</v>
      </c>
      <c r="B18" s="92">
        <v>10</v>
      </c>
      <c r="C18" s="122">
        <v>0.009094561802537197</v>
      </c>
      <c r="D18" s="92" t="s">
        <v>555</v>
      </c>
      <c r="E18" s="92" t="b">
        <v>0</v>
      </c>
      <c r="F18" s="92" t="b">
        <v>0</v>
      </c>
      <c r="G18" s="92" t="b">
        <v>0</v>
      </c>
    </row>
    <row r="19" spans="1:7" ht="15">
      <c r="A19" s="92" t="s">
        <v>524</v>
      </c>
      <c r="B19" s="92">
        <v>10</v>
      </c>
      <c r="C19" s="122">
        <v>0.009094561802537197</v>
      </c>
      <c r="D19" s="92" t="s">
        <v>555</v>
      </c>
      <c r="E19" s="92" t="b">
        <v>0</v>
      </c>
      <c r="F19" s="92" t="b">
        <v>0</v>
      </c>
      <c r="G19" s="92" t="b">
        <v>0</v>
      </c>
    </row>
    <row r="20" spans="1:7" ht="15">
      <c r="A20" s="92" t="s">
        <v>525</v>
      </c>
      <c r="B20" s="92">
        <v>10</v>
      </c>
      <c r="C20" s="122">
        <v>0.009094561802537197</v>
      </c>
      <c r="D20" s="92" t="s">
        <v>555</v>
      </c>
      <c r="E20" s="92" t="b">
        <v>0</v>
      </c>
      <c r="F20" s="92" t="b">
        <v>0</v>
      </c>
      <c r="G20" s="92" t="b">
        <v>0</v>
      </c>
    </row>
    <row r="21" spans="1:7" ht="15">
      <c r="A21" s="92" t="s">
        <v>526</v>
      </c>
      <c r="B21" s="92">
        <v>10</v>
      </c>
      <c r="C21" s="122">
        <v>0.009094561802537197</v>
      </c>
      <c r="D21" s="92" t="s">
        <v>555</v>
      </c>
      <c r="E21" s="92" t="b">
        <v>0</v>
      </c>
      <c r="F21" s="92" t="b">
        <v>0</v>
      </c>
      <c r="G21" s="92" t="b">
        <v>0</v>
      </c>
    </row>
    <row r="22" spans="1:7" ht="15">
      <c r="A22" s="92" t="s">
        <v>527</v>
      </c>
      <c r="B22" s="92">
        <v>10</v>
      </c>
      <c r="C22" s="122">
        <v>0.009094561802537197</v>
      </c>
      <c r="D22" s="92" t="s">
        <v>555</v>
      </c>
      <c r="E22" s="92" t="b">
        <v>0</v>
      </c>
      <c r="F22" s="92" t="b">
        <v>0</v>
      </c>
      <c r="G22" s="92" t="b">
        <v>0</v>
      </c>
    </row>
    <row r="23" spans="1:7" ht="15">
      <c r="A23" s="92" t="s">
        <v>528</v>
      </c>
      <c r="B23" s="92">
        <v>10</v>
      </c>
      <c r="C23" s="122">
        <v>0.009094561802537197</v>
      </c>
      <c r="D23" s="92" t="s">
        <v>555</v>
      </c>
      <c r="E23" s="92" t="b">
        <v>0</v>
      </c>
      <c r="F23" s="92" t="b">
        <v>0</v>
      </c>
      <c r="G23" s="92" t="b">
        <v>0</v>
      </c>
    </row>
    <row r="24" spans="1:7" ht="15">
      <c r="A24" s="92" t="s">
        <v>529</v>
      </c>
      <c r="B24" s="92">
        <v>10</v>
      </c>
      <c r="C24" s="122">
        <v>0.009094561802537197</v>
      </c>
      <c r="D24" s="92" t="s">
        <v>555</v>
      </c>
      <c r="E24" s="92" t="b">
        <v>0</v>
      </c>
      <c r="F24" s="92" t="b">
        <v>0</v>
      </c>
      <c r="G24" s="92" t="b">
        <v>0</v>
      </c>
    </row>
    <row r="25" spans="1:7" ht="15">
      <c r="A25" s="92" t="s">
        <v>530</v>
      </c>
      <c r="B25" s="92">
        <v>10</v>
      </c>
      <c r="C25" s="122">
        <v>0.009094561802537197</v>
      </c>
      <c r="D25" s="92" t="s">
        <v>555</v>
      </c>
      <c r="E25" s="92" t="b">
        <v>0</v>
      </c>
      <c r="F25" s="92" t="b">
        <v>0</v>
      </c>
      <c r="G25" s="92" t="b">
        <v>0</v>
      </c>
    </row>
    <row r="26" spans="1:7" ht="15">
      <c r="A26" s="92" t="s">
        <v>531</v>
      </c>
      <c r="B26" s="92">
        <v>9</v>
      </c>
      <c r="C26" s="122">
        <v>0.009429266997045035</v>
      </c>
      <c r="D26" s="92" t="s">
        <v>555</v>
      </c>
      <c r="E26" s="92" t="b">
        <v>0</v>
      </c>
      <c r="F26" s="92" t="b">
        <v>0</v>
      </c>
      <c r="G26" s="92" t="b">
        <v>0</v>
      </c>
    </row>
    <row r="27" spans="1:7" ht="15">
      <c r="A27" s="92" t="s">
        <v>532</v>
      </c>
      <c r="B27" s="92">
        <v>9</v>
      </c>
      <c r="C27" s="122">
        <v>0.009429266997045035</v>
      </c>
      <c r="D27" s="92" t="s">
        <v>555</v>
      </c>
      <c r="E27" s="92" t="b">
        <v>0</v>
      </c>
      <c r="F27" s="92" t="b">
        <v>0</v>
      </c>
      <c r="G27" s="92" t="b">
        <v>0</v>
      </c>
    </row>
    <row r="28" spans="1:7" ht="15">
      <c r="A28" s="92" t="s">
        <v>533</v>
      </c>
      <c r="B28" s="92">
        <v>9</v>
      </c>
      <c r="C28" s="122">
        <v>0.009429266997045035</v>
      </c>
      <c r="D28" s="92" t="s">
        <v>555</v>
      </c>
      <c r="E28" s="92" t="b">
        <v>0</v>
      </c>
      <c r="F28" s="92" t="b">
        <v>0</v>
      </c>
      <c r="G28" s="92" t="b">
        <v>0</v>
      </c>
    </row>
    <row r="29" spans="1:7" ht="15">
      <c r="A29" s="92" t="s">
        <v>534</v>
      </c>
      <c r="B29" s="92">
        <v>5</v>
      </c>
      <c r="C29" s="122">
        <v>0.009094561802537197</v>
      </c>
      <c r="D29" s="92" t="s">
        <v>555</v>
      </c>
      <c r="E29" s="92" t="b">
        <v>0</v>
      </c>
      <c r="F29" s="92" t="b">
        <v>0</v>
      </c>
      <c r="G29" s="92" t="b">
        <v>0</v>
      </c>
    </row>
    <row r="30" spans="1:7" ht="15">
      <c r="A30" s="92" t="s">
        <v>535</v>
      </c>
      <c r="B30" s="92">
        <v>5</v>
      </c>
      <c r="C30" s="122">
        <v>0.009094561802537197</v>
      </c>
      <c r="D30" s="92" t="s">
        <v>555</v>
      </c>
      <c r="E30" s="92" t="b">
        <v>0</v>
      </c>
      <c r="F30" s="92" t="b">
        <v>0</v>
      </c>
      <c r="G30" s="92" t="b">
        <v>0</v>
      </c>
    </row>
    <row r="31" spans="1:7" ht="15">
      <c r="A31" s="92" t="s">
        <v>536</v>
      </c>
      <c r="B31" s="92">
        <v>4</v>
      </c>
      <c r="C31" s="122">
        <v>0.008446767424000228</v>
      </c>
      <c r="D31" s="92" t="s">
        <v>555</v>
      </c>
      <c r="E31" s="92" t="b">
        <v>0</v>
      </c>
      <c r="F31" s="92" t="b">
        <v>0</v>
      </c>
      <c r="G31" s="92" t="b">
        <v>0</v>
      </c>
    </row>
    <row r="32" spans="1:7" ht="15">
      <c r="A32" s="92" t="s">
        <v>537</v>
      </c>
      <c r="B32" s="92">
        <v>4</v>
      </c>
      <c r="C32" s="122">
        <v>0.008446767424000228</v>
      </c>
      <c r="D32" s="92" t="s">
        <v>555</v>
      </c>
      <c r="E32" s="92" t="b">
        <v>0</v>
      </c>
      <c r="F32" s="92" t="b">
        <v>0</v>
      </c>
      <c r="G32" s="92" t="b">
        <v>0</v>
      </c>
    </row>
    <row r="33" spans="1:7" ht="15">
      <c r="A33" s="92" t="s">
        <v>538</v>
      </c>
      <c r="B33" s="92">
        <v>4</v>
      </c>
      <c r="C33" s="122">
        <v>0.008446767424000228</v>
      </c>
      <c r="D33" s="92" t="s">
        <v>555</v>
      </c>
      <c r="E33" s="92" t="b">
        <v>0</v>
      </c>
      <c r="F33" s="92" t="b">
        <v>0</v>
      </c>
      <c r="G33" s="92" t="b">
        <v>0</v>
      </c>
    </row>
    <row r="34" spans="1:7" ht="15">
      <c r="A34" s="92" t="s">
        <v>539</v>
      </c>
      <c r="B34" s="92">
        <v>4</v>
      </c>
      <c r="C34" s="122">
        <v>0.008446767424000228</v>
      </c>
      <c r="D34" s="92" t="s">
        <v>555</v>
      </c>
      <c r="E34" s="92" t="b">
        <v>0</v>
      </c>
      <c r="F34" s="92" t="b">
        <v>0</v>
      </c>
      <c r="G34" s="92" t="b">
        <v>0</v>
      </c>
    </row>
    <row r="35" spans="1:7" ht="15">
      <c r="A35" s="92" t="s">
        <v>540</v>
      </c>
      <c r="B35" s="92">
        <v>4</v>
      </c>
      <c r="C35" s="122">
        <v>0.008446767424000228</v>
      </c>
      <c r="D35" s="92" t="s">
        <v>555</v>
      </c>
      <c r="E35" s="92" t="b">
        <v>0</v>
      </c>
      <c r="F35" s="92" t="b">
        <v>0</v>
      </c>
      <c r="G35" s="92" t="b">
        <v>0</v>
      </c>
    </row>
    <row r="36" spans="1:7" ht="15">
      <c r="A36" s="92" t="s">
        <v>541</v>
      </c>
      <c r="B36" s="92">
        <v>4</v>
      </c>
      <c r="C36" s="122">
        <v>0.008446767424000228</v>
      </c>
      <c r="D36" s="92" t="s">
        <v>555</v>
      </c>
      <c r="E36" s="92" t="b">
        <v>0</v>
      </c>
      <c r="F36" s="92" t="b">
        <v>0</v>
      </c>
      <c r="G36" s="92" t="b">
        <v>0</v>
      </c>
    </row>
    <row r="37" spans="1:7" ht="15">
      <c r="A37" s="92" t="s">
        <v>542</v>
      </c>
      <c r="B37" s="92">
        <v>4</v>
      </c>
      <c r="C37" s="122">
        <v>0.008446767424000228</v>
      </c>
      <c r="D37" s="92" t="s">
        <v>555</v>
      </c>
      <c r="E37" s="92" t="b">
        <v>0</v>
      </c>
      <c r="F37" s="92" t="b">
        <v>0</v>
      </c>
      <c r="G37" s="92" t="b">
        <v>0</v>
      </c>
    </row>
    <row r="38" spans="1:7" ht="15">
      <c r="A38" s="92" t="s">
        <v>543</v>
      </c>
      <c r="B38" s="92">
        <v>4</v>
      </c>
      <c r="C38" s="122">
        <v>0.008446767424000228</v>
      </c>
      <c r="D38" s="92" t="s">
        <v>555</v>
      </c>
      <c r="E38" s="92" t="b">
        <v>0</v>
      </c>
      <c r="F38" s="92" t="b">
        <v>0</v>
      </c>
      <c r="G38" s="92" t="b">
        <v>0</v>
      </c>
    </row>
    <row r="39" spans="1:7" ht="15">
      <c r="A39" s="92" t="s">
        <v>544</v>
      </c>
      <c r="B39" s="92">
        <v>4</v>
      </c>
      <c r="C39" s="122">
        <v>0.008446767424000228</v>
      </c>
      <c r="D39" s="92" t="s">
        <v>555</v>
      </c>
      <c r="E39" s="92" t="b">
        <v>0</v>
      </c>
      <c r="F39" s="92" t="b">
        <v>0</v>
      </c>
      <c r="G39" s="92" t="b">
        <v>0</v>
      </c>
    </row>
    <row r="40" spans="1:7" ht="15">
      <c r="A40" s="92" t="s">
        <v>545</v>
      </c>
      <c r="B40" s="92">
        <v>4</v>
      </c>
      <c r="C40" s="122">
        <v>0.008446767424000228</v>
      </c>
      <c r="D40" s="92" t="s">
        <v>555</v>
      </c>
      <c r="E40" s="92" t="b">
        <v>0</v>
      </c>
      <c r="F40" s="92" t="b">
        <v>0</v>
      </c>
      <c r="G40" s="92" t="b">
        <v>0</v>
      </c>
    </row>
    <row r="41" spans="1:7" ht="15">
      <c r="A41" s="92" t="s">
        <v>546</v>
      </c>
      <c r="B41" s="92">
        <v>4</v>
      </c>
      <c r="C41" s="122">
        <v>0.008446767424000228</v>
      </c>
      <c r="D41" s="92" t="s">
        <v>555</v>
      </c>
      <c r="E41" s="92" t="b">
        <v>0</v>
      </c>
      <c r="F41" s="92" t="b">
        <v>0</v>
      </c>
      <c r="G41" s="92" t="b">
        <v>0</v>
      </c>
    </row>
    <row r="42" spans="1:7" ht="15">
      <c r="A42" s="92" t="s">
        <v>547</v>
      </c>
      <c r="B42" s="92">
        <v>4</v>
      </c>
      <c r="C42" s="122">
        <v>0.008446767424000228</v>
      </c>
      <c r="D42" s="92" t="s">
        <v>555</v>
      </c>
      <c r="E42" s="92" t="b">
        <v>0</v>
      </c>
      <c r="F42" s="92" t="b">
        <v>0</v>
      </c>
      <c r="G42" s="92" t="b">
        <v>0</v>
      </c>
    </row>
    <row r="43" spans="1:7" ht="15">
      <c r="A43" s="92" t="s">
        <v>548</v>
      </c>
      <c r="B43" s="92">
        <v>4</v>
      </c>
      <c r="C43" s="122">
        <v>0.008446767424000228</v>
      </c>
      <c r="D43" s="92" t="s">
        <v>555</v>
      </c>
      <c r="E43" s="92" t="b">
        <v>0</v>
      </c>
      <c r="F43" s="92" t="b">
        <v>0</v>
      </c>
      <c r="G43" s="92" t="b">
        <v>0</v>
      </c>
    </row>
    <row r="44" spans="1:7" ht="15">
      <c r="A44" s="92" t="s">
        <v>549</v>
      </c>
      <c r="B44" s="92">
        <v>4</v>
      </c>
      <c r="C44" s="122">
        <v>0.008446767424000228</v>
      </c>
      <c r="D44" s="92" t="s">
        <v>555</v>
      </c>
      <c r="E44" s="92" t="b">
        <v>0</v>
      </c>
      <c r="F44" s="92" t="b">
        <v>0</v>
      </c>
      <c r="G44" s="92" t="b">
        <v>0</v>
      </c>
    </row>
    <row r="45" spans="1:7" ht="15">
      <c r="A45" s="92" t="s">
        <v>550</v>
      </c>
      <c r="B45" s="92">
        <v>4</v>
      </c>
      <c r="C45" s="122">
        <v>0.008446767424000228</v>
      </c>
      <c r="D45" s="92" t="s">
        <v>555</v>
      </c>
      <c r="E45" s="92" t="b">
        <v>0</v>
      </c>
      <c r="F45" s="92" t="b">
        <v>0</v>
      </c>
      <c r="G45" s="92" t="b">
        <v>0</v>
      </c>
    </row>
    <row r="46" spans="1:7" ht="15">
      <c r="A46" s="92" t="s">
        <v>551</v>
      </c>
      <c r="B46" s="92">
        <v>3</v>
      </c>
      <c r="C46" s="122">
        <v>0.007467450824268751</v>
      </c>
      <c r="D46" s="92" t="s">
        <v>555</v>
      </c>
      <c r="E46" s="92" t="b">
        <v>0</v>
      </c>
      <c r="F46" s="92" t="b">
        <v>0</v>
      </c>
      <c r="G46" s="92" t="b">
        <v>0</v>
      </c>
    </row>
    <row r="47" spans="1:7" ht="15">
      <c r="A47" s="92" t="s">
        <v>552</v>
      </c>
      <c r="B47" s="92">
        <v>3</v>
      </c>
      <c r="C47" s="122">
        <v>0.007467450824268751</v>
      </c>
      <c r="D47" s="92" t="s">
        <v>555</v>
      </c>
      <c r="E47" s="92" t="b">
        <v>0</v>
      </c>
      <c r="F47" s="92" t="b">
        <v>0</v>
      </c>
      <c r="G47" s="92" t="b">
        <v>0</v>
      </c>
    </row>
    <row r="48" spans="1:7" ht="15">
      <c r="A48" s="92" t="s">
        <v>458</v>
      </c>
      <c r="B48" s="92">
        <v>19</v>
      </c>
      <c r="C48" s="122">
        <v>0.0012787054365918187</v>
      </c>
      <c r="D48" s="92" t="s">
        <v>432</v>
      </c>
      <c r="E48" s="92" t="b">
        <v>0</v>
      </c>
      <c r="F48" s="92" t="b">
        <v>0</v>
      </c>
      <c r="G48" s="92" t="b">
        <v>0</v>
      </c>
    </row>
    <row r="49" spans="1:7" ht="15">
      <c r="A49" s="92" t="s">
        <v>224</v>
      </c>
      <c r="B49" s="92">
        <v>16</v>
      </c>
      <c r="C49" s="122">
        <v>0.0046844719278818815</v>
      </c>
      <c r="D49" s="92" t="s">
        <v>432</v>
      </c>
      <c r="E49" s="92" t="b">
        <v>0</v>
      </c>
      <c r="F49" s="92" t="b">
        <v>0</v>
      </c>
      <c r="G49" s="92" t="b">
        <v>0</v>
      </c>
    </row>
    <row r="50" spans="1:7" ht="15">
      <c r="A50" s="92" t="s">
        <v>459</v>
      </c>
      <c r="B50" s="92">
        <v>15</v>
      </c>
      <c r="C50" s="122">
        <v>0.005661876281342897</v>
      </c>
      <c r="D50" s="92" t="s">
        <v>432</v>
      </c>
      <c r="E50" s="92" t="b">
        <v>0</v>
      </c>
      <c r="F50" s="92" t="b">
        <v>0</v>
      </c>
      <c r="G50" s="92" t="b">
        <v>0</v>
      </c>
    </row>
    <row r="51" spans="1:7" ht="15">
      <c r="A51" s="92" t="s">
        <v>460</v>
      </c>
      <c r="B51" s="92">
        <v>11</v>
      </c>
      <c r="C51" s="122">
        <v>0.008628430258499449</v>
      </c>
      <c r="D51" s="92" t="s">
        <v>432</v>
      </c>
      <c r="E51" s="92" t="b">
        <v>0</v>
      </c>
      <c r="F51" s="92" t="b">
        <v>0</v>
      </c>
      <c r="G51" s="92" t="b">
        <v>0</v>
      </c>
    </row>
    <row r="52" spans="1:7" ht="15">
      <c r="A52" s="92" t="s">
        <v>461</v>
      </c>
      <c r="B52" s="92">
        <v>10</v>
      </c>
      <c r="C52" s="122">
        <v>0.009094561802537197</v>
      </c>
      <c r="D52" s="92" t="s">
        <v>432</v>
      </c>
      <c r="E52" s="92" t="b">
        <v>0</v>
      </c>
      <c r="F52" s="92" t="b">
        <v>0</v>
      </c>
      <c r="G52" s="92" t="b">
        <v>0</v>
      </c>
    </row>
    <row r="53" spans="1:7" ht="15">
      <c r="A53" s="92" t="s">
        <v>463</v>
      </c>
      <c r="B53" s="92">
        <v>10</v>
      </c>
      <c r="C53" s="122">
        <v>0.009094561802537197</v>
      </c>
      <c r="D53" s="92" t="s">
        <v>432</v>
      </c>
      <c r="E53" s="92" t="b">
        <v>0</v>
      </c>
      <c r="F53" s="92" t="b">
        <v>0</v>
      </c>
      <c r="G53" s="92" t="b">
        <v>0</v>
      </c>
    </row>
    <row r="54" spans="1:7" ht="15">
      <c r="A54" s="92" t="s">
        <v>464</v>
      </c>
      <c r="B54" s="92">
        <v>10</v>
      </c>
      <c r="C54" s="122">
        <v>0.009094561802537197</v>
      </c>
      <c r="D54" s="92" t="s">
        <v>432</v>
      </c>
      <c r="E54" s="92" t="b">
        <v>0</v>
      </c>
      <c r="F54" s="92" t="b">
        <v>0</v>
      </c>
      <c r="G54" s="92" t="b">
        <v>0</v>
      </c>
    </row>
    <row r="55" spans="1:7" ht="15">
      <c r="A55" s="92" t="s">
        <v>465</v>
      </c>
      <c r="B55" s="92">
        <v>10</v>
      </c>
      <c r="C55" s="122">
        <v>0.009094561802537197</v>
      </c>
      <c r="D55" s="92" t="s">
        <v>432</v>
      </c>
      <c r="E55" s="92" t="b">
        <v>0</v>
      </c>
      <c r="F55" s="92" t="b">
        <v>0</v>
      </c>
      <c r="G55" s="92" t="b">
        <v>0</v>
      </c>
    </row>
    <row r="56" spans="1:7" ht="15">
      <c r="A56" s="92" t="s">
        <v>466</v>
      </c>
      <c r="B56" s="92">
        <v>10</v>
      </c>
      <c r="C56" s="122">
        <v>0.009094561802537197</v>
      </c>
      <c r="D56" s="92" t="s">
        <v>432</v>
      </c>
      <c r="E56" s="92" t="b">
        <v>0</v>
      </c>
      <c r="F56" s="92" t="b">
        <v>0</v>
      </c>
      <c r="G56" s="92" t="b">
        <v>0</v>
      </c>
    </row>
    <row r="57" spans="1:7" ht="15">
      <c r="A57" s="92" t="s">
        <v>467</v>
      </c>
      <c r="B57" s="92">
        <v>10</v>
      </c>
      <c r="C57" s="122">
        <v>0.009094561802537197</v>
      </c>
      <c r="D57" s="92" t="s">
        <v>432</v>
      </c>
      <c r="E57" s="92" t="b">
        <v>0</v>
      </c>
      <c r="F57" s="92" t="b">
        <v>0</v>
      </c>
      <c r="G57" s="92" t="b">
        <v>0</v>
      </c>
    </row>
    <row r="58" spans="1:7" ht="15">
      <c r="A58" s="92" t="s">
        <v>522</v>
      </c>
      <c r="B58" s="92">
        <v>10</v>
      </c>
      <c r="C58" s="122">
        <v>0.009094561802537197</v>
      </c>
      <c r="D58" s="92" t="s">
        <v>432</v>
      </c>
      <c r="E58" s="92" t="b">
        <v>0</v>
      </c>
      <c r="F58" s="92" t="b">
        <v>0</v>
      </c>
      <c r="G58" s="92" t="b">
        <v>0</v>
      </c>
    </row>
    <row r="59" spans="1:7" ht="15">
      <c r="A59" s="92" t="s">
        <v>523</v>
      </c>
      <c r="B59" s="92">
        <v>10</v>
      </c>
      <c r="C59" s="122">
        <v>0.009094561802537197</v>
      </c>
      <c r="D59" s="92" t="s">
        <v>432</v>
      </c>
      <c r="E59" s="92" t="b">
        <v>0</v>
      </c>
      <c r="F59" s="92" t="b">
        <v>0</v>
      </c>
      <c r="G59" s="92" t="b">
        <v>0</v>
      </c>
    </row>
    <row r="60" spans="1:7" ht="15">
      <c r="A60" s="92" t="s">
        <v>524</v>
      </c>
      <c r="B60" s="92">
        <v>10</v>
      </c>
      <c r="C60" s="122">
        <v>0.009094561802537197</v>
      </c>
      <c r="D60" s="92" t="s">
        <v>432</v>
      </c>
      <c r="E60" s="92" t="b">
        <v>0</v>
      </c>
      <c r="F60" s="92" t="b">
        <v>0</v>
      </c>
      <c r="G60" s="92" t="b">
        <v>0</v>
      </c>
    </row>
    <row r="61" spans="1:7" ht="15">
      <c r="A61" s="92" t="s">
        <v>525</v>
      </c>
      <c r="B61" s="92">
        <v>10</v>
      </c>
      <c r="C61" s="122">
        <v>0.009094561802537197</v>
      </c>
      <c r="D61" s="92" t="s">
        <v>432</v>
      </c>
      <c r="E61" s="92" t="b">
        <v>0</v>
      </c>
      <c r="F61" s="92" t="b">
        <v>0</v>
      </c>
      <c r="G61" s="92" t="b">
        <v>0</v>
      </c>
    </row>
    <row r="62" spans="1:7" ht="15">
      <c r="A62" s="92" t="s">
        <v>526</v>
      </c>
      <c r="B62" s="92">
        <v>10</v>
      </c>
      <c r="C62" s="122">
        <v>0.009094561802537197</v>
      </c>
      <c r="D62" s="92" t="s">
        <v>432</v>
      </c>
      <c r="E62" s="92" t="b">
        <v>0</v>
      </c>
      <c r="F62" s="92" t="b">
        <v>0</v>
      </c>
      <c r="G62" s="92" t="b">
        <v>0</v>
      </c>
    </row>
    <row r="63" spans="1:7" ht="15">
      <c r="A63" s="92" t="s">
        <v>527</v>
      </c>
      <c r="B63" s="92">
        <v>10</v>
      </c>
      <c r="C63" s="122">
        <v>0.009094561802537197</v>
      </c>
      <c r="D63" s="92" t="s">
        <v>432</v>
      </c>
      <c r="E63" s="92" t="b">
        <v>0</v>
      </c>
      <c r="F63" s="92" t="b">
        <v>0</v>
      </c>
      <c r="G63" s="92" t="b">
        <v>0</v>
      </c>
    </row>
    <row r="64" spans="1:7" ht="15">
      <c r="A64" s="92" t="s">
        <v>528</v>
      </c>
      <c r="B64" s="92">
        <v>10</v>
      </c>
      <c r="C64" s="122">
        <v>0.009094561802537197</v>
      </c>
      <c r="D64" s="92" t="s">
        <v>432</v>
      </c>
      <c r="E64" s="92" t="b">
        <v>0</v>
      </c>
      <c r="F64" s="92" t="b">
        <v>0</v>
      </c>
      <c r="G64" s="92" t="b">
        <v>0</v>
      </c>
    </row>
    <row r="65" spans="1:7" ht="15">
      <c r="A65" s="92" t="s">
        <v>529</v>
      </c>
      <c r="B65" s="92">
        <v>10</v>
      </c>
      <c r="C65" s="122">
        <v>0.009094561802537197</v>
      </c>
      <c r="D65" s="92" t="s">
        <v>432</v>
      </c>
      <c r="E65" s="92" t="b">
        <v>0</v>
      </c>
      <c r="F65" s="92" t="b">
        <v>0</v>
      </c>
      <c r="G65" s="92" t="b">
        <v>0</v>
      </c>
    </row>
    <row r="66" spans="1:7" ht="15">
      <c r="A66" s="92" t="s">
        <v>530</v>
      </c>
      <c r="B66" s="92">
        <v>10</v>
      </c>
      <c r="C66" s="122">
        <v>0.009094561802537197</v>
      </c>
      <c r="D66" s="92" t="s">
        <v>432</v>
      </c>
      <c r="E66" s="92" t="b">
        <v>0</v>
      </c>
      <c r="F66" s="92" t="b">
        <v>0</v>
      </c>
      <c r="G66" s="92" t="b">
        <v>0</v>
      </c>
    </row>
    <row r="67" spans="1:7" ht="15">
      <c r="A67" s="92" t="s">
        <v>531</v>
      </c>
      <c r="B67" s="92">
        <v>9</v>
      </c>
      <c r="C67" s="122">
        <v>0.009429266997045035</v>
      </c>
      <c r="D67" s="92" t="s">
        <v>432</v>
      </c>
      <c r="E67" s="92" t="b">
        <v>0</v>
      </c>
      <c r="F67" s="92" t="b">
        <v>0</v>
      </c>
      <c r="G67" s="92" t="b">
        <v>0</v>
      </c>
    </row>
    <row r="68" spans="1:7" ht="15">
      <c r="A68" s="92" t="s">
        <v>532</v>
      </c>
      <c r="B68" s="92">
        <v>9</v>
      </c>
      <c r="C68" s="122">
        <v>0.009429266997045035</v>
      </c>
      <c r="D68" s="92" t="s">
        <v>432</v>
      </c>
      <c r="E68" s="92" t="b">
        <v>0</v>
      </c>
      <c r="F68" s="92" t="b">
        <v>0</v>
      </c>
      <c r="G68" s="92" t="b">
        <v>0</v>
      </c>
    </row>
    <row r="69" spans="1:7" ht="15">
      <c r="A69" s="92" t="s">
        <v>533</v>
      </c>
      <c r="B69" s="92">
        <v>9</v>
      </c>
      <c r="C69" s="122">
        <v>0.009429266997045035</v>
      </c>
      <c r="D69" s="92" t="s">
        <v>432</v>
      </c>
      <c r="E69" s="92" t="b">
        <v>0</v>
      </c>
      <c r="F69" s="92" t="b">
        <v>0</v>
      </c>
      <c r="G69" s="92" t="b">
        <v>0</v>
      </c>
    </row>
    <row r="70" spans="1:7" ht="15">
      <c r="A70" s="92" t="s">
        <v>534</v>
      </c>
      <c r="B70" s="92">
        <v>5</v>
      </c>
      <c r="C70" s="122">
        <v>0.009094561802537197</v>
      </c>
      <c r="D70" s="92" t="s">
        <v>432</v>
      </c>
      <c r="E70" s="92" t="b">
        <v>0</v>
      </c>
      <c r="F70" s="92" t="b">
        <v>0</v>
      </c>
      <c r="G70" s="92" t="b">
        <v>0</v>
      </c>
    </row>
    <row r="71" spans="1:7" ht="15">
      <c r="A71" s="92" t="s">
        <v>535</v>
      </c>
      <c r="B71" s="92">
        <v>5</v>
      </c>
      <c r="C71" s="122">
        <v>0.009094561802537197</v>
      </c>
      <c r="D71" s="92" t="s">
        <v>432</v>
      </c>
      <c r="E71" s="92" t="b">
        <v>0</v>
      </c>
      <c r="F71" s="92" t="b">
        <v>0</v>
      </c>
      <c r="G71" s="92" t="b">
        <v>0</v>
      </c>
    </row>
    <row r="72" spans="1:7" ht="15">
      <c r="A72" s="92" t="s">
        <v>536</v>
      </c>
      <c r="B72" s="92">
        <v>4</v>
      </c>
      <c r="C72" s="122">
        <v>0.008446767424000228</v>
      </c>
      <c r="D72" s="92" t="s">
        <v>432</v>
      </c>
      <c r="E72" s="92" t="b">
        <v>0</v>
      </c>
      <c r="F72" s="92" t="b">
        <v>0</v>
      </c>
      <c r="G72" s="92" t="b">
        <v>0</v>
      </c>
    </row>
    <row r="73" spans="1:7" ht="15">
      <c r="A73" s="92" t="s">
        <v>537</v>
      </c>
      <c r="B73" s="92">
        <v>4</v>
      </c>
      <c r="C73" s="122">
        <v>0.008446767424000228</v>
      </c>
      <c r="D73" s="92" t="s">
        <v>432</v>
      </c>
      <c r="E73" s="92" t="b">
        <v>0</v>
      </c>
      <c r="F73" s="92" t="b">
        <v>0</v>
      </c>
      <c r="G73" s="92" t="b">
        <v>0</v>
      </c>
    </row>
    <row r="74" spans="1:7" ht="15">
      <c r="A74" s="92" t="s">
        <v>538</v>
      </c>
      <c r="B74" s="92">
        <v>4</v>
      </c>
      <c r="C74" s="122">
        <v>0.008446767424000228</v>
      </c>
      <c r="D74" s="92" t="s">
        <v>432</v>
      </c>
      <c r="E74" s="92" t="b">
        <v>0</v>
      </c>
      <c r="F74" s="92" t="b">
        <v>0</v>
      </c>
      <c r="G74" s="92" t="b">
        <v>0</v>
      </c>
    </row>
    <row r="75" spans="1:7" ht="15">
      <c r="A75" s="92" t="s">
        <v>539</v>
      </c>
      <c r="B75" s="92">
        <v>4</v>
      </c>
      <c r="C75" s="122">
        <v>0.008446767424000228</v>
      </c>
      <c r="D75" s="92" t="s">
        <v>432</v>
      </c>
      <c r="E75" s="92" t="b">
        <v>0</v>
      </c>
      <c r="F75" s="92" t="b">
        <v>0</v>
      </c>
      <c r="G75" s="92" t="b">
        <v>0</v>
      </c>
    </row>
    <row r="76" spans="1:7" ht="15">
      <c r="A76" s="92" t="s">
        <v>540</v>
      </c>
      <c r="B76" s="92">
        <v>4</v>
      </c>
      <c r="C76" s="122">
        <v>0.008446767424000228</v>
      </c>
      <c r="D76" s="92" t="s">
        <v>432</v>
      </c>
      <c r="E76" s="92" t="b">
        <v>0</v>
      </c>
      <c r="F76" s="92" t="b">
        <v>0</v>
      </c>
      <c r="G76" s="92" t="b">
        <v>0</v>
      </c>
    </row>
    <row r="77" spans="1:7" ht="15">
      <c r="A77" s="92" t="s">
        <v>541</v>
      </c>
      <c r="B77" s="92">
        <v>4</v>
      </c>
      <c r="C77" s="122">
        <v>0.008446767424000228</v>
      </c>
      <c r="D77" s="92" t="s">
        <v>432</v>
      </c>
      <c r="E77" s="92" t="b">
        <v>0</v>
      </c>
      <c r="F77" s="92" t="b">
        <v>0</v>
      </c>
      <c r="G77" s="92" t="b">
        <v>0</v>
      </c>
    </row>
    <row r="78" spans="1:7" ht="15">
      <c r="A78" s="92" t="s">
        <v>542</v>
      </c>
      <c r="B78" s="92">
        <v>4</v>
      </c>
      <c r="C78" s="122">
        <v>0.008446767424000228</v>
      </c>
      <c r="D78" s="92" t="s">
        <v>432</v>
      </c>
      <c r="E78" s="92" t="b">
        <v>0</v>
      </c>
      <c r="F78" s="92" t="b">
        <v>0</v>
      </c>
      <c r="G78" s="92" t="b">
        <v>0</v>
      </c>
    </row>
    <row r="79" spans="1:7" ht="15">
      <c r="A79" s="92" t="s">
        <v>543</v>
      </c>
      <c r="B79" s="92">
        <v>4</v>
      </c>
      <c r="C79" s="122">
        <v>0.008446767424000228</v>
      </c>
      <c r="D79" s="92" t="s">
        <v>432</v>
      </c>
      <c r="E79" s="92" t="b">
        <v>0</v>
      </c>
      <c r="F79" s="92" t="b">
        <v>0</v>
      </c>
      <c r="G79" s="92" t="b">
        <v>0</v>
      </c>
    </row>
    <row r="80" spans="1:7" ht="15">
      <c r="A80" s="92" t="s">
        <v>544</v>
      </c>
      <c r="B80" s="92">
        <v>4</v>
      </c>
      <c r="C80" s="122">
        <v>0.008446767424000228</v>
      </c>
      <c r="D80" s="92" t="s">
        <v>432</v>
      </c>
      <c r="E80" s="92" t="b">
        <v>0</v>
      </c>
      <c r="F80" s="92" t="b">
        <v>0</v>
      </c>
      <c r="G80" s="92" t="b">
        <v>0</v>
      </c>
    </row>
    <row r="81" spans="1:7" ht="15">
      <c r="A81" s="92" t="s">
        <v>545</v>
      </c>
      <c r="B81" s="92">
        <v>4</v>
      </c>
      <c r="C81" s="122">
        <v>0.008446767424000228</v>
      </c>
      <c r="D81" s="92" t="s">
        <v>432</v>
      </c>
      <c r="E81" s="92" t="b">
        <v>0</v>
      </c>
      <c r="F81" s="92" t="b">
        <v>0</v>
      </c>
      <c r="G81" s="92" t="b">
        <v>0</v>
      </c>
    </row>
    <row r="82" spans="1:7" ht="15">
      <c r="A82" s="92" t="s">
        <v>546</v>
      </c>
      <c r="B82" s="92">
        <v>4</v>
      </c>
      <c r="C82" s="122">
        <v>0.008446767424000228</v>
      </c>
      <c r="D82" s="92" t="s">
        <v>432</v>
      </c>
      <c r="E82" s="92" t="b">
        <v>0</v>
      </c>
      <c r="F82" s="92" t="b">
        <v>0</v>
      </c>
      <c r="G82" s="92" t="b">
        <v>0</v>
      </c>
    </row>
    <row r="83" spans="1:7" ht="15">
      <c r="A83" s="92" t="s">
        <v>547</v>
      </c>
      <c r="B83" s="92">
        <v>4</v>
      </c>
      <c r="C83" s="122">
        <v>0.008446767424000228</v>
      </c>
      <c r="D83" s="92" t="s">
        <v>432</v>
      </c>
      <c r="E83" s="92" t="b">
        <v>0</v>
      </c>
      <c r="F83" s="92" t="b">
        <v>0</v>
      </c>
      <c r="G83" s="92" t="b">
        <v>0</v>
      </c>
    </row>
    <row r="84" spans="1:7" ht="15">
      <c r="A84" s="92" t="s">
        <v>548</v>
      </c>
      <c r="B84" s="92">
        <v>4</v>
      </c>
      <c r="C84" s="122">
        <v>0.008446767424000228</v>
      </c>
      <c r="D84" s="92" t="s">
        <v>432</v>
      </c>
      <c r="E84" s="92" t="b">
        <v>0</v>
      </c>
      <c r="F84" s="92" t="b">
        <v>0</v>
      </c>
      <c r="G84" s="92" t="b">
        <v>0</v>
      </c>
    </row>
    <row r="85" spans="1:7" ht="15">
      <c r="A85" s="92" t="s">
        <v>549</v>
      </c>
      <c r="B85" s="92">
        <v>4</v>
      </c>
      <c r="C85" s="122">
        <v>0.008446767424000228</v>
      </c>
      <c r="D85" s="92" t="s">
        <v>432</v>
      </c>
      <c r="E85" s="92" t="b">
        <v>0</v>
      </c>
      <c r="F85" s="92" t="b">
        <v>0</v>
      </c>
      <c r="G85" s="92" t="b">
        <v>0</v>
      </c>
    </row>
    <row r="86" spans="1:7" ht="15">
      <c r="A86" s="92" t="s">
        <v>550</v>
      </c>
      <c r="B86" s="92">
        <v>4</v>
      </c>
      <c r="C86" s="122">
        <v>0.008446767424000228</v>
      </c>
      <c r="D86" s="92" t="s">
        <v>432</v>
      </c>
      <c r="E86" s="92" t="b">
        <v>0</v>
      </c>
      <c r="F86" s="92" t="b">
        <v>0</v>
      </c>
      <c r="G86" s="92" t="b">
        <v>0</v>
      </c>
    </row>
    <row r="87" spans="1:7" ht="15">
      <c r="A87" s="92" t="s">
        <v>551</v>
      </c>
      <c r="B87" s="92">
        <v>3</v>
      </c>
      <c r="C87" s="122">
        <v>0.007467450824268751</v>
      </c>
      <c r="D87" s="92" t="s">
        <v>432</v>
      </c>
      <c r="E87" s="92" t="b">
        <v>0</v>
      </c>
      <c r="F87" s="92" t="b">
        <v>0</v>
      </c>
      <c r="G87" s="92" t="b">
        <v>0</v>
      </c>
    </row>
    <row r="88" spans="1:7" ht="15">
      <c r="A88" s="92" t="s">
        <v>552</v>
      </c>
      <c r="B88" s="92">
        <v>3</v>
      </c>
      <c r="C88" s="122">
        <v>0.007467450824268751</v>
      </c>
      <c r="D88" s="92" t="s">
        <v>432</v>
      </c>
      <c r="E88" s="92" t="b">
        <v>0</v>
      </c>
      <c r="F88" s="92" t="b">
        <v>0</v>
      </c>
      <c r="G8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2019-09-03T06:10:15Z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