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<sst xmlns="http://schemas.openxmlformats.org/spreadsheetml/2006/main" count="5528" uniqueCount="1141">
  <si>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</si>
  <si>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</si>
  <si>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</si>
  <si>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</si>
  <si>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</si>
  <si>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</si>
  <si>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</si>
  <si>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</si>
  <si>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</si>
  <si>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</si>
  <si>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</si>
  <si>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</si>
  <si>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</si>
  <si>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</si>
  <si>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</si>
  <si>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</si>
  <si>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</si>
  <si>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</si>
  <si>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</si>
  <si>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</si>
  <si>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</si>
  <si>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</si>
  <si>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</si>
  <si>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</si>
  <si>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</si>
  <si>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</si>
  <si>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</si>
  <si>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</si>
  <si>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</si>
  <si>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</si>
  <si>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</si>
  <si>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</si>
  <si>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</si>
  <si>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</si>
  <si>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</si>
  <si>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</si>
  <si>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</si>
  <si>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</si>
  <si>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</si>
  <si>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</si>
  <si>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</si>
  <si>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</si>
  <si>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</si>
  <si>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</si>
  <si>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</si>
  <si>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</si>
  <si>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</si>
  <si>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</si>
  <si>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</si>
  <si>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</si>
  <si>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</si>
  <si>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</si>
  <si>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</si>
  <si>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</si>
  <si>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</si>
  <si>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</si>
  <si>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</si>
  <si>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</si>
  <si>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</si>
  <si>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</si>
  <si>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</si>
  <si>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</si>
  <si>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</si>
  <si>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</si>
  <si>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</si>
  <si>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</si>
  <si>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</si>
  <si>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</si>
  <si>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</si>
  <si>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</si>
  <si>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</si>
  <si>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</si>
  <si>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</si>
  <si>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</si>
  <si>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</si>
  <si>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</si>
  <si>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</si>
  <si>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</si>
  <si>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</si>
  <si>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</si>
  <si>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</si>
  <si>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</si>
  <si>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</si>
  <si>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</si>
  <si>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</si>
  <si>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</si>
  <si>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</si>
  <si>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</si>
  <si>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</si>
  <si>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</si>
  <si>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</si>
  <si>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</si>
  <si>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</si>
  <si>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</si>
  <si>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</si>
  <si>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</si>
  <si>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</si>
  <si>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</si>
  <si>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</si>
  <si>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</si>
  <si>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</si>
  <si>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</si>
  <si>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</si>
  <si>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</si>
  <si>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</si>
  <si>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</si>
  <si>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</si>
  <si>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</si>
  <si>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</si>
  <si>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</si>
  <si>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</si>
  <si>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</si>
  <si>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</si>
  <si>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</si>
  <si>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</si>
  <si>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</si>
  <si>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</si>
  <si>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</si>
  <si>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</si>
  <si>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</si>
  <si>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</si>
  <si>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</si>
  <si>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</si>
  <si>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</si>
  <si>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</si>
  <si>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</si>
  <si>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</si>
  <si>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</si>
  <si>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</si>
  <si>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</si>
  <si>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</si>
  <si>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</si>
  <si>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</si>
  <si>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</si>
  <si>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</si>
  <si>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</si>
  <si>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</si>
  <si>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</si>
  <si>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</si>
  <si>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</si>
  <si>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</si>
  <si>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</si>
  <si>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</si>
  <si>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</si>
  <si>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</si>
  <si>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</si>
  <si>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</si>
  <si>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</si>
  <si>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</si>
  <si>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</si>
  <si>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</si>
  <si>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</si>
  <si>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</si>
  <si>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</si>
  <si>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</si>
  <si>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</si>
  <si>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</si>
  <si>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</si>
  <si>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</si>
  <si>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</si>
  <si>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</si>
  <si>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</si>
  <si>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</si>
  <si>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</si>
  <si>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</si>
  <si>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</si>
  <si>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</si>
  <si>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</si>
  <si>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</si>
  <si>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</si>
  <si>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</si>
  <si>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</si>
  <si>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</si>
  <si>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</si>
  <si>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</si>
  <si>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</si>
  <si>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</si>
  <si>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</si>
  <si>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</si>
  <si>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</si>
  <si>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</si>
  <si>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</si>
  <si>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</si>
  <si>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</si>
  <si>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</si>
  <si>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</si>
  <si>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</si>
  <si>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</si>
  <si>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</si>
  <si>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</si>
  <si>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</si>
  <si>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</si>
  <si>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</si>
  <si>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</si>
  <si>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</si>
  <si>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</si>
  <si>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</si>
  <si>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</si>
  <si>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</si>
  <si>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</si>
  <si>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</si>
  <si>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</si>
  <si>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</si>
  <si>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</si>
  <si>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</si>
  <si>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</si>
  <si>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</si>
  <si>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</si>
  <si>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</si>
  <si>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</si>
  <si>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</si>
  <si>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</si>
  <si>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charbelantoun</t>
  </si>
  <si>
    <t>albertomiguelf5</t>
  </si>
  <si>
    <t>la7n_hady</t>
  </si>
  <si>
    <t>falshalawi</t>
  </si>
  <si>
    <t>jknrxwkddcsmqto</t>
  </si>
  <si>
    <t>k_2030_m</t>
  </si>
  <si>
    <t>ftem22477</t>
  </si>
  <si>
    <t>mqk50</t>
  </si>
  <si>
    <t>salemanj</t>
  </si>
  <si>
    <t>mg95zr</t>
  </si>
  <si>
    <t>gzalh1</t>
  </si>
  <si>
    <t>mmmm0505</t>
  </si>
  <si>
    <t>afun777</t>
  </si>
  <si>
    <t>alshahranimufl1</t>
  </si>
  <si>
    <t>icvvhuw9vsziso7</t>
  </si>
  <si>
    <t>sdalshmrany808</t>
  </si>
  <si>
    <t>8te7rxvqeipbddy</t>
  </si>
  <si>
    <t>moham977</t>
  </si>
  <si>
    <t>m_n_5800</t>
  </si>
  <si>
    <t>ngbahrain</t>
  </si>
  <si>
    <t>shqdmm</t>
  </si>
  <si>
    <t>mfaaa1987</t>
  </si>
  <si>
    <t>fafafa2030</t>
  </si>
  <si>
    <t>ali_gh_s</t>
  </si>
  <si>
    <t>aminalammar</t>
  </si>
  <si>
    <t>alwahsh6325</t>
  </si>
  <si>
    <t>marwaal61</t>
  </si>
  <si>
    <t>pacific_2020</t>
  </si>
  <si>
    <t>yasser_humairi</t>
  </si>
  <si>
    <t>edrsedrs</t>
  </si>
  <si>
    <t>omarali904</t>
  </si>
  <si>
    <t>michelghandour</t>
  </si>
  <si>
    <t>haningdr</t>
  </si>
  <si>
    <t>rjlsmoo</t>
  </si>
  <si>
    <t>emadforman</t>
  </si>
  <si>
    <t>alhamdani_f</t>
  </si>
  <si>
    <t>joumana_dak</t>
  </si>
  <si>
    <t>ramadhansj</t>
  </si>
  <si>
    <t>dcalhurra</t>
  </si>
  <si>
    <t>abosife2010</t>
  </si>
  <si>
    <t>i3tox8rsobjiftw</t>
  </si>
  <si>
    <t>edycohen</t>
  </si>
  <si>
    <t>fade_salh</t>
  </si>
  <si>
    <t>i38853673</t>
  </si>
  <si>
    <t>saud2918</t>
  </si>
  <si>
    <t>ikwfmamtvkd9bzy</t>
  </si>
  <si>
    <t>mahmodshafei</t>
  </si>
  <si>
    <t>mdjdel7u11bmcpe</t>
  </si>
  <si>
    <t>aypress</t>
  </si>
  <si>
    <t>x_xmxm</t>
  </si>
  <si>
    <t>mbs227472ttt14m</t>
  </si>
  <si>
    <t>alsanea2</t>
  </si>
  <si>
    <t>jvavcad45u3xi38</t>
  </si>
  <si>
    <t>alhurranews</t>
  </si>
  <si>
    <t>dcal</t>
  </si>
  <si>
    <t>youtube</t>
  </si>
  <si>
    <t>Mentions</t>
  </si>
  <si>
    <t>RT @DCAlhurra: هل تستعجل #واشنطن الانسحاب من #أفغانستان : 
https://t.co/xq8YwGrm3w 
#عاصمة_القرار -</t>
  </si>
  <si>
    <t>RT @DCAlhurra: هل بدأت #الحرب بين #إسرائيل و #إيران في #العراق و #سوريا و #لبنان؟ وهل يلتقي #ترامب مع #روحاني قريباً؟ 
في #عاصمة_القرار مع…</t>
  </si>
  <si>
    <t>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</si>
  <si>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RT @alhurranews: #عاصمة_القرار - الكاتب والمحلل الإسرائيلي إيدي كوهين يتوقع ضربة لوكلاء إيران في المنطقة بتعاون إسرائيلي أميركي خليجي @DCAl…</t>
  </si>
  <si>
    <t>#عاصمة_القرار - هل تستعجل واشنطن الانسحاب من أفغانستان؟ https://t.co/9u7OA56bOH via @YouTube</t>
  </si>
  <si>
    <t>#عاصمة_القرار.. هل تتحول حروب الدرونز إلى حرب شاملة؟ وهل تطيح بلقاء ترام... https://t.co/f1Xw2tfRr0 via @YouTube</t>
  </si>
  <si>
    <t>RT @michelghandour: #عاصمة_القرار.. هل تتحول حروب الدرونز إلى حرب شاملة؟ وهل تطيح بلقاء ترام... https://t.co/f1Xw2tfRr0 via @YouTube</t>
  </si>
  <si>
    <t>RT @alhurranews: #عاصمة_القرار.. هل تتحول حروب الدرونز إلى حرب شاملة؟ وهل تطيح بلقاء ترامب مع روحاني؟ 
https://t.co/FhNGHGwufu</t>
  </si>
  <si>
    <t>هل تنجح المفاوضات #الأميركية مع كلٍّ من حكومة #أفغانستان و"#طالبان"  في التوصل إلى اتفاق #سلام في افغانستان وانسحاب… https://t.co/6H4qusqPcj</t>
  </si>
  <si>
    <t>هل تستعجل #واشنطن الانسحاب من #أفغانستان : 
https://t.co/xq8YwGrm3w 
#عاصمة_القرار -</t>
  </si>
  <si>
    <t>هل بدأت #الحرب بين #إسرائيل و #إيران في #العراق و #سوريا و #لبنان؟ وهل يلتقي #ترامب مع #روحاني قريباً؟ 
في… https://t.co/FdcndkSy0U</t>
  </si>
  <si>
    <t>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</si>
  <si>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#عاصمة_القرار - الكاتب والمحلل الإسرائيلي إيدي كوهين يتوقع ضربة لوكلاء إيران في المنطقة بتعاون إسرائيلي أميركي خليج… https://t.co/2xFMI4hTgk</t>
  </si>
  <si>
    <t>#عاصمة_القرار.. هل تتحول حروب الدرونز إلى حرب شاملة؟ وهل تطيح بلقاء ترامب مع روحاني؟ 
https://t.co/FhNGHGwufu</t>
  </si>
  <si>
    <t>https://www.youtube.com/watch?v=EmuvOx9BhFg&amp;t=163s</t>
  </si>
  <si>
    <t>https://www.youtube.com/watch?v=EmuvOx9BhFg&amp;feature=youtu.be</t>
  </si>
  <si>
    <t>https://www.youtube.com/watch?v=RGF26opY5bg&amp;feature=youtu.be</t>
  </si>
  <si>
    <t>https://twitter.com/i/web/status/1164554208567332864</t>
  </si>
  <si>
    <t>https://twitter.com/i/web/status/1167134299444957184</t>
  </si>
  <si>
    <t>https://twitter.com/i/web/status/1167586944668307457</t>
  </si>
  <si>
    <t>youtube.com</t>
  </si>
  <si>
    <t>twitter.com</t>
  </si>
  <si>
    <t>واشنطن أفغانستان عاصمة_القرار</t>
  </si>
  <si>
    <t>الحرب إسرائيل إيران العراق سوريا لبنان ترامب روحاني عاصمة_القرار</t>
  </si>
  <si>
    <t>عاصمة_القرار</t>
  </si>
  <si>
    <t>الأميركية أفغانستان طالبان سلام</t>
  </si>
  <si>
    <t>الحرب إسرائيل إيران العراق سوريا لبنان ترامب روحاني</t>
  </si>
  <si>
    <t>http://pbs.twimg.com/profile_images/541670155797807104/332YhohL_normal.jpeg</t>
  </si>
  <si>
    <t>http://pbs.twimg.com/profile_images/1148301631768973312/gOjsDeFe_normal.png</t>
  </si>
  <si>
    <t>http://pbs.twimg.com/profile_images/1048585401794023429/shrV83UL_normal.jpg</t>
  </si>
  <si>
    <t>http://pbs.twimg.com/profile_images/1093679102781997056/mYFzYARr_normal.jpg</t>
  </si>
  <si>
    <t>http://pbs.twimg.com/profile_images/1057594720816455680/fpToV4Pv_normal.jpg</t>
  </si>
  <si>
    <t>http://pbs.twimg.com/profile_images/1071075717696364545/zsBhpxdj_normal.jpg</t>
  </si>
  <si>
    <t>http://pbs.twimg.com/profile_images/1048691133948334081/VIeyQZjO_normal.jpg</t>
  </si>
  <si>
    <t>http://pbs.twimg.com/profile_images/1764772121/image_normal.jpg</t>
  </si>
  <si>
    <t>http://pbs.twimg.com/profile_images/1060251098202685449/Eho_Cuwi_normal.jpg</t>
  </si>
  <si>
    <t>http://pbs.twimg.com/profile_images/1048562893762039808/k-dpqfKA_normal.jpg</t>
  </si>
  <si>
    <t>http://pbs.twimg.com/profile_images/1139061876959186944/HCDVVlZn_normal.jpg</t>
  </si>
  <si>
    <t>http://pbs.twimg.com/profile_images/1058452241638719489/O-OGr4cX_normal.jpg</t>
  </si>
  <si>
    <t>http://pbs.twimg.com/profile_images/749496173795434496/0EEOV7Yx_normal.jpg</t>
  </si>
  <si>
    <t>http://pbs.twimg.com/profile_images/1144423940355440642/ekTuV2Ae_normal.jpg</t>
  </si>
  <si>
    <t>http://pbs.twimg.com/profile_images/1164624147546329093/vfBpVSAx_normal.jpg</t>
  </si>
  <si>
    <t>http://pbs.twimg.com/profile_images/1161773876151574528/7cAoo0Sd_normal.jpg</t>
  </si>
  <si>
    <t>http://pbs.twimg.com/profile_images/1159035931879452673/uiPdWuFX_normal.jpg</t>
  </si>
  <si>
    <t>http://pbs.twimg.com/profile_images/1166786730223181825/knkeIqlk_normal.jpg</t>
  </si>
  <si>
    <t>http://pbs.twimg.com/profile_images/1154996048546402304/aSQdZFsJ_normal.jpg</t>
  </si>
  <si>
    <t>http://pbs.twimg.com/profile_images/675845516052324352/HkoLl1F2_normal.jpg</t>
  </si>
  <si>
    <t>http://pbs.twimg.com/profile_images/1132257775113965569/fdDnoRrz_normal.png</t>
  </si>
  <si>
    <t>http://pbs.twimg.com/profile_images/1054302578027184128/hDfevqvJ_normal.jpg</t>
  </si>
  <si>
    <t>http://pbs.twimg.com/profile_images/872976437644595201/iV17LWEB_normal.jpg</t>
  </si>
  <si>
    <t>http://pbs.twimg.com/profile_images/1159290125366546432/a4RwGZVW_normal.jpg</t>
  </si>
  <si>
    <t>http://pbs.twimg.com/profile_images/1092916610271191041/ANB3-CeB_normal.jpg</t>
  </si>
  <si>
    <t>http://pbs.twimg.com/profile_images/1164993309489713153/BANCA_gN_normal.jpg</t>
  </si>
  <si>
    <t>http://pbs.twimg.com/profile_images/866364945042202624/Dgix4lok_normal.jpg</t>
  </si>
  <si>
    <t>http://pbs.twimg.com/profile_images/1166894771606097920/bwVWGR6w_normal.jpg</t>
  </si>
  <si>
    <t>http://pbs.twimg.com/profile_images/1167552436552306689/8hHcSSMd_normal.jpg</t>
  </si>
  <si>
    <t>http://pbs.twimg.com/profile_images/1167563675387006977/tnqoj29p_normal.jpg</t>
  </si>
  <si>
    <t>http://pbs.twimg.com/profile_images/1165961390156406784/rtBSG0d-_normal.jpg</t>
  </si>
  <si>
    <t>http://pbs.twimg.com/profile_images/566260009139335170/YraxOiBp_normal.jpeg</t>
  </si>
  <si>
    <t>http://pbs.twimg.com/profile_images/3306901265/c3ae890527eee0e55552a4e7e7443370_normal.jpeg</t>
  </si>
  <si>
    <t>http://pbs.twimg.com/profile_images/1133654639591731203/XhfUORw0_normal.jpg</t>
  </si>
  <si>
    <t>http://pbs.twimg.com/profile_images/1166556592675926022/696Mpqwf_normal.jpg</t>
  </si>
  <si>
    <t>http://abs.twimg.com/sticky/default_profile_images/default_profile_normal.png</t>
  </si>
  <si>
    <t>http://pbs.twimg.com/profile_images/1110604575705391107/DB3hWObT_normal.jpg</t>
  </si>
  <si>
    <t>http://pbs.twimg.com/profile_images/547110836255219712/1U36hCUr_normal.jpeg</t>
  </si>
  <si>
    <t>http://pbs.twimg.com/profile_images/1058450943971414016/ZILMH7Xj_normal.jpg</t>
  </si>
  <si>
    <t>http://pbs.twimg.com/profile_images/1132494720654041088/ox942um6_normal.jpg</t>
  </si>
  <si>
    <t>http://pbs.twimg.com/profile_images/1149920635050692608/ws7ruuMK_normal.jpg</t>
  </si>
  <si>
    <t>http://pbs.twimg.com/profile_images/1125026618651684864/ozyMWCfq_normal.jpg</t>
  </si>
  <si>
    <t>http://pbs.twimg.com/profile_images/1145486338646560768/wyez2KQC_normal.jpg</t>
  </si>
  <si>
    <t>http://pbs.twimg.com/profile_images/1167401591416283136/okvF1pXn_normal.jpg</t>
  </si>
  <si>
    <t>http://pbs.twimg.com/profile_images/1115479544943841280/HAgPimN6_normal.jpg</t>
  </si>
  <si>
    <t>http://pbs.twimg.com/profile_images/1114596375289892874/5Z78eK6r_normal.jpg</t>
  </si>
  <si>
    <t>http://pbs.twimg.com/profile_images/1085120550052286464/97skBLXY_normal.jpg</t>
  </si>
  <si>
    <t>http://pbs.twimg.com/profile_images/1082305631636373506/Fj88dNs1_normal.jpg</t>
  </si>
  <si>
    <t>http://pbs.twimg.com/profile_images/1045027559392579585/OpNLNQcT_normal.jpg</t>
  </si>
  <si>
    <t>http://pbs.twimg.com/profile_images/1158380032533979137/jmxD93hX_normal.jpg</t>
  </si>
  <si>
    <t>http://pbs.twimg.com/profile_images/1053081376185110528/YIl8syNx_normal.jpg</t>
  </si>
  <si>
    <t>http://pbs.twimg.com/profile_images/1109935176233246726/Z2KjQnEI_normal.jpg</t>
  </si>
  <si>
    <t>http://pbs.twimg.com/profile_images/1166715099475775490/YZLdgvNf_normal.jpg</t>
  </si>
  <si>
    <t>http://pbs.twimg.com/profile_images/1058739839384907776/WllDCirw_normal.jpg</t>
  </si>
  <si>
    <t>https://twitter.com/#!/charbelantoun/status/1165989344303300608</t>
  </si>
  <si>
    <t>https://twitter.com/#!/charbelantoun/status/1167135439301566469</t>
  </si>
  <si>
    <t>https://twitter.com/#!/albertomiguelf5/status/1167136882561552390</t>
  </si>
  <si>
    <t>https://twitter.com/#!/la7n_hady/status/1167261745267826688</t>
  </si>
  <si>
    <t>https://twitter.com/#!/falshalawi/status/1167261774451810304</t>
  </si>
  <si>
    <t>https://twitter.com/#!/jknrxwkddcsmqto/status/1167263311525793792</t>
  </si>
  <si>
    <t>https://twitter.com/#!/k_2030_m/status/1167264287875883008</t>
  </si>
  <si>
    <t>https://twitter.com/#!/ftem22477/status/1167271212147531776</t>
  </si>
  <si>
    <t>https://twitter.com/#!/mqk50/status/1167271877443801088</t>
  </si>
  <si>
    <t>https://twitter.com/#!/salemanj/status/1167281142862684160</t>
  </si>
  <si>
    <t>https://twitter.com/#!/mg95zr/status/1167299952172650496</t>
  </si>
  <si>
    <t>https://twitter.com/#!/gzalh1/status/1167300544102195202</t>
  </si>
  <si>
    <t>https://twitter.com/#!/mmmm0505/status/1167300562930421763</t>
  </si>
  <si>
    <t>https://twitter.com/#!/afun777/status/1167323352358240258</t>
  </si>
  <si>
    <t>https://twitter.com/#!/alshahranimufl1/status/1167343496480661504</t>
  </si>
  <si>
    <t>https://twitter.com/#!/icvvhuw9vsziso7/status/1167348368768667648</t>
  </si>
  <si>
    <t>https://twitter.com/#!/sdalshmrany808/status/1167353877487915008</t>
  </si>
  <si>
    <t>https://twitter.com/#!/8te7rxvqeipbddy/status/1167365636697337856</t>
  </si>
  <si>
    <t>https://twitter.com/#!/moham977/status/1167383331249504257</t>
  </si>
  <si>
    <t>https://twitter.com/#!/m_n_5800/status/1167393370894942209</t>
  </si>
  <si>
    <t>https://twitter.com/#!/ngbahrain/status/1167405556266622979</t>
  </si>
  <si>
    <t>https://twitter.com/#!/shqdmm/status/1167530263754301443</t>
  </si>
  <si>
    <t>https://twitter.com/#!/mfaaa1987/status/1167537268774658048</t>
  </si>
  <si>
    <t>https://twitter.com/#!/fafafa2030/status/1167540439970451456</t>
  </si>
  <si>
    <t>https://twitter.com/#!/ali_gh_s/status/1167548358560550912</t>
  </si>
  <si>
    <t>https://twitter.com/#!/aminalammar/status/1167587144556306432</t>
  </si>
  <si>
    <t>https://twitter.com/#!/alwahsh6325/status/1167587447770947585</t>
  </si>
  <si>
    <t>https://twitter.com/#!/marwaal61/status/1167587484873777153</t>
  </si>
  <si>
    <t>https://twitter.com/#!/pacific_2020/status/1167587649277898754</t>
  </si>
  <si>
    <t>https://twitter.com/#!/yasser_humairi/status/1167587742282407941</t>
  </si>
  <si>
    <t>https://twitter.com/#!/edrsedrs/status/1167592960189521921</t>
  </si>
  <si>
    <t>https://twitter.com/#!/omarali904/status/1167593979304665091</t>
  </si>
  <si>
    <t>https://twitter.com/#!/michelghandour/status/1165360650597687296</t>
  </si>
  <si>
    <t>https://twitter.com/#!/michelghandour/status/1167594176994840576</t>
  </si>
  <si>
    <t>https://twitter.com/#!/haningdr/status/1167598340852391936</t>
  </si>
  <si>
    <t>https://twitter.com/#!/michelghandour/status/1166414390331133952</t>
  </si>
  <si>
    <t>https://twitter.com/#!/michelghandour/status/1167136512359698432</t>
  </si>
  <si>
    <t>https://twitter.com/#!/haningdr/status/1167135265351262210</t>
  </si>
  <si>
    <t>https://twitter.com/#!/rjlsmoo/status/1167599895408193536</t>
  </si>
  <si>
    <t>https://twitter.com/#!/emadforman/status/1167606908670414849</t>
  </si>
  <si>
    <t>https://twitter.com/#!/alhamdani_f/status/1167615170996244481</t>
  </si>
  <si>
    <t>https://twitter.com/#!/joumana_dak/status/1167616832343355392</t>
  </si>
  <si>
    <t>https://twitter.com/#!/ramadhansj/status/1167620755275825153</t>
  </si>
  <si>
    <t>https://twitter.com/#!/dcalhurra/status/1164554208567332864</t>
  </si>
  <si>
    <t>https://twitter.com/#!/dcalhurra/status/1165981620932874240</t>
  </si>
  <si>
    <t>https://twitter.com/#!/dcalhurra/status/1167134299444957184</t>
  </si>
  <si>
    <t>https://twitter.com/#!/dcalhurra/status/1167587014465732609</t>
  </si>
  <si>
    <t>https://twitter.com/#!/abosife2010/status/1165982132340219904</t>
  </si>
  <si>
    <t>https://twitter.com/#!/abosife2010/status/1167623101842108417</t>
  </si>
  <si>
    <t>https://twitter.com/#!/abosife2010/status/1167623700063096833</t>
  </si>
  <si>
    <t>https://twitter.com/#!/i3tox8rsobjiftw/status/1167587918900355073</t>
  </si>
  <si>
    <t>https://twitter.com/#!/i3tox8rsobjiftw/status/1167636136291966976</t>
  </si>
  <si>
    <t>https://twitter.com/#!/edycohen/status/1167661760398147584</t>
  </si>
  <si>
    <t>https://twitter.com/#!/fade_salh/status/1167662019673231361</t>
  </si>
  <si>
    <t>https://twitter.com/#!/i38853673/status/1167662466177929218</t>
  </si>
  <si>
    <t>https://twitter.com/#!/saud2918/status/1167664565359915008</t>
  </si>
  <si>
    <t>https://twitter.com/#!/ikwfmamtvkd9bzy/status/1167670413054414848</t>
  </si>
  <si>
    <t>https://twitter.com/#!/mahmodshafei/status/1167672502321131521</t>
  </si>
  <si>
    <t>https://twitter.com/#!/mdjdel7u11bmcpe/status/1167674035490164741</t>
  </si>
  <si>
    <t>https://twitter.com/#!/aypress/status/1167684348788793345</t>
  </si>
  <si>
    <t>https://twitter.com/#!/x_xmxm/status/1167686345013305344</t>
  </si>
  <si>
    <t>https://twitter.com/#!/mbs227472ttt14m/status/1167261166185455616</t>
  </si>
  <si>
    <t>https://twitter.com/#!/alsanea2/status/1167705409550979073</t>
  </si>
  <si>
    <t>https://twitter.com/#!/jvavcad45u3xi38/status/1167717140713136133</t>
  </si>
  <si>
    <t>https://twitter.com/#!/alhurranews/status/1167586944668307457</t>
  </si>
  <si>
    <t>https://twitter.com/#!/alhurranews/status/1167614797862580224</t>
  </si>
  <si>
    <t>1165989344303300608</t>
  </si>
  <si>
    <t>1167135439301566469</t>
  </si>
  <si>
    <t>1167136882561552390</t>
  </si>
  <si>
    <t>1167261745267826688</t>
  </si>
  <si>
    <t>1167261774451810304</t>
  </si>
  <si>
    <t>1167263311525793792</t>
  </si>
  <si>
    <t>1167264287875883008</t>
  </si>
  <si>
    <t>1167271212147531776</t>
  </si>
  <si>
    <t>1167271877443801088</t>
  </si>
  <si>
    <t>1167281142862684160</t>
  </si>
  <si>
    <t>1167299952172650496</t>
  </si>
  <si>
    <t>1167300544102195202</t>
  </si>
  <si>
    <t>1167300562930421763</t>
  </si>
  <si>
    <t>1167323352358240258</t>
  </si>
  <si>
    <t>1167343496480661504</t>
  </si>
  <si>
    <t>1167348368768667648</t>
  </si>
  <si>
    <t>1167353877487915008</t>
  </si>
  <si>
    <t>1167365636697337856</t>
  </si>
  <si>
    <t>1167383331249504257</t>
  </si>
  <si>
    <t>1167393370894942209</t>
  </si>
  <si>
    <t>1167405556266622979</t>
  </si>
  <si>
    <t>1167530263754301443</t>
  </si>
  <si>
    <t>1167537268774658048</t>
  </si>
  <si>
    <t>1167540439970451456</t>
  </si>
  <si>
    <t>1167548358560550912</t>
  </si>
  <si>
    <t>1167587144556306432</t>
  </si>
  <si>
    <t>1167587447770947585</t>
  </si>
  <si>
    <t>1167587484873777153</t>
  </si>
  <si>
    <t>1167587649277898754</t>
  </si>
  <si>
    <t>1167587742282407941</t>
  </si>
  <si>
    <t>1167592960189521921</t>
  </si>
  <si>
    <t>1167593979304665091</t>
  </si>
  <si>
    <t>1165360650597687296</t>
  </si>
  <si>
    <t>1167594176994840576</t>
  </si>
  <si>
    <t>1167598340852391936</t>
  </si>
  <si>
    <t>1166414390331133952</t>
  </si>
  <si>
    <t>1167136512359698432</t>
  </si>
  <si>
    <t>1167135265351262210</t>
  </si>
  <si>
    <t>1167599895408193536</t>
  </si>
  <si>
    <t>1167606908670414849</t>
  </si>
  <si>
    <t>1167615170996244481</t>
  </si>
  <si>
    <t>1167616832343355392</t>
  </si>
  <si>
    <t>1167620755275825153</t>
  </si>
  <si>
    <t>1164554208567332864</t>
  </si>
  <si>
    <t>1165981620932874240</t>
  </si>
  <si>
    <t>1167134299444957184</t>
  </si>
  <si>
    <t>1167587014465732609</t>
  </si>
  <si>
    <t>1165982132340219904</t>
  </si>
  <si>
    <t>1167623101842108417</t>
  </si>
  <si>
    <t>1167623700063096833</t>
  </si>
  <si>
    <t>1167587918900355073</t>
  </si>
  <si>
    <t>1167636136291966976</t>
  </si>
  <si>
    <t>1167661760398147584</t>
  </si>
  <si>
    <t>1167662019673231361</t>
  </si>
  <si>
    <t>1167662466177929218</t>
  </si>
  <si>
    <t>1167664565359915008</t>
  </si>
  <si>
    <t>1167670413054414848</t>
  </si>
  <si>
    <t>1167672502321131521</t>
  </si>
  <si>
    <t>1167674035490164741</t>
  </si>
  <si>
    <t>1167684348788793345</t>
  </si>
  <si>
    <t>1167686345013305344</t>
  </si>
  <si>
    <t>1167261166185455616</t>
  </si>
  <si>
    <t>1167705409550979073</t>
  </si>
  <si>
    <t>1167717140713136133</t>
  </si>
  <si>
    <t>1167586944668307457</t>
  </si>
  <si>
    <t>1167614797862580224</t>
  </si>
  <si>
    <t/>
  </si>
  <si>
    <t>ar</t>
  </si>
  <si>
    <t>Twitter for iPhone</t>
  </si>
  <si>
    <t>Twitter for Android</t>
  </si>
  <si>
    <t>Twitter Web App</t>
  </si>
  <si>
    <t>Twitter Ads</t>
  </si>
  <si>
    <t>46.304398,24.332068 
46.304398,25.111819 
47.065756,25.111819 
47.065756,24.332068</t>
  </si>
  <si>
    <t>المملكة العربية السعودية</t>
  </si>
  <si>
    <t>SA</t>
  </si>
  <si>
    <t>الرياض, المملكة العربية السعودية</t>
  </si>
  <si>
    <t>01bf5c1e56ac186d</t>
  </si>
  <si>
    <t>الرياض</t>
  </si>
  <si>
    <t>city</t>
  </si>
  <si>
    <t>https://api.twitter.com/1.1/geo/id/01bf5c1e56ac186d.json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</si>
  <si>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</si>
  <si>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</si>
  <si>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</si>
  <si>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</si>
  <si>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</si>
  <si>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</si>
  <si>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</si>
  <si>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</si>
  <si>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</si>
  <si>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</si>
  <si>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</si>
  <si>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</si>
  <si>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</si>
  <si>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</si>
  <si>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</si>
  <si>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</si>
  <si>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</si>
  <si>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</si>
  <si>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</si>
  <si>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</si>
  <si>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</si>
  <si>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Charbel Antoun</t>
  </si>
  <si>
    <t>عاصمة القرار</t>
  </si>
  <si>
    <t>Alberto Miguel Fernandez</t>
  </si>
  <si>
    <t>ڷﺣ̭͠ڻ ﮪٱﮃێ_xD83D__xDC9A_mbs_xD83D__xDC9A_</t>
  </si>
  <si>
    <t>غضب الصحراء....فدوة ل✌️MBS✌️</t>
  </si>
  <si>
    <t>Faisal Alshalawi</t>
  </si>
  <si>
    <t>سوسو</t>
  </si>
  <si>
    <t>بن عمير ツ</t>
  </si>
  <si>
    <t>_xD83C__xDDF8__xD83C__xDDE6_MBS_xD83D__xDC9A_F.L.A.B</t>
  </si>
  <si>
    <t>mohammad</t>
  </si>
  <si>
    <t>تحالف السعوديه✌MBS.ksu✌</t>
  </si>
  <si>
    <t>ابو خالد   MBS_xD83C__xDDF8__xD83C__xDDE6_</t>
  </si>
  <si>
    <t>gzalh</t>
  </si>
  <si>
    <t>الحـمـد_xD83C__xDDF8__xD83C__xDDE6_MBS</t>
  </si>
  <si>
    <t>Eng.abdulrahman alsalem</t>
  </si>
  <si>
    <t>مفلح الواهبي</t>
  </si>
  <si>
    <t>جبل طويق_xD83D__xDC9A__xD83C__xDDF8__xD83C__xDDE6_</t>
  </si>
  <si>
    <t>سعد الشمراني.فدوه ل✌MBS✌</t>
  </si>
  <si>
    <t>تواصل</t>
  </si>
  <si>
    <t>⚡️_xD83C__xDDF8__xD83C__xDDE6_ moham _xD83C__xDDF8__xD83C__xDDE6_⚡️</t>
  </si>
  <si>
    <t>M❗N❗⁦⁦_xD83C__xDDF8__xD83C__xDDE6_⁩.. 5800.</t>
  </si>
  <si>
    <t>NGBH</t>
  </si>
  <si>
    <t>شـ ق ـدم</t>
  </si>
  <si>
    <t>MBS❤️مواطن سعودي في قلبي</t>
  </si>
  <si>
    <t>سيف الحق_xD83D__xDC4C_KSA_xD83D__xDC4D_</t>
  </si>
  <si>
    <t>MBS_xD83C__xDDF8__xD83C__xDDE6_أبوصالح_xD83C__xDDF8__xD83C__xDDE6_</t>
  </si>
  <si>
    <t>أبو محمد الشمري</t>
  </si>
  <si>
    <t>Denise</t>
  </si>
  <si>
    <t>قناة الحرة</t>
  </si>
  <si>
    <t>_xD83C__xDDF8__xD83C__xDDE6_مغرد من السعودية العظمى _xD83C__xDDF8__xD83C__xDDE6_</t>
  </si>
  <si>
    <t>Marwa Al</t>
  </si>
  <si>
    <t>King</t>
  </si>
  <si>
    <t>ياسر الحميري</t>
  </si>
  <si>
    <t>ادريس الصبياني</t>
  </si>
  <si>
    <t>omar ali 90</t>
  </si>
  <si>
    <t>Michel Ghandour</t>
  </si>
  <si>
    <t>YouTube</t>
  </si>
  <si>
    <t>Hanin Ghaddar</t>
  </si>
  <si>
    <t>شۂۣۣۜۜۧﹻمۂۣۣۜۜﹻﹻۧوخۂۣۣۜۜ رجۂۣۣۜۜﹻﹻۧﹻۧلۂۣ</t>
  </si>
  <si>
    <t>((( * EMAD * FORMAN * ALASSAFIN * )))</t>
  </si>
  <si>
    <t>ايهم الكبير</t>
  </si>
  <si>
    <t>Joumana  Dakhlallah</t>
  </si>
  <si>
    <t>سامي جمعةالخزاعي_xD83C__xDDF8__xD83C__xDDE6_</t>
  </si>
  <si>
    <t>Abdulrahman Abosife</t>
  </si>
  <si>
    <t>طارق مطر</t>
  </si>
  <si>
    <t>إيدي كوهين אדי כהן _xD83C__xDDEE__xD83C__xDDF1_</t>
  </si>
  <si>
    <t>Abu Fade Salh</t>
  </si>
  <si>
    <t>_xD83C__xDDF8__xD83C__xDDE6_ע A ع ♊</t>
  </si>
  <si>
    <t>Saud29</t>
  </si>
  <si>
    <t>احمد خالد</t>
  </si>
  <si>
    <t>mahmod Shafei</t>
  </si>
  <si>
    <t>هد هد</t>
  </si>
  <si>
    <t>أيمن خالد Ayman Khaled</t>
  </si>
  <si>
    <t>Mohammed</t>
  </si>
  <si>
    <t>عبدالله الصانع MBS_xD83D__xDC9A_KSA</t>
  </si>
  <si>
    <t>رهج العواصف2</t>
  </si>
  <si>
    <t>TV #Journalist, Producing @DCAlhurra|#Politics|#Media|#US foreign Policy |#Arab|FS of @KofC #9407|#Christianity| TW|RT|MT|FL ≠ endorsement</t>
  </si>
  <si>
    <t>"عاصمة القرار" يَضَعُ صُنّاعُ القَرار الأميركي وجهاً لوجه في مناظرة أسبوعية، ليُقدم لمشاهدي قناة "الحرّة" الصورة الكاملة عن السياسة الخارجية الأميركية.</t>
  </si>
  <si>
    <t>Retired US diplomat. Havana, Miami and points east. Retweets are not endorsements. Views my own.</t>
  </si>
  <si>
    <t>انت حظي الجميل انت الشيء الي مايتعوض_xD83C__xDFB6_</t>
  </si>
  <si>
    <t>‏‏‏‏‏‏‏‏‏‏‏‏‏‏‏‏‏‏‏‏‏‏‏‏‏‏‏‏‏‏‏‏‏‏‏‏‏‏‏‏‏
_xD83D__xDD3A_آلَدٍيَنِ ثًمً آلَمًلَيَکْ وٌآلَوٌطِنِ _xD83D__xDD3A_
⚠️حًسِآبً شُخِصّيَ _xD83D__xDE0A__xD83D__xDC4C_</t>
  </si>
  <si>
    <t>كنت أظن إني استطيع أن أشعل شمعتي من جديد لقد نسيت كيف تُشعل الشموع من زمن بعيد</t>
  </si>
  <si>
    <t>‏‏‏‏ولاة أمري وطني ديني خط أحمر</t>
  </si>
  <si>
    <t>_xD83C__xDDF8__xD83C__xDDE6__xD83C__xDDF8__xD83C__xDDE6__xD83C__xDDF8__xD83C__xDDE6_الملك ثم الوطن خط احمر _xD83C__xDDF8__xD83C__xDDE6__xD83C__xDDF8__xD83C__xDDE6__xD83C__xDDF8__xD83C__xDDE6_</t>
  </si>
  <si>
    <t>الحمد لله وسبحان الله❤</t>
  </si>
  <si>
    <t>‏‏‏‏‏‏ﻋﻨﺪﻣﺎ ﺗﺮﺗﻘﻲ ﺑﻨﻔﺴﻚ ﺳﺘﺠﺪ ﺍﻟﻜﺜﻴﺮ</t>
  </si>
  <si>
    <t>Saudi Arabia - Planning &amp; Architect</t>
  </si>
  <si>
    <t>‏عندما اقول (( سيدي سلمان )) اجد بعض الدماء على رأسي نتيجة إرتطامه بالسماء</t>
  </si>
  <si>
    <t>سبحان الله وبحمده❤️</t>
  </si>
  <si>
    <t>‏‏‏‏‏‏‏إِنَّ اللَّهَ وَمَلائِكَتَهُ يُصَلُّونَ عَلَى النَّبِيِّ يَا أَيُّهَا الَّذِينَ آمَنُوا صَلُّوا عَلَيْهِ وَسَلِّمُوا تَسْلِيمًا....
وطني دونه الدم الاحمر</t>
  </si>
  <si>
    <t>‏‏ محمد بن سلمان أسد السنة والجماعة أطال الله بعمرة سنيين طوال</t>
  </si>
  <si>
    <t>لا طاح إبن عمي من الوقت مغبون .... إن ماسترته ماأفتخر في مطيحه .... #دام_عزك_ياوطن</t>
  </si>
  <si>
    <t>‏‏تستطيع أن تكون مثيرآ للإهتمام،
وتستطيع أن تكون أيضاًمثيرآ للجدل،
لكن ،،،لاتكون أبدا مثيرآ للشفقهَ،،</t>
  </si>
  <si>
    <t>لكل مقام مقال_xD83C__xDDF8__xD83C__xDDE6__xD83D__xDCAA__xD83C__xDFFB_</t>
  </si>
  <si>
    <t>‏‏‏‏‏‏‏‏‏‏‏‏‏السعودي بالمواقف مايمنا
السعودي لاتنادوا قال حنا
من طعن أرض الوطن رمحه طعنا
جاك ردالفعل يامهدد وطنا
خذجواب الحرب دامك تمتحنا
احتزم سلمان بالحزم وحز</t>
  </si>
  <si>
    <t>أحد أبناء #السعودية_العظمى ولا نرضى لوطننا إلا القمة</t>
  </si>
  <si>
    <t>(قَالَ رَبِّ بِمَا أَنْعَمْتَ عَلَيَّ فَلَنْ أَكُونَ ظَهِيرًا لِلْمُجْرِمِينَ)</t>
  </si>
  <si>
    <t>http://t.co/AwppiP7f7h</t>
  </si>
  <si>
    <t>آخر الأخبار من الشرق الأوسط، شمال إفريقيا، الولايات المتحدة والعالم.</t>
  </si>
  <si>
    <t>استغفر الله العظيم من كل ذنب عظيم</t>
  </si>
  <si>
    <t>يجري حب الوطن في عروق كل إنسان لديه ولاء، فهو أغلى من كل الأحباء</t>
  </si>
  <si>
    <t>محامي</t>
  </si>
  <si>
    <t>@Alhurra's Correspondent @StateDept &amp; @DCAlhurra Host. I tweet about #MiddleEast #News. Retweets do not mean endorsements.</t>
  </si>
  <si>
    <t>Pivoting to video.</t>
  </si>
  <si>
    <t>FRIEDMANN VISITING FELLOW at the Washington Institute - RT/follow does not imply endorsement.</t>
  </si>
  <si>
    <t>‏وَقـَفـْتَ كالجَـبَـل ِالأشـمِّ مُعَانِـدَا قـدْ كـنتَ صقـراً والقضاة ُطرائـِدَا قدْ كنتَ حَـشْدَاً رغـمَ أنـَّكَ واحـدٌ وهُمُ الحُشودُ،غدوا أمامَكَ واحِدَا .</t>
  </si>
  <si>
    <t>‏ابحث عن معلومات جديده</t>
  </si>
  <si>
    <t>آرائي ومفاهيمي وأفكاري ومعتقداتي كلها غير مقدسة وقابلة للتغيير والتصحيح تماشيّاً مع كثرة مطالعاتي حتى آخر لحظة في حياتي،، ramadhansj@yahoo.com</t>
  </si>
  <si>
    <t>SIFEBOOK</t>
  </si>
  <si>
    <t>‏‏‏اعلامي اسرائيلي ودكتور اكاديمي وباحث ومؤسس منظمة لحقوق الانسان מזרחן , חוקר ויועץ לענייני ערבים</t>
  </si>
  <si>
    <t>‏‏‏‏احب مناصرة المظلومين من سجناء الرأي وكل نزلاء السجون المضطهدين واحب متابعة الشعراء والشاعرات العرب وكبار الشخصيات في العالم واكتب الشعر ....</t>
  </si>
  <si>
    <t>_xD83C__xDFAE_+_xD83C__xDFD0_+_xD83C__xDFB1_+_xD83C__xDCCF_+_xD83C__xDF7F_+_xD83D__xDD2C_
#abdu #biology #Gemini</t>
  </si>
  <si>
    <t>أصدق عباره قرأتها لاشيئ يبقى للابد</t>
  </si>
  <si>
    <t>الأخبار العامة</t>
  </si>
  <si>
    <t>‏. ‏‏I am Journalist
I am without a homeland..
 I need a homeland for my children
I need someone to help me
..I need ..freedom.
صحفي فلسطيني مشرد باحث عن وطن</t>
  </si>
  <si>
    <t>‏متابع للوضع العالمي</t>
  </si>
  <si>
    <t>Washington,DC</t>
  </si>
  <si>
    <t>Middle East, Washington DC</t>
  </si>
  <si>
    <t>Washington, DC</t>
  </si>
  <si>
    <t>عاصمة القرار العربي 0096611</t>
  </si>
  <si>
    <t>Jeddah, Kingdom of Saudi Arabia</t>
  </si>
  <si>
    <t xml:space="preserve">ارض الله الواسعة </t>
  </si>
  <si>
    <t>Madinah&amp;Riyadh</t>
  </si>
  <si>
    <t>المملكّْـﮧال؏ربيـﮧ الﺳ̭͠؏وديـﮧ</t>
  </si>
  <si>
    <t>Bahrain</t>
  </si>
  <si>
    <t>مكة المكرمة, المملكة العربية السعودية</t>
  </si>
  <si>
    <t xml:space="preserve">سوريا درعا نمر </t>
  </si>
  <si>
    <t>Singapore</t>
  </si>
  <si>
    <t>Washington DC</t>
  </si>
  <si>
    <t>San Bruno, CA</t>
  </si>
  <si>
    <t>Iraq Basrah</t>
  </si>
  <si>
    <t>SAUDI ARABIA-KSA</t>
  </si>
  <si>
    <t>عبدالرحمن ابوسيف</t>
  </si>
  <si>
    <t>ישראל</t>
  </si>
  <si>
    <t>سوريا</t>
  </si>
  <si>
    <t>Utah, USA</t>
  </si>
  <si>
    <t>مدينة الجبيل الصناعية, المملكة</t>
  </si>
  <si>
    <t>دبي, الامارات العربية المتحدة</t>
  </si>
  <si>
    <t>https://www.alhurra.com/z/696</t>
  </si>
  <si>
    <t>https://t.co/RHqu897puc</t>
  </si>
  <si>
    <t>http://www.fb.com/mghandour</t>
  </si>
  <si>
    <t>https://t.co/F3fLcf5sH7</t>
  </si>
  <si>
    <t>http://washingtoninstitute.org</t>
  </si>
  <si>
    <t>https://il.linkedin.com/in/dr-edy-cohen-b39b2984</t>
  </si>
  <si>
    <t>https://pbs.twimg.com/profile_banners/54082707/1405564405</t>
  </si>
  <si>
    <t>https://pbs.twimg.com/profile_banners/525608270/1541189339</t>
  </si>
  <si>
    <t>https://pbs.twimg.com/profile_banners/1148301201030692866/1562611744</t>
  </si>
  <si>
    <t>https://pbs.twimg.com/profile_banners/2461356754/1543086988</t>
  </si>
  <si>
    <t>https://pbs.twimg.com/profile_banners/857592561405394944/1515779743</t>
  </si>
  <si>
    <t>https://pbs.twimg.com/profile_banners/247775593/1549588393</t>
  </si>
  <si>
    <t>https://pbs.twimg.com/profile_banners/1057357261201461249/1543880383</t>
  </si>
  <si>
    <t>https://pbs.twimg.com/profile_banners/791676535073804288/1544199323</t>
  </si>
  <si>
    <t>https://pbs.twimg.com/profile_banners/4757320576/1546119435</t>
  </si>
  <si>
    <t>https://pbs.twimg.com/profile_banners/461744886/1550935175</t>
  </si>
  <si>
    <t>https://pbs.twimg.com/profile_banners/1007479942551130119/1529037751</t>
  </si>
  <si>
    <t>https://pbs.twimg.com/profile_banners/493983998/1354682998</t>
  </si>
  <si>
    <t>https://pbs.twimg.com/profile_banners/630721743/1466116769</t>
  </si>
  <si>
    <t>https://pbs.twimg.com/profile_banners/220927509/1479487089</t>
  </si>
  <si>
    <t>https://pbs.twimg.com/profile_banners/1164616873985658880/1566503076</t>
  </si>
  <si>
    <t>https://pbs.twimg.com/profile_banners/717891817656688640/1567121555</t>
  </si>
  <si>
    <t>https://pbs.twimg.com/profile_banners/1112901432708157442/1562143844</t>
  </si>
  <si>
    <t>https://pbs.twimg.com/profile_banners/269900206/1566679052</t>
  </si>
  <si>
    <t>https://pbs.twimg.com/profile_banners/514180282/1561341885</t>
  </si>
  <si>
    <t>https://pbs.twimg.com/profile_banners/1123366627163156480/1558995226</t>
  </si>
  <si>
    <t>https://pbs.twimg.com/profile_banners/1115587346/1564484622</t>
  </si>
  <si>
    <t>https://pbs.twimg.com/profile_banners/893416416069681152/1558816852</t>
  </si>
  <si>
    <t>https://pbs.twimg.com/profile_banners/1467048788/1498834968</t>
  </si>
  <si>
    <t>https://pbs.twimg.com/profile_banners/60598920/1541352971</t>
  </si>
  <si>
    <t>https://pbs.twimg.com/profile_banners/2826983028/1562970543</t>
  </si>
  <si>
    <t>https://pbs.twimg.com/profile_banners/1166893916785926144/1567044366</t>
  </si>
  <si>
    <t>https://pbs.twimg.com/profile_banners/4365439875/1567201168</t>
  </si>
  <si>
    <t>https://pbs.twimg.com/profile_banners/3276219470/1563673470</t>
  </si>
  <si>
    <t>https://pbs.twimg.com/profile_banners/1120614535738601472/1556012419</t>
  </si>
  <si>
    <t>https://pbs.twimg.com/profile_banners/194587714/1423841732</t>
  </si>
  <si>
    <t>https://pbs.twimg.com/profile_banners/10228272/1563295551</t>
  </si>
  <si>
    <t>https://pbs.twimg.com/profile_banners/42610563/1502741761</t>
  </si>
  <si>
    <t>https://pbs.twimg.com/profile_banners/1133649406354493440/1559119300</t>
  </si>
  <si>
    <t>https://pbs.twimg.com/profile_banners/1165759607870021632/1567126822</t>
  </si>
  <si>
    <t>https://pbs.twimg.com/profile_banners/1035234157/1533135025</t>
  </si>
  <si>
    <t>https://pbs.twimg.com/profile_banners/384788500/1416149649</t>
  </si>
  <si>
    <t>https://pbs.twimg.com/profile_banners/319801657/1566922672</t>
  </si>
  <si>
    <t>https://pbs.twimg.com/profile_banners/884177244/1561134655</t>
  </si>
  <si>
    <t>https://pbs.twimg.com/profile_banners/1166004508331319296/1567200547</t>
  </si>
  <si>
    <t>https://pbs.twimg.com/profile_banners/1115324086924849154/1554786610</t>
  </si>
  <si>
    <t>https://pbs.twimg.com/profile_banners/1091753023469178880/1554575457</t>
  </si>
  <si>
    <t>https://pbs.twimg.com/profile_banners/2708907992/1556617193</t>
  </si>
  <si>
    <t>https://pbs.twimg.com/profile_banners/307120824/1565014023</t>
  </si>
  <si>
    <t>https://pbs.twimg.com/profile_banners/2495253976/1486848687</t>
  </si>
  <si>
    <t>http://abs.twimg.com/images/themes/theme8/bg.gif</t>
  </si>
  <si>
    <t>http://abs.twimg.com/images/themes/theme3/bg.gif</t>
  </si>
  <si>
    <t>http://abs.twimg.com/images/themes/theme1/bg.png</t>
  </si>
  <si>
    <t>http://abs.twimg.com/images/themes/theme18/bg.gif</t>
  </si>
  <si>
    <t>http://abs.twimg.com/images/themes/theme15/bg.png</t>
  </si>
  <si>
    <t>http://abs.twimg.com/images/themes/theme14/bg.gif</t>
  </si>
  <si>
    <t>http://abs.twimg.com/images/themes/theme19/bg.gif</t>
  </si>
  <si>
    <t>http://pbs.twimg.com/profile_images/2198723304/Screen_Shot_2012-04-19_at_11.59.49_PM_normal.png</t>
  </si>
  <si>
    <t>http://pbs.twimg.com/profile_images/1148327441527689217/1QpS06D6_normal.png</t>
  </si>
  <si>
    <t>Open Twitter Page for This Person</t>
  </si>
  <si>
    <t>https://twitter.com/charbelantoun</t>
  </si>
  <si>
    <t>https://twitter.com/dcalhurra</t>
  </si>
  <si>
    <t>https://twitter.com/albertomiguelf5</t>
  </si>
  <si>
    <t>https://twitter.com/la7n_hady</t>
  </si>
  <si>
    <t>https://twitter.com/mbs227472ttt14m</t>
  </si>
  <si>
    <t>https://twitter.com/falshalawi</t>
  </si>
  <si>
    <t>https://twitter.com/jknrxwkddcsmqto</t>
  </si>
  <si>
    <t>https://twitter.com/k_2030_m</t>
  </si>
  <si>
    <t>https://twitter.com/ftem22477</t>
  </si>
  <si>
    <t>https://twitter.com/mqk50</t>
  </si>
  <si>
    <t>https://twitter.com/salemanj</t>
  </si>
  <si>
    <t>https://twitter.com/mg95zr</t>
  </si>
  <si>
    <t>https://twitter.com/gzalh1</t>
  </si>
  <si>
    <t>https://twitter.com/mmmm0505</t>
  </si>
  <si>
    <t>https://twitter.com/afun777</t>
  </si>
  <si>
    <t>https://twitter.com/alshahranimufl1</t>
  </si>
  <si>
    <t>https://twitter.com/icvvhuw9vsziso7</t>
  </si>
  <si>
    <t>https://twitter.com/sdalshmrany808</t>
  </si>
  <si>
    <t>https://twitter.com/8te7rxvqeipbddy</t>
  </si>
  <si>
    <t>https://twitter.com/moham977</t>
  </si>
  <si>
    <t>https://twitter.com/m_n_5800</t>
  </si>
  <si>
    <t>https://twitter.com/ngbahrain</t>
  </si>
  <si>
    <t>https://twitter.com/shqdmm</t>
  </si>
  <si>
    <t>https://twitter.com/mfaaa1987</t>
  </si>
  <si>
    <t>https://twitter.com/fafafa2030</t>
  </si>
  <si>
    <t>https://twitter.com/ali_gh_s</t>
  </si>
  <si>
    <t>https://twitter.com/aminalammar</t>
  </si>
  <si>
    <t>https://twitter.com/dcal</t>
  </si>
  <si>
    <t>https://twitter.com/alhurranews</t>
  </si>
  <si>
    <t>https://twitter.com/alwahsh6325</t>
  </si>
  <si>
    <t>https://twitter.com/marwaal61</t>
  </si>
  <si>
    <t>https://twitter.com/pacific_2020</t>
  </si>
  <si>
    <t>https://twitter.com/yasser_humairi</t>
  </si>
  <si>
    <t>https://twitter.com/edrsedrs</t>
  </si>
  <si>
    <t>https://twitter.com/omarali904</t>
  </si>
  <si>
    <t>https://twitter.com/michelghandour</t>
  </si>
  <si>
    <t>https://twitter.com/youtube</t>
  </si>
  <si>
    <t>https://twitter.com/haningdr</t>
  </si>
  <si>
    <t>https://twitter.com/rjlsmoo</t>
  </si>
  <si>
    <t>https://twitter.com/emadforman</t>
  </si>
  <si>
    <t>https://twitter.com/alhamdani_f</t>
  </si>
  <si>
    <t>https://twitter.com/joumana_dak</t>
  </si>
  <si>
    <t>https://twitter.com/ramadhansj</t>
  </si>
  <si>
    <t>https://twitter.com/abosife2010</t>
  </si>
  <si>
    <t>https://twitter.com/i3tox8rsobjiftw</t>
  </si>
  <si>
    <t>https://twitter.com/edycohen</t>
  </si>
  <si>
    <t>https://twitter.com/fade_salh</t>
  </si>
  <si>
    <t>https://twitter.com/i38853673</t>
  </si>
  <si>
    <t>https://twitter.com/saud2918</t>
  </si>
  <si>
    <t>https://twitter.com/ikwfmamtvkd9bzy</t>
  </si>
  <si>
    <t>https://twitter.com/mahmodshafei</t>
  </si>
  <si>
    <t>https://twitter.com/mdjdel7u11bmcpe</t>
  </si>
  <si>
    <t>https://twitter.com/aypress</t>
  </si>
  <si>
    <t>https://twitter.com/x_xmxm</t>
  </si>
  <si>
    <t>https://twitter.com/alsanea2</t>
  </si>
  <si>
    <t>https://twitter.com/jvavcad45u3xi38</t>
  </si>
  <si>
    <t>charbelantoun
RT @DCAlhurra: هل بدأت #الحرب بين
#إسرائيل و #إيران في #العراق و
#سوريا و #لبنان؟ وهل يلتقي #ترامب
مع #روحاني قريباً؟ في #عاصمة_القرار
مع…</t>
  </si>
  <si>
    <t>dcalhurra
RT @alhurranews: #عاصمة_القرار
- الكاتب والمحلل الإسرائيلي إيدي
كوهين يتوقع ضربة لوكلاء إيران في
المنطقة بتعاون إسرائيلي أميركي
خليجي @DCAl…</t>
  </si>
  <si>
    <t>albertomiguelf5
RT @DCAlhurra: هل بدأت #الحرب بين
#إسرائيل و #إيران في #العراق و
#سوريا و #لبنان؟ وهل يلتقي #ترامب
مع #روحاني قريباً؟ في #عاصمة_القرار
مع…</t>
  </si>
  <si>
    <t>la7n_hady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</si>
  <si>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</si>
  <si>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falshalawi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</si>
  <si>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jknrxwkddcsmqto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</si>
  <si>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k_2030_m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</si>
  <si>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ftem22477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</si>
  <si>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mqk50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</si>
  <si>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salemanj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</si>
  <si>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mg95zr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</si>
  <si>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gzalh1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</si>
  <si>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mmmm0505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</si>
  <si>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afun777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</si>
  <si>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alshahranimufl1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</si>
  <si>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icvvhuw9vsziso7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</si>
  <si>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sdalshmrany808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</si>
  <si>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8te7rxvqeipbddy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</si>
  <si>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moham977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</si>
  <si>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m_n_5800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</si>
  <si>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ngbahrain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</si>
  <si>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shqdmm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</si>
  <si>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mfaaa1987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</si>
  <si>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fafafa2030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</si>
  <si>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ali_gh_s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</si>
  <si>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aminalammar
RT @alhurranews: #عاصمة_القرار
- الكاتب والمحلل الإسرائيلي إيدي
كوهين يتوقع ضربة لوكلاء إيران في
المنطقة بتعاون إسرائيلي أميركي
خليجي @DCAl…</t>
  </si>
  <si>
    <t xml:space="preserve">dcal
</t>
  </si>
  <si>
    <t>alhurranews
#عاصمة_القرار.. هل تتحول حروب الدرونز
إلى حرب شاملة؟ وهل تطيح بلقاء ترامب
مع روحاني؟ https://t.co/FhNGHGwufu</t>
  </si>
  <si>
    <t>alwahsh6325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</si>
  <si>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marwaal61
RT @alhurranews: #عاصمة_القرار
- الكاتب والمحلل الإسرائيلي إيدي
كوهين يتوقع ضربة لوكلاء إيران في
المنطقة بتعاون إسرائيلي أميركي
خليجي @DCAl…</t>
  </si>
  <si>
    <t>pacific_2020
RT @alhurranews: #عاصمة_القرار
- الكاتب والمحلل الإسرائيلي إيدي
كوهين يتوقع ضربة لوكلاء إيران في
المنطقة بتعاون إسرائيلي أميركي
خليجي @DCAl…</t>
  </si>
  <si>
    <t>yasser_humairi
RT @alhurranews: #عاصمة_القرار
- الكاتب والمحلل الإسرائيلي إيدي
كوهين يتوقع ضربة لوكلاء إيران في
المنطقة بتعاون إسرائيلي أميركي
خليجي @DCAl…</t>
  </si>
  <si>
    <t>edrsedrs
RT @alhurranews: #عاصمة_القرار
- الكاتب والمحلل الإسرائيلي إيدي
كوهين يتوقع ضربة لوكلاء إيران في
المنطقة بتعاون إسرائيلي أميركي
خليجي @DCAl…</t>
  </si>
  <si>
    <t>omarali904
RT @alhurranews: #عاصمة_القرار
- الكاتب والمحلل الإسرائيلي إيدي
كوهين يتوقع ضربة لوكلاء إيران في
المنطقة بتعاون إسرائيلي أميركي
خليجي @DCAl…</t>
  </si>
  <si>
    <t>michelghandour
#عاصمة_القرار.. هل تتحول حروب الدرونز
إلى حرب شاملة؟ وهل تطيح بلقاء ترام...
https://t.co/f1Xw2tfRr0 via @YouTube</t>
  </si>
  <si>
    <t xml:space="preserve">youtube
</t>
  </si>
  <si>
    <t>haningdr
RT @michelghandour: #عاصمة_القرار..
هل تتحول حروب الدرونز إلى حرب شاملة؟
وهل تطيح بلقاء ترام... https://t.co/f1Xw2tfRr0
via @YouTube</t>
  </si>
  <si>
    <t>rjlsmoo
RT @alhurranews: #عاصمة_القرار
- الكاتب والمحلل الإسرائيلي إيدي
كوهين يتوقع ضربة لوكلاء إيران في
المنطقة بتعاون إسرائيلي أميركي
خليجي @DCAl…</t>
  </si>
  <si>
    <t>emadforman
RT @alhurranews: #عاصمة_القرار
- الكاتب والمحلل الإسرائيلي إيدي
كوهين يتوقع ضربة لوكلاء إيران في
المنطقة بتعاون إسرائيلي أميركي
خليجي @DCAl…</t>
  </si>
  <si>
    <t>alhamdani_f
RT @alhurranews: #عاصمة_القرار
- الكاتب والمحلل الإسرائيلي إيدي
كوهين يتوقع ضربة لوكلاء إيران في
المنطقة بتعاون إسرائيلي أميركي
خليجي @DCAl…</t>
  </si>
  <si>
    <t>joumana_dak
RT @alhurranews: #عاصمة_القرار..
هل تتحول حروب الدرونز إلى حرب شاملة؟
وهل تطيح بلقاء ترامب مع روحاني؟
https://t.co/FhNGHGwufu</t>
  </si>
  <si>
    <t>ramadhansj
RT @alhurranews: #عاصمة_القرار..
هل تتحول حروب الدرونز إلى حرب شاملة؟
وهل تطيح بلقاء ترامب مع روحاني؟
https://t.co/FhNGHGwufu</t>
  </si>
  <si>
    <t>abosife2010
RT @alhurranews: #عاصمة_القرار
- الكاتب والمحلل الإسرائيلي إيدي
كوهين يتوقع ضربة لوكلاء إيران في
المنطقة بتعاون إسرائيلي أميركي
خليجي @DCAl…</t>
  </si>
  <si>
    <t>i3tox8rsobjiftw
RT @alhurranews: #عاصمة_القرار..
هل تتحول حروب الدرونز إلى حرب شاملة؟
وهل تطيح بلقاء ترامب مع روحاني؟
https://t.co/FhNGHGwufu</t>
  </si>
  <si>
    <t>edycohen
RT @alhurranews: #عاصمة_القرار
- الكاتب والمحلل الإسرائيلي إيدي
كوهين يتوقع ضربة لوكلاء إيران في
المنطقة بتعاون إسرائيلي أميركي
خليجي @DCAl…</t>
  </si>
  <si>
    <t>fade_salh
RT @alhurranews: #عاصمة_القرار
- الكاتب والمحلل الإسرائيلي إيدي
كوهين يتوقع ضربة لوكلاء إيران في
المنطقة بتعاون إسرائيلي أميركي
خليجي @DCAl…</t>
  </si>
  <si>
    <t>i38853673
RT @alhurranews: #عاصمة_القرار
- الكاتب والمحلل الإسرائيلي إيدي
كوهين يتوقع ضربة لوكلاء إيران في
المنطقة بتعاون إسرائيلي أميركي
خليجي @DCAl…</t>
  </si>
  <si>
    <t>saud2918
RT @alhurranews: #عاصمة_القرار
- الكاتب والمحلل الإسرائيلي إيدي
كوهين يتوقع ضربة لوكلاء إيران في
المنطقة بتعاون إسرائيلي أميركي
خليجي @DCAl…</t>
  </si>
  <si>
    <t>ikwfmamtvkd9bzy
RT @alhurranews: #عاصمة_القرار
- الكاتب والمحلل الإسرائيلي إيدي
كوهين يتوقع ضربة لوكلاء إيران في
المنطقة بتعاون إسرائيلي أميركي
خليجي @DCAl…</t>
  </si>
  <si>
    <t>mahmodshafei
RT @alhurranews: #عاصمة_القرار
- الكاتب والمحلل الإسرائيلي إيدي
كوهين يتوقع ضربة لوكلاء إيران في
المنطقة بتعاون إسرائيلي أميركي
خليجي @DCAl…</t>
  </si>
  <si>
    <t>mdjdel7u11bmcpe
RT @alhurranews: #عاصمة_القرار
- الكاتب والمحلل الإسرائيلي إيدي
كوهين يتوقع ضربة لوكلاء إيران في
المنطقة بتعاون إسرائيلي أميركي
خليجي @DCAl…</t>
  </si>
  <si>
    <t>aypress
RT @alhurranews: #عاصمة_القرار
- الكاتب والمحلل الإسرائيلي إيدي
كوهين يتوقع ضربة لوكلاء إيران في
المنطقة بتعاون إسرائيلي أميركي
خليجي @DCAl…</t>
  </si>
  <si>
    <t>x_xmxm
RT @alhurranews: #عاصمة_القرار
- الكاتب والمحلل الإسرائيلي إيدي
كوهين يتوقع ضربة لوكلاء إيران في
المنطقة بتعاون إسرائيلي أميركي
خليجي @DCAl…</t>
  </si>
  <si>
    <t>alsanea2
RT @MBS227472Ttt14m: _xD83D__xDD34_ لكل من
شكك او يسأل من اين تغرد هذا موقعي
ظاهر #عاصمة_القرار 0096611 _xD83D__xDC47__xD83D__xDC47__xD83D__xDC47__xD83D__xDC47__xD83D__xDC47__xD83D__xDC47__xD83D__xDC47__xD83D__xDC47__xD83D__xDC47__xD83D__xDC47__xD83D__xDC47_</t>
  </si>
  <si>
    <t>jvavcad45u3xi38
RT @alhurranews: #عاصمة_القرار
- الكاتب والمحلل الإسرائيلي إيدي
كوهين يتوقع ضربة لوكلاء إيران في
المنطقة بتعاون إسرائيلي أميركي
خليجي @DCAl…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</si>
  <si>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</si>
  <si>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</si>
  <si>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</si>
  <si>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</si>
  <si>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</si>
  <si>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</si>
  <si>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</si>
  <si>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</si>
  <si>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</si>
  <si>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</si>
  <si>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</si>
  <si>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</si>
  <si>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</si>
  <si>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</si>
  <si>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</si>
  <si>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</si>
  <si>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</si>
  <si>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</si>
  <si>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</si>
  <si>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</si>
  <si>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</si>
  <si>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</si>
  <si>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</si>
  <si>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</si>
  <si>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</si>
  <si>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</si>
  <si>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</si>
  <si>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</si>
  <si>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</si>
  <si>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</si>
  <si>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</si>
  <si>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</si>
  <si>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</si>
  <si>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</si>
  <si>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</si>
  <si>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</si>
  <si>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</si>
  <si>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</si>
  <si>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</si>
  <si>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</si>
  <si>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</si>
  <si>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</si>
  <si>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</si>
  <si>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</si>
  <si>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</si>
  <si>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</si>
  <si>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</si>
  <si>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</si>
  <si>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Top URLs in Tweet in Entire Graph</t>
  </si>
  <si>
    <t>Entire Graph Count</t>
  </si>
  <si>
    <t>Top URLs in Tweet in G1</t>
  </si>
  <si>
    <t>Top URLs in Tweet in G2</t>
  </si>
  <si>
    <t>G1 Count</t>
  </si>
  <si>
    <t>Top URLs in Tweet in G3</t>
  </si>
  <si>
    <t>G2 Count</t>
  </si>
  <si>
    <t>G3 Count</t>
  </si>
  <si>
    <t>Top URLs in Tweet</t>
  </si>
  <si>
    <t>https://www.youtube.com/watch?v=RGF26opY5bg&amp;feature=youtu.be https://twitter.com/i/web/status/1167586944668307457</t>
  </si>
  <si>
    <t>https://www.youtube.com/watch?v=EmuvOx9BhFg&amp;t=163s https://www.youtube.com/watch?v=RGF26opY5bg&amp;feature=youtu.be https://twitter.com/i/web/status/1164554208567332864 https://twitter.com/i/web/status/1167134299444957184 https://www.youtube.com/watch?v=EmuvOx9BhFg&amp;feature=youtu.be</t>
  </si>
  <si>
    <t>Top Domains in Tweet in Entire Graph</t>
  </si>
  <si>
    <t>Top Domains in Tweet in G1</t>
  </si>
  <si>
    <t>Top Domains in Tweet in G2</t>
  </si>
  <si>
    <t>Top Domains in Tweet in G3</t>
  </si>
  <si>
    <t>Top Domains in Tweet</t>
  </si>
  <si>
    <t>youtube.com twitter.com</t>
  </si>
  <si>
    <t>Top Hashtags in Tweet in Entire Graph</t>
  </si>
  <si>
    <t>أفغانستان</t>
  </si>
  <si>
    <t>الحرب</t>
  </si>
  <si>
    <t>إسرائيل</t>
  </si>
  <si>
    <t>إيران</t>
  </si>
  <si>
    <t>العراق</t>
  </si>
  <si>
    <t>لبنان</t>
  </si>
  <si>
    <t>ترامب</t>
  </si>
  <si>
    <t>روحاني</t>
  </si>
  <si>
    <t>Top Hashtags in Tweet in G1</t>
  </si>
  <si>
    <t>Top Hashtags in Tweet in G2</t>
  </si>
  <si>
    <t>Top Hashtags in Tweet in G3</t>
  </si>
  <si>
    <t>Top Hashtags in Tweet</t>
  </si>
  <si>
    <t>عاصمة_القرار أفغانستان الحرب إسرائيل إيران العراق سوريا لبنان ترامب روحاني</t>
  </si>
  <si>
    <t>Top Words in Tweet in Entire Graph</t>
  </si>
  <si>
    <t>Words in Sentiment List#1: Positive</t>
  </si>
  <si>
    <t>Words in Sentiment List#2: Negative</t>
  </si>
  <si>
    <t>Words in Sentiment List#3: Angry/Violent</t>
  </si>
  <si>
    <t>Non-categorized Words</t>
  </si>
  <si>
    <t>Total Words</t>
  </si>
  <si>
    <t>#عاصمة_القرار</t>
  </si>
  <si>
    <t>من</t>
  </si>
  <si>
    <t>في</t>
  </si>
  <si>
    <t>لكل</t>
  </si>
  <si>
    <t>Top Words in Tweet in G1</t>
  </si>
  <si>
    <t>شكك</t>
  </si>
  <si>
    <t>او</t>
  </si>
  <si>
    <t>يسأل</t>
  </si>
  <si>
    <t>اين</t>
  </si>
  <si>
    <t>تغرد</t>
  </si>
  <si>
    <t>هذا</t>
  </si>
  <si>
    <t>موقعي</t>
  </si>
  <si>
    <t>ظاهر</t>
  </si>
  <si>
    <t>Top Words in Tweet in G2</t>
  </si>
  <si>
    <t>الكاتب</t>
  </si>
  <si>
    <t>والمحلل</t>
  </si>
  <si>
    <t>الإسرائيلي</t>
  </si>
  <si>
    <t>إيدي</t>
  </si>
  <si>
    <t>كوهين</t>
  </si>
  <si>
    <t>يتوقع</t>
  </si>
  <si>
    <t>ضربة</t>
  </si>
  <si>
    <t>لوكلاء</t>
  </si>
  <si>
    <t>Top Words in Tweet in G3</t>
  </si>
  <si>
    <t>و</t>
  </si>
  <si>
    <t>هل</t>
  </si>
  <si>
    <t>مع</t>
  </si>
  <si>
    <t>وهل</t>
  </si>
  <si>
    <t>تستعجل</t>
  </si>
  <si>
    <t>الانسحاب</t>
  </si>
  <si>
    <t>Top Words in Tweet</t>
  </si>
  <si>
    <t>من لكل شكك او يسأل اين تغرد هذا موقعي ظاهر</t>
  </si>
  <si>
    <t>#عاصمة_القرار alhurranews الكاتب والمحلل الإسرائيلي إيدي كوهين يتوقع ضربة لوكلاء</t>
  </si>
  <si>
    <t>و #عاصمة_القرار في هل مع وهل dcalhurra من تستعجل الانسحاب</t>
  </si>
  <si>
    <t>Top Word Pairs in Tweet in Entire Graph</t>
  </si>
  <si>
    <t>alhurranews,#عاصمة_القرار</t>
  </si>
  <si>
    <t>لكل,من</t>
  </si>
  <si>
    <t>من,شكك</t>
  </si>
  <si>
    <t>شكك,او</t>
  </si>
  <si>
    <t>او,يسأل</t>
  </si>
  <si>
    <t>يسأل,من</t>
  </si>
  <si>
    <t>من,اين</t>
  </si>
  <si>
    <t>اين,تغرد</t>
  </si>
  <si>
    <t>تغرد,هذا</t>
  </si>
  <si>
    <t>هذا,موقعي</t>
  </si>
  <si>
    <t>Top Word Pairs in Tweet in G1</t>
  </si>
  <si>
    <t>موقعي,ظاهر</t>
  </si>
  <si>
    <t>Top Word Pairs in Tweet in G2</t>
  </si>
  <si>
    <t>#عاصمة_القرار,الكاتب</t>
  </si>
  <si>
    <t>الكاتب,والمحلل</t>
  </si>
  <si>
    <t>والمحلل,الإسرائيلي</t>
  </si>
  <si>
    <t>الإسرائيلي,إيدي</t>
  </si>
  <si>
    <t>إيدي,كوهين</t>
  </si>
  <si>
    <t>كوهين,يتوقع</t>
  </si>
  <si>
    <t>يتوقع,ضربة</t>
  </si>
  <si>
    <t>ضربة,لوكلاء</t>
  </si>
  <si>
    <t>لوكلاء,إيران</t>
  </si>
  <si>
    <t>Top Word Pairs in Tweet in G3</t>
  </si>
  <si>
    <t>dcalhurra,هل</t>
  </si>
  <si>
    <t>هل,تستعجل</t>
  </si>
  <si>
    <t>الانسحاب,من</t>
  </si>
  <si>
    <t>هل,بدأت</t>
  </si>
  <si>
    <t>بدأت,#الحرب</t>
  </si>
  <si>
    <t>#الحرب,بين</t>
  </si>
  <si>
    <t>بين,#إسرائيل</t>
  </si>
  <si>
    <t>#إسرائيل,و</t>
  </si>
  <si>
    <t>و,#إيران</t>
  </si>
  <si>
    <t>#إيران,في</t>
  </si>
  <si>
    <t>Top Word Pairs in Tweet</t>
  </si>
  <si>
    <t>لكل,من  من,شكك  شكك,او  او,يسأل  يسأل,من  من,اين  اين,تغرد  تغرد,هذا  هذا,موقعي  موقعي,ظاهر</t>
  </si>
  <si>
    <t>alhurranews,#عاصمة_القرار  #عاصمة_القرار,الكاتب  الكاتب,والمحلل  والمحلل,الإسرائيلي  الإسرائيلي,إيدي  إيدي,كوهين  كوهين,يتوقع  يتوقع,ضربة  ضربة,لوكلاء  لوكلاء,إيران</t>
  </si>
  <si>
    <t>dcalhurra,هل  هل,تستعجل  الانسحاب,من  هل,بدأت  بدأت,#الحرب  #الحرب,بين  بين,#إسرائيل  #إسرائيل,و  و,#إيران  #إيران,في</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</si>
  <si>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</si>
  <si>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</si>
  <si>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</si>
  <si>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</si>
  <si>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</si>
  <si>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</si>
  <si>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</si>
  <si>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</si>
  <si>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</si>
  <si>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</si>
  <si>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alhurranews dcal</t>
  </si>
  <si>
    <t>dcalhurra alhurranews youtube dcal michelghandour</t>
  </si>
  <si>
    <t>Top Tweeters in Entire Graph</t>
  </si>
  <si>
    <t>Top Tweeters in G1</t>
  </si>
  <si>
    <t>Top Tweeters in G2</t>
  </si>
  <si>
    <t>Top Tweeters in G3</t>
  </si>
  <si>
    <t>Top Tweeters</t>
  </si>
  <si>
    <t>ngbahrain salemanj ali_gh_s alwahsh6325 mg95zr ftem22477 mbs227472ttt14m sdalshmrany808 moham977 mqk50</t>
  </si>
  <si>
    <t>edrsedrs mdjdel7u11bmcpe alhurranews aminalammar ramadhansj i3tox8rsobjiftw edycohen ikwfmamtvkd9bzy dcal alhamdani_f</t>
  </si>
  <si>
    <t>abosife2010 charbelantoun youtube michelghandour dcalhurra haningdr albertomiguelf5</t>
  </si>
  <si>
    <t>Top URLs in Tweet by Count</t>
  </si>
  <si>
    <t>https://twitter.com/i/web/status/1167134299444957184 https://www.youtube.com/watch?v=EmuvOx9BhFg&amp;t=163s https://twitter.com/i/web/status/1164554208567332864</t>
  </si>
  <si>
    <t>https://www.youtube.com/watch?v=RGF26opY5bg&amp;feature=youtu.be https://www.youtube.com/watch?v=EmuvOx9BhFg&amp;feature=youtu.be https://www.youtube.com/watch?v=EmuvOx9BhFg&amp;t=163s</t>
  </si>
  <si>
    <t>https://www.youtube.com/watch?v=RGF26opY5bg&amp;feature=youtu.be https://www.youtube.com/watch?v=EmuvOx9BhFg&amp;t=163s</t>
  </si>
  <si>
    <t>Top URLs in Tweet by Salience</t>
  </si>
  <si>
    <t>Top Domains in Tweet by Count</t>
  </si>
  <si>
    <t>twitter.com youtube.com</t>
  </si>
  <si>
    <t>Top Domains in Tweet by Salience</t>
  </si>
  <si>
    <t>Top Hashtags in Tweet by Count</t>
  </si>
  <si>
    <t>عاصمة_القرار الحرب إسرائيل إيران العراق سوريا لبنان ترامب روحاني واشنطن</t>
  </si>
  <si>
    <t>عاصمة_القرار الحرب إسرائيل إيران العراق سوريا لبنان ترامب روحاني</t>
  </si>
  <si>
    <t>عاصمة_القرار واشنطن أفغانستان</t>
  </si>
  <si>
    <t>Top Hashtags in Tweet by Salience</t>
  </si>
  <si>
    <t>الحرب إسرائيل إيران العراق سوريا لبنان ترامب روحاني واشنطن أفغانستان</t>
  </si>
  <si>
    <t>Top Words in Tweet by Count</t>
  </si>
  <si>
    <t>و dcalhurra هل في مع #عاصمة_القرار بدأت #الحرب بين #إسرائيل</t>
  </si>
  <si>
    <t>في و هل #عاصمة_القرار مع من #أفغانستان alhurranews الكاتب والمحلل</t>
  </si>
  <si>
    <t>و في مع dcalhurra هل بدأت #الحرب بين #إسرائيل #إيران</t>
  </si>
  <si>
    <t>من mbs227472ttt14m لكل شكك او يسأل اين تغرد هذا موقعي</t>
  </si>
  <si>
    <t>alhurranews #عاصمة_القرار الكاتب والمحلل الإسرائيلي إيدي كوهين يتوقع ضربة لوكلاء</t>
  </si>
  <si>
    <t>#عاصمة_القرار هل تتحول حروب الدرونز إلى حرب شاملة وهل تطيح</t>
  </si>
  <si>
    <t>#عاصمة_القرار هل و وهل via youtube تستعجل الانسحاب من dcalhurra</t>
  </si>
  <si>
    <t>و هل في وهل مع #عاصمة_القرار dcalhurra بدأت #الحرب بين</t>
  </si>
  <si>
    <t>alhurranews #عاصمة_القرار هل تتحول حروب الدرونز إلى حرب شاملة وهل</t>
  </si>
  <si>
    <t>#عاصمة_القرار alhurranews هل الكاتب والمحلل الإسرائيلي إيدي كوهين يتوقع ضربة</t>
  </si>
  <si>
    <t>Top Words in Tweet by Salience</t>
  </si>
  <si>
    <t>و في مع بدأت #الحرب بين #إسرائيل #إيران #العراق #سوريا</t>
  </si>
  <si>
    <t>و في #عاصمة_القرار مع من #أفغانستان alhurranews الكاتب والمحلل الإسرائيلي</t>
  </si>
  <si>
    <t>هل تتحول حروب الدرونز إلى حرب شاملة وهل تطيح بلقاء</t>
  </si>
  <si>
    <t>و في مع وهل via youtube تستعجل الانسحاب من dcalhurra</t>
  </si>
  <si>
    <t>و في مع dcalhurra بدأت #الحرب بين #إسرائيل #إيران #العراق</t>
  </si>
  <si>
    <t>الكاتب والمحلل الإسرائيلي إيدي كوهين يتوقع ضربة لوكلاء إيران في</t>
  </si>
  <si>
    <t>Top Word Pairs in Tweet by Count</t>
  </si>
  <si>
    <t>dcalhurra,هل  هل,بدأت  بدأت,#الحرب  #الحرب,بين  بين,#إسرائيل  #إسرائيل,و  و,#إيران  #إيران,في  في,#العراق  #العراق,و</t>
  </si>
  <si>
    <t>mbs227472ttt14m,لكل  لكل,من  من,شكك  شكك,او  او,يسأل  يسأل,من  من,اين  اين,تغرد  تغرد,هذا  هذا,موقعي</t>
  </si>
  <si>
    <t>#عاصمة_القرار,هل  هل,تتحول  تتحول,حروب  حروب,الدرونز  الدرونز,إلى  إلى,حرب  حرب,شاملة  شاملة,وهل  وهل,تطيح  تطيح,بلقاء</t>
  </si>
  <si>
    <t>#عاصمة_القرار,هل  via,youtube  هل,تستعجل  الانسحاب,من  dcalhurra,هل  هل,تتحول  تتحول,حروب  حروب,الدرونز  الدرونز,إلى  إلى,حرب</t>
  </si>
  <si>
    <t>alhurranews,#عاصمة_القرار  #عاصمة_القرار,هل  هل,تتحول  تتحول,حروب  حروب,الدرونز  الدرونز,إلى  إلى,حرب  حرب,شاملة  شاملة,وهل  وهل,تطيح</t>
  </si>
  <si>
    <t>Top Word Pairs in Tweet by Salience</t>
  </si>
  <si>
    <t>هل,بدأت  بدأت,#الحرب  #الحرب,بين  بين,#إسرائيل  #إسرائيل,و  و,#إيران  #إيران,في  في,#العراق  #العراق,و  و,#سوريا</t>
  </si>
  <si>
    <t>#عاصمة_القرار,الكاتب  الكاتب,والمحلل  والمحلل,الإسرائيلي  الإسرائيلي,إيدي  إيدي,كوهين  كوهين,يتوقع  يتوقع,ضربة  ضربة,لوكلاء  لوكلاء,إيران  إيران,في</t>
  </si>
  <si>
    <t>Word</t>
  </si>
  <si>
    <t>0096611</t>
  </si>
  <si>
    <t>المنطقة</t>
  </si>
  <si>
    <t>بتعاون</t>
  </si>
  <si>
    <t>إسرائيلي</t>
  </si>
  <si>
    <t>أميركي</t>
  </si>
  <si>
    <t>خليجي</t>
  </si>
  <si>
    <t>إلى</t>
  </si>
  <si>
    <t>تتحول</t>
  </si>
  <si>
    <t>حروب</t>
  </si>
  <si>
    <t>الدرونز</t>
  </si>
  <si>
    <t>حرب</t>
  </si>
  <si>
    <t>شاملة</t>
  </si>
  <si>
    <t>تطيح</t>
  </si>
  <si>
    <t>بلقاء</t>
  </si>
  <si>
    <t>#أفغانستان</t>
  </si>
  <si>
    <t>بدأت</t>
  </si>
  <si>
    <t>#الحرب</t>
  </si>
  <si>
    <t>بين</t>
  </si>
  <si>
    <t>#إسرائيل</t>
  </si>
  <si>
    <t>#إيران</t>
  </si>
  <si>
    <t>#العراق</t>
  </si>
  <si>
    <t>#سوريا</t>
  </si>
  <si>
    <t>#لبنان</t>
  </si>
  <si>
    <t>يلتقي</t>
  </si>
  <si>
    <t>#ترامب</t>
  </si>
  <si>
    <t>#روحاني</t>
  </si>
  <si>
    <t>قريبا</t>
  </si>
  <si>
    <t>#واشنطن</t>
  </si>
  <si>
    <t>ترام</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</si>
  <si>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</si>
  <si>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</si>
  <si>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</si>
  <si>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</si>
  <si>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</si>
  <si>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</si>
  <si>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</si>
  <si>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</si>
  <si>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</si>
  <si>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</si>
  <si>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</si>
  <si>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</si>
  <si>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</si>
  <si>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</si>
  <si>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</si>
  <si>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</si>
  <si>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</si>
  <si>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</si>
  <si>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</si>
  <si>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</si>
  <si>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</si>
  <si>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</si>
  <si>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</si>
  <si>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</si>
  <si>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</si>
  <si>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</si>
  <si>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</si>
  <si>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</si>
  <si>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</si>
  <si>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</si>
  <si>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</si>
  <si>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</si>
  <si>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</si>
  <si>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</si>
  <si>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</si>
  <si>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</si>
  <si>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</si>
  <si>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</si>
  <si>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</si>
  <si>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</si>
  <si>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</si>
  <si>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</si>
  <si>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</si>
  <si>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</si>
  <si>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</si>
  <si>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</si>
  <si>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</si>
  <si>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</si>
  <si>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</si>
  <si>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</si>
  <si>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</si>
  <si>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</si>
  <si>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22-Aug</t>
  </si>
  <si>
    <t>3 PM</t>
  </si>
  <si>
    <t>24-Aug</t>
  </si>
  <si>
    <t>8 PM</t>
  </si>
  <si>
    <t>26-Aug</t>
  </si>
  <si>
    <t>1 PM</t>
  </si>
  <si>
    <t>2 PM</t>
  </si>
  <si>
    <t>27-Aug</t>
  </si>
  <si>
    <t>6 PM</t>
  </si>
  <si>
    <t>29-Aug</t>
  </si>
  <si>
    <t>5 PM</t>
  </si>
  <si>
    <t>30-Aug</t>
  </si>
  <si>
    <t>2 AM</t>
  </si>
  <si>
    <t>3 AM</t>
  </si>
  <si>
    <t>4 AM</t>
  </si>
  <si>
    <t>6 AM</t>
  </si>
  <si>
    <t>7 AM</t>
  </si>
  <si>
    <t>8 AM</t>
  </si>
  <si>
    <t>9 AM</t>
  </si>
  <si>
    <t>10 AM</t>
  </si>
  <si>
    <t>11 AM</t>
  </si>
  <si>
    <t>9 PM</t>
  </si>
  <si>
    <t>11 PM</t>
  </si>
  <si>
    <t>31-Aug</t>
  </si>
  <si>
    <t>12 AM</t>
  </si>
  <si>
    <t>1 AM</t>
  </si>
  <si>
    <t>5 AM</t>
  </si>
  <si>
    <t>Red</t>
  </si>
  <si>
    <t>128, 128, 128</t>
  </si>
  <si>
    <t>G1: من لكل شكك او يسأل اين تغرد هذا موقعي ظاهر</t>
  </si>
  <si>
    <t>G2: #عاصمة_القرار alhurranews الكاتب والمحلل الإسرائيلي إيدي كوهين يتوقع ضربة لوكلاء</t>
  </si>
  <si>
    <t>G3: و #عاصمة_القرار في هل مع وهل dcalhurra من تستعجل الانسحاب</t>
  </si>
  <si>
    <t>Autofill Workbook Results</t>
  </si>
  <si>
    <t>Edge Weight▓1▓1▓0▓True▓Gray▓Red▓▓Edge Weight▓1▓1▓0▓3▓10▓False▓Edge Weight▓1▓1▓0▓35▓12▓False▓▓0▓0▓0▓True▓Black▓Black▓▓Followers▓0▓2405608▓0▓162▓1000▓False▓▓0▓0▓0▓0▓0▓False▓▓0▓0▓0▓0▓0▓False▓▓0▓0▓0▓0▓0▓False</t>
  </si>
  <si>
    <t>GraphSource░GraphServerTwitterSearch▓GraphTerm░عاصمة_القرار▓ImportDescription░The graph represents a network of 56 Twitter users whose tweets in the requested range contained "عاصمة_القرار", or who were replied to or mentioned in those tweets.  The network was obtained from the NodeXL Graph Server on Sunday, 01 September 2019 at 21:23 UTC.
The requested start date was Sunday, 01 September 2019 at 00:01 UTC and the maximum number of days (going backward) was 14.
The maximum number of tweets collected was 5,000.
The tweets in the network were tweeted over the 8-day, 17-hour, 28-minute period from Thursday, 22 August 2019 at 15:05 UTC to Saturday, 31 August 2019 at 08:33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</si>
</sst>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6129282"/>
        <c:axId val="33836947"/>
      </c:barChart>
      <c:catAx>
        <c:axId val="261292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836947"/>
        <c:crosses val="autoZero"/>
        <c:auto val="1"/>
        <c:lblOffset val="100"/>
        <c:noMultiLvlLbl val="0"/>
      </c:catAx>
      <c:valAx>
        <c:axId val="33836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29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8"/>
                <c:pt idx="0">
                  <c:v>3 PM
22-Aug
Aug
2019</c:v>
                </c:pt>
                <c:pt idx="1">
                  <c:v>8 PM
24-Aug</c:v>
                </c:pt>
                <c:pt idx="2">
                  <c:v>1 PM
26-Aug</c:v>
                </c:pt>
                <c:pt idx="3">
                  <c:v>2 PM</c:v>
                </c:pt>
                <c:pt idx="4">
                  <c:v>6 PM
27-Aug</c:v>
                </c:pt>
                <c:pt idx="5">
                  <c:v>5 PM
29-Aug</c:v>
                </c:pt>
                <c:pt idx="6">
                  <c:v>6 PM</c:v>
                </c:pt>
                <c:pt idx="7">
                  <c:v>2 AM
30-Aug</c:v>
                </c:pt>
                <c:pt idx="8">
                  <c:v>3 AM</c:v>
                </c:pt>
                <c:pt idx="9">
                  <c:v>4 AM</c:v>
                </c:pt>
                <c:pt idx="10">
                  <c:v>6 AM</c:v>
                </c:pt>
                <c:pt idx="11">
                  <c:v>7 AM</c:v>
                </c:pt>
                <c:pt idx="12">
                  <c:v>8 AM</c:v>
                </c:pt>
                <c:pt idx="13">
                  <c:v>9 AM</c:v>
                </c:pt>
                <c:pt idx="14">
                  <c:v>10 AM</c:v>
                </c:pt>
                <c:pt idx="15">
                  <c:v>11 AM</c:v>
                </c:pt>
                <c:pt idx="16">
                  <c:v>8 PM</c:v>
                </c:pt>
                <c:pt idx="17">
                  <c:v>9 PM</c:v>
                </c:pt>
                <c:pt idx="18">
                  <c:v>11 PM</c:v>
                </c:pt>
                <c:pt idx="19">
                  <c:v>12 AM
31-Aug</c:v>
                </c:pt>
                <c:pt idx="20">
                  <c:v>1 AM</c:v>
                </c:pt>
                <c:pt idx="21">
                  <c:v>2 AM</c:v>
                </c:pt>
                <c:pt idx="22">
                  <c:v>3 AM</c:v>
                </c:pt>
                <c:pt idx="23">
                  <c:v>4 AM</c:v>
                </c:pt>
                <c:pt idx="24">
                  <c:v>5 AM</c:v>
                </c:pt>
                <c:pt idx="25">
                  <c:v>6 AM</c:v>
                </c:pt>
                <c:pt idx="26">
                  <c:v>7 AM</c:v>
                </c:pt>
                <c:pt idx="27">
                  <c:v>8 AM</c:v>
                </c:pt>
              </c:strCache>
            </c:strRef>
          </c:cat>
          <c:val>
            <c:numRef>
              <c:f>'Time Series'!$B$26:$B$63</c:f>
              <c:numCache>
                <c:formatCode>General</c:formatCode>
                <c:ptCount val="28"/>
                <c:pt idx="0">
                  <c:v>1</c:v>
                </c:pt>
                <c:pt idx="1">
                  <c:v>1</c:v>
                </c:pt>
                <c:pt idx="2">
                  <c:v>2</c:v>
                </c:pt>
                <c:pt idx="3">
                  <c:v>1</c:v>
                </c:pt>
                <c:pt idx="4">
                  <c:v>1</c:v>
                </c:pt>
                <c:pt idx="5">
                  <c:v>1</c:v>
                </c:pt>
                <c:pt idx="6">
                  <c:v>4</c:v>
                </c:pt>
                <c:pt idx="7">
                  <c:v>5</c:v>
                </c:pt>
                <c:pt idx="8">
                  <c:v>3</c:v>
                </c:pt>
                <c:pt idx="9">
                  <c:v>3</c:v>
                </c:pt>
                <c:pt idx="10">
                  <c:v>1</c:v>
                </c:pt>
                <c:pt idx="11">
                  <c:v>1</c:v>
                </c:pt>
                <c:pt idx="12">
                  <c:v>2</c:v>
                </c:pt>
                <c:pt idx="13">
                  <c:v>1</c:v>
                </c:pt>
                <c:pt idx="14">
                  <c:v>1</c:v>
                </c:pt>
                <c:pt idx="15">
                  <c:v>2</c:v>
                </c:pt>
                <c:pt idx="16">
                  <c:v>3</c:v>
                </c:pt>
                <c:pt idx="17">
                  <c:v>1</c:v>
                </c:pt>
                <c:pt idx="18">
                  <c:v>7</c:v>
                </c:pt>
                <c:pt idx="19">
                  <c:v>6</c:v>
                </c:pt>
                <c:pt idx="20">
                  <c:v>4</c:v>
                </c:pt>
                <c:pt idx="21">
                  <c:v>3</c:v>
                </c:pt>
                <c:pt idx="22">
                  <c:v>1</c:v>
                </c:pt>
                <c:pt idx="23">
                  <c:v>3</c:v>
                </c:pt>
                <c:pt idx="24">
                  <c:v>4</c:v>
                </c:pt>
                <c:pt idx="25">
                  <c:v>2</c:v>
                </c:pt>
                <c:pt idx="26">
                  <c:v>1</c:v>
                </c:pt>
                <c:pt idx="27">
                  <c:v>1</c:v>
                </c:pt>
              </c:numCache>
            </c:numRef>
          </c:val>
        </c:ser>
        <c:axId val="7033340"/>
        <c:axId val="63300061"/>
      </c:barChart>
      <c:catAx>
        <c:axId val="7033340"/>
        <c:scaling>
          <c:orientation val="minMax"/>
        </c:scaling>
        <c:axPos val="b"/>
        <c:delete val="0"/>
        <c:numFmt formatCode="General" sourceLinked="1"/>
        <c:majorTickMark val="out"/>
        <c:minorTickMark val="none"/>
        <c:tickLblPos val="nextTo"/>
        <c:crossAx val="63300061"/>
        <c:crosses val="autoZero"/>
        <c:auto val="1"/>
        <c:lblOffset val="100"/>
        <c:noMultiLvlLbl val="0"/>
      </c:catAx>
      <c:valAx>
        <c:axId val="63300061"/>
        <c:scaling>
          <c:orientation val="minMax"/>
        </c:scaling>
        <c:axPos val="l"/>
        <c:majorGridlines/>
        <c:delete val="0"/>
        <c:numFmt formatCode="General" sourceLinked="1"/>
        <c:majorTickMark val="out"/>
        <c:minorTickMark val="none"/>
        <c:tickLblPos val="nextTo"/>
        <c:crossAx val="70333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6097068"/>
        <c:axId val="56438157"/>
      </c:barChart>
      <c:catAx>
        <c:axId val="360970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438157"/>
        <c:crosses val="autoZero"/>
        <c:auto val="1"/>
        <c:lblOffset val="100"/>
        <c:noMultiLvlLbl val="0"/>
      </c:catAx>
      <c:valAx>
        <c:axId val="56438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97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181366"/>
        <c:axId val="8087975"/>
      </c:barChart>
      <c:catAx>
        <c:axId val="381813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087975"/>
        <c:crosses val="autoZero"/>
        <c:auto val="1"/>
        <c:lblOffset val="100"/>
        <c:noMultiLvlLbl val="0"/>
      </c:catAx>
      <c:valAx>
        <c:axId val="8087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81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82912"/>
        <c:axId val="51146209"/>
      </c:barChart>
      <c:catAx>
        <c:axId val="56829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146209"/>
        <c:crosses val="autoZero"/>
        <c:auto val="1"/>
        <c:lblOffset val="100"/>
        <c:noMultiLvlLbl val="0"/>
      </c:catAx>
      <c:valAx>
        <c:axId val="51146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2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7662698"/>
        <c:axId val="49202235"/>
      </c:barChart>
      <c:catAx>
        <c:axId val="576626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202235"/>
        <c:crosses val="autoZero"/>
        <c:auto val="1"/>
        <c:lblOffset val="100"/>
        <c:noMultiLvlLbl val="0"/>
      </c:catAx>
      <c:valAx>
        <c:axId val="49202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62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0166932"/>
        <c:axId val="25958069"/>
      </c:barChart>
      <c:catAx>
        <c:axId val="401669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958069"/>
        <c:crosses val="autoZero"/>
        <c:auto val="1"/>
        <c:lblOffset val="100"/>
        <c:noMultiLvlLbl val="0"/>
      </c:catAx>
      <c:valAx>
        <c:axId val="25958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66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2296030"/>
        <c:axId val="22228815"/>
      </c:barChart>
      <c:catAx>
        <c:axId val="322960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228815"/>
        <c:crosses val="autoZero"/>
        <c:auto val="1"/>
        <c:lblOffset val="100"/>
        <c:noMultiLvlLbl val="0"/>
      </c:catAx>
      <c:valAx>
        <c:axId val="22228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96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5841608"/>
        <c:axId val="55703561"/>
      </c:barChart>
      <c:catAx>
        <c:axId val="658416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703561"/>
        <c:crosses val="autoZero"/>
        <c:auto val="1"/>
        <c:lblOffset val="100"/>
        <c:noMultiLvlLbl val="0"/>
      </c:catAx>
      <c:valAx>
        <c:axId val="55703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41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1570002"/>
        <c:axId val="15694563"/>
      </c:barChart>
      <c:catAx>
        <c:axId val="31570002"/>
        <c:scaling>
          <c:orientation val="minMax"/>
        </c:scaling>
        <c:axPos val="b"/>
        <c:delete val="1"/>
        <c:majorTickMark val="out"/>
        <c:minorTickMark val="none"/>
        <c:tickLblPos val="none"/>
        <c:crossAx val="15694563"/>
        <c:crosses val="autoZero"/>
        <c:auto val="1"/>
        <c:lblOffset val="100"/>
        <c:noMultiLvlLbl val="0"/>
      </c:catAx>
      <c:valAx>
        <c:axId val="15694563"/>
        <c:scaling>
          <c:orientation val="minMax"/>
        </c:scaling>
        <c:axPos val="l"/>
        <c:delete val="1"/>
        <c:majorTickMark val="out"/>
        <c:minorTickMark val="none"/>
        <c:tickLblPos val="none"/>
        <c:crossAx val="315700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Marc Smith" refreshedVersion="5">
  <cacheSource type="worksheet">
    <worksheetSource ref="A2:BL6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واشنطن أفغانستان عاصمة_القرار"/>
        <s v="الحرب إسرائيل إيران العراق سوريا لبنان ترامب روحاني عاصمة_القرار"/>
        <s v="عاصمة_القرار"/>
        <s v="الأميركية أفغانستان طالبان سلام"/>
        <s v="الحرب إسرائيل إيران العراق سوريا لبنان ترامب روحاني"/>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6">
        <d v="2019-08-26T14:08:17.000"/>
        <d v="2019-08-29T18:02:27.000"/>
        <d v="2019-08-29T18:08:11.000"/>
        <d v="2019-08-30T02:24:21.000"/>
        <d v="2019-08-30T02:24:28.000"/>
        <d v="2019-08-30T02:30:34.000"/>
        <d v="2019-08-30T02:34:27.000"/>
        <d v="2019-08-30T03:01:58.000"/>
        <d v="2019-08-30T03:04:37.000"/>
        <d v="2019-08-30T03:41:26.000"/>
        <d v="2019-08-30T04:56:10.000"/>
        <d v="2019-08-30T04:58:31.000"/>
        <d v="2019-08-30T04:58:36.000"/>
        <d v="2019-08-30T06:29:09.000"/>
        <d v="2019-08-30T07:49:12.000"/>
        <d v="2019-08-30T08:08:34.000"/>
        <d v="2019-08-30T08:30:27.000"/>
        <d v="2019-08-30T09:17:11.000"/>
        <d v="2019-08-30T10:27:29.000"/>
        <d v="2019-08-30T11:07:23.000"/>
        <d v="2019-08-30T11:55:48.000"/>
        <d v="2019-08-30T20:11:21.000"/>
        <d v="2019-08-30T20:39:11.000"/>
        <d v="2019-08-30T20:51:47.000"/>
        <d v="2019-08-30T21:23:15.000"/>
        <d v="2019-08-30T23:57:22.000"/>
        <d v="2019-08-30T23:58:34.000"/>
        <d v="2019-08-30T23:58:43.000"/>
        <d v="2019-08-30T23:59:22.000"/>
        <d v="2019-08-30T23:59:45.000"/>
        <d v="2019-08-31T00:20:29.000"/>
        <d v="2019-08-31T00:24:32.000"/>
        <d v="2019-08-24T20:30:05.000"/>
        <d v="2019-08-31T00:25:19.000"/>
        <d v="2019-08-31T00:41:52.000"/>
        <d v="2019-08-27T18:17:16.000"/>
        <d v="2019-08-29T18:06:43.000"/>
        <d v="2019-08-29T18:01:46.000"/>
        <d v="2019-08-31T00:48:02.000"/>
        <d v="2019-08-31T01:15:54.000"/>
        <d v="2019-08-31T01:48:44.000"/>
        <d v="2019-08-31T01:55:20.000"/>
        <d v="2019-08-31T02:10:56.000"/>
        <d v="2019-08-22T15:05:34.000"/>
        <d v="2019-08-26T13:37:35.000"/>
        <d v="2019-08-29T17:57:55.000"/>
        <d v="2019-08-30T23:56:51.000"/>
        <d v="2019-08-26T13:39:37.000"/>
        <d v="2019-08-31T02:20:15.000"/>
        <d v="2019-08-31T02:22:38.000"/>
        <d v="2019-08-31T00:00:27.000"/>
        <d v="2019-08-31T03:12:03.000"/>
        <d v="2019-08-31T04:53:52.000"/>
        <d v="2019-08-31T04:54:54.000"/>
        <d v="2019-08-31T04:56:40.000"/>
        <d v="2019-08-31T05:05:01.000"/>
        <d v="2019-08-31T05:28:15.000"/>
        <d v="2019-08-31T05:36:33.000"/>
        <d v="2019-08-31T05:42:39.000"/>
        <d v="2019-08-31T06:23:37.000"/>
        <d v="2019-08-31T06:31:33.000"/>
        <d v="2019-08-30T02:22:03.000"/>
        <d v="2019-08-31T07:47:19.000"/>
        <d v="2019-08-31T08:33:56.000"/>
        <d v="2019-08-30T23:56:34.000"/>
        <d v="2019-08-31T01:47:15.000"/>
      </sharedItems>
      <fieldGroup par="66" base="22">
        <rangePr groupBy="hours" autoEnd="1" autoStart="1" startDate="2019-08-22T15:05:34.000" endDate="2019-08-31T08:33:56.000"/>
        <groupItems count="26">
          <s v="&lt;8/22/2019"/>
          <s v="12 AM"/>
          <s v="1 AM"/>
          <s v="2 AM"/>
          <s v="3 AM"/>
          <s v="4 AM"/>
          <s v="5 AM"/>
          <s v="6 AM"/>
          <s v="7 AM"/>
          <s v="8 AM"/>
          <s v="9 AM"/>
          <s v="10 AM"/>
          <s v="11 AM"/>
          <s v="12 PM"/>
          <s v="1 PM"/>
          <s v="2 PM"/>
          <s v="3 PM"/>
          <s v="4 PM"/>
          <s v="5 PM"/>
          <s v="6 PM"/>
          <s v="7 PM"/>
          <s v="8 PM"/>
          <s v="9 PM"/>
          <s v="10 PM"/>
          <s v="11 PM"/>
          <s v="&gt;8/3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22T15:05:34.000" endDate="2019-08-31T08:33:56.000"/>
        <groupItems count="368">
          <s v="&lt;8/2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1/2019"/>
        </groupItems>
      </fieldGroup>
    </cacheField>
    <cacheField name="Months" databaseField="0">
      <sharedItems containsMixedTypes="0" count="0"/>
      <fieldGroup base="22">
        <rangePr groupBy="months" autoEnd="1" autoStart="1" startDate="2019-08-22T15:05:34.000" endDate="2019-08-31T08:33:56.000"/>
        <groupItems count="14">
          <s v="&lt;8/22/2019"/>
          <s v="Jan"/>
          <s v="Feb"/>
          <s v="Mar"/>
          <s v="Apr"/>
          <s v="May"/>
          <s v="Jun"/>
          <s v="Jul"/>
          <s v="Aug"/>
          <s v="Sep"/>
          <s v="Oct"/>
          <s v="Nov"/>
          <s v="Dec"/>
          <s v="&gt;8/31/2019"/>
        </groupItems>
      </fieldGroup>
    </cacheField>
    <cacheField name="Years" databaseField="0">
      <sharedItems containsMixedTypes="0" count="0"/>
      <fieldGroup base="22">
        <rangePr groupBy="years" autoEnd="1" autoStart="1" startDate="2019-08-22T15:05:34.000" endDate="2019-08-31T08:33:56.000"/>
        <groupItems count="3">
          <s v="&lt;8/22/2019"/>
          <s v="2019"/>
          <s v="&gt;8/3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6">
  <r>
    <s v="charbelantoun"/>
    <s v="dcalhurra"/>
    <m/>
    <m/>
    <m/>
    <m/>
    <m/>
    <m/>
    <m/>
    <m/>
    <s v="No"/>
    <n v="3"/>
    <m/>
    <m/>
    <x v="0"/>
    <d v="2019-08-26T14:08:17.000"/>
    <s v="RT @DCAlhurra: هل تستعجل #واشنطن الانسحاب من #أفغانستان : _x000a_https://t.co/xq8YwGrm3w _x000a__x000a_#عاصمة_القرار -"/>
    <s v="https://www.youtube.com/watch?v=EmuvOx9BhFg&amp;t=163s"/>
    <s v="youtube.com"/>
    <x v="0"/>
    <m/>
    <s v="http://pbs.twimg.com/profile_images/541670155797807104/332YhohL_normal.jpeg"/>
    <x v="0"/>
    <s v="https://twitter.com/#!/charbelantoun/status/1165989344303300608"/>
    <m/>
    <m/>
    <s v="1165989344303300608"/>
    <m/>
    <b v="0"/>
    <n v="0"/>
    <s v=""/>
    <b v="0"/>
    <s v="ar"/>
    <m/>
    <s v=""/>
    <b v="0"/>
    <n v="0"/>
    <s v="1165981620932874240"/>
    <s v="Twitter for iPhone"/>
    <b v="0"/>
    <s v="1165981620932874240"/>
    <s v="Tweet"/>
    <n v="0"/>
    <n v="0"/>
    <m/>
    <m/>
    <m/>
    <m/>
    <m/>
    <m/>
    <m/>
    <m/>
    <n v="2"/>
    <s v="3"/>
    <s v="3"/>
    <n v="0"/>
    <n v="0"/>
    <n v="0"/>
    <n v="0"/>
    <n v="0"/>
    <n v="0"/>
    <n v="9"/>
    <n v="100"/>
    <n v="9"/>
  </r>
  <r>
    <s v="charbelantoun"/>
    <s v="dcalhurra"/>
    <m/>
    <m/>
    <m/>
    <m/>
    <m/>
    <m/>
    <m/>
    <m/>
    <s v="No"/>
    <n v="4"/>
    <m/>
    <m/>
    <x v="0"/>
    <d v="2019-08-29T18:02:27.000"/>
    <s v="RT @DCAlhurra: هل بدأت #الحرب بين #إسرائيل و #إيران في #العراق و #سوريا و #لبنان؟ وهل يلتقي #ترامب مع #روحاني قريباً؟ _x000a_في #عاصمة_القرار مع…"/>
    <m/>
    <m/>
    <x v="1"/>
    <m/>
    <s v="http://pbs.twimg.com/profile_images/541670155797807104/332YhohL_normal.jpeg"/>
    <x v="1"/>
    <s v="https://twitter.com/#!/charbelantoun/status/1167135439301566469"/>
    <m/>
    <m/>
    <s v="1167135439301566469"/>
    <m/>
    <b v="0"/>
    <n v="0"/>
    <s v=""/>
    <b v="0"/>
    <s v="ar"/>
    <m/>
    <s v=""/>
    <b v="0"/>
    <n v="0"/>
    <s v="1167134299444957184"/>
    <s v="Twitter for iPhone"/>
    <b v="0"/>
    <s v="1167134299444957184"/>
    <s v="Tweet"/>
    <n v="0"/>
    <n v="0"/>
    <m/>
    <m/>
    <m/>
    <m/>
    <m/>
    <m/>
    <m/>
    <m/>
    <n v="2"/>
    <s v="3"/>
    <s v="3"/>
    <n v="0"/>
    <n v="0"/>
    <n v="0"/>
    <n v="0"/>
    <n v="0"/>
    <n v="0"/>
    <n v="24"/>
    <n v="100"/>
    <n v="24"/>
  </r>
  <r>
    <s v="albertomiguelf5"/>
    <s v="dcalhurra"/>
    <m/>
    <m/>
    <m/>
    <m/>
    <m/>
    <m/>
    <m/>
    <m/>
    <s v="No"/>
    <n v="5"/>
    <m/>
    <m/>
    <x v="0"/>
    <d v="2019-08-29T18:08:11.000"/>
    <s v="RT @DCAlhurra: هل بدأت #الحرب بين #إسرائيل و #إيران في #العراق و #سوريا و #لبنان؟ وهل يلتقي #ترامب مع #روحاني قريباً؟ _x000a_في #عاصمة_القرار مع…"/>
    <m/>
    <m/>
    <x v="1"/>
    <m/>
    <s v="http://pbs.twimg.com/profile_images/1148301631768973312/gOjsDeFe_normal.png"/>
    <x v="2"/>
    <s v="https://twitter.com/#!/albertomiguelf5/status/1167136882561552390"/>
    <m/>
    <m/>
    <s v="1167136882561552390"/>
    <m/>
    <b v="0"/>
    <n v="0"/>
    <s v=""/>
    <b v="0"/>
    <s v="ar"/>
    <m/>
    <s v=""/>
    <b v="0"/>
    <n v="0"/>
    <s v="1167134299444957184"/>
    <s v="Twitter for Android"/>
    <b v="0"/>
    <s v="1167134299444957184"/>
    <s v="Tweet"/>
    <n v="0"/>
    <n v="0"/>
    <m/>
    <m/>
    <m/>
    <m/>
    <m/>
    <m/>
    <m/>
    <m/>
    <n v="1"/>
    <s v="3"/>
    <s v="3"/>
    <n v="0"/>
    <n v="0"/>
    <n v="0"/>
    <n v="0"/>
    <n v="0"/>
    <n v="0"/>
    <n v="24"/>
    <n v="100"/>
    <n v="24"/>
  </r>
  <r>
    <s v="la7n_hady"/>
    <s v="mbs227472ttt14m"/>
    <m/>
    <m/>
    <m/>
    <m/>
    <m/>
    <m/>
    <m/>
    <m/>
    <s v="No"/>
    <n v="6"/>
    <m/>
    <m/>
    <x v="0"/>
    <d v="2019-08-30T02:24:21.000"/>
    <s v="RT @MBS227472Ttt14m: 🔴 لكل من شكك او يسأل من اين تغرد_x000a_هذا موقعي ظاهر  #عاصمة_القرار 0096611_x000a_👇👇👇👇👇👇👇👇👇👇👇"/>
    <m/>
    <m/>
    <x v="2"/>
    <m/>
    <s v="http://pbs.twimg.com/profile_images/1048585401794023429/shrV83UL_normal.jpg"/>
    <x v="3"/>
    <s v="https://twitter.com/#!/la7n_hady/status/1167261745267826688"/>
    <m/>
    <m/>
    <s v="1167261745267826688"/>
    <m/>
    <b v="0"/>
    <n v="0"/>
    <s v=""/>
    <b v="0"/>
    <s v="ar"/>
    <m/>
    <s v=""/>
    <b v="0"/>
    <n v="0"/>
    <s v="1167261166185455616"/>
    <s v="Twitter for iPhone"/>
    <b v="0"/>
    <s v="1167261166185455616"/>
    <s v="Tweet"/>
    <n v="0"/>
    <n v="0"/>
    <m/>
    <m/>
    <m/>
    <m/>
    <m/>
    <m/>
    <m/>
    <m/>
    <n v="1"/>
    <s v="1"/>
    <s v="1"/>
    <n v="0"/>
    <n v="0"/>
    <n v="0"/>
    <n v="0"/>
    <n v="0"/>
    <n v="0"/>
    <n v="15"/>
    <n v="100"/>
    <n v="15"/>
  </r>
  <r>
    <s v="falshalawi"/>
    <s v="mbs227472ttt14m"/>
    <m/>
    <m/>
    <m/>
    <m/>
    <m/>
    <m/>
    <m/>
    <m/>
    <s v="No"/>
    <n v="7"/>
    <m/>
    <m/>
    <x v="0"/>
    <d v="2019-08-30T02:24:28.000"/>
    <s v="RT @MBS227472Ttt14m: 🔴 لكل من شكك او يسأل من اين تغرد_x000a_هذا موقعي ظاهر  #عاصمة_القرار 0096611_x000a_👇👇👇👇👇👇👇👇👇👇👇"/>
    <m/>
    <m/>
    <x v="2"/>
    <m/>
    <s v="http://pbs.twimg.com/profile_images/1093679102781997056/mYFzYARr_normal.jpg"/>
    <x v="4"/>
    <s v="https://twitter.com/#!/falshalawi/status/1167261774451810304"/>
    <m/>
    <m/>
    <s v="1167261774451810304"/>
    <m/>
    <b v="0"/>
    <n v="0"/>
    <s v=""/>
    <b v="0"/>
    <s v="ar"/>
    <m/>
    <s v=""/>
    <b v="0"/>
    <n v="0"/>
    <s v="1167261166185455616"/>
    <s v="Twitter for iPhone"/>
    <b v="0"/>
    <s v="1167261166185455616"/>
    <s v="Tweet"/>
    <n v="0"/>
    <n v="0"/>
    <m/>
    <m/>
    <m/>
    <m/>
    <m/>
    <m/>
    <m/>
    <m/>
    <n v="1"/>
    <s v="1"/>
    <s v="1"/>
    <n v="0"/>
    <n v="0"/>
    <n v="0"/>
    <n v="0"/>
    <n v="0"/>
    <n v="0"/>
    <n v="15"/>
    <n v="100"/>
    <n v="15"/>
  </r>
  <r>
    <s v="jknrxwkddcsmqto"/>
    <s v="mbs227472ttt14m"/>
    <m/>
    <m/>
    <m/>
    <m/>
    <m/>
    <m/>
    <m/>
    <m/>
    <s v="No"/>
    <n v="8"/>
    <m/>
    <m/>
    <x v="0"/>
    <d v="2019-08-30T02:30:34.000"/>
    <s v="RT @MBS227472Ttt14m: 🔴 لكل من شكك او يسأل من اين تغرد_x000a_هذا موقعي ظاهر  #عاصمة_القرار 0096611_x000a_👇👇👇👇👇👇👇👇👇👇👇"/>
    <m/>
    <m/>
    <x v="2"/>
    <m/>
    <s v="http://pbs.twimg.com/profile_images/1057594720816455680/fpToV4Pv_normal.jpg"/>
    <x v="5"/>
    <s v="https://twitter.com/#!/jknrxwkddcsmqto/status/1167263311525793792"/>
    <m/>
    <m/>
    <s v="1167263311525793792"/>
    <m/>
    <b v="0"/>
    <n v="0"/>
    <s v=""/>
    <b v="0"/>
    <s v="ar"/>
    <m/>
    <s v=""/>
    <b v="0"/>
    <n v="0"/>
    <s v="1167261166185455616"/>
    <s v="Twitter for iPhone"/>
    <b v="0"/>
    <s v="1167261166185455616"/>
    <s v="Tweet"/>
    <n v="0"/>
    <n v="0"/>
    <m/>
    <m/>
    <m/>
    <m/>
    <m/>
    <m/>
    <m/>
    <m/>
    <n v="1"/>
    <s v="1"/>
    <s v="1"/>
    <n v="0"/>
    <n v="0"/>
    <n v="0"/>
    <n v="0"/>
    <n v="0"/>
    <n v="0"/>
    <n v="15"/>
    <n v="100"/>
    <n v="15"/>
  </r>
  <r>
    <s v="k_2030_m"/>
    <s v="mbs227472ttt14m"/>
    <m/>
    <m/>
    <m/>
    <m/>
    <m/>
    <m/>
    <m/>
    <m/>
    <s v="No"/>
    <n v="9"/>
    <m/>
    <m/>
    <x v="0"/>
    <d v="2019-08-30T02:34:27.000"/>
    <s v="RT @MBS227472Ttt14m: 🔴 لكل من شكك او يسأل من اين تغرد_x000a_هذا موقعي ظاهر  #عاصمة_القرار 0096611_x000a_👇👇👇👇👇👇👇👇👇👇👇"/>
    <m/>
    <m/>
    <x v="2"/>
    <m/>
    <s v="http://pbs.twimg.com/profile_images/1071075717696364545/zsBhpxdj_normal.jpg"/>
    <x v="6"/>
    <s v="https://twitter.com/#!/k_2030_m/status/1167264287875883008"/>
    <m/>
    <m/>
    <s v="1167264287875883008"/>
    <m/>
    <b v="0"/>
    <n v="0"/>
    <s v=""/>
    <b v="0"/>
    <s v="ar"/>
    <m/>
    <s v=""/>
    <b v="0"/>
    <n v="0"/>
    <s v="1167261166185455616"/>
    <s v="Twitter for Android"/>
    <b v="0"/>
    <s v="1167261166185455616"/>
    <s v="Tweet"/>
    <n v="0"/>
    <n v="0"/>
    <m/>
    <m/>
    <m/>
    <m/>
    <m/>
    <m/>
    <m/>
    <m/>
    <n v="1"/>
    <s v="1"/>
    <s v="1"/>
    <n v="0"/>
    <n v="0"/>
    <n v="0"/>
    <n v="0"/>
    <n v="0"/>
    <n v="0"/>
    <n v="15"/>
    <n v="100"/>
    <n v="15"/>
  </r>
  <r>
    <s v="ftem22477"/>
    <s v="mbs227472ttt14m"/>
    <m/>
    <m/>
    <m/>
    <m/>
    <m/>
    <m/>
    <m/>
    <m/>
    <s v="No"/>
    <n v="10"/>
    <m/>
    <m/>
    <x v="0"/>
    <d v="2019-08-30T03:01:58.000"/>
    <s v="RT @MBS227472Ttt14m: 🔴 لكل من شكك او يسأل من اين تغرد_x000a_هذا موقعي ظاهر  #عاصمة_القرار 0096611_x000a_👇👇👇👇👇👇👇👇👇👇👇"/>
    <m/>
    <m/>
    <x v="2"/>
    <m/>
    <s v="http://pbs.twimg.com/profile_images/1048691133948334081/VIeyQZjO_normal.jpg"/>
    <x v="7"/>
    <s v="https://twitter.com/#!/ftem22477/status/1167271212147531776"/>
    <m/>
    <m/>
    <s v="1167271212147531776"/>
    <m/>
    <b v="0"/>
    <n v="0"/>
    <s v=""/>
    <b v="0"/>
    <s v="ar"/>
    <m/>
    <s v=""/>
    <b v="0"/>
    <n v="0"/>
    <s v="1167261166185455616"/>
    <s v="Twitter for Android"/>
    <b v="0"/>
    <s v="1167261166185455616"/>
    <s v="Tweet"/>
    <n v="0"/>
    <n v="0"/>
    <m/>
    <m/>
    <m/>
    <m/>
    <m/>
    <m/>
    <m/>
    <m/>
    <n v="1"/>
    <s v="1"/>
    <s v="1"/>
    <n v="0"/>
    <n v="0"/>
    <n v="0"/>
    <n v="0"/>
    <n v="0"/>
    <n v="0"/>
    <n v="15"/>
    <n v="100"/>
    <n v="15"/>
  </r>
  <r>
    <s v="mqk50"/>
    <s v="mbs227472ttt14m"/>
    <m/>
    <m/>
    <m/>
    <m/>
    <m/>
    <m/>
    <m/>
    <m/>
    <s v="No"/>
    <n v="11"/>
    <m/>
    <m/>
    <x v="0"/>
    <d v="2019-08-30T03:04:37.000"/>
    <s v="RT @MBS227472Ttt14m: 🔴 لكل من شكك او يسأل من اين تغرد_x000a_هذا موقعي ظاهر  #عاصمة_القرار 0096611_x000a_👇👇👇👇👇👇👇👇👇👇👇"/>
    <m/>
    <m/>
    <x v="2"/>
    <m/>
    <s v="http://pbs.twimg.com/profile_images/1764772121/image_normal.jpg"/>
    <x v="8"/>
    <s v="https://twitter.com/#!/mqk50/status/1167271877443801088"/>
    <m/>
    <m/>
    <s v="1167271877443801088"/>
    <m/>
    <b v="0"/>
    <n v="0"/>
    <s v=""/>
    <b v="0"/>
    <s v="ar"/>
    <m/>
    <s v=""/>
    <b v="0"/>
    <n v="0"/>
    <s v="1167261166185455616"/>
    <s v="Twitter for iPhone"/>
    <b v="0"/>
    <s v="1167261166185455616"/>
    <s v="Tweet"/>
    <n v="0"/>
    <n v="0"/>
    <m/>
    <m/>
    <m/>
    <m/>
    <m/>
    <m/>
    <m/>
    <m/>
    <n v="1"/>
    <s v="1"/>
    <s v="1"/>
    <n v="0"/>
    <n v="0"/>
    <n v="0"/>
    <n v="0"/>
    <n v="0"/>
    <n v="0"/>
    <n v="15"/>
    <n v="100"/>
    <n v="15"/>
  </r>
  <r>
    <s v="salemanj"/>
    <s v="mbs227472ttt14m"/>
    <m/>
    <m/>
    <m/>
    <m/>
    <m/>
    <m/>
    <m/>
    <m/>
    <s v="No"/>
    <n v="12"/>
    <m/>
    <m/>
    <x v="0"/>
    <d v="2019-08-30T03:41:26.000"/>
    <s v="RT @MBS227472Ttt14m: 🔴 لكل من شكك او يسأل من اين تغرد_x000a_هذا موقعي ظاهر  #عاصمة_القرار 0096611_x000a_👇👇👇👇👇👇👇👇👇👇👇"/>
    <m/>
    <m/>
    <x v="2"/>
    <m/>
    <s v="http://pbs.twimg.com/profile_images/1060251098202685449/Eho_Cuwi_normal.jpg"/>
    <x v="9"/>
    <s v="https://twitter.com/#!/salemanj/status/1167281142862684160"/>
    <m/>
    <m/>
    <s v="1167281142862684160"/>
    <m/>
    <b v="0"/>
    <n v="0"/>
    <s v=""/>
    <b v="0"/>
    <s v="ar"/>
    <m/>
    <s v=""/>
    <b v="0"/>
    <n v="0"/>
    <s v="1167261166185455616"/>
    <s v="Twitter for Android"/>
    <b v="0"/>
    <s v="1167261166185455616"/>
    <s v="Tweet"/>
    <n v="0"/>
    <n v="0"/>
    <m/>
    <m/>
    <m/>
    <m/>
    <m/>
    <m/>
    <m/>
    <m/>
    <n v="1"/>
    <s v="1"/>
    <s v="1"/>
    <n v="0"/>
    <n v="0"/>
    <n v="0"/>
    <n v="0"/>
    <n v="0"/>
    <n v="0"/>
    <n v="15"/>
    <n v="100"/>
    <n v="15"/>
  </r>
  <r>
    <s v="mg95zr"/>
    <s v="mbs227472ttt14m"/>
    <m/>
    <m/>
    <m/>
    <m/>
    <m/>
    <m/>
    <m/>
    <m/>
    <s v="No"/>
    <n v="13"/>
    <m/>
    <m/>
    <x v="0"/>
    <d v="2019-08-30T04:56:10.000"/>
    <s v="RT @MBS227472Ttt14m: 🔴 لكل من شكك او يسأل من اين تغرد_x000a_هذا موقعي ظاهر  #عاصمة_القرار 0096611_x000a_👇👇👇👇👇👇👇👇👇👇👇"/>
    <m/>
    <m/>
    <x v="2"/>
    <m/>
    <s v="http://pbs.twimg.com/profile_images/1048562893762039808/k-dpqfKA_normal.jpg"/>
    <x v="10"/>
    <s v="https://twitter.com/#!/mg95zr/status/1167299952172650496"/>
    <m/>
    <m/>
    <s v="1167299952172650496"/>
    <m/>
    <b v="0"/>
    <n v="0"/>
    <s v=""/>
    <b v="0"/>
    <s v="ar"/>
    <m/>
    <s v=""/>
    <b v="0"/>
    <n v="0"/>
    <s v="1167261166185455616"/>
    <s v="Twitter for iPhone"/>
    <b v="0"/>
    <s v="1167261166185455616"/>
    <s v="Tweet"/>
    <n v="0"/>
    <n v="0"/>
    <m/>
    <m/>
    <m/>
    <m/>
    <m/>
    <m/>
    <m/>
    <m/>
    <n v="1"/>
    <s v="1"/>
    <s v="1"/>
    <n v="0"/>
    <n v="0"/>
    <n v="0"/>
    <n v="0"/>
    <n v="0"/>
    <n v="0"/>
    <n v="15"/>
    <n v="100"/>
    <n v="15"/>
  </r>
  <r>
    <s v="gzalh1"/>
    <s v="mbs227472ttt14m"/>
    <m/>
    <m/>
    <m/>
    <m/>
    <m/>
    <m/>
    <m/>
    <m/>
    <s v="No"/>
    <n v="14"/>
    <m/>
    <m/>
    <x v="0"/>
    <d v="2019-08-30T04:58:31.000"/>
    <s v="RT @MBS227472Ttt14m: 🔴 لكل من شكك او يسأل من اين تغرد_x000a_هذا موقعي ظاهر  #عاصمة_القرار 0096611_x000a_👇👇👇👇👇👇👇👇👇👇👇"/>
    <m/>
    <m/>
    <x v="2"/>
    <m/>
    <s v="http://pbs.twimg.com/profile_images/1139061876959186944/HCDVVlZn_normal.jpg"/>
    <x v="11"/>
    <s v="https://twitter.com/#!/gzalh1/status/1167300544102195202"/>
    <m/>
    <m/>
    <s v="1167300544102195202"/>
    <m/>
    <b v="0"/>
    <n v="0"/>
    <s v=""/>
    <b v="0"/>
    <s v="ar"/>
    <m/>
    <s v=""/>
    <b v="0"/>
    <n v="0"/>
    <s v="1167261166185455616"/>
    <s v="Twitter for iPhone"/>
    <b v="0"/>
    <s v="1167261166185455616"/>
    <s v="Tweet"/>
    <n v="0"/>
    <n v="0"/>
    <m/>
    <m/>
    <m/>
    <m/>
    <m/>
    <m/>
    <m/>
    <m/>
    <n v="1"/>
    <s v="1"/>
    <s v="1"/>
    <n v="0"/>
    <n v="0"/>
    <n v="0"/>
    <n v="0"/>
    <n v="0"/>
    <n v="0"/>
    <n v="15"/>
    <n v="100"/>
    <n v="15"/>
  </r>
  <r>
    <s v="mmmm0505"/>
    <s v="mbs227472ttt14m"/>
    <m/>
    <m/>
    <m/>
    <m/>
    <m/>
    <m/>
    <m/>
    <m/>
    <s v="No"/>
    <n v="15"/>
    <m/>
    <m/>
    <x v="0"/>
    <d v="2019-08-30T04:58:36.000"/>
    <s v="RT @MBS227472Ttt14m: 🔴 لكل من شكك او يسأل من اين تغرد_x000a_هذا موقعي ظاهر  #عاصمة_القرار 0096611_x000a_👇👇👇👇👇👇👇👇👇👇👇"/>
    <m/>
    <m/>
    <x v="2"/>
    <m/>
    <s v="http://pbs.twimg.com/profile_images/1058452241638719489/O-OGr4cX_normal.jpg"/>
    <x v="12"/>
    <s v="https://twitter.com/#!/mmmm0505/status/1167300562930421763"/>
    <m/>
    <m/>
    <s v="1167300562930421763"/>
    <m/>
    <b v="0"/>
    <n v="0"/>
    <s v=""/>
    <b v="0"/>
    <s v="ar"/>
    <m/>
    <s v=""/>
    <b v="0"/>
    <n v="0"/>
    <s v="1167261166185455616"/>
    <s v="Twitter for Android"/>
    <b v="0"/>
    <s v="1167261166185455616"/>
    <s v="Tweet"/>
    <n v="0"/>
    <n v="0"/>
    <m/>
    <m/>
    <m/>
    <m/>
    <m/>
    <m/>
    <m/>
    <m/>
    <n v="1"/>
    <s v="1"/>
    <s v="1"/>
    <n v="0"/>
    <n v="0"/>
    <n v="0"/>
    <n v="0"/>
    <n v="0"/>
    <n v="0"/>
    <n v="15"/>
    <n v="100"/>
    <n v="15"/>
  </r>
  <r>
    <s v="afun777"/>
    <s v="mbs227472ttt14m"/>
    <m/>
    <m/>
    <m/>
    <m/>
    <m/>
    <m/>
    <m/>
    <m/>
    <s v="No"/>
    <n v="16"/>
    <m/>
    <m/>
    <x v="0"/>
    <d v="2019-08-30T06:29:09.000"/>
    <s v="RT @MBS227472Ttt14m: 🔴 لكل من شكك او يسأل من اين تغرد_x000a_هذا موقعي ظاهر  #عاصمة_القرار 0096611_x000a_👇👇👇👇👇👇👇👇👇👇👇"/>
    <m/>
    <m/>
    <x v="2"/>
    <m/>
    <s v="http://pbs.twimg.com/profile_images/749496173795434496/0EEOV7Yx_normal.jpg"/>
    <x v="13"/>
    <s v="https://twitter.com/#!/afun777/status/1167323352358240258"/>
    <m/>
    <m/>
    <s v="1167323352358240258"/>
    <m/>
    <b v="0"/>
    <n v="0"/>
    <s v=""/>
    <b v="0"/>
    <s v="ar"/>
    <m/>
    <s v=""/>
    <b v="0"/>
    <n v="0"/>
    <s v="1167261166185455616"/>
    <s v="Twitter for iPhone"/>
    <b v="0"/>
    <s v="1167261166185455616"/>
    <s v="Tweet"/>
    <n v="0"/>
    <n v="0"/>
    <m/>
    <m/>
    <m/>
    <m/>
    <m/>
    <m/>
    <m/>
    <m/>
    <n v="1"/>
    <s v="1"/>
    <s v="1"/>
    <n v="0"/>
    <n v="0"/>
    <n v="0"/>
    <n v="0"/>
    <n v="0"/>
    <n v="0"/>
    <n v="15"/>
    <n v="100"/>
    <n v="15"/>
  </r>
  <r>
    <s v="alshahranimufl1"/>
    <s v="mbs227472ttt14m"/>
    <m/>
    <m/>
    <m/>
    <m/>
    <m/>
    <m/>
    <m/>
    <m/>
    <s v="No"/>
    <n v="17"/>
    <m/>
    <m/>
    <x v="0"/>
    <d v="2019-08-30T07:49:12.000"/>
    <s v="RT @MBS227472Ttt14m: 🔴 لكل من شكك او يسأل من اين تغرد_x000a_هذا موقعي ظاهر  #عاصمة_القرار 0096611_x000a_👇👇👇👇👇👇👇👇👇👇👇"/>
    <m/>
    <m/>
    <x v="2"/>
    <m/>
    <s v="http://pbs.twimg.com/profile_images/1144423940355440642/ekTuV2Ae_normal.jpg"/>
    <x v="14"/>
    <s v="https://twitter.com/#!/alshahranimufl1/status/1167343496480661504"/>
    <m/>
    <m/>
    <s v="1167343496480661504"/>
    <m/>
    <b v="0"/>
    <n v="0"/>
    <s v=""/>
    <b v="0"/>
    <s v="ar"/>
    <m/>
    <s v=""/>
    <b v="0"/>
    <n v="0"/>
    <s v="1167261166185455616"/>
    <s v="Twitter for Android"/>
    <b v="0"/>
    <s v="1167261166185455616"/>
    <s v="Tweet"/>
    <n v="0"/>
    <n v="0"/>
    <m/>
    <m/>
    <m/>
    <m/>
    <m/>
    <m/>
    <m/>
    <m/>
    <n v="1"/>
    <s v="1"/>
    <s v="1"/>
    <n v="0"/>
    <n v="0"/>
    <n v="0"/>
    <n v="0"/>
    <n v="0"/>
    <n v="0"/>
    <n v="15"/>
    <n v="100"/>
    <n v="15"/>
  </r>
  <r>
    <s v="icvvhuw9vsziso7"/>
    <s v="mbs227472ttt14m"/>
    <m/>
    <m/>
    <m/>
    <m/>
    <m/>
    <m/>
    <m/>
    <m/>
    <s v="No"/>
    <n v="18"/>
    <m/>
    <m/>
    <x v="0"/>
    <d v="2019-08-30T08:08:34.000"/>
    <s v="RT @MBS227472Ttt14m: 🔴 لكل من شكك او يسأل من اين تغرد_x000a_هذا موقعي ظاهر  #عاصمة_القرار 0096611_x000a_👇👇👇👇👇👇👇👇👇👇👇"/>
    <m/>
    <m/>
    <x v="2"/>
    <m/>
    <s v="http://pbs.twimg.com/profile_images/1164624147546329093/vfBpVSAx_normal.jpg"/>
    <x v="15"/>
    <s v="https://twitter.com/#!/icvvhuw9vsziso7/status/1167348368768667648"/>
    <m/>
    <m/>
    <s v="1167348368768667648"/>
    <m/>
    <b v="0"/>
    <n v="0"/>
    <s v=""/>
    <b v="0"/>
    <s v="ar"/>
    <m/>
    <s v=""/>
    <b v="0"/>
    <n v="0"/>
    <s v="1167261166185455616"/>
    <s v="Twitter for iPhone"/>
    <b v="0"/>
    <s v="1167261166185455616"/>
    <s v="Tweet"/>
    <n v="0"/>
    <n v="0"/>
    <m/>
    <m/>
    <m/>
    <m/>
    <m/>
    <m/>
    <m/>
    <m/>
    <n v="1"/>
    <s v="1"/>
    <s v="1"/>
    <n v="0"/>
    <n v="0"/>
    <n v="0"/>
    <n v="0"/>
    <n v="0"/>
    <n v="0"/>
    <n v="15"/>
    <n v="100"/>
    <n v="15"/>
  </r>
  <r>
    <s v="sdalshmrany808"/>
    <s v="mbs227472ttt14m"/>
    <m/>
    <m/>
    <m/>
    <m/>
    <m/>
    <m/>
    <m/>
    <m/>
    <s v="No"/>
    <n v="19"/>
    <m/>
    <m/>
    <x v="0"/>
    <d v="2019-08-30T08:30:27.000"/>
    <s v="RT @MBS227472Ttt14m: 🔴 لكل من شكك او يسأل من اين تغرد_x000a_هذا موقعي ظاهر  #عاصمة_القرار 0096611_x000a_👇👇👇👇👇👇👇👇👇👇👇"/>
    <m/>
    <m/>
    <x v="2"/>
    <m/>
    <s v="http://pbs.twimg.com/profile_images/1161773876151574528/7cAoo0Sd_normal.jpg"/>
    <x v="16"/>
    <s v="https://twitter.com/#!/sdalshmrany808/status/1167353877487915008"/>
    <m/>
    <m/>
    <s v="1167353877487915008"/>
    <m/>
    <b v="0"/>
    <n v="0"/>
    <s v=""/>
    <b v="0"/>
    <s v="ar"/>
    <m/>
    <s v=""/>
    <b v="0"/>
    <n v="0"/>
    <s v="1167261166185455616"/>
    <s v="Twitter for Android"/>
    <b v="0"/>
    <s v="1167261166185455616"/>
    <s v="Tweet"/>
    <n v="0"/>
    <n v="0"/>
    <m/>
    <m/>
    <m/>
    <m/>
    <m/>
    <m/>
    <m/>
    <m/>
    <n v="1"/>
    <s v="1"/>
    <s v="1"/>
    <n v="0"/>
    <n v="0"/>
    <n v="0"/>
    <n v="0"/>
    <n v="0"/>
    <n v="0"/>
    <n v="15"/>
    <n v="100"/>
    <n v="15"/>
  </r>
  <r>
    <s v="8te7rxvqeipbddy"/>
    <s v="mbs227472ttt14m"/>
    <m/>
    <m/>
    <m/>
    <m/>
    <m/>
    <m/>
    <m/>
    <m/>
    <s v="No"/>
    <n v="20"/>
    <m/>
    <m/>
    <x v="0"/>
    <d v="2019-08-30T09:17:11.000"/>
    <s v="RT @MBS227472Ttt14m: 🔴 لكل من شكك او يسأل من اين تغرد_x000a_هذا موقعي ظاهر  #عاصمة_القرار 0096611_x000a_👇👇👇👇👇👇👇👇👇👇👇"/>
    <m/>
    <m/>
    <x v="2"/>
    <m/>
    <s v="http://pbs.twimg.com/profile_images/1159035931879452673/uiPdWuFX_normal.jpg"/>
    <x v="17"/>
    <s v="https://twitter.com/#!/8te7rxvqeipbddy/status/1167365636697337856"/>
    <m/>
    <m/>
    <s v="1167365636697337856"/>
    <m/>
    <b v="0"/>
    <n v="0"/>
    <s v=""/>
    <b v="0"/>
    <s v="ar"/>
    <m/>
    <s v=""/>
    <b v="0"/>
    <n v="0"/>
    <s v="1167261166185455616"/>
    <s v="Twitter for Android"/>
    <b v="0"/>
    <s v="1167261166185455616"/>
    <s v="Tweet"/>
    <n v="0"/>
    <n v="0"/>
    <m/>
    <m/>
    <m/>
    <m/>
    <m/>
    <m/>
    <m/>
    <m/>
    <n v="1"/>
    <s v="1"/>
    <s v="1"/>
    <n v="0"/>
    <n v="0"/>
    <n v="0"/>
    <n v="0"/>
    <n v="0"/>
    <n v="0"/>
    <n v="15"/>
    <n v="100"/>
    <n v="15"/>
  </r>
  <r>
    <s v="moham977"/>
    <s v="mbs227472ttt14m"/>
    <m/>
    <m/>
    <m/>
    <m/>
    <m/>
    <m/>
    <m/>
    <m/>
    <s v="No"/>
    <n v="21"/>
    <m/>
    <m/>
    <x v="0"/>
    <d v="2019-08-30T10:27:29.000"/>
    <s v="RT @MBS227472Ttt14m: 🔴 لكل من شكك او يسأل من اين تغرد_x000a_هذا موقعي ظاهر  #عاصمة_القرار 0096611_x000a_👇👇👇👇👇👇👇👇👇👇👇"/>
    <m/>
    <m/>
    <x v="2"/>
    <m/>
    <s v="http://pbs.twimg.com/profile_images/1166786730223181825/knkeIqlk_normal.jpg"/>
    <x v="18"/>
    <s v="https://twitter.com/#!/moham977/status/1167383331249504257"/>
    <m/>
    <m/>
    <s v="1167383331249504257"/>
    <m/>
    <b v="0"/>
    <n v="0"/>
    <s v=""/>
    <b v="0"/>
    <s v="ar"/>
    <m/>
    <s v=""/>
    <b v="0"/>
    <n v="0"/>
    <s v="1167261166185455616"/>
    <s v="Twitter for iPhone"/>
    <b v="0"/>
    <s v="1167261166185455616"/>
    <s v="Tweet"/>
    <n v="0"/>
    <n v="0"/>
    <m/>
    <m/>
    <m/>
    <m/>
    <m/>
    <m/>
    <m/>
    <m/>
    <n v="1"/>
    <s v="1"/>
    <s v="1"/>
    <n v="0"/>
    <n v="0"/>
    <n v="0"/>
    <n v="0"/>
    <n v="0"/>
    <n v="0"/>
    <n v="15"/>
    <n v="100"/>
    <n v="15"/>
  </r>
  <r>
    <s v="m_n_5800"/>
    <s v="mbs227472ttt14m"/>
    <m/>
    <m/>
    <m/>
    <m/>
    <m/>
    <m/>
    <m/>
    <m/>
    <s v="No"/>
    <n v="22"/>
    <m/>
    <m/>
    <x v="0"/>
    <d v="2019-08-30T11:07:23.000"/>
    <s v="RT @MBS227472Ttt14m: 🔴 لكل من شكك او يسأل من اين تغرد_x000a_هذا موقعي ظاهر  #عاصمة_القرار 0096611_x000a_👇👇👇👇👇👇👇👇👇👇👇"/>
    <m/>
    <m/>
    <x v="2"/>
    <m/>
    <s v="http://pbs.twimg.com/profile_images/1154996048546402304/aSQdZFsJ_normal.jpg"/>
    <x v="19"/>
    <s v="https://twitter.com/#!/m_n_5800/status/1167393370894942209"/>
    <m/>
    <m/>
    <s v="1167393370894942209"/>
    <m/>
    <b v="0"/>
    <n v="0"/>
    <s v=""/>
    <b v="0"/>
    <s v="ar"/>
    <m/>
    <s v=""/>
    <b v="0"/>
    <n v="0"/>
    <s v="1167261166185455616"/>
    <s v="Twitter for Android"/>
    <b v="0"/>
    <s v="1167261166185455616"/>
    <s v="Tweet"/>
    <n v="0"/>
    <n v="0"/>
    <m/>
    <m/>
    <m/>
    <m/>
    <m/>
    <m/>
    <m/>
    <m/>
    <n v="1"/>
    <s v="1"/>
    <s v="1"/>
    <n v="0"/>
    <n v="0"/>
    <n v="0"/>
    <n v="0"/>
    <n v="0"/>
    <n v="0"/>
    <n v="15"/>
    <n v="100"/>
    <n v="15"/>
  </r>
  <r>
    <s v="ngbahrain"/>
    <s v="mbs227472ttt14m"/>
    <m/>
    <m/>
    <m/>
    <m/>
    <m/>
    <m/>
    <m/>
    <m/>
    <s v="No"/>
    <n v="23"/>
    <m/>
    <m/>
    <x v="0"/>
    <d v="2019-08-30T11:55:48.000"/>
    <s v="RT @MBS227472Ttt14m: 🔴 لكل من شكك او يسأل من اين تغرد_x000a_هذا موقعي ظاهر  #عاصمة_القرار 0096611_x000a_👇👇👇👇👇👇👇👇👇👇👇"/>
    <m/>
    <m/>
    <x v="2"/>
    <m/>
    <s v="http://pbs.twimg.com/profile_images/675845516052324352/HkoLl1F2_normal.jpg"/>
    <x v="20"/>
    <s v="https://twitter.com/#!/ngbahrain/status/1167405556266622979"/>
    <m/>
    <m/>
    <s v="1167405556266622979"/>
    <m/>
    <b v="0"/>
    <n v="0"/>
    <s v=""/>
    <b v="0"/>
    <s v="ar"/>
    <m/>
    <s v=""/>
    <b v="0"/>
    <n v="0"/>
    <s v="1167261166185455616"/>
    <s v="Twitter for Android"/>
    <b v="0"/>
    <s v="1167261166185455616"/>
    <s v="Tweet"/>
    <n v="0"/>
    <n v="0"/>
    <m/>
    <m/>
    <m/>
    <m/>
    <m/>
    <m/>
    <m/>
    <m/>
    <n v="1"/>
    <s v="1"/>
    <s v="1"/>
    <n v="0"/>
    <n v="0"/>
    <n v="0"/>
    <n v="0"/>
    <n v="0"/>
    <n v="0"/>
    <n v="15"/>
    <n v="100"/>
    <n v="15"/>
  </r>
  <r>
    <s v="shqdmm"/>
    <s v="mbs227472ttt14m"/>
    <m/>
    <m/>
    <m/>
    <m/>
    <m/>
    <m/>
    <m/>
    <m/>
    <s v="No"/>
    <n v="24"/>
    <m/>
    <m/>
    <x v="0"/>
    <d v="2019-08-30T20:11:21.000"/>
    <s v="RT @MBS227472Ttt14m: 🔴 لكل من شكك او يسأل من اين تغرد_x000a_هذا موقعي ظاهر  #عاصمة_القرار 0096611_x000a_👇👇👇👇👇👇👇👇👇👇👇"/>
    <m/>
    <m/>
    <x v="2"/>
    <m/>
    <s v="http://pbs.twimg.com/profile_images/1132257775113965569/fdDnoRrz_normal.png"/>
    <x v="21"/>
    <s v="https://twitter.com/#!/shqdmm/status/1167530263754301443"/>
    <m/>
    <m/>
    <s v="1167530263754301443"/>
    <m/>
    <b v="0"/>
    <n v="0"/>
    <s v=""/>
    <b v="0"/>
    <s v="ar"/>
    <m/>
    <s v=""/>
    <b v="0"/>
    <n v="0"/>
    <s v="1167261166185455616"/>
    <s v="Twitter for iPhone"/>
    <b v="0"/>
    <s v="1167261166185455616"/>
    <s v="Tweet"/>
    <n v="0"/>
    <n v="0"/>
    <m/>
    <m/>
    <m/>
    <m/>
    <m/>
    <m/>
    <m/>
    <m/>
    <n v="1"/>
    <s v="1"/>
    <s v="1"/>
    <n v="0"/>
    <n v="0"/>
    <n v="0"/>
    <n v="0"/>
    <n v="0"/>
    <n v="0"/>
    <n v="15"/>
    <n v="100"/>
    <n v="15"/>
  </r>
  <r>
    <s v="mfaaa1987"/>
    <s v="mbs227472ttt14m"/>
    <m/>
    <m/>
    <m/>
    <m/>
    <m/>
    <m/>
    <m/>
    <m/>
    <s v="No"/>
    <n v="25"/>
    <m/>
    <m/>
    <x v="0"/>
    <d v="2019-08-30T20:39:11.000"/>
    <s v="RT @MBS227472Ttt14m: 🔴 لكل من شكك او يسأل من اين تغرد_x000a_هذا موقعي ظاهر  #عاصمة_القرار 0096611_x000a_👇👇👇👇👇👇👇👇👇👇👇"/>
    <m/>
    <m/>
    <x v="2"/>
    <m/>
    <s v="http://pbs.twimg.com/profile_images/1054302578027184128/hDfevqvJ_normal.jpg"/>
    <x v="22"/>
    <s v="https://twitter.com/#!/mfaaa1987/status/1167537268774658048"/>
    <m/>
    <m/>
    <s v="1167537268774658048"/>
    <m/>
    <b v="0"/>
    <n v="0"/>
    <s v=""/>
    <b v="0"/>
    <s v="ar"/>
    <m/>
    <s v=""/>
    <b v="0"/>
    <n v="0"/>
    <s v="1167261166185455616"/>
    <s v="Twitter for iPhone"/>
    <b v="0"/>
    <s v="1167261166185455616"/>
    <s v="Tweet"/>
    <n v="0"/>
    <n v="0"/>
    <m/>
    <m/>
    <m/>
    <m/>
    <m/>
    <m/>
    <m/>
    <m/>
    <n v="1"/>
    <s v="1"/>
    <s v="1"/>
    <n v="0"/>
    <n v="0"/>
    <n v="0"/>
    <n v="0"/>
    <n v="0"/>
    <n v="0"/>
    <n v="15"/>
    <n v="100"/>
    <n v="15"/>
  </r>
  <r>
    <s v="fafafa2030"/>
    <s v="mbs227472ttt14m"/>
    <m/>
    <m/>
    <m/>
    <m/>
    <m/>
    <m/>
    <m/>
    <m/>
    <s v="No"/>
    <n v="26"/>
    <m/>
    <m/>
    <x v="0"/>
    <d v="2019-08-30T20:51:47.000"/>
    <s v="RT @MBS227472Ttt14m: 🔴 لكل من شكك او يسأل من اين تغرد_x000a_هذا موقعي ظاهر  #عاصمة_القرار 0096611_x000a_👇👇👇👇👇👇👇👇👇👇👇"/>
    <m/>
    <m/>
    <x v="2"/>
    <m/>
    <s v="http://pbs.twimg.com/profile_images/872976437644595201/iV17LWEB_normal.jpg"/>
    <x v="23"/>
    <s v="https://twitter.com/#!/fafafa2030/status/1167540439970451456"/>
    <m/>
    <m/>
    <s v="1167540439970451456"/>
    <m/>
    <b v="0"/>
    <n v="0"/>
    <s v=""/>
    <b v="0"/>
    <s v="ar"/>
    <m/>
    <s v=""/>
    <b v="0"/>
    <n v="0"/>
    <s v="1167261166185455616"/>
    <s v="Twitter for Android"/>
    <b v="0"/>
    <s v="1167261166185455616"/>
    <s v="Tweet"/>
    <n v="0"/>
    <n v="0"/>
    <m/>
    <m/>
    <m/>
    <m/>
    <m/>
    <m/>
    <m/>
    <m/>
    <n v="1"/>
    <s v="1"/>
    <s v="1"/>
    <n v="0"/>
    <n v="0"/>
    <n v="0"/>
    <n v="0"/>
    <n v="0"/>
    <n v="0"/>
    <n v="15"/>
    <n v="100"/>
    <n v="15"/>
  </r>
  <r>
    <s v="ali_gh_s"/>
    <s v="mbs227472ttt14m"/>
    <m/>
    <m/>
    <m/>
    <m/>
    <m/>
    <m/>
    <m/>
    <m/>
    <s v="No"/>
    <n v="27"/>
    <m/>
    <m/>
    <x v="0"/>
    <d v="2019-08-30T21:23:15.000"/>
    <s v="RT @MBS227472Ttt14m: 🔴 لكل من شكك او يسأل من اين تغرد_x000a_هذا موقعي ظاهر  #عاصمة_القرار 0096611_x000a_👇👇👇👇👇👇👇👇👇👇👇"/>
    <m/>
    <m/>
    <x v="2"/>
    <m/>
    <s v="http://pbs.twimg.com/profile_images/1159290125366546432/a4RwGZVW_normal.jpg"/>
    <x v="24"/>
    <s v="https://twitter.com/#!/ali_gh_s/status/1167548358560550912"/>
    <m/>
    <m/>
    <s v="1167548358560550912"/>
    <m/>
    <b v="0"/>
    <n v="0"/>
    <s v=""/>
    <b v="0"/>
    <s v="ar"/>
    <m/>
    <s v=""/>
    <b v="0"/>
    <n v="0"/>
    <s v="1167261166185455616"/>
    <s v="Twitter for iPhone"/>
    <b v="0"/>
    <s v="1167261166185455616"/>
    <s v="Tweet"/>
    <n v="0"/>
    <n v="0"/>
    <m/>
    <m/>
    <m/>
    <m/>
    <m/>
    <m/>
    <m/>
    <m/>
    <n v="1"/>
    <s v="1"/>
    <s v="1"/>
    <n v="0"/>
    <n v="0"/>
    <n v="0"/>
    <n v="0"/>
    <n v="0"/>
    <n v="0"/>
    <n v="15"/>
    <n v="100"/>
    <n v="15"/>
  </r>
  <r>
    <s v="aminalammar"/>
    <s v="dcal"/>
    <m/>
    <m/>
    <m/>
    <m/>
    <m/>
    <m/>
    <m/>
    <m/>
    <s v="No"/>
    <n v="28"/>
    <m/>
    <m/>
    <x v="0"/>
    <d v="2019-08-30T23:57:22.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092916610271191041/ANB3-CeB_normal.jpg"/>
    <x v="25"/>
    <s v="https://twitter.com/#!/aminalammar/status/1167587144556306432"/>
    <m/>
    <m/>
    <s v="1167587144556306432"/>
    <m/>
    <b v="0"/>
    <n v="0"/>
    <s v=""/>
    <b v="0"/>
    <s v="ar"/>
    <m/>
    <s v=""/>
    <b v="0"/>
    <n v="0"/>
    <s v="1167586944668307457"/>
    <s v="Twitter for Android"/>
    <b v="0"/>
    <s v="1167586944668307457"/>
    <s v="Tweet"/>
    <n v="0"/>
    <n v="0"/>
    <m/>
    <m/>
    <m/>
    <m/>
    <m/>
    <m/>
    <m/>
    <m/>
    <n v="1"/>
    <s v="2"/>
    <s v="2"/>
    <m/>
    <m/>
    <m/>
    <m/>
    <m/>
    <m/>
    <m/>
    <m/>
    <m/>
  </r>
  <r>
    <s v="alwahsh6325"/>
    <s v="mbs227472ttt14m"/>
    <m/>
    <m/>
    <m/>
    <m/>
    <m/>
    <m/>
    <m/>
    <m/>
    <s v="No"/>
    <n v="30"/>
    <m/>
    <m/>
    <x v="0"/>
    <d v="2019-08-30T23:58:34.000"/>
    <s v="RT @MBS227472Ttt14m: 🔴 لكل من شكك او يسأل من اين تغرد_x000a_هذا موقعي ظاهر  #عاصمة_القرار 0096611_x000a_👇👇👇👇👇👇👇👇👇👇👇"/>
    <m/>
    <m/>
    <x v="2"/>
    <m/>
    <s v="http://pbs.twimg.com/profile_images/1164993309489713153/BANCA_gN_normal.jpg"/>
    <x v="26"/>
    <s v="https://twitter.com/#!/alwahsh6325/status/1167587447770947585"/>
    <m/>
    <m/>
    <s v="1167587447770947585"/>
    <m/>
    <b v="0"/>
    <n v="0"/>
    <s v=""/>
    <b v="0"/>
    <s v="ar"/>
    <m/>
    <s v=""/>
    <b v="0"/>
    <n v="0"/>
    <s v="1167261166185455616"/>
    <s v="Twitter for iPhone"/>
    <b v="0"/>
    <s v="1167261166185455616"/>
    <s v="Tweet"/>
    <n v="0"/>
    <n v="0"/>
    <m/>
    <m/>
    <m/>
    <m/>
    <m/>
    <m/>
    <m/>
    <m/>
    <n v="1"/>
    <s v="1"/>
    <s v="1"/>
    <n v="0"/>
    <n v="0"/>
    <n v="0"/>
    <n v="0"/>
    <n v="0"/>
    <n v="0"/>
    <n v="15"/>
    <n v="100"/>
    <n v="15"/>
  </r>
  <r>
    <s v="marwaal61"/>
    <s v="dcal"/>
    <m/>
    <m/>
    <m/>
    <m/>
    <m/>
    <m/>
    <m/>
    <m/>
    <s v="No"/>
    <n v="31"/>
    <m/>
    <m/>
    <x v="0"/>
    <d v="2019-08-30T23:58:43.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866364945042202624/Dgix4lok_normal.jpg"/>
    <x v="27"/>
    <s v="https://twitter.com/#!/marwaal61/status/1167587484873777153"/>
    <m/>
    <m/>
    <s v="1167587484873777153"/>
    <m/>
    <b v="0"/>
    <n v="0"/>
    <s v=""/>
    <b v="0"/>
    <s v="ar"/>
    <m/>
    <s v=""/>
    <b v="0"/>
    <n v="0"/>
    <s v="1167586944668307457"/>
    <s v="Twitter for iPhone"/>
    <b v="0"/>
    <s v="1167586944668307457"/>
    <s v="Tweet"/>
    <n v="0"/>
    <n v="0"/>
    <m/>
    <m/>
    <m/>
    <m/>
    <m/>
    <m/>
    <m/>
    <m/>
    <n v="1"/>
    <s v="2"/>
    <s v="2"/>
    <m/>
    <m/>
    <m/>
    <m/>
    <m/>
    <m/>
    <m/>
    <m/>
    <m/>
  </r>
  <r>
    <s v="pacific_2020"/>
    <s v="dcal"/>
    <m/>
    <m/>
    <m/>
    <m/>
    <m/>
    <m/>
    <m/>
    <m/>
    <s v="No"/>
    <n v="33"/>
    <m/>
    <m/>
    <x v="0"/>
    <d v="2019-08-30T23:59:22.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66894771606097920/bwVWGR6w_normal.jpg"/>
    <x v="28"/>
    <s v="https://twitter.com/#!/pacific_2020/status/1167587649277898754"/>
    <m/>
    <m/>
    <s v="1167587649277898754"/>
    <m/>
    <b v="0"/>
    <n v="0"/>
    <s v=""/>
    <b v="0"/>
    <s v="ar"/>
    <m/>
    <s v=""/>
    <b v="0"/>
    <n v="0"/>
    <s v="1167586944668307457"/>
    <s v="Twitter for Android"/>
    <b v="0"/>
    <s v="1167586944668307457"/>
    <s v="Tweet"/>
    <n v="0"/>
    <n v="0"/>
    <m/>
    <m/>
    <m/>
    <m/>
    <m/>
    <m/>
    <m/>
    <m/>
    <n v="1"/>
    <s v="2"/>
    <s v="2"/>
    <m/>
    <m/>
    <m/>
    <m/>
    <m/>
    <m/>
    <m/>
    <m/>
    <m/>
  </r>
  <r>
    <s v="yasser_humairi"/>
    <s v="dcal"/>
    <m/>
    <m/>
    <m/>
    <m/>
    <m/>
    <m/>
    <m/>
    <m/>
    <s v="No"/>
    <n v="35"/>
    <m/>
    <m/>
    <x v="0"/>
    <d v="2019-08-30T23:59:45.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67552436552306689/8hHcSSMd_normal.jpg"/>
    <x v="29"/>
    <s v="https://twitter.com/#!/yasser_humairi/status/1167587742282407941"/>
    <m/>
    <m/>
    <s v="1167587742282407941"/>
    <m/>
    <b v="0"/>
    <n v="0"/>
    <s v=""/>
    <b v="0"/>
    <s v="ar"/>
    <m/>
    <s v=""/>
    <b v="0"/>
    <n v="0"/>
    <s v="1167586944668307457"/>
    <s v="Twitter for iPhone"/>
    <b v="0"/>
    <s v="1167586944668307457"/>
    <s v="Tweet"/>
    <n v="0"/>
    <n v="0"/>
    <m/>
    <m/>
    <m/>
    <m/>
    <m/>
    <m/>
    <m/>
    <m/>
    <n v="1"/>
    <s v="2"/>
    <s v="2"/>
    <m/>
    <m/>
    <m/>
    <m/>
    <m/>
    <m/>
    <m/>
    <m/>
    <m/>
  </r>
  <r>
    <s v="edrsedrs"/>
    <s v="dcal"/>
    <m/>
    <m/>
    <m/>
    <m/>
    <m/>
    <m/>
    <m/>
    <m/>
    <s v="No"/>
    <n v="37"/>
    <m/>
    <m/>
    <x v="0"/>
    <d v="2019-08-31T00:20:29.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67563675387006977/tnqoj29p_normal.jpg"/>
    <x v="30"/>
    <s v="https://twitter.com/#!/edrsedrs/status/1167592960189521921"/>
    <m/>
    <m/>
    <s v="1167592960189521921"/>
    <m/>
    <b v="0"/>
    <n v="0"/>
    <s v=""/>
    <b v="0"/>
    <s v="ar"/>
    <m/>
    <s v=""/>
    <b v="0"/>
    <n v="0"/>
    <s v="1167586944668307457"/>
    <s v="Twitter for iPhone"/>
    <b v="0"/>
    <s v="1167586944668307457"/>
    <s v="Tweet"/>
    <n v="0"/>
    <n v="0"/>
    <m/>
    <m/>
    <m/>
    <m/>
    <m/>
    <m/>
    <m/>
    <m/>
    <n v="1"/>
    <s v="2"/>
    <s v="2"/>
    <m/>
    <m/>
    <m/>
    <m/>
    <m/>
    <m/>
    <m/>
    <m/>
    <m/>
  </r>
  <r>
    <s v="omarali904"/>
    <s v="dcal"/>
    <m/>
    <m/>
    <m/>
    <m/>
    <m/>
    <m/>
    <m/>
    <m/>
    <s v="No"/>
    <n v="39"/>
    <m/>
    <m/>
    <x v="0"/>
    <d v="2019-08-31T00:24:32.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65961390156406784/rtBSG0d-_normal.jpg"/>
    <x v="31"/>
    <s v="https://twitter.com/#!/omarali904/status/1167593979304665091"/>
    <m/>
    <m/>
    <s v="1167593979304665091"/>
    <m/>
    <b v="0"/>
    <n v="0"/>
    <s v=""/>
    <b v="0"/>
    <s v="ar"/>
    <m/>
    <s v=""/>
    <b v="0"/>
    <n v="0"/>
    <s v="1167586944668307457"/>
    <s v="Twitter for iPhone"/>
    <b v="0"/>
    <s v="1167586944668307457"/>
    <s v="Tweet"/>
    <n v="0"/>
    <n v="0"/>
    <m/>
    <m/>
    <m/>
    <m/>
    <m/>
    <m/>
    <m/>
    <m/>
    <n v="1"/>
    <s v="2"/>
    <s v="2"/>
    <m/>
    <m/>
    <m/>
    <m/>
    <m/>
    <m/>
    <m/>
    <m/>
    <m/>
  </r>
  <r>
    <s v="michelghandour"/>
    <s v="youtube"/>
    <m/>
    <m/>
    <m/>
    <m/>
    <m/>
    <m/>
    <m/>
    <m/>
    <s v="No"/>
    <n v="41"/>
    <m/>
    <m/>
    <x v="0"/>
    <d v="2019-08-24T20:30:05.000"/>
    <s v="#عاصمة_القرار - هل تستعجل واشنطن الانسحاب من أفغانستان؟ https://t.co/9u7OA56bOH via @YouTube"/>
    <s v="https://www.youtube.com/watch?v=EmuvOx9BhFg&amp;feature=youtu.be"/>
    <s v="youtube.com"/>
    <x v="2"/>
    <m/>
    <s v="http://pbs.twimg.com/profile_images/566260009139335170/YraxOiBp_normal.jpeg"/>
    <x v="32"/>
    <s v="https://twitter.com/#!/michelghandour/status/1165360650597687296"/>
    <m/>
    <m/>
    <s v="1165360650597687296"/>
    <m/>
    <b v="0"/>
    <n v="0"/>
    <s v=""/>
    <b v="0"/>
    <s v="ar"/>
    <m/>
    <s v=""/>
    <b v="0"/>
    <n v="0"/>
    <s v=""/>
    <s v="Twitter for iPhone"/>
    <b v="0"/>
    <s v="1165360650597687296"/>
    <s v="Tweet"/>
    <n v="0"/>
    <n v="0"/>
    <m/>
    <m/>
    <m/>
    <m/>
    <m/>
    <m/>
    <m/>
    <m/>
    <n v="2"/>
    <s v="3"/>
    <s v="3"/>
    <n v="0"/>
    <n v="0"/>
    <n v="0"/>
    <n v="0"/>
    <n v="0"/>
    <n v="0"/>
    <n v="9"/>
    <n v="100"/>
    <n v="9"/>
  </r>
  <r>
    <s v="michelghandour"/>
    <s v="youtube"/>
    <m/>
    <m/>
    <m/>
    <m/>
    <m/>
    <m/>
    <m/>
    <m/>
    <s v="No"/>
    <n v="42"/>
    <m/>
    <m/>
    <x v="0"/>
    <d v="2019-08-31T00:25:19.000"/>
    <s v="#عاصمة_القرار.. هل تتحول حروب الدرونز إلى حرب شاملة؟ وهل تطيح بلقاء ترام... https://t.co/f1Xw2tfRr0 via @YouTube"/>
    <s v="https://www.youtube.com/watch?v=RGF26opY5bg&amp;feature=youtu.be"/>
    <s v="youtube.com"/>
    <x v="2"/>
    <m/>
    <s v="http://pbs.twimg.com/profile_images/566260009139335170/YraxOiBp_normal.jpeg"/>
    <x v="33"/>
    <s v="https://twitter.com/#!/michelghandour/status/1167594176994840576"/>
    <m/>
    <m/>
    <s v="1167594176994840576"/>
    <m/>
    <b v="0"/>
    <n v="0"/>
    <s v=""/>
    <b v="0"/>
    <s v="ar"/>
    <m/>
    <s v=""/>
    <b v="0"/>
    <n v="0"/>
    <s v=""/>
    <s v="Twitter for iPhone"/>
    <b v="0"/>
    <s v="1167594176994840576"/>
    <s v="Tweet"/>
    <n v="0"/>
    <n v="0"/>
    <m/>
    <m/>
    <m/>
    <m/>
    <m/>
    <m/>
    <m/>
    <m/>
    <n v="2"/>
    <s v="3"/>
    <s v="3"/>
    <n v="0"/>
    <n v="0"/>
    <n v="0"/>
    <n v="0"/>
    <n v="0"/>
    <n v="0"/>
    <n v="14"/>
    <n v="100"/>
    <n v="14"/>
  </r>
  <r>
    <s v="haningdr"/>
    <s v="youtube"/>
    <m/>
    <m/>
    <m/>
    <m/>
    <m/>
    <m/>
    <m/>
    <m/>
    <s v="No"/>
    <n v="43"/>
    <m/>
    <m/>
    <x v="0"/>
    <d v="2019-08-31T00:41:52.000"/>
    <s v="RT @michelghandour: #عاصمة_القرار.. هل تتحول حروب الدرونز إلى حرب شاملة؟ وهل تطيح بلقاء ترام... https://t.co/f1Xw2tfRr0 via @YouTube"/>
    <s v="https://www.youtube.com/watch?v=RGF26opY5bg&amp;feature=youtu.be"/>
    <s v="youtube.com"/>
    <x v="2"/>
    <m/>
    <s v="http://pbs.twimg.com/profile_images/3306901265/c3ae890527eee0e55552a4e7e7443370_normal.jpeg"/>
    <x v="34"/>
    <s v="https://twitter.com/#!/haningdr/status/1167598340852391936"/>
    <m/>
    <m/>
    <s v="1167598340852391936"/>
    <m/>
    <b v="0"/>
    <n v="0"/>
    <s v=""/>
    <b v="0"/>
    <s v="ar"/>
    <m/>
    <s v=""/>
    <b v="0"/>
    <n v="0"/>
    <s v="1167594176994840576"/>
    <s v="Twitter for iPhone"/>
    <b v="0"/>
    <s v="1167594176994840576"/>
    <s v="Tweet"/>
    <n v="0"/>
    <n v="0"/>
    <m/>
    <m/>
    <m/>
    <m/>
    <m/>
    <m/>
    <m/>
    <m/>
    <n v="1"/>
    <s v="3"/>
    <s v="3"/>
    <m/>
    <m/>
    <m/>
    <m/>
    <m/>
    <m/>
    <m/>
    <m/>
    <m/>
  </r>
  <r>
    <s v="michelghandour"/>
    <s v="dcalhurra"/>
    <m/>
    <m/>
    <m/>
    <m/>
    <m/>
    <m/>
    <m/>
    <m/>
    <s v="No"/>
    <n v="44"/>
    <m/>
    <m/>
    <x v="0"/>
    <d v="2019-08-27T18:17:16.000"/>
    <s v="RT @DCAlhurra: هل تستعجل #واشنطن الانسحاب من #أفغانستان : _x000a_https://t.co/xq8YwGrm3w _x000a__x000a_#عاصمة_القرار -"/>
    <s v="https://www.youtube.com/watch?v=EmuvOx9BhFg&amp;t=163s"/>
    <s v="youtube.com"/>
    <x v="0"/>
    <m/>
    <s v="http://pbs.twimg.com/profile_images/566260009139335170/YraxOiBp_normal.jpeg"/>
    <x v="35"/>
    <s v="https://twitter.com/#!/michelghandour/status/1166414390331133952"/>
    <m/>
    <m/>
    <s v="1166414390331133952"/>
    <m/>
    <b v="0"/>
    <n v="0"/>
    <s v=""/>
    <b v="0"/>
    <s v="ar"/>
    <m/>
    <s v=""/>
    <b v="0"/>
    <n v="0"/>
    <s v="1165981620932874240"/>
    <s v="Twitter for iPhone"/>
    <b v="0"/>
    <s v="1165981620932874240"/>
    <s v="Tweet"/>
    <n v="0"/>
    <n v="0"/>
    <m/>
    <m/>
    <m/>
    <m/>
    <m/>
    <m/>
    <m/>
    <m/>
    <n v="2"/>
    <s v="3"/>
    <s v="3"/>
    <n v="0"/>
    <n v="0"/>
    <n v="0"/>
    <n v="0"/>
    <n v="0"/>
    <n v="0"/>
    <n v="9"/>
    <n v="100"/>
    <n v="9"/>
  </r>
  <r>
    <s v="michelghandour"/>
    <s v="dcalhurra"/>
    <m/>
    <m/>
    <m/>
    <m/>
    <m/>
    <m/>
    <m/>
    <m/>
    <s v="No"/>
    <n v="45"/>
    <m/>
    <m/>
    <x v="0"/>
    <d v="2019-08-29T18:06:43.000"/>
    <s v="RT @DCAlhurra: هل بدأت #الحرب بين #إسرائيل و #إيران في #العراق و #سوريا و #لبنان؟ وهل يلتقي #ترامب مع #روحاني قريباً؟ _x000a_في #عاصمة_القرار مع…"/>
    <m/>
    <m/>
    <x v="1"/>
    <m/>
    <s v="http://pbs.twimg.com/profile_images/566260009139335170/YraxOiBp_normal.jpeg"/>
    <x v="36"/>
    <s v="https://twitter.com/#!/michelghandour/status/1167136512359698432"/>
    <m/>
    <m/>
    <s v="1167136512359698432"/>
    <m/>
    <b v="0"/>
    <n v="0"/>
    <s v=""/>
    <b v="0"/>
    <s v="ar"/>
    <m/>
    <s v=""/>
    <b v="0"/>
    <n v="0"/>
    <s v="1167134299444957184"/>
    <s v="Twitter Web App"/>
    <b v="0"/>
    <s v="1167134299444957184"/>
    <s v="Tweet"/>
    <n v="0"/>
    <n v="0"/>
    <m/>
    <m/>
    <m/>
    <m/>
    <m/>
    <m/>
    <m/>
    <m/>
    <n v="2"/>
    <s v="3"/>
    <s v="3"/>
    <n v="0"/>
    <n v="0"/>
    <n v="0"/>
    <n v="0"/>
    <n v="0"/>
    <n v="0"/>
    <n v="24"/>
    <n v="100"/>
    <n v="24"/>
  </r>
  <r>
    <s v="haningdr"/>
    <s v="dcalhurra"/>
    <m/>
    <m/>
    <m/>
    <m/>
    <m/>
    <m/>
    <m/>
    <m/>
    <s v="No"/>
    <n v="47"/>
    <m/>
    <m/>
    <x v="0"/>
    <d v="2019-08-29T18:01:46.000"/>
    <s v="RT @DCAlhurra: هل بدأت #الحرب بين #إسرائيل و #إيران في #العراق و #سوريا و #لبنان؟ وهل يلتقي #ترامب مع #روحاني قريباً؟ _x000a_في #عاصمة_القرار مع…"/>
    <m/>
    <m/>
    <x v="1"/>
    <m/>
    <s v="http://pbs.twimg.com/profile_images/3306901265/c3ae890527eee0e55552a4e7e7443370_normal.jpeg"/>
    <x v="37"/>
    <s v="https://twitter.com/#!/haningdr/status/1167135265351262210"/>
    <m/>
    <m/>
    <s v="1167135265351262210"/>
    <m/>
    <b v="0"/>
    <n v="0"/>
    <s v=""/>
    <b v="0"/>
    <s v="ar"/>
    <m/>
    <s v=""/>
    <b v="0"/>
    <n v="0"/>
    <s v="1167134299444957184"/>
    <s v="Twitter Web App"/>
    <b v="0"/>
    <s v="1167134299444957184"/>
    <s v="Tweet"/>
    <n v="0"/>
    <n v="0"/>
    <m/>
    <m/>
    <m/>
    <m/>
    <m/>
    <m/>
    <m/>
    <m/>
    <n v="1"/>
    <s v="3"/>
    <s v="3"/>
    <n v="0"/>
    <n v="0"/>
    <n v="0"/>
    <n v="0"/>
    <n v="0"/>
    <n v="0"/>
    <n v="24"/>
    <n v="100"/>
    <n v="24"/>
  </r>
  <r>
    <s v="rjlsmoo"/>
    <s v="dcal"/>
    <m/>
    <m/>
    <m/>
    <m/>
    <m/>
    <m/>
    <m/>
    <m/>
    <s v="No"/>
    <n v="48"/>
    <m/>
    <m/>
    <x v="0"/>
    <d v="2019-08-31T00:48:02.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33654639591731203/XhfUORw0_normal.jpg"/>
    <x v="38"/>
    <s v="https://twitter.com/#!/rjlsmoo/status/1167599895408193536"/>
    <m/>
    <m/>
    <s v="1167599895408193536"/>
    <m/>
    <b v="0"/>
    <n v="0"/>
    <s v=""/>
    <b v="0"/>
    <s v="ar"/>
    <m/>
    <s v=""/>
    <b v="0"/>
    <n v="0"/>
    <s v="1167586944668307457"/>
    <s v="Twitter for Android"/>
    <b v="0"/>
    <s v="1167586944668307457"/>
    <s v="Tweet"/>
    <n v="0"/>
    <n v="0"/>
    <m/>
    <m/>
    <m/>
    <m/>
    <m/>
    <m/>
    <m/>
    <m/>
    <n v="1"/>
    <s v="2"/>
    <s v="2"/>
    <m/>
    <m/>
    <m/>
    <m/>
    <m/>
    <m/>
    <m/>
    <m/>
    <m/>
  </r>
  <r>
    <s v="emadforman"/>
    <s v="dcal"/>
    <m/>
    <m/>
    <m/>
    <m/>
    <m/>
    <m/>
    <m/>
    <m/>
    <s v="No"/>
    <n v="50"/>
    <m/>
    <m/>
    <x v="0"/>
    <d v="2019-08-31T01:15:54.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66556592675926022/696Mpqwf_normal.jpg"/>
    <x v="39"/>
    <s v="https://twitter.com/#!/emadforman/status/1167606908670414849"/>
    <m/>
    <m/>
    <s v="1167606908670414849"/>
    <m/>
    <b v="0"/>
    <n v="0"/>
    <s v=""/>
    <b v="0"/>
    <s v="ar"/>
    <m/>
    <s v=""/>
    <b v="0"/>
    <n v="0"/>
    <s v="1167586944668307457"/>
    <s v="Twitter for Android"/>
    <b v="0"/>
    <s v="1167586944668307457"/>
    <s v="Tweet"/>
    <n v="0"/>
    <n v="0"/>
    <m/>
    <m/>
    <m/>
    <m/>
    <m/>
    <m/>
    <m/>
    <m/>
    <n v="1"/>
    <s v="2"/>
    <s v="2"/>
    <m/>
    <m/>
    <m/>
    <m/>
    <m/>
    <m/>
    <m/>
    <m/>
    <m/>
  </r>
  <r>
    <s v="alhamdani_f"/>
    <s v="dcal"/>
    <m/>
    <m/>
    <m/>
    <m/>
    <m/>
    <m/>
    <m/>
    <m/>
    <s v="No"/>
    <n v="52"/>
    <m/>
    <m/>
    <x v="0"/>
    <d v="2019-08-31T01:48:44.000"/>
    <s v="RT @alhurranews: #عاصمة_القرار - الكاتب والمحلل الإسرائيلي إيدي كوهين يتوقع ضربة لوكلاء إيران في المنطقة بتعاون إسرائيلي أميركي خليجي @DCAl…"/>
    <m/>
    <m/>
    <x v="2"/>
    <m/>
    <s v="http://abs.twimg.com/sticky/default_profile_images/default_profile_normal.png"/>
    <x v="40"/>
    <s v="https://twitter.com/#!/alhamdani_f/status/1167615170996244481"/>
    <m/>
    <m/>
    <s v="1167615170996244481"/>
    <m/>
    <b v="0"/>
    <n v="0"/>
    <s v=""/>
    <b v="0"/>
    <s v="ar"/>
    <m/>
    <s v=""/>
    <b v="0"/>
    <n v="0"/>
    <s v="1167586944668307457"/>
    <s v="Twitter for Android"/>
    <b v="0"/>
    <s v="1167586944668307457"/>
    <s v="Tweet"/>
    <n v="0"/>
    <n v="0"/>
    <m/>
    <m/>
    <m/>
    <m/>
    <m/>
    <m/>
    <m/>
    <m/>
    <n v="1"/>
    <s v="2"/>
    <s v="2"/>
    <m/>
    <m/>
    <m/>
    <m/>
    <m/>
    <m/>
    <m/>
    <m/>
    <m/>
  </r>
  <r>
    <s v="joumana_dak"/>
    <s v="alhurranews"/>
    <m/>
    <m/>
    <m/>
    <m/>
    <m/>
    <m/>
    <m/>
    <m/>
    <s v="No"/>
    <n v="54"/>
    <m/>
    <m/>
    <x v="0"/>
    <d v="2019-08-31T01:55:20.000"/>
    <s v="RT @alhurranews: #عاصمة_القرار.. هل تتحول حروب الدرونز إلى حرب شاملة؟ وهل تطيح بلقاء ترامب مع روحاني؟ _x000a__x000a_https://t.co/FhNGHGwufu"/>
    <s v="https://www.youtube.com/watch?v=RGF26opY5bg&amp;feature=youtu.be"/>
    <s v="youtube.com"/>
    <x v="2"/>
    <m/>
    <s v="http://pbs.twimg.com/profile_images/1110604575705391107/DB3hWObT_normal.jpg"/>
    <x v="41"/>
    <s v="https://twitter.com/#!/joumana_dak/status/1167616832343355392"/>
    <m/>
    <m/>
    <s v="1167616832343355392"/>
    <m/>
    <b v="0"/>
    <n v="0"/>
    <s v=""/>
    <b v="0"/>
    <s v="ar"/>
    <m/>
    <s v=""/>
    <b v="0"/>
    <n v="0"/>
    <s v="1167614797862580224"/>
    <s v="Twitter for iPhone"/>
    <b v="0"/>
    <s v="1167614797862580224"/>
    <s v="Tweet"/>
    <n v="0"/>
    <n v="0"/>
    <m/>
    <m/>
    <m/>
    <m/>
    <m/>
    <m/>
    <m/>
    <m/>
    <n v="1"/>
    <s v="2"/>
    <s v="2"/>
    <n v="0"/>
    <n v="0"/>
    <n v="0"/>
    <n v="0"/>
    <n v="0"/>
    <n v="0"/>
    <n v="16"/>
    <n v="100"/>
    <n v="16"/>
  </r>
  <r>
    <s v="ramadhansj"/>
    <s v="alhurranews"/>
    <m/>
    <m/>
    <m/>
    <m/>
    <m/>
    <m/>
    <m/>
    <m/>
    <s v="No"/>
    <n v="55"/>
    <m/>
    <m/>
    <x v="0"/>
    <d v="2019-08-31T02:10:56.000"/>
    <s v="RT @alhurranews: #عاصمة_القرار.. هل تتحول حروب الدرونز إلى حرب شاملة؟ وهل تطيح بلقاء ترامب مع روحاني؟ _x000a__x000a_https://t.co/FhNGHGwufu"/>
    <s v="https://www.youtube.com/watch?v=RGF26opY5bg&amp;feature=youtu.be"/>
    <s v="youtube.com"/>
    <x v="2"/>
    <m/>
    <s v="http://pbs.twimg.com/profile_images/547110836255219712/1U36hCUr_normal.jpeg"/>
    <x v="42"/>
    <s v="https://twitter.com/#!/ramadhansj/status/1167620755275825153"/>
    <m/>
    <m/>
    <s v="1167620755275825153"/>
    <m/>
    <b v="0"/>
    <n v="0"/>
    <s v=""/>
    <b v="0"/>
    <s v="ar"/>
    <m/>
    <s v=""/>
    <b v="0"/>
    <n v="0"/>
    <s v="1167614797862580224"/>
    <s v="Twitter for iPhone"/>
    <b v="0"/>
    <s v="1167614797862580224"/>
    <s v="Tweet"/>
    <n v="0"/>
    <n v="0"/>
    <m/>
    <m/>
    <m/>
    <m/>
    <m/>
    <m/>
    <m/>
    <m/>
    <n v="1"/>
    <s v="2"/>
    <s v="2"/>
    <n v="0"/>
    <n v="0"/>
    <n v="0"/>
    <n v="0"/>
    <n v="0"/>
    <n v="0"/>
    <n v="16"/>
    <n v="100"/>
    <n v="16"/>
  </r>
  <r>
    <s v="dcalhurra"/>
    <s v="dcalhurra"/>
    <m/>
    <m/>
    <m/>
    <m/>
    <m/>
    <m/>
    <m/>
    <m/>
    <s v="No"/>
    <n v="56"/>
    <m/>
    <m/>
    <x v="1"/>
    <d v="2019-08-22T15:05:34.000"/>
    <s v="هل تنجح المفاوضات #الأميركية مع كلٍّ من حكومة #أفغانستان و&quot;#طالبان&quot;  في التوصل إلى اتفاق #سلام في افغانستان وانسحاب… https://t.co/6H4qusqPcj"/>
    <s v="https://twitter.com/i/web/status/1164554208567332864"/>
    <s v="twitter.com"/>
    <x v="3"/>
    <m/>
    <s v="http://pbs.twimg.com/profile_images/1058450943971414016/ZILMH7Xj_normal.jpg"/>
    <x v="43"/>
    <s v="https://twitter.com/#!/dcalhurra/status/1164554208567332864"/>
    <m/>
    <m/>
    <s v="1164554208567332864"/>
    <m/>
    <b v="0"/>
    <n v="0"/>
    <s v=""/>
    <b v="0"/>
    <s v="ar"/>
    <m/>
    <s v=""/>
    <b v="0"/>
    <n v="0"/>
    <s v=""/>
    <s v="Twitter Web App"/>
    <b v="1"/>
    <s v="1164554208567332864"/>
    <s v="Tweet"/>
    <n v="0"/>
    <n v="0"/>
    <m/>
    <m/>
    <m/>
    <m/>
    <m/>
    <m/>
    <m/>
    <m/>
    <n v="3"/>
    <s v="3"/>
    <s v="3"/>
    <n v="0"/>
    <n v="0"/>
    <n v="0"/>
    <n v="0"/>
    <n v="0"/>
    <n v="0"/>
    <n v="19"/>
    <n v="100"/>
    <n v="19"/>
  </r>
  <r>
    <s v="dcalhurra"/>
    <s v="dcalhurra"/>
    <m/>
    <m/>
    <m/>
    <m/>
    <m/>
    <m/>
    <m/>
    <m/>
    <s v="No"/>
    <n v="57"/>
    <m/>
    <m/>
    <x v="1"/>
    <d v="2019-08-26T13:37:35.000"/>
    <s v="هل تستعجل #واشنطن الانسحاب من #أفغانستان : _x000a_https://t.co/xq8YwGrm3w _x000a__x000a_#عاصمة_القرار -"/>
    <s v="https://www.youtube.com/watch?v=EmuvOx9BhFg&amp;t=163s"/>
    <s v="youtube.com"/>
    <x v="0"/>
    <m/>
    <s v="http://pbs.twimg.com/profile_images/1058450943971414016/ZILMH7Xj_normal.jpg"/>
    <x v="44"/>
    <s v="https://twitter.com/#!/dcalhurra/status/1165981620932874240"/>
    <m/>
    <m/>
    <s v="1165981620932874240"/>
    <m/>
    <b v="0"/>
    <n v="0"/>
    <s v=""/>
    <b v="0"/>
    <s v="ar"/>
    <m/>
    <s v=""/>
    <b v="0"/>
    <n v="0"/>
    <s v=""/>
    <s v="Twitter Web App"/>
    <b v="0"/>
    <s v="1165981620932874240"/>
    <s v="Tweet"/>
    <n v="0"/>
    <n v="0"/>
    <m/>
    <m/>
    <m/>
    <m/>
    <m/>
    <m/>
    <m/>
    <m/>
    <n v="3"/>
    <s v="3"/>
    <s v="3"/>
    <n v="0"/>
    <n v="0"/>
    <n v="0"/>
    <n v="0"/>
    <n v="0"/>
    <n v="0"/>
    <n v="7"/>
    <n v="100"/>
    <n v="7"/>
  </r>
  <r>
    <s v="dcalhurra"/>
    <s v="dcalhurra"/>
    <m/>
    <m/>
    <m/>
    <m/>
    <m/>
    <m/>
    <m/>
    <m/>
    <s v="No"/>
    <n v="58"/>
    <m/>
    <m/>
    <x v="1"/>
    <d v="2019-08-29T17:57:55.000"/>
    <s v="هل بدأت #الحرب بين #إسرائيل و #إيران في #العراق و #سوريا و #لبنان؟ وهل يلتقي #ترامب مع #روحاني قريباً؟ _x000a_في… https://t.co/FdcndkSy0U"/>
    <s v="https://twitter.com/i/web/status/1167134299444957184"/>
    <s v="twitter.com"/>
    <x v="4"/>
    <m/>
    <s v="http://pbs.twimg.com/profile_images/1058450943971414016/ZILMH7Xj_normal.jpg"/>
    <x v="45"/>
    <s v="https://twitter.com/#!/dcalhurra/status/1167134299444957184"/>
    <m/>
    <m/>
    <s v="1167134299444957184"/>
    <m/>
    <b v="0"/>
    <n v="0"/>
    <s v=""/>
    <b v="0"/>
    <s v="ar"/>
    <m/>
    <s v=""/>
    <b v="0"/>
    <n v="0"/>
    <s v=""/>
    <s v="Twitter Web App"/>
    <b v="1"/>
    <s v="1167134299444957184"/>
    <s v="Tweet"/>
    <n v="0"/>
    <n v="0"/>
    <m/>
    <m/>
    <m/>
    <m/>
    <m/>
    <m/>
    <m/>
    <m/>
    <n v="3"/>
    <s v="3"/>
    <s v="3"/>
    <n v="0"/>
    <n v="0"/>
    <n v="0"/>
    <n v="0"/>
    <n v="0"/>
    <n v="0"/>
    <n v="20"/>
    <n v="100"/>
    <n v="20"/>
  </r>
  <r>
    <s v="dcalhurra"/>
    <s v="dcal"/>
    <m/>
    <m/>
    <m/>
    <m/>
    <m/>
    <m/>
    <m/>
    <m/>
    <s v="No"/>
    <n v="59"/>
    <m/>
    <m/>
    <x v="0"/>
    <d v="2019-08-30T23:56:51.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058450943971414016/ZILMH7Xj_normal.jpg"/>
    <x v="46"/>
    <s v="https://twitter.com/#!/dcalhurra/status/1167587014465732609"/>
    <m/>
    <m/>
    <s v="1167587014465732609"/>
    <m/>
    <b v="0"/>
    <n v="0"/>
    <s v=""/>
    <b v="0"/>
    <s v="ar"/>
    <m/>
    <s v=""/>
    <b v="0"/>
    <n v="0"/>
    <s v="1167586944668307457"/>
    <s v="Twitter for iPhone"/>
    <b v="0"/>
    <s v="1167586944668307457"/>
    <s v="Tweet"/>
    <n v="0"/>
    <n v="0"/>
    <m/>
    <m/>
    <m/>
    <m/>
    <m/>
    <m/>
    <m/>
    <m/>
    <n v="1"/>
    <s v="3"/>
    <s v="2"/>
    <m/>
    <m/>
    <m/>
    <m/>
    <m/>
    <m/>
    <m/>
    <m/>
    <m/>
  </r>
  <r>
    <s v="abosife2010"/>
    <s v="dcalhurra"/>
    <m/>
    <m/>
    <m/>
    <m/>
    <m/>
    <m/>
    <m/>
    <m/>
    <s v="No"/>
    <n v="61"/>
    <m/>
    <m/>
    <x v="0"/>
    <d v="2019-08-26T13:39:37.000"/>
    <s v="RT @DCAlhurra: هل تستعجل #واشنطن الانسحاب من #أفغانستان : _x000a_https://t.co/xq8YwGrm3w _x000a__x000a_#عاصمة_القرار -"/>
    <s v="https://www.youtube.com/watch?v=EmuvOx9BhFg&amp;t=163s"/>
    <s v="youtube.com"/>
    <x v="0"/>
    <m/>
    <s v="http://pbs.twimg.com/profile_images/1132494720654041088/ox942um6_normal.jpg"/>
    <x v="47"/>
    <s v="https://twitter.com/#!/abosife2010/status/1165982132340219904"/>
    <m/>
    <m/>
    <s v="1165982132340219904"/>
    <m/>
    <b v="0"/>
    <n v="0"/>
    <s v=""/>
    <b v="0"/>
    <s v="ar"/>
    <m/>
    <s v=""/>
    <b v="0"/>
    <n v="0"/>
    <s v="1165981620932874240"/>
    <s v="Twitter Web App"/>
    <b v="0"/>
    <s v="1165981620932874240"/>
    <s v="Tweet"/>
    <n v="0"/>
    <n v="0"/>
    <m/>
    <m/>
    <m/>
    <m/>
    <m/>
    <m/>
    <m/>
    <m/>
    <n v="1"/>
    <s v="3"/>
    <s v="3"/>
    <n v="0"/>
    <n v="0"/>
    <n v="0"/>
    <n v="0"/>
    <n v="0"/>
    <n v="0"/>
    <n v="9"/>
    <n v="100"/>
    <n v="9"/>
  </r>
  <r>
    <s v="abosife2010"/>
    <s v="alhurranews"/>
    <m/>
    <m/>
    <m/>
    <m/>
    <m/>
    <m/>
    <m/>
    <m/>
    <s v="No"/>
    <n v="62"/>
    <m/>
    <m/>
    <x v="0"/>
    <d v="2019-08-31T02:20:15.000"/>
    <s v="RT @alhurranews: #عاصمة_القرار.. هل تتحول حروب الدرونز إلى حرب شاملة؟ وهل تطيح بلقاء ترامب مع روحاني؟ _x000a__x000a_https://t.co/FhNGHGwufu"/>
    <s v="https://www.youtube.com/watch?v=RGF26opY5bg&amp;feature=youtu.be"/>
    <s v="youtube.com"/>
    <x v="2"/>
    <m/>
    <s v="http://pbs.twimg.com/profile_images/1132494720654041088/ox942um6_normal.jpg"/>
    <x v="48"/>
    <s v="https://twitter.com/#!/abosife2010/status/1167623101842108417"/>
    <m/>
    <m/>
    <s v="1167623101842108417"/>
    <m/>
    <b v="0"/>
    <n v="0"/>
    <s v=""/>
    <b v="0"/>
    <s v="ar"/>
    <m/>
    <s v=""/>
    <b v="0"/>
    <n v="0"/>
    <s v="1167614797862580224"/>
    <s v="Twitter Web App"/>
    <b v="0"/>
    <s v="1167614797862580224"/>
    <s v="Tweet"/>
    <n v="0"/>
    <n v="0"/>
    <m/>
    <m/>
    <m/>
    <m/>
    <m/>
    <m/>
    <m/>
    <m/>
    <n v="2"/>
    <s v="3"/>
    <s v="2"/>
    <n v="0"/>
    <n v="0"/>
    <n v="0"/>
    <n v="0"/>
    <n v="0"/>
    <n v="0"/>
    <n v="16"/>
    <n v="100"/>
    <n v="16"/>
  </r>
  <r>
    <s v="abosife2010"/>
    <s v="dcal"/>
    <m/>
    <m/>
    <m/>
    <m/>
    <m/>
    <m/>
    <m/>
    <m/>
    <s v="No"/>
    <n v="63"/>
    <m/>
    <m/>
    <x v="0"/>
    <d v="2019-08-31T02:22:38.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32494720654041088/ox942um6_normal.jpg"/>
    <x v="49"/>
    <s v="https://twitter.com/#!/abosife2010/status/1167623700063096833"/>
    <m/>
    <m/>
    <s v="1167623700063096833"/>
    <m/>
    <b v="0"/>
    <n v="0"/>
    <s v=""/>
    <b v="0"/>
    <s v="ar"/>
    <m/>
    <s v=""/>
    <b v="0"/>
    <n v="0"/>
    <s v="1167586944668307457"/>
    <s v="Twitter Web App"/>
    <b v="0"/>
    <s v="1167586944668307457"/>
    <s v="Tweet"/>
    <n v="0"/>
    <n v="0"/>
    <m/>
    <m/>
    <m/>
    <m/>
    <m/>
    <m/>
    <m/>
    <m/>
    <n v="1"/>
    <s v="3"/>
    <s v="2"/>
    <m/>
    <m/>
    <m/>
    <m/>
    <m/>
    <m/>
    <m/>
    <m/>
    <m/>
  </r>
  <r>
    <s v="i3tox8rsobjiftw"/>
    <s v="dcal"/>
    <m/>
    <m/>
    <m/>
    <m/>
    <m/>
    <m/>
    <m/>
    <m/>
    <s v="No"/>
    <n v="65"/>
    <m/>
    <m/>
    <x v="0"/>
    <d v="2019-08-31T00:00:27.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49920635050692608/ws7ruuMK_normal.jpg"/>
    <x v="50"/>
    <s v="https://twitter.com/#!/i3tox8rsobjiftw/status/1167587918900355073"/>
    <m/>
    <m/>
    <s v="1167587918900355073"/>
    <m/>
    <b v="0"/>
    <n v="0"/>
    <s v=""/>
    <b v="0"/>
    <s v="ar"/>
    <m/>
    <s v=""/>
    <b v="0"/>
    <n v="0"/>
    <s v="1167586944668307457"/>
    <s v="Twitter for iPhone"/>
    <b v="0"/>
    <s v="1167586944668307457"/>
    <s v="Tweet"/>
    <n v="0"/>
    <n v="0"/>
    <m/>
    <m/>
    <m/>
    <m/>
    <m/>
    <m/>
    <m/>
    <m/>
    <n v="1"/>
    <s v="2"/>
    <s v="2"/>
    <m/>
    <m/>
    <m/>
    <m/>
    <m/>
    <m/>
    <m/>
    <m/>
    <m/>
  </r>
  <r>
    <s v="i3tox8rsobjiftw"/>
    <s v="alhurranews"/>
    <m/>
    <m/>
    <m/>
    <m/>
    <m/>
    <m/>
    <m/>
    <m/>
    <s v="No"/>
    <n v="67"/>
    <m/>
    <m/>
    <x v="0"/>
    <d v="2019-08-31T03:12:03.000"/>
    <s v="RT @alhurranews: #عاصمة_القرار.. هل تتحول حروب الدرونز إلى حرب شاملة؟ وهل تطيح بلقاء ترامب مع روحاني؟ _x000a__x000a_https://t.co/FhNGHGwufu"/>
    <s v="https://www.youtube.com/watch?v=RGF26opY5bg&amp;feature=youtu.be"/>
    <s v="youtube.com"/>
    <x v="2"/>
    <m/>
    <s v="http://pbs.twimg.com/profile_images/1149920635050692608/ws7ruuMK_normal.jpg"/>
    <x v="51"/>
    <s v="https://twitter.com/#!/i3tox8rsobjiftw/status/1167636136291966976"/>
    <m/>
    <m/>
    <s v="1167636136291966976"/>
    <m/>
    <b v="0"/>
    <n v="0"/>
    <s v=""/>
    <b v="0"/>
    <s v="ar"/>
    <m/>
    <s v=""/>
    <b v="0"/>
    <n v="0"/>
    <s v="1167614797862580224"/>
    <s v="Twitter for iPhone"/>
    <b v="0"/>
    <s v="1167614797862580224"/>
    <s v="Tweet"/>
    <n v="0"/>
    <n v="0"/>
    <m/>
    <m/>
    <m/>
    <m/>
    <m/>
    <m/>
    <m/>
    <m/>
    <n v="2"/>
    <s v="2"/>
    <s v="2"/>
    <n v="0"/>
    <n v="0"/>
    <n v="0"/>
    <n v="0"/>
    <n v="0"/>
    <n v="0"/>
    <n v="16"/>
    <n v="100"/>
    <n v="16"/>
  </r>
  <r>
    <s v="edycohen"/>
    <s v="dcal"/>
    <m/>
    <m/>
    <m/>
    <m/>
    <m/>
    <m/>
    <m/>
    <m/>
    <s v="No"/>
    <n v="68"/>
    <m/>
    <m/>
    <x v="0"/>
    <d v="2019-08-31T04:53:52.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25026618651684864/ozyMWCfq_normal.jpg"/>
    <x v="52"/>
    <s v="https://twitter.com/#!/edycohen/status/1167661760398147584"/>
    <m/>
    <m/>
    <s v="1167661760398147584"/>
    <m/>
    <b v="0"/>
    <n v="0"/>
    <s v=""/>
    <b v="0"/>
    <s v="ar"/>
    <m/>
    <s v=""/>
    <b v="0"/>
    <n v="0"/>
    <s v="1167586944668307457"/>
    <s v="Twitter for Android"/>
    <b v="0"/>
    <s v="1167586944668307457"/>
    <s v="Tweet"/>
    <n v="0"/>
    <n v="0"/>
    <m/>
    <m/>
    <m/>
    <m/>
    <m/>
    <m/>
    <m/>
    <m/>
    <n v="1"/>
    <s v="2"/>
    <s v="2"/>
    <m/>
    <m/>
    <m/>
    <m/>
    <m/>
    <m/>
    <m/>
    <m/>
    <m/>
  </r>
  <r>
    <s v="fade_salh"/>
    <s v="dcal"/>
    <m/>
    <m/>
    <m/>
    <m/>
    <m/>
    <m/>
    <m/>
    <m/>
    <s v="No"/>
    <n v="70"/>
    <m/>
    <m/>
    <x v="0"/>
    <d v="2019-08-31T04:54:54.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45486338646560768/wyez2KQC_normal.jpg"/>
    <x v="53"/>
    <s v="https://twitter.com/#!/fade_salh/status/1167662019673231361"/>
    <m/>
    <m/>
    <s v="1167662019673231361"/>
    <m/>
    <b v="0"/>
    <n v="0"/>
    <s v=""/>
    <b v="0"/>
    <s v="ar"/>
    <m/>
    <s v=""/>
    <b v="0"/>
    <n v="0"/>
    <s v="1167586944668307457"/>
    <s v="Twitter for Android"/>
    <b v="0"/>
    <s v="1167586944668307457"/>
    <s v="Tweet"/>
    <n v="0"/>
    <n v="0"/>
    <m/>
    <m/>
    <m/>
    <m/>
    <m/>
    <m/>
    <m/>
    <m/>
    <n v="1"/>
    <s v="2"/>
    <s v="2"/>
    <m/>
    <m/>
    <m/>
    <m/>
    <m/>
    <m/>
    <m/>
    <m/>
    <m/>
  </r>
  <r>
    <s v="i38853673"/>
    <s v="dcal"/>
    <m/>
    <m/>
    <m/>
    <m/>
    <m/>
    <m/>
    <m/>
    <m/>
    <s v="No"/>
    <n v="72"/>
    <m/>
    <m/>
    <x v="0"/>
    <d v="2019-08-31T04:56:40.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67401591416283136/okvF1pXn_normal.jpg"/>
    <x v="54"/>
    <s v="https://twitter.com/#!/i38853673/status/1167662466177929218"/>
    <m/>
    <m/>
    <s v="1167662466177929218"/>
    <m/>
    <b v="0"/>
    <n v="0"/>
    <s v=""/>
    <b v="0"/>
    <s v="ar"/>
    <m/>
    <s v=""/>
    <b v="0"/>
    <n v="0"/>
    <s v="1167586944668307457"/>
    <s v="Twitter for Android"/>
    <b v="0"/>
    <s v="1167586944668307457"/>
    <s v="Tweet"/>
    <n v="0"/>
    <n v="0"/>
    <m/>
    <m/>
    <m/>
    <m/>
    <m/>
    <m/>
    <m/>
    <m/>
    <n v="1"/>
    <s v="2"/>
    <s v="2"/>
    <m/>
    <m/>
    <m/>
    <m/>
    <m/>
    <m/>
    <m/>
    <m/>
    <m/>
  </r>
  <r>
    <s v="saud2918"/>
    <s v="dcal"/>
    <m/>
    <m/>
    <m/>
    <m/>
    <m/>
    <m/>
    <m/>
    <m/>
    <s v="No"/>
    <n v="74"/>
    <m/>
    <m/>
    <x v="0"/>
    <d v="2019-08-31T05:05:01.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15479544943841280/HAgPimN6_normal.jpg"/>
    <x v="55"/>
    <s v="https://twitter.com/#!/saud2918/status/1167664565359915008"/>
    <m/>
    <m/>
    <s v="1167664565359915008"/>
    <m/>
    <b v="0"/>
    <n v="0"/>
    <s v=""/>
    <b v="0"/>
    <s v="ar"/>
    <m/>
    <s v=""/>
    <b v="0"/>
    <n v="0"/>
    <s v="1167586944668307457"/>
    <s v="Twitter for Android"/>
    <b v="0"/>
    <s v="1167586944668307457"/>
    <s v="Tweet"/>
    <n v="0"/>
    <n v="0"/>
    <m/>
    <m/>
    <m/>
    <m/>
    <m/>
    <m/>
    <m/>
    <m/>
    <n v="1"/>
    <s v="2"/>
    <s v="2"/>
    <m/>
    <m/>
    <m/>
    <m/>
    <m/>
    <m/>
    <m/>
    <m/>
    <m/>
  </r>
  <r>
    <s v="ikwfmamtvkd9bzy"/>
    <s v="dcal"/>
    <m/>
    <m/>
    <m/>
    <m/>
    <m/>
    <m/>
    <m/>
    <m/>
    <s v="No"/>
    <n v="76"/>
    <m/>
    <m/>
    <x v="0"/>
    <d v="2019-08-31T05:28:15.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14596375289892874/5Z78eK6r_normal.jpg"/>
    <x v="56"/>
    <s v="https://twitter.com/#!/ikwfmamtvkd9bzy/status/1167670413054414848"/>
    <m/>
    <m/>
    <s v="1167670413054414848"/>
    <m/>
    <b v="0"/>
    <n v="0"/>
    <s v=""/>
    <b v="0"/>
    <s v="ar"/>
    <m/>
    <s v=""/>
    <b v="0"/>
    <n v="0"/>
    <s v="1167586944668307457"/>
    <s v="Twitter for Android"/>
    <b v="0"/>
    <s v="1167586944668307457"/>
    <s v="Tweet"/>
    <n v="0"/>
    <n v="0"/>
    <m/>
    <m/>
    <m/>
    <m/>
    <m/>
    <m/>
    <m/>
    <m/>
    <n v="1"/>
    <s v="2"/>
    <s v="2"/>
    <m/>
    <m/>
    <m/>
    <m/>
    <m/>
    <m/>
    <m/>
    <m/>
    <m/>
  </r>
  <r>
    <s v="mahmodshafei"/>
    <s v="dcal"/>
    <m/>
    <m/>
    <m/>
    <m/>
    <m/>
    <m/>
    <m/>
    <m/>
    <s v="No"/>
    <n v="78"/>
    <m/>
    <m/>
    <x v="0"/>
    <d v="2019-08-31T05:36:33.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085120550052286464/97skBLXY_normal.jpg"/>
    <x v="57"/>
    <s v="https://twitter.com/#!/mahmodshafei/status/1167672502321131521"/>
    <m/>
    <m/>
    <s v="1167672502321131521"/>
    <m/>
    <b v="0"/>
    <n v="0"/>
    <s v=""/>
    <b v="0"/>
    <s v="ar"/>
    <m/>
    <s v=""/>
    <b v="0"/>
    <n v="0"/>
    <s v="1167586944668307457"/>
    <s v="Twitter for iPhone"/>
    <b v="0"/>
    <s v="1167586944668307457"/>
    <s v="Tweet"/>
    <n v="0"/>
    <n v="0"/>
    <m/>
    <m/>
    <m/>
    <m/>
    <m/>
    <m/>
    <m/>
    <m/>
    <n v="1"/>
    <s v="2"/>
    <s v="2"/>
    <m/>
    <m/>
    <m/>
    <m/>
    <m/>
    <m/>
    <m/>
    <m/>
    <m/>
  </r>
  <r>
    <s v="mdjdel7u11bmcpe"/>
    <s v="dcal"/>
    <m/>
    <m/>
    <m/>
    <m/>
    <m/>
    <m/>
    <m/>
    <m/>
    <s v="No"/>
    <n v="80"/>
    <m/>
    <m/>
    <x v="0"/>
    <d v="2019-08-31T05:42:39.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082305631636373506/Fj88dNs1_normal.jpg"/>
    <x v="58"/>
    <s v="https://twitter.com/#!/mdjdel7u11bmcpe/status/1167674035490164741"/>
    <m/>
    <m/>
    <s v="1167674035490164741"/>
    <m/>
    <b v="0"/>
    <n v="0"/>
    <s v=""/>
    <b v="0"/>
    <s v="ar"/>
    <m/>
    <s v=""/>
    <b v="0"/>
    <n v="0"/>
    <s v="1167586944668307457"/>
    <s v="Twitter for iPhone"/>
    <b v="0"/>
    <s v="1167586944668307457"/>
    <s v="Tweet"/>
    <n v="0"/>
    <n v="0"/>
    <m/>
    <m/>
    <m/>
    <m/>
    <m/>
    <m/>
    <m/>
    <m/>
    <n v="1"/>
    <s v="2"/>
    <s v="2"/>
    <m/>
    <m/>
    <m/>
    <m/>
    <m/>
    <m/>
    <m/>
    <m/>
    <m/>
  </r>
  <r>
    <s v="aypress"/>
    <s v="dcal"/>
    <m/>
    <m/>
    <m/>
    <m/>
    <m/>
    <m/>
    <m/>
    <m/>
    <s v="No"/>
    <n v="82"/>
    <m/>
    <m/>
    <x v="0"/>
    <d v="2019-08-31T06:23:37.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045027559392579585/OpNLNQcT_normal.jpg"/>
    <x v="59"/>
    <s v="https://twitter.com/#!/aypress/status/1167684348788793345"/>
    <m/>
    <m/>
    <s v="1167684348788793345"/>
    <m/>
    <b v="0"/>
    <n v="0"/>
    <s v=""/>
    <b v="0"/>
    <s v="ar"/>
    <m/>
    <s v=""/>
    <b v="0"/>
    <n v="0"/>
    <s v="1167586944668307457"/>
    <s v="Twitter for Android"/>
    <b v="0"/>
    <s v="1167586944668307457"/>
    <s v="Tweet"/>
    <n v="0"/>
    <n v="0"/>
    <m/>
    <m/>
    <m/>
    <m/>
    <m/>
    <m/>
    <m/>
    <m/>
    <n v="1"/>
    <s v="2"/>
    <s v="2"/>
    <m/>
    <m/>
    <m/>
    <m/>
    <m/>
    <m/>
    <m/>
    <m/>
    <m/>
  </r>
  <r>
    <s v="x_xmxm"/>
    <s v="dcal"/>
    <m/>
    <m/>
    <m/>
    <m/>
    <m/>
    <m/>
    <m/>
    <m/>
    <s v="No"/>
    <n v="84"/>
    <m/>
    <m/>
    <x v="0"/>
    <d v="2019-08-31T06:31:33.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58380032533979137/jmxD93hX_normal.jpg"/>
    <x v="60"/>
    <s v="https://twitter.com/#!/x_xmxm/status/1167686345013305344"/>
    <m/>
    <m/>
    <s v="1167686345013305344"/>
    <m/>
    <b v="0"/>
    <n v="0"/>
    <s v=""/>
    <b v="0"/>
    <s v="ar"/>
    <m/>
    <s v=""/>
    <b v="0"/>
    <n v="0"/>
    <s v="1167586944668307457"/>
    <s v="Twitter for iPhone"/>
    <b v="0"/>
    <s v="1167586944668307457"/>
    <s v="Tweet"/>
    <n v="0"/>
    <n v="0"/>
    <m/>
    <m/>
    <m/>
    <m/>
    <m/>
    <m/>
    <m/>
    <m/>
    <n v="1"/>
    <s v="2"/>
    <s v="2"/>
    <m/>
    <m/>
    <m/>
    <m/>
    <m/>
    <m/>
    <m/>
    <m/>
    <m/>
  </r>
  <r>
    <s v="mbs227472ttt14m"/>
    <s v="mbs227472ttt14m"/>
    <m/>
    <m/>
    <m/>
    <m/>
    <m/>
    <m/>
    <m/>
    <m/>
    <s v="No"/>
    <n v="86"/>
    <m/>
    <m/>
    <x v="1"/>
    <d v="2019-08-30T02:22:03.000"/>
    <s v="🔴 لكل من شكك او يسأل من اين تغرد_x000a_هذا موقعي ظاهر  #عاصمة_القرار 0096611_x000a_👇👇👇👇👇👇👇👇👇👇👇"/>
    <m/>
    <m/>
    <x v="2"/>
    <m/>
    <s v="http://pbs.twimg.com/profile_images/1053081376185110528/YIl8syNx_normal.jpg"/>
    <x v="61"/>
    <s v="https://twitter.com/#!/mbs227472ttt14m/status/1167261166185455616"/>
    <m/>
    <m/>
    <s v="1167261166185455616"/>
    <m/>
    <b v="0"/>
    <n v="0"/>
    <s v=""/>
    <b v="0"/>
    <s v="ar"/>
    <m/>
    <s v=""/>
    <b v="0"/>
    <n v="0"/>
    <s v=""/>
    <s v="Twitter for Android"/>
    <b v="0"/>
    <s v="1167261166185455616"/>
    <s v="Tweet"/>
    <n v="0"/>
    <n v="0"/>
    <s v="46.304398,24.332068 _x000a_46.304398,25.111819 _x000a_47.065756,25.111819 _x000a_47.065756,24.332068"/>
    <s v="المملكة العربية السعودية"/>
    <s v="SA"/>
    <s v="الرياض, المملكة العربية السعودية"/>
    <s v="01bf5c1e56ac186d"/>
    <s v="الرياض"/>
    <s v="city"/>
    <s v="https://api.twitter.com/1.1/geo/id/01bf5c1e56ac186d.json"/>
    <n v="1"/>
    <s v="1"/>
    <s v="1"/>
    <n v="0"/>
    <n v="0"/>
    <n v="0"/>
    <n v="0"/>
    <n v="0"/>
    <n v="0"/>
    <n v="13"/>
    <n v="100"/>
    <n v="13"/>
  </r>
  <r>
    <s v="alsanea2"/>
    <s v="mbs227472ttt14m"/>
    <m/>
    <m/>
    <m/>
    <m/>
    <m/>
    <m/>
    <m/>
    <m/>
    <s v="No"/>
    <n v="87"/>
    <m/>
    <m/>
    <x v="0"/>
    <d v="2019-08-31T07:47:19.000"/>
    <s v="RT @MBS227472Ttt14m: 🔴 لكل من شكك او يسأل من اين تغرد_x000a_هذا موقعي ظاهر  #عاصمة_القرار 0096611_x000a_👇👇👇👇👇👇👇👇👇👇👇"/>
    <m/>
    <m/>
    <x v="2"/>
    <m/>
    <s v="http://pbs.twimg.com/profile_images/1109935176233246726/Z2KjQnEI_normal.jpg"/>
    <x v="62"/>
    <s v="https://twitter.com/#!/alsanea2/status/1167705409550979073"/>
    <m/>
    <m/>
    <s v="1167705409550979073"/>
    <m/>
    <b v="0"/>
    <n v="0"/>
    <s v=""/>
    <b v="0"/>
    <s v="ar"/>
    <m/>
    <s v=""/>
    <b v="0"/>
    <n v="0"/>
    <s v="1167261166185455616"/>
    <s v="Twitter for Android"/>
    <b v="0"/>
    <s v="1167261166185455616"/>
    <s v="Tweet"/>
    <n v="0"/>
    <n v="0"/>
    <m/>
    <m/>
    <m/>
    <m/>
    <m/>
    <m/>
    <m/>
    <m/>
    <n v="1"/>
    <s v="1"/>
    <s v="1"/>
    <n v="0"/>
    <n v="0"/>
    <n v="0"/>
    <n v="0"/>
    <n v="0"/>
    <n v="0"/>
    <n v="15"/>
    <n v="100"/>
    <n v="15"/>
  </r>
  <r>
    <s v="jvavcad45u3xi38"/>
    <s v="dcal"/>
    <m/>
    <m/>
    <m/>
    <m/>
    <m/>
    <m/>
    <m/>
    <m/>
    <s v="No"/>
    <n v="88"/>
    <m/>
    <m/>
    <x v="0"/>
    <d v="2019-08-31T08:33:56.000"/>
    <s v="RT @alhurranews: #عاصمة_القرار - الكاتب والمحلل الإسرائيلي إيدي كوهين يتوقع ضربة لوكلاء إيران في المنطقة بتعاون إسرائيلي أميركي خليجي @DCAl…"/>
    <m/>
    <m/>
    <x v="2"/>
    <m/>
    <s v="http://pbs.twimg.com/profile_images/1166715099475775490/YZLdgvNf_normal.jpg"/>
    <x v="63"/>
    <s v="https://twitter.com/#!/jvavcad45u3xi38/status/1167717140713136133"/>
    <m/>
    <m/>
    <s v="1167717140713136133"/>
    <m/>
    <b v="0"/>
    <n v="0"/>
    <s v=""/>
    <b v="0"/>
    <s v="ar"/>
    <m/>
    <s v=""/>
    <b v="0"/>
    <n v="0"/>
    <s v="1167586944668307457"/>
    <s v="Twitter for Android"/>
    <b v="0"/>
    <s v="1167586944668307457"/>
    <s v="Tweet"/>
    <n v="0"/>
    <n v="0"/>
    <m/>
    <m/>
    <m/>
    <m/>
    <m/>
    <m/>
    <m/>
    <m/>
    <n v="1"/>
    <s v="2"/>
    <s v="2"/>
    <m/>
    <m/>
    <m/>
    <m/>
    <m/>
    <m/>
    <m/>
    <m/>
    <m/>
  </r>
  <r>
    <s v="alhurranews"/>
    <s v="alhurranews"/>
    <m/>
    <m/>
    <m/>
    <m/>
    <m/>
    <m/>
    <m/>
    <m/>
    <s v="No"/>
    <n v="89"/>
    <m/>
    <m/>
    <x v="1"/>
    <d v="2019-08-30T23:56:34.000"/>
    <s v="#عاصمة_القرار - الكاتب والمحلل الإسرائيلي إيدي كوهين يتوقع ضربة لوكلاء إيران في المنطقة بتعاون إسرائيلي أميركي خليج… https://t.co/2xFMI4hTgk"/>
    <s v="https://twitter.com/i/web/status/1167586944668307457"/>
    <s v="twitter.com"/>
    <x v="2"/>
    <m/>
    <s v="http://pbs.twimg.com/profile_images/1058739839384907776/WllDCirw_normal.jpg"/>
    <x v="64"/>
    <s v="https://twitter.com/#!/alhurranews/status/1167586944668307457"/>
    <m/>
    <m/>
    <s v="1167586944668307457"/>
    <m/>
    <b v="0"/>
    <n v="0"/>
    <s v=""/>
    <b v="0"/>
    <s v="ar"/>
    <m/>
    <s v=""/>
    <b v="0"/>
    <n v="0"/>
    <s v=""/>
    <s v="Twitter Ads"/>
    <b v="1"/>
    <s v="1167586944668307457"/>
    <s v="Tweet"/>
    <n v="0"/>
    <n v="0"/>
    <m/>
    <m/>
    <m/>
    <m/>
    <m/>
    <m/>
    <m/>
    <m/>
    <n v="2"/>
    <s v="2"/>
    <s v="2"/>
    <n v="0"/>
    <n v="0"/>
    <n v="0"/>
    <n v="0"/>
    <n v="0"/>
    <n v="0"/>
    <n v="16"/>
    <n v="100"/>
    <n v="16"/>
  </r>
  <r>
    <s v="alhurranews"/>
    <s v="alhurranews"/>
    <m/>
    <m/>
    <m/>
    <m/>
    <m/>
    <m/>
    <m/>
    <m/>
    <s v="No"/>
    <n v="90"/>
    <m/>
    <m/>
    <x v="1"/>
    <d v="2019-08-31T01:47:15.000"/>
    <s v="#عاصمة_القرار.. هل تتحول حروب الدرونز إلى حرب شاملة؟ وهل تطيح بلقاء ترامب مع روحاني؟ _x000a__x000a_https://t.co/FhNGHGwufu"/>
    <s v="https://www.youtube.com/watch?v=RGF26opY5bg&amp;feature=youtu.be"/>
    <s v="youtube.com"/>
    <x v="2"/>
    <m/>
    <s v="http://pbs.twimg.com/profile_images/1058739839384907776/WllDCirw_normal.jpg"/>
    <x v="65"/>
    <s v="https://twitter.com/#!/alhurranews/status/1167614797862580224"/>
    <m/>
    <m/>
    <s v="1167614797862580224"/>
    <m/>
    <b v="0"/>
    <n v="0"/>
    <s v=""/>
    <b v="0"/>
    <s v="ar"/>
    <m/>
    <s v=""/>
    <b v="0"/>
    <n v="0"/>
    <s v=""/>
    <s v="Twitter for iPhone"/>
    <b v="0"/>
    <s v="1167614797862580224"/>
    <s v="Tweet"/>
    <n v="0"/>
    <n v="0"/>
    <m/>
    <m/>
    <m/>
    <m/>
    <m/>
    <m/>
    <m/>
    <m/>
    <n v="2"/>
    <s v="2"/>
    <s v="2"/>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38">
    <i>
      <x v="1"/>
    </i>
    <i r="1">
      <x v="8"/>
    </i>
    <i r="2">
      <x v="235"/>
    </i>
    <i r="3">
      <x v="16"/>
    </i>
    <i r="2">
      <x v="237"/>
    </i>
    <i r="3">
      <x v="21"/>
    </i>
    <i r="2">
      <x v="239"/>
    </i>
    <i r="3">
      <x v="14"/>
    </i>
    <i r="3">
      <x v="15"/>
    </i>
    <i r="2">
      <x v="240"/>
    </i>
    <i r="3">
      <x v="19"/>
    </i>
    <i r="2">
      <x v="242"/>
    </i>
    <i r="3">
      <x v="18"/>
    </i>
    <i r="3">
      <x v="19"/>
    </i>
    <i r="2">
      <x v="243"/>
    </i>
    <i r="3">
      <x v="3"/>
    </i>
    <i r="3">
      <x v="4"/>
    </i>
    <i r="3">
      <x v="5"/>
    </i>
    <i r="3">
      <x v="7"/>
    </i>
    <i r="3">
      <x v="8"/>
    </i>
    <i r="3">
      <x v="9"/>
    </i>
    <i r="3">
      <x v="10"/>
    </i>
    <i r="3">
      <x v="11"/>
    </i>
    <i r="3">
      <x v="12"/>
    </i>
    <i r="3">
      <x v="21"/>
    </i>
    <i r="3">
      <x v="22"/>
    </i>
    <i r="3">
      <x v="24"/>
    </i>
    <i r="2">
      <x v="244"/>
    </i>
    <i r="3">
      <x v="1"/>
    </i>
    <i r="3">
      <x v="2"/>
    </i>
    <i r="3">
      <x v="3"/>
    </i>
    <i r="3">
      <x v="4"/>
    </i>
    <i r="3">
      <x v="5"/>
    </i>
    <i r="3">
      <x v="6"/>
    </i>
    <i r="3">
      <x v="7"/>
    </i>
    <i r="3">
      <x v="8"/>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
        <i x="3" s="1"/>
        <i x="4" s="1"/>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1" totalsRowShown="0" headerRowDxfId="384" dataDxfId="383">
  <autoFilter ref="A2:BL91"/>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7" totalsRowShown="0" headerRowDxfId="239" dataDxfId="238">
  <autoFilter ref="A1:H7"/>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H12" totalsRowShown="0" headerRowDxfId="228" dataDxfId="227">
  <autoFilter ref="A10:H12"/>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5:H25" totalsRowShown="0" headerRowDxfId="217" dataDxfId="216">
  <autoFilter ref="A15:H25"/>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8:H38" totalsRowShown="0" headerRowDxfId="206" dataDxfId="205">
  <autoFilter ref="A28:H38"/>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1:H51" totalsRowShown="0" headerRowDxfId="195" dataDxfId="194">
  <autoFilter ref="A41:H51"/>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4:H55" totalsRowShown="0" headerRowDxfId="184" dataDxfId="183">
  <autoFilter ref="A54:H55"/>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7:H63" totalsRowShown="0" headerRowDxfId="181" dataDxfId="180">
  <autoFilter ref="A57:H63"/>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6:H76" totalsRowShown="0" headerRowDxfId="162" dataDxfId="161">
  <autoFilter ref="A66:H76"/>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3" totalsRowShown="0" headerRowDxfId="141" dataDxfId="140">
  <autoFilter ref="A1:G16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8" totalsRowShown="0" headerRowDxfId="331" dataDxfId="330">
  <autoFilter ref="A2:BS58"/>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74" totalsRowShown="0" headerRowDxfId="132" dataDxfId="131">
  <autoFilter ref="A1:L17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6" totalsRowShown="0" headerRowDxfId="88" dataDxfId="87">
  <autoFilter ref="A2:C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68" totalsRowShown="0" headerRowDxfId="64" dataDxfId="63">
  <autoFilter ref="A2:BL6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285" dataDxfId="284">
  <autoFilter ref="A1:C57"/>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EmuvOx9BhFg&amp;t=163s" TargetMode="External" /><Relationship Id="rId2" Type="http://schemas.openxmlformats.org/officeDocument/2006/relationships/hyperlink" Target="https://www.youtube.com/watch?v=EmuvOx9BhFg&amp;feature=youtu.be" TargetMode="External" /><Relationship Id="rId3" Type="http://schemas.openxmlformats.org/officeDocument/2006/relationships/hyperlink" Target="https://www.youtube.com/watch?v=RGF26opY5bg&amp;feature=youtu.be" TargetMode="External" /><Relationship Id="rId4" Type="http://schemas.openxmlformats.org/officeDocument/2006/relationships/hyperlink" Target="https://www.youtube.com/watch?v=RGF26opY5bg&amp;feature=youtu.be" TargetMode="External" /><Relationship Id="rId5" Type="http://schemas.openxmlformats.org/officeDocument/2006/relationships/hyperlink" Target="https://www.youtube.com/watch?v=EmuvOx9BhFg&amp;t=163s" TargetMode="External" /><Relationship Id="rId6" Type="http://schemas.openxmlformats.org/officeDocument/2006/relationships/hyperlink" Target="https://www.youtube.com/watch?v=RGF26opY5bg&amp;feature=youtu.be" TargetMode="External" /><Relationship Id="rId7" Type="http://schemas.openxmlformats.org/officeDocument/2006/relationships/hyperlink" Target="https://www.youtube.com/watch?v=RGF26opY5bg&amp;feature=youtu.be" TargetMode="External" /><Relationship Id="rId8" Type="http://schemas.openxmlformats.org/officeDocument/2006/relationships/hyperlink" Target="https://www.youtube.com/watch?v=RGF26opY5bg&amp;feature=youtu.be" TargetMode="External" /><Relationship Id="rId9" Type="http://schemas.openxmlformats.org/officeDocument/2006/relationships/hyperlink" Target="https://twitter.com/i/web/status/1164554208567332864" TargetMode="External" /><Relationship Id="rId10" Type="http://schemas.openxmlformats.org/officeDocument/2006/relationships/hyperlink" Target="https://www.youtube.com/watch?v=EmuvOx9BhFg&amp;t=163s" TargetMode="External" /><Relationship Id="rId11" Type="http://schemas.openxmlformats.org/officeDocument/2006/relationships/hyperlink" Target="https://twitter.com/i/web/status/1167134299444957184" TargetMode="External" /><Relationship Id="rId12" Type="http://schemas.openxmlformats.org/officeDocument/2006/relationships/hyperlink" Target="https://www.youtube.com/watch?v=EmuvOx9BhFg&amp;t=163s" TargetMode="External" /><Relationship Id="rId13" Type="http://schemas.openxmlformats.org/officeDocument/2006/relationships/hyperlink" Target="https://www.youtube.com/watch?v=RGF26opY5bg&amp;feature=youtu.be" TargetMode="External" /><Relationship Id="rId14" Type="http://schemas.openxmlformats.org/officeDocument/2006/relationships/hyperlink" Target="https://www.youtube.com/watch?v=RGF26opY5bg&amp;feature=youtu.be" TargetMode="External" /><Relationship Id="rId15" Type="http://schemas.openxmlformats.org/officeDocument/2006/relationships/hyperlink" Target="https://twitter.com/i/web/status/1167586944668307457" TargetMode="External" /><Relationship Id="rId16" Type="http://schemas.openxmlformats.org/officeDocument/2006/relationships/hyperlink" Target="https://www.youtube.com/watch?v=RGF26opY5bg&amp;feature=youtu.be" TargetMode="External" /><Relationship Id="rId17" Type="http://schemas.openxmlformats.org/officeDocument/2006/relationships/hyperlink" Target="http://pbs.twimg.com/profile_images/541670155797807104/332YhohL_normal.jpeg" TargetMode="External" /><Relationship Id="rId18" Type="http://schemas.openxmlformats.org/officeDocument/2006/relationships/hyperlink" Target="http://pbs.twimg.com/profile_images/541670155797807104/332YhohL_normal.jpeg" TargetMode="External" /><Relationship Id="rId19" Type="http://schemas.openxmlformats.org/officeDocument/2006/relationships/hyperlink" Target="http://pbs.twimg.com/profile_images/1148301631768973312/gOjsDeFe_normal.png" TargetMode="External" /><Relationship Id="rId20" Type="http://schemas.openxmlformats.org/officeDocument/2006/relationships/hyperlink" Target="http://pbs.twimg.com/profile_images/1048585401794023429/shrV83UL_normal.jpg" TargetMode="External" /><Relationship Id="rId21" Type="http://schemas.openxmlformats.org/officeDocument/2006/relationships/hyperlink" Target="http://pbs.twimg.com/profile_images/1093679102781997056/mYFzYARr_normal.jpg" TargetMode="External" /><Relationship Id="rId22" Type="http://schemas.openxmlformats.org/officeDocument/2006/relationships/hyperlink" Target="http://pbs.twimg.com/profile_images/1057594720816455680/fpToV4Pv_normal.jpg" TargetMode="External" /><Relationship Id="rId23" Type="http://schemas.openxmlformats.org/officeDocument/2006/relationships/hyperlink" Target="http://pbs.twimg.com/profile_images/1071075717696364545/zsBhpxdj_normal.jpg" TargetMode="External" /><Relationship Id="rId24" Type="http://schemas.openxmlformats.org/officeDocument/2006/relationships/hyperlink" Target="http://pbs.twimg.com/profile_images/1048691133948334081/VIeyQZjO_normal.jpg" TargetMode="External" /><Relationship Id="rId25" Type="http://schemas.openxmlformats.org/officeDocument/2006/relationships/hyperlink" Target="http://pbs.twimg.com/profile_images/1764772121/image_normal.jpg" TargetMode="External" /><Relationship Id="rId26" Type="http://schemas.openxmlformats.org/officeDocument/2006/relationships/hyperlink" Target="http://pbs.twimg.com/profile_images/1060251098202685449/Eho_Cuwi_normal.jpg" TargetMode="External" /><Relationship Id="rId27" Type="http://schemas.openxmlformats.org/officeDocument/2006/relationships/hyperlink" Target="http://pbs.twimg.com/profile_images/1048562893762039808/k-dpqfKA_normal.jpg" TargetMode="External" /><Relationship Id="rId28" Type="http://schemas.openxmlformats.org/officeDocument/2006/relationships/hyperlink" Target="http://pbs.twimg.com/profile_images/1139061876959186944/HCDVVlZn_normal.jpg" TargetMode="External" /><Relationship Id="rId29" Type="http://schemas.openxmlformats.org/officeDocument/2006/relationships/hyperlink" Target="http://pbs.twimg.com/profile_images/1058452241638719489/O-OGr4cX_normal.jpg" TargetMode="External" /><Relationship Id="rId30" Type="http://schemas.openxmlformats.org/officeDocument/2006/relationships/hyperlink" Target="http://pbs.twimg.com/profile_images/749496173795434496/0EEOV7Yx_normal.jpg" TargetMode="External" /><Relationship Id="rId31" Type="http://schemas.openxmlformats.org/officeDocument/2006/relationships/hyperlink" Target="http://pbs.twimg.com/profile_images/1144423940355440642/ekTuV2Ae_normal.jpg" TargetMode="External" /><Relationship Id="rId32" Type="http://schemas.openxmlformats.org/officeDocument/2006/relationships/hyperlink" Target="http://pbs.twimg.com/profile_images/1164624147546329093/vfBpVSAx_normal.jpg" TargetMode="External" /><Relationship Id="rId33" Type="http://schemas.openxmlformats.org/officeDocument/2006/relationships/hyperlink" Target="http://pbs.twimg.com/profile_images/1161773876151574528/7cAoo0Sd_normal.jpg" TargetMode="External" /><Relationship Id="rId34" Type="http://schemas.openxmlformats.org/officeDocument/2006/relationships/hyperlink" Target="http://pbs.twimg.com/profile_images/1159035931879452673/uiPdWuFX_normal.jpg" TargetMode="External" /><Relationship Id="rId35" Type="http://schemas.openxmlformats.org/officeDocument/2006/relationships/hyperlink" Target="http://pbs.twimg.com/profile_images/1166786730223181825/knkeIqlk_normal.jpg" TargetMode="External" /><Relationship Id="rId36" Type="http://schemas.openxmlformats.org/officeDocument/2006/relationships/hyperlink" Target="http://pbs.twimg.com/profile_images/1154996048546402304/aSQdZFsJ_normal.jpg" TargetMode="External" /><Relationship Id="rId37" Type="http://schemas.openxmlformats.org/officeDocument/2006/relationships/hyperlink" Target="http://pbs.twimg.com/profile_images/675845516052324352/HkoLl1F2_normal.jpg" TargetMode="External" /><Relationship Id="rId38" Type="http://schemas.openxmlformats.org/officeDocument/2006/relationships/hyperlink" Target="http://pbs.twimg.com/profile_images/1132257775113965569/fdDnoRrz_normal.png" TargetMode="External" /><Relationship Id="rId39" Type="http://schemas.openxmlformats.org/officeDocument/2006/relationships/hyperlink" Target="http://pbs.twimg.com/profile_images/1054302578027184128/hDfevqvJ_normal.jpg" TargetMode="External" /><Relationship Id="rId40" Type="http://schemas.openxmlformats.org/officeDocument/2006/relationships/hyperlink" Target="http://pbs.twimg.com/profile_images/872976437644595201/iV17LWEB_normal.jpg" TargetMode="External" /><Relationship Id="rId41" Type="http://schemas.openxmlformats.org/officeDocument/2006/relationships/hyperlink" Target="http://pbs.twimg.com/profile_images/1159290125366546432/a4RwGZVW_normal.jpg" TargetMode="External" /><Relationship Id="rId42" Type="http://schemas.openxmlformats.org/officeDocument/2006/relationships/hyperlink" Target="http://pbs.twimg.com/profile_images/1092916610271191041/ANB3-CeB_normal.jpg" TargetMode="External" /><Relationship Id="rId43" Type="http://schemas.openxmlformats.org/officeDocument/2006/relationships/hyperlink" Target="http://pbs.twimg.com/profile_images/1092916610271191041/ANB3-CeB_normal.jpg" TargetMode="External" /><Relationship Id="rId44" Type="http://schemas.openxmlformats.org/officeDocument/2006/relationships/hyperlink" Target="http://pbs.twimg.com/profile_images/1164993309489713153/BANCA_gN_normal.jpg" TargetMode="External" /><Relationship Id="rId45" Type="http://schemas.openxmlformats.org/officeDocument/2006/relationships/hyperlink" Target="http://pbs.twimg.com/profile_images/866364945042202624/Dgix4lok_normal.jpg" TargetMode="External" /><Relationship Id="rId46" Type="http://schemas.openxmlformats.org/officeDocument/2006/relationships/hyperlink" Target="http://pbs.twimg.com/profile_images/866364945042202624/Dgix4lok_normal.jpg" TargetMode="External" /><Relationship Id="rId47" Type="http://schemas.openxmlformats.org/officeDocument/2006/relationships/hyperlink" Target="http://pbs.twimg.com/profile_images/1166894771606097920/bwVWGR6w_normal.jpg" TargetMode="External" /><Relationship Id="rId48" Type="http://schemas.openxmlformats.org/officeDocument/2006/relationships/hyperlink" Target="http://pbs.twimg.com/profile_images/1166894771606097920/bwVWGR6w_normal.jpg" TargetMode="External" /><Relationship Id="rId49" Type="http://schemas.openxmlformats.org/officeDocument/2006/relationships/hyperlink" Target="http://pbs.twimg.com/profile_images/1167552436552306689/8hHcSSMd_normal.jpg" TargetMode="External" /><Relationship Id="rId50" Type="http://schemas.openxmlformats.org/officeDocument/2006/relationships/hyperlink" Target="http://pbs.twimg.com/profile_images/1167552436552306689/8hHcSSMd_normal.jpg" TargetMode="External" /><Relationship Id="rId51" Type="http://schemas.openxmlformats.org/officeDocument/2006/relationships/hyperlink" Target="http://pbs.twimg.com/profile_images/1167563675387006977/tnqoj29p_normal.jpg" TargetMode="External" /><Relationship Id="rId52" Type="http://schemas.openxmlformats.org/officeDocument/2006/relationships/hyperlink" Target="http://pbs.twimg.com/profile_images/1167563675387006977/tnqoj29p_normal.jpg" TargetMode="External" /><Relationship Id="rId53" Type="http://schemas.openxmlformats.org/officeDocument/2006/relationships/hyperlink" Target="http://pbs.twimg.com/profile_images/1165961390156406784/rtBSG0d-_normal.jpg" TargetMode="External" /><Relationship Id="rId54" Type="http://schemas.openxmlformats.org/officeDocument/2006/relationships/hyperlink" Target="http://pbs.twimg.com/profile_images/1165961390156406784/rtBSG0d-_normal.jpg" TargetMode="External" /><Relationship Id="rId55" Type="http://schemas.openxmlformats.org/officeDocument/2006/relationships/hyperlink" Target="http://pbs.twimg.com/profile_images/566260009139335170/YraxOiBp_normal.jpeg" TargetMode="External" /><Relationship Id="rId56" Type="http://schemas.openxmlformats.org/officeDocument/2006/relationships/hyperlink" Target="http://pbs.twimg.com/profile_images/566260009139335170/YraxOiBp_normal.jpeg" TargetMode="External" /><Relationship Id="rId57" Type="http://schemas.openxmlformats.org/officeDocument/2006/relationships/hyperlink" Target="http://pbs.twimg.com/profile_images/3306901265/c3ae890527eee0e55552a4e7e7443370_normal.jpeg" TargetMode="External" /><Relationship Id="rId58" Type="http://schemas.openxmlformats.org/officeDocument/2006/relationships/hyperlink" Target="http://pbs.twimg.com/profile_images/566260009139335170/YraxOiBp_normal.jpeg" TargetMode="External" /><Relationship Id="rId59" Type="http://schemas.openxmlformats.org/officeDocument/2006/relationships/hyperlink" Target="http://pbs.twimg.com/profile_images/566260009139335170/YraxOiBp_normal.jpeg" TargetMode="External" /><Relationship Id="rId60" Type="http://schemas.openxmlformats.org/officeDocument/2006/relationships/hyperlink" Target="http://pbs.twimg.com/profile_images/3306901265/c3ae890527eee0e55552a4e7e7443370_normal.jpeg" TargetMode="External" /><Relationship Id="rId61" Type="http://schemas.openxmlformats.org/officeDocument/2006/relationships/hyperlink" Target="http://pbs.twimg.com/profile_images/3306901265/c3ae890527eee0e55552a4e7e7443370_normal.jpeg" TargetMode="External" /><Relationship Id="rId62" Type="http://schemas.openxmlformats.org/officeDocument/2006/relationships/hyperlink" Target="http://pbs.twimg.com/profile_images/1133654639591731203/XhfUORw0_normal.jpg" TargetMode="External" /><Relationship Id="rId63" Type="http://schemas.openxmlformats.org/officeDocument/2006/relationships/hyperlink" Target="http://pbs.twimg.com/profile_images/1133654639591731203/XhfUORw0_normal.jpg" TargetMode="External" /><Relationship Id="rId64" Type="http://schemas.openxmlformats.org/officeDocument/2006/relationships/hyperlink" Target="http://pbs.twimg.com/profile_images/1166556592675926022/696Mpqwf_normal.jpg" TargetMode="External" /><Relationship Id="rId65" Type="http://schemas.openxmlformats.org/officeDocument/2006/relationships/hyperlink" Target="http://pbs.twimg.com/profile_images/1166556592675926022/696Mpqwf_normal.jpg" TargetMode="External" /><Relationship Id="rId66" Type="http://schemas.openxmlformats.org/officeDocument/2006/relationships/hyperlink" Target="http://abs.twimg.com/sticky/default_profile_images/default_profile_normal.png" TargetMode="External" /><Relationship Id="rId67" Type="http://schemas.openxmlformats.org/officeDocument/2006/relationships/hyperlink" Target="http://abs.twimg.com/sticky/default_profile_images/default_profile_normal.png" TargetMode="External" /><Relationship Id="rId68" Type="http://schemas.openxmlformats.org/officeDocument/2006/relationships/hyperlink" Target="http://pbs.twimg.com/profile_images/1110604575705391107/DB3hWObT_normal.jpg" TargetMode="External" /><Relationship Id="rId69" Type="http://schemas.openxmlformats.org/officeDocument/2006/relationships/hyperlink" Target="http://pbs.twimg.com/profile_images/547110836255219712/1U36hCUr_normal.jpeg" TargetMode="External" /><Relationship Id="rId70" Type="http://schemas.openxmlformats.org/officeDocument/2006/relationships/hyperlink" Target="http://pbs.twimg.com/profile_images/1058450943971414016/ZILMH7Xj_normal.jpg" TargetMode="External" /><Relationship Id="rId71" Type="http://schemas.openxmlformats.org/officeDocument/2006/relationships/hyperlink" Target="http://pbs.twimg.com/profile_images/1058450943971414016/ZILMH7Xj_normal.jpg" TargetMode="External" /><Relationship Id="rId72" Type="http://schemas.openxmlformats.org/officeDocument/2006/relationships/hyperlink" Target="http://pbs.twimg.com/profile_images/1058450943971414016/ZILMH7Xj_normal.jpg" TargetMode="External" /><Relationship Id="rId73" Type="http://schemas.openxmlformats.org/officeDocument/2006/relationships/hyperlink" Target="http://pbs.twimg.com/profile_images/1058450943971414016/ZILMH7Xj_normal.jpg" TargetMode="External" /><Relationship Id="rId74" Type="http://schemas.openxmlformats.org/officeDocument/2006/relationships/hyperlink" Target="http://pbs.twimg.com/profile_images/1058450943971414016/ZILMH7Xj_normal.jpg" TargetMode="External" /><Relationship Id="rId75" Type="http://schemas.openxmlformats.org/officeDocument/2006/relationships/hyperlink" Target="http://pbs.twimg.com/profile_images/1132494720654041088/ox942um6_normal.jpg" TargetMode="External" /><Relationship Id="rId76" Type="http://schemas.openxmlformats.org/officeDocument/2006/relationships/hyperlink" Target="http://pbs.twimg.com/profile_images/1132494720654041088/ox942um6_normal.jpg" TargetMode="External" /><Relationship Id="rId77" Type="http://schemas.openxmlformats.org/officeDocument/2006/relationships/hyperlink" Target="http://pbs.twimg.com/profile_images/1132494720654041088/ox942um6_normal.jpg" TargetMode="External" /><Relationship Id="rId78" Type="http://schemas.openxmlformats.org/officeDocument/2006/relationships/hyperlink" Target="http://pbs.twimg.com/profile_images/1132494720654041088/ox942um6_normal.jpg" TargetMode="External" /><Relationship Id="rId79" Type="http://schemas.openxmlformats.org/officeDocument/2006/relationships/hyperlink" Target="http://pbs.twimg.com/profile_images/1149920635050692608/ws7ruuMK_normal.jpg" TargetMode="External" /><Relationship Id="rId80" Type="http://schemas.openxmlformats.org/officeDocument/2006/relationships/hyperlink" Target="http://pbs.twimg.com/profile_images/1149920635050692608/ws7ruuMK_normal.jpg" TargetMode="External" /><Relationship Id="rId81" Type="http://schemas.openxmlformats.org/officeDocument/2006/relationships/hyperlink" Target="http://pbs.twimg.com/profile_images/1149920635050692608/ws7ruuMK_normal.jpg" TargetMode="External" /><Relationship Id="rId82" Type="http://schemas.openxmlformats.org/officeDocument/2006/relationships/hyperlink" Target="http://pbs.twimg.com/profile_images/1125026618651684864/ozyMWCfq_normal.jpg" TargetMode="External" /><Relationship Id="rId83" Type="http://schemas.openxmlformats.org/officeDocument/2006/relationships/hyperlink" Target="http://pbs.twimg.com/profile_images/1125026618651684864/ozyMWCfq_normal.jpg" TargetMode="External" /><Relationship Id="rId84" Type="http://schemas.openxmlformats.org/officeDocument/2006/relationships/hyperlink" Target="http://pbs.twimg.com/profile_images/1145486338646560768/wyez2KQC_normal.jpg" TargetMode="External" /><Relationship Id="rId85" Type="http://schemas.openxmlformats.org/officeDocument/2006/relationships/hyperlink" Target="http://pbs.twimg.com/profile_images/1145486338646560768/wyez2KQC_normal.jpg" TargetMode="External" /><Relationship Id="rId86" Type="http://schemas.openxmlformats.org/officeDocument/2006/relationships/hyperlink" Target="http://pbs.twimg.com/profile_images/1167401591416283136/okvF1pXn_normal.jpg" TargetMode="External" /><Relationship Id="rId87" Type="http://schemas.openxmlformats.org/officeDocument/2006/relationships/hyperlink" Target="http://pbs.twimg.com/profile_images/1167401591416283136/okvF1pXn_normal.jpg" TargetMode="External" /><Relationship Id="rId88" Type="http://schemas.openxmlformats.org/officeDocument/2006/relationships/hyperlink" Target="http://pbs.twimg.com/profile_images/1115479544943841280/HAgPimN6_normal.jpg" TargetMode="External" /><Relationship Id="rId89" Type="http://schemas.openxmlformats.org/officeDocument/2006/relationships/hyperlink" Target="http://pbs.twimg.com/profile_images/1115479544943841280/HAgPimN6_normal.jpg" TargetMode="External" /><Relationship Id="rId90" Type="http://schemas.openxmlformats.org/officeDocument/2006/relationships/hyperlink" Target="http://pbs.twimg.com/profile_images/1114596375289892874/5Z78eK6r_normal.jpg" TargetMode="External" /><Relationship Id="rId91" Type="http://schemas.openxmlformats.org/officeDocument/2006/relationships/hyperlink" Target="http://pbs.twimg.com/profile_images/1114596375289892874/5Z78eK6r_normal.jpg" TargetMode="External" /><Relationship Id="rId92" Type="http://schemas.openxmlformats.org/officeDocument/2006/relationships/hyperlink" Target="http://pbs.twimg.com/profile_images/1085120550052286464/97skBLXY_normal.jpg" TargetMode="External" /><Relationship Id="rId93" Type="http://schemas.openxmlformats.org/officeDocument/2006/relationships/hyperlink" Target="http://pbs.twimg.com/profile_images/1085120550052286464/97skBLXY_normal.jpg" TargetMode="External" /><Relationship Id="rId94" Type="http://schemas.openxmlformats.org/officeDocument/2006/relationships/hyperlink" Target="http://pbs.twimg.com/profile_images/1082305631636373506/Fj88dNs1_normal.jpg" TargetMode="External" /><Relationship Id="rId95" Type="http://schemas.openxmlformats.org/officeDocument/2006/relationships/hyperlink" Target="http://pbs.twimg.com/profile_images/1082305631636373506/Fj88dNs1_normal.jpg" TargetMode="External" /><Relationship Id="rId96" Type="http://schemas.openxmlformats.org/officeDocument/2006/relationships/hyperlink" Target="http://pbs.twimg.com/profile_images/1045027559392579585/OpNLNQcT_normal.jpg" TargetMode="External" /><Relationship Id="rId97" Type="http://schemas.openxmlformats.org/officeDocument/2006/relationships/hyperlink" Target="http://pbs.twimg.com/profile_images/1045027559392579585/OpNLNQcT_normal.jpg" TargetMode="External" /><Relationship Id="rId98" Type="http://schemas.openxmlformats.org/officeDocument/2006/relationships/hyperlink" Target="http://pbs.twimg.com/profile_images/1158380032533979137/jmxD93hX_normal.jpg" TargetMode="External" /><Relationship Id="rId99" Type="http://schemas.openxmlformats.org/officeDocument/2006/relationships/hyperlink" Target="http://pbs.twimg.com/profile_images/1158380032533979137/jmxD93hX_normal.jpg" TargetMode="External" /><Relationship Id="rId100" Type="http://schemas.openxmlformats.org/officeDocument/2006/relationships/hyperlink" Target="http://pbs.twimg.com/profile_images/1053081376185110528/YIl8syNx_normal.jpg" TargetMode="External" /><Relationship Id="rId101" Type="http://schemas.openxmlformats.org/officeDocument/2006/relationships/hyperlink" Target="http://pbs.twimg.com/profile_images/1109935176233246726/Z2KjQnEI_normal.jpg" TargetMode="External" /><Relationship Id="rId102" Type="http://schemas.openxmlformats.org/officeDocument/2006/relationships/hyperlink" Target="http://pbs.twimg.com/profile_images/1166715099475775490/YZLdgvNf_normal.jpg" TargetMode="External" /><Relationship Id="rId103" Type="http://schemas.openxmlformats.org/officeDocument/2006/relationships/hyperlink" Target="http://pbs.twimg.com/profile_images/1058739839384907776/WllDCirw_normal.jpg" TargetMode="External" /><Relationship Id="rId104" Type="http://schemas.openxmlformats.org/officeDocument/2006/relationships/hyperlink" Target="http://pbs.twimg.com/profile_images/1058739839384907776/WllDCirw_normal.jpg" TargetMode="External" /><Relationship Id="rId105" Type="http://schemas.openxmlformats.org/officeDocument/2006/relationships/hyperlink" Target="http://pbs.twimg.com/profile_images/1166715099475775490/YZLdgvNf_normal.jpg" TargetMode="External" /><Relationship Id="rId106" Type="http://schemas.openxmlformats.org/officeDocument/2006/relationships/hyperlink" Target="https://twitter.com/#!/charbelantoun/status/1165989344303300608" TargetMode="External" /><Relationship Id="rId107" Type="http://schemas.openxmlformats.org/officeDocument/2006/relationships/hyperlink" Target="https://twitter.com/#!/charbelantoun/status/1167135439301566469" TargetMode="External" /><Relationship Id="rId108" Type="http://schemas.openxmlformats.org/officeDocument/2006/relationships/hyperlink" Target="https://twitter.com/#!/albertomiguelf5/status/1167136882561552390" TargetMode="External" /><Relationship Id="rId109" Type="http://schemas.openxmlformats.org/officeDocument/2006/relationships/hyperlink" Target="https://twitter.com/#!/la7n_hady/status/1167261745267826688" TargetMode="External" /><Relationship Id="rId110" Type="http://schemas.openxmlformats.org/officeDocument/2006/relationships/hyperlink" Target="https://twitter.com/#!/falshalawi/status/1167261774451810304" TargetMode="External" /><Relationship Id="rId111" Type="http://schemas.openxmlformats.org/officeDocument/2006/relationships/hyperlink" Target="https://twitter.com/#!/jknrxwkddcsmqto/status/1167263311525793792" TargetMode="External" /><Relationship Id="rId112" Type="http://schemas.openxmlformats.org/officeDocument/2006/relationships/hyperlink" Target="https://twitter.com/#!/k_2030_m/status/1167264287875883008" TargetMode="External" /><Relationship Id="rId113" Type="http://schemas.openxmlformats.org/officeDocument/2006/relationships/hyperlink" Target="https://twitter.com/#!/ftem22477/status/1167271212147531776" TargetMode="External" /><Relationship Id="rId114" Type="http://schemas.openxmlformats.org/officeDocument/2006/relationships/hyperlink" Target="https://twitter.com/#!/mqk50/status/1167271877443801088" TargetMode="External" /><Relationship Id="rId115" Type="http://schemas.openxmlformats.org/officeDocument/2006/relationships/hyperlink" Target="https://twitter.com/#!/salemanj/status/1167281142862684160" TargetMode="External" /><Relationship Id="rId116" Type="http://schemas.openxmlformats.org/officeDocument/2006/relationships/hyperlink" Target="https://twitter.com/#!/mg95zr/status/1167299952172650496" TargetMode="External" /><Relationship Id="rId117" Type="http://schemas.openxmlformats.org/officeDocument/2006/relationships/hyperlink" Target="https://twitter.com/#!/gzalh1/status/1167300544102195202" TargetMode="External" /><Relationship Id="rId118" Type="http://schemas.openxmlformats.org/officeDocument/2006/relationships/hyperlink" Target="https://twitter.com/#!/mmmm0505/status/1167300562930421763" TargetMode="External" /><Relationship Id="rId119" Type="http://schemas.openxmlformats.org/officeDocument/2006/relationships/hyperlink" Target="https://twitter.com/#!/afun777/status/1167323352358240258" TargetMode="External" /><Relationship Id="rId120" Type="http://schemas.openxmlformats.org/officeDocument/2006/relationships/hyperlink" Target="https://twitter.com/#!/alshahranimufl1/status/1167343496480661504" TargetMode="External" /><Relationship Id="rId121" Type="http://schemas.openxmlformats.org/officeDocument/2006/relationships/hyperlink" Target="https://twitter.com/#!/icvvhuw9vsziso7/status/1167348368768667648" TargetMode="External" /><Relationship Id="rId122" Type="http://schemas.openxmlformats.org/officeDocument/2006/relationships/hyperlink" Target="https://twitter.com/#!/sdalshmrany808/status/1167353877487915008" TargetMode="External" /><Relationship Id="rId123" Type="http://schemas.openxmlformats.org/officeDocument/2006/relationships/hyperlink" Target="https://twitter.com/#!/8te7rxvqeipbddy/status/1167365636697337856" TargetMode="External" /><Relationship Id="rId124" Type="http://schemas.openxmlformats.org/officeDocument/2006/relationships/hyperlink" Target="https://twitter.com/#!/moham977/status/1167383331249504257" TargetMode="External" /><Relationship Id="rId125" Type="http://schemas.openxmlformats.org/officeDocument/2006/relationships/hyperlink" Target="https://twitter.com/#!/m_n_5800/status/1167393370894942209" TargetMode="External" /><Relationship Id="rId126" Type="http://schemas.openxmlformats.org/officeDocument/2006/relationships/hyperlink" Target="https://twitter.com/#!/ngbahrain/status/1167405556266622979" TargetMode="External" /><Relationship Id="rId127" Type="http://schemas.openxmlformats.org/officeDocument/2006/relationships/hyperlink" Target="https://twitter.com/#!/shqdmm/status/1167530263754301443" TargetMode="External" /><Relationship Id="rId128" Type="http://schemas.openxmlformats.org/officeDocument/2006/relationships/hyperlink" Target="https://twitter.com/#!/mfaaa1987/status/1167537268774658048" TargetMode="External" /><Relationship Id="rId129" Type="http://schemas.openxmlformats.org/officeDocument/2006/relationships/hyperlink" Target="https://twitter.com/#!/fafafa2030/status/1167540439970451456" TargetMode="External" /><Relationship Id="rId130" Type="http://schemas.openxmlformats.org/officeDocument/2006/relationships/hyperlink" Target="https://twitter.com/#!/ali_gh_s/status/1167548358560550912" TargetMode="External" /><Relationship Id="rId131" Type="http://schemas.openxmlformats.org/officeDocument/2006/relationships/hyperlink" Target="https://twitter.com/#!/aminalammar/status/1167587144556306432" TargetMode="External" /><Relationship Id="rId132" Type="http://schemas.openxmlformats.org/officeDocument/2006/relationships/hyperlink" Target="https://twitter.com/#!/aminalammar/status/1167587144556306432" TargetMode="External" /><Relationship Id="rId133" Type="http://schemas.openxmlformats.org/officeDocument/2006/relationships/hyperlink" Target="https://twitter.com/#!/alwahsh6325/status/1167587447770947585" TargetMode="External" /><Relationship Id="rId134" Type="http://schemas.openxmlformats.org/officeDocument/2006/relationships/hyperlink" Target="https://twitter.com/#!/marwaal61/status/1167587484873777153" TargetMode="External" /><Relationship Id="rId135" Type="http://schemas.openxmlformats.org/officeDocument/2006/relationships/hyperlink" Target="https://twitter.com/#!/marwaal61/status/1167587484873777153" TargetMode="External" /><Relationship Id="rId136" Type="http://schemas.openxmlformats.org/officeDocument/2006/relationships/hyperlink" Target="https://twitter.com/#!/pacific_2020/status/1167587649277898754" TargetMode="External" /><Relationship Id="rId137" Type="http://schemas.openxmlformats.org/officeDocument/2006/relationships/hyperlink" Target="https://twitter.com/#!/pacific_2020/status/1167587649277898754" TargetMode="External" /><Relationship Id="rId138" Type="http://schemas.openxmlformats.org/officeDocument/2006/relationships/hyperlink" Target="https://twitter.com/#!/yasser_humairi/status/1167587742282407941" TargetMode="External" /><Relationship Id="rId139" Type="http://schemas.openxmlformats.org/officeDocument/2006/relationships/hyperlink" Target="https://twitter.com/#!/yasser_humairi/status/1167587742282407941" TargetMode="External" /><Relationship Id="rId140" Type="http://schemas.openxmlformats.org/officeDocument/2006/relationships/hyperlink" Target="https://twitter.com/#!/edrsedrs/status/1167592960189521921" TargetMode="External" /><Relationship Id="rId141" Type="http://schemas.openxmlformats.org/officeDocument/2006/relationships/hyperlink" Target="https://twitter.com/#!/edrsedrs/status/1167592960189521921" TargetMode="External" /><Relationship Id="rId142" Type="http://schemas.openxmlformats.org/officeDocument/2006/relationships/hyperlink" Target="https://twitter.com/#!/omarali904/status/1167593979304665091" TargetMode="External" /><Relationship Id="rId143" Type="http://schemas.openxmlformats.org/officeDocument/2006/relationships/hyperlink" Target="https://twitter.com/#!/omarali904/status/1167593979304665091" TargetMode="External" /><Relationship Id="rId144" Type="http://schemas.openxmlformats.org/officeDocument/2006/relationships/hyperlink" Target="https://twitter.com/#!/michelghandour/status/1165360650597687296" TargetMode="External" /><Relationship Id="rId145" Type="http://schemas.openxmlformats.org/officeDocument/2006/relationships/hyperlink" Target="https://twitter.com/#!/michelghandour/status/1167594176994840576" TargetMode="External" /><Relationship Id="rId146" Type="http://schemas.openxmlformats.org/officeDocument/2006/relationships/hyperlink" Target="https://twitter.com/#!/haningdr/status/1167598340852391936" TargetMode="External" /><Relationship Id="rId147" Type="http://schemas.openxmlformats.org/officeDocument/2006/relationships/hyperlink" Target="https://twitter.com/#!/michelghandour/status/1166414390331133952" TargetMode="External" /><Relationship Id="rId148" Type="http://schemas.openxmlformats.org/officeDocument/2006/relationships/hyperlink" Target="https://twitter.com/#!/michelghandour/status/1167136512359698432" TargetMode="External" /><Relationship Id="rId149" Type="http://schemas.openxmlformats.org/officeDocument/2006/relationships/hyperlink" Target="https://twitter.com/#!/haningdr/status/1167598340852391936" TargetMode="External" /><Relationship Id="rId150" Type="http://schemas.openxmlformats.org/officeDocument/2006/relationships/hyperlink" Target="https://twitter.com/#!/haningdr/status/1167135265351262210" TargetMode="External" /><Relationship Id="rId151" Type="http://schemas.openxmlformats.org/officeDocument/2006/relationships/hyperlink" Target="https://twitter.com/#!/rjlsmoo/status/1167599895408193536" TargetMode="External" /><Relationship Id="rId152" Type="http://schemas.openxmlformats.org/officeDocument/2006/relationships/hyperlink" Target="https://twitter.com/#!/rjlsmoo/status/1167599895408193536" TargetMode="External" /><Relationship Id="rId153" Type="http://schemas.openxmlformats.org/officeDocument/2006/relationships/hyperlink" Target="https://twitter.com/#!/emadforman/status/1167606908670414849" TargetMode="External" /><Relationship Id="rId154" Type="http://schemas.openxmlformats.org/officeDocument/2006/relationships/hyperlink" Target="https://twitter.com/#!/emadforman/status/1167606908670414849" TargetMode="External" /><Relationship Id="rId155" Type="http://schemas.openxmlformats.org/officeDocument/2006/relationships/hyperlink" Target="https://twitter.com/#!/alhamdani_f/status/1167615170996244481" TargetMode="External" /><Relationship Id="rId156" Type="http://schemas.openxmlformats.org/officeDocument/2006/relationships/hyperlink" Target="https://twitter.com/#!/alhamdani_f/status/1167615170996244481" TargetMode="External" /><Relationship Id="rId157" Type="http://schemas.openxmlformats.org/officeDocument/2006/relationships/hyperlink" Target="https://twitter.com/#!/joumana_dak/status/1167616832343355392" TargetMode="External" /><Relationship Id="rId158" Type="http://schemas.openxmlformats.org/officeDocument/2006/relationships/hyperlink" Target="https://twitter.com/#!/ramadhansj/status/1167620755275825153" TargetMode="External" /><Relationship Id="rId159" Type="http://schemas.openxmlformats.org/officeDocument/2006/relationships/hyperlink" Target="https://twitter.com/#!/dcalhurra/status/1164554208567332864" TargetMode="External" /><Relationship Id="rId160" Type="http://schemas.openxmlformats.org/officeDocument/2006/relationships/hyperlink" Target="https://twitter.com/#!/dcalhurra/status/1165981620932874240" TargetMode="External" /><Relationship Id="rId161" Type="http://schemas.openxmlformats.org/officeDocument/2006/relationships/hyperlink" Target="https://twitter.com/#!/dcalhurra/status/1167134299444957184" TargetMode="External" /><Relationship Id="rId162" Type="http://schemas.openxmlformats.org/officeDocument/2006/relationships/hyperlink" Target="https://twitter.com/#!/dcalhurra/status/1167587014465732609" TargetMode="External" /><Relationship Id="rId163" Type="http://schemas.openxmlformats.org/officeDocument/2006/relationships/hyperlink" Target="https://twitter.com/#!/dcalhurra/status/1167587014465732609" TargetMode="External" /><Relationship Id="rId164" Type="http://schemas.openxmlformats.org/officeDocument/2006/relationships/hyperlink" Target="https://twitter.com/#!/abosife2010/status/1165982132340219904" TargetMode="External" /><Relationship Id="rId165" Type="http://schemas.openxmlformats.org/officeDocument/2006/relationships/hyperlink" Target="https://twitter.com/#!/abosife2010/status/1167623101842108417" TargetMode="External" /><Relationship Id="rId166" Type="http://schemas.openxmlformats.org/officeDocument/2006/relationships/hyperlink" Target="https://twitter.com/#!/abosife2010/status/1167623700063096833" TargetMode="External" /><Relationship Id="rId167" Type="http://schemas.openxmlformats.org/officeDocument/2006/relationships/hyperlink" Target="https://twitter.com/#!/abosife2010/status/1167623700063096833" TargetMode="External" /><Relationship Id="rId168" Type="http://schemas.openxmlformats.org/officeDocument/2006/relationships/hyperlink" Target="https://twitter.com/#!/i3tox8rsobjiftw/status/1167587918900355073" TargetMode="External" /><Relationship Id="rId169" Type="http://schemas.openxmlformats.org/officeDocument/2006/relationships/hyperlink" Target="https://twitter.com/#!/i3tox8rsobjiftw/status/1167587918900355073" TargetMode="External" /><Relationship Id="rId170" Type="http://schemas.openxmlformats.org/officeDocument/2006/relationships/hyperlink" Target="https://twitter.com/#!/i3tox8rsobjiftw/status/1167636136291966976" TargetMode="External" /><Relationship Id="rId171" Type="http://schemas.openxmlformats.org/officeDocument/2006/relationships/hyperlink" Target="https://twitter.com/#!/edycohen/status/1167661760398147584" TargetMode="External" /><Relationship Id="rId172" Type="http://schemas.openxmlformats.org/officeDocument/2006/relationships/hyperlink" Target="https://twitter.com/#!/edycohen/status/1167661760398147584" TargetMode="External" /><Relationship Id="rId173" Type="http://schemas.openxmlformats.org/officeDocument/2006/relationships/hyperlink" Target="https://twitter.com/#!/fade_salh/status/1167662019673231361" TargetMode="External" /><Relationship Id="rId174" Type="http://schemas.openxmlformats.org/officeDocument/2006/relationships/hyperlink" Target="https://twitter.com/#!/fade_salh/status/1167662019673231361" TargetMode="External" /><Relationship Id="rId175" Type="http://schemas.openxmlformats.org/officeDocument/2006/relationships/hyperlink" Target="https://twitter.com/#!/i38853673/status/1167662466177929218" TargetMode="External" /><Relationship Id="rId176" Type="http://schemas.openxmlformats.org/officeDocument/2006/relationships/hyperlink" Target="https://twitter.com/#!/i38853673/status/1167662466177929218" TargetMode="External" /><Relationship Id="rId177" Type="http://schemas.openxmlformats.org/officeDocument/2006/relationships/hyperlink" Target="https://twitter.com/#!/saud2918/status/1167664565359915008" TargetMode="External" /><Relationship Id="rId178" Type="http://schemas.openxmlformats.org/officeDocument/2006/relationships/hyperlink" Target="https://twitter.com/#!/saud2918/status/1167664565359915008" TargetMode="External" /><Relationship Id="rId179" Type="http://schemas.openxmlformats.org/officeDocument/2006/relationships/hyperlink" Target="https://twitter.com/#!/ikwfmamtvkd9bzy/status/1167670413054414848" TargetMode="External" /><Relationship Id="rId180" Type="http://schemas.openxmlformats.org/officeDocument/2006/relationships/hyperlink" Target="https://twitter.com/#!/ikwfmamtvkd9bzy/status/1167670413054414848" TargetMode="External" /><Relationship Id="rId181" Type="http://schemas.openxmlformats.org/officeDocument/2006/relationships/hyperlink" Target="https://twitter.com/#!/mahmodshafei/status/1167672502321131521" TargetMode="External" /><Relationship Id="rId182" Type="http://schemas.openxmlformats.org/officeDocument/2006/relationships/hyperlink" Target="https://twitter.com/#!/mahmodshafei/status/1167672502321131521" TargetMode="External" /><Relationship Id="rId183" Type="http://schemas.openxmlformats.org/officeDocument/2006/relationships/hyperlink" Target="https://twitter.com/#!/mdjdel7u11bmcpe/status/1167674035490164741" TargetMode="External" /><Relationship Id="rId184" Type="http://schemas.openxmlformats.org/officeDocument/2006/relationships/hyperlink" Target="https://twitter.com/#!/mdjdel7u11bmcpe/status/1167674035490164741" TargetMode="External" /><Relationship Id="rId185" Type="http://schemas.openxmlformats.org/officeDocument/2006/relationships/hyperlink" Target="https://twitter.com/#!/aypress/status/1167684348788793345" TargetMode="External" /><Relationship Id="rId186" Type="http://schemas.openxmlformats.org/officeDocument/2006/relationships/hyperlink" Target="https://twitter.com/#!/aypress/status/1167684348788793345" TargetMode="External" /><Relationship Id="rId187" Type="http://schemas.openxmlformats.org/officeDocument/2006/relationships/hyperlink" Target="https://twitter.com/#!/x_xmxm/status/1167686345013305344" TargetMode="External" /><Relationship Id="rId188" Type="http://schemas.openxmlformats.org/officeDocument/2006/relationships/hyperlink" Target="https://twitter.com/#!/x_xmxm/status/1167686345013305344" TargetMode="External" /><Relationship Id="rId189" Type="http://schemas.openxmlformats.org/officeDocument/2006/relationships/hyperlink" Target="https://twitter.com/#!/mbs227472ttt14m/status/1167261166185455616" TargetMode="External" /><Relationship Id="rId190" Type="http://schemas.openxmlformats.org/officeDocument/2006/relationships/hyperlink" Target="https://twitter.com/#!/alsanea2/status/1167705409550979073" TargetMode="External" /><Relationship Id="rId191" Type="http://schemas.openxmlformats.org/officeDocument/2006/relationships/hyperlink" Target="https://twitter.com/#!/jvavcad45u3xi38/status/1167717140713136133" TargetMode="External" /><Relationship Id="rId192" Type="http://schemas.openxmlformats.org/officeDocument/2006/relationships/hyperlink" Target="https://twitter.com/#!/alhurranews/status/1167586944668307457" TargetMode="External" /><Relationship Id="rId193" Type="http://schemas.openxmlformats.org/officeDocument/2006/relationships/hyperlink" Target="https://twitter.com/#!/alhurranews/status/1167614797862580224" TargetMode="External" /><Relationship Id="rId194" Type="http://schemas.openxmlformats.org/officeDocument/2006/relationships/hyperlink" Target="https://twitter.com/#!/jvavcad45u3xi38/status/1167717140713136133" TargetMode="External" /><Relationship Id="rId195" Type="http://schemas.openxmlformats.org/officeDocument/2006/relationships/hyperlink" Target="https://api.twitter.com/1.1/geo/id/01bf5c1e56ac186d.json" TargetMode="External" /><Relationship Id="rId196" Type="http://schemas.openxmlformats.org/officeDocument/2006/relationships/comments" Target="../comments1.xml" /><Relationship Id="rId197" Type="http://schemas.openxmlformats.org/officeDocument/2006/relationships/vmlDrawing" Target="../drawings/vmlDrawing1.vml" /><Relationship Id="rId198" Type="http://schemas.openxmlformats.org/officeDocument/2006/relationships/table" Target="../tables/table1.xml" /><Relationship Id="rId19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EmuvOx9BhFg&amp;t=163s" TargetMode="External" /><Relationship Id="rId2" Type="http://schemas.openxmlformats.org/officeDocument/2006/relationships/hyperlink" Target="https://www.youtube.com/watch?v=EmuvOx9BhFg&amp;feature=youtu.be" TargetMode="External" /><Relationship Id="rId3" Type="http://schemas.openxmlformats.org/officeDocument/2006/relationships/hyperlink" Target="https://www.youtube.com/watch?v=RGF26opY5bg&amp;feature=youtu.be" TargetMode="External" /><Relationship Id="rId4" Type="http://schemas.openxmlformats.org/officeDocument/2006/relationships/hyperlink" Target="https://www.youtube.com/watch?v=RGF26opY5bg&amp;feature=youtu.be" TargetMode="External" /><Relationship Id="rId5" Type="http://schemas.openxmlformats.org/officeDocument/2006/relationships/hyperlink" Target="https://www.youtube.com/watch?v=EmuvOx9BhFg&amp;t=163s" TargetMode="External" /><Relationship Id="rId6" Type="http://schemas.openxmlformats.org/officeDocument/2006/relationships/hyperlink" Target="https://www.youtube.com/watch?v=RGF26opY5bg&amp;feature=youtu.be" TargetMode="External" /><Relationship Id="rId7" Type="http://schemas.openxmlformats.org/officeDocument/2006/relationships/hyperlink" Target="https://www.youtube.com/watch?v=RGF26opY5bg&amp;feature=youtu.be" TargetMode="External" /><Relationship Id="rId8" Type="http://schemas.openxmlformats.org/officeDocument/2006/relationships/hyperlink" Target="https://twitter.com/i/web/status/1164554208567332864" TargetMode="External" /><Relationship Id="rId9" Type="http://schemas.openxmlformats.org/officeDocument/2006/relationships/hyperlink" Target="https://www.youtube.com/watch?v=EmuvOx9BhFg&amp;t=163s" TargetMode="External" /><Relationship Id="rId10" Type="http://schemas.openxmlformats.org/officeDocument/2006/relationships/hyperlink" Target="https://twitter.com/i/web/status/1167134299444957184" TargetMode="External" /><Relationship Id="rId11" Type="http://schemas.openxmlformats.org/officeDocument/2006/relationships/hyperlink" Target="https://www.youtube.com/watch?v=EmuvOx9BhFg&amp;t=163s" TargetMode="External" /><Relationship Id="rId12" Type="http://schemas.openxmlformats.org/officeDocument/2006/relationships/hyperlink" Target="https://www.youtube.com/watch?v=RGF26opY5bg&amp;feature=youtu.be" TargetMode="External" /><Relationship Id="rId13" Type="http://schemas.openxmlformats.org/officeDocument/2006/relationships/hyperlink" Target="https://www.youtube.com/watch?v=RGF26opY5bg&amp;feature=youtu.be" TargetMode="External" /><Relationship Id="rId14" Type="http://schemas.openxmlformats.org/officeDocument/2006/relationships/hyperlink" Target="https://twitter.com/i/web/status/1167586944668307457" TargetMode="External" /><Relationship Id="rId15" Type="http://schemas.openxmlformats.org/officeDocument/2006/relationships/hyperlink" Target="https://www.youtube.com/watch?v=RGF26opY5bg&amp;feature=youtu.be" TargetMode="External" /><Relationship Id="rId16" Type="http://schemas.openxmlformats.org/officeDocument/2006/relationships/hyperlink" Target="http://pbs.twimg.com/profile_images/541670155797807104/332YhohL_normal.jpeg" TargetMode="External" /><Relationship Id="rId17" Type="http://schemas.openxmlformats.org/officeDocument/2006/relationships/hyperlink" Target="http://pbs.twimg.com/profile_images/541670155797807104/332YhohL_normal.jpeg" TargetMode="External" /><Relationship Id="rId18" Type="http://schemas.openxmlformats.org/officeDocument/2006/relationships/hyperlink" Target="http://pbs.twimg.com/profile_images/1148301631768973312/gOjsDeFe_normal.png" TargetMode="External" /><Relationship Id="rId19" Type="http://schemas.openxmlformats.org/officeDocument/2006/relationships/hyperlink" Target="http://pbs.twimg.com/profile_images/1048585401794023429/shrV83UL_normal.jpg" TargetMode="External" /><Relationship Id="rId20" Type="http://schemas.openxmlformats.org/officeDocument/2006/relationships/hyperlink" Target="http://pbs.twimg.com/profile_images/1093679102781997056/mYFzYARr_normal.jpg" TargetMode="External" /><Relationship Id="rId21" Type="http://schemas.openxmlformats.org/officeDocument/2006/relationships/hyperlink" Target="http://pbs.twimg.com/profile_images/1057594720816455680/fpToV4Pv_normal.jpg" TargetMode="External" /><Relationship Id="rId22" Type="http://schemas.openxmlformats.org/officeDocument/2006/relationships/hyperlink" Target="http://pbs.twimg.com/profile_images/1071075717696364545/zsBhpxdj_normal.jpg" TargetMode="External" /><Relationship Id="rId23" Type="http://schemas.openxmlformats.org/officeDocument/2006/relationships/hyperlink" Target="http://pbs.twimg.com/profile_images/1048691133948334081/VIeyQZjO_normal.jpg" TargetMode="External" /><Relationship Id="rId24" Type="http://schemas.openxmlformats.org/officeDocument/2006/relationships/hyperlink" Target="http://pbs.twimg.com/profile_images/1764772121/image_normal.jpg" TargetMode="External" /><Relationship Id="rId25" Type="http://schemas.openxmlformats.org/officeDocument/2006/relationships/hyperlink" Target="http://pbs.twimg.com/profile_images/1060251098202685449/Eho_Cuwi_normal.jpg" TargetMode="External" /><Relationship Id="rId26" Type="http://schemas.openxmlformats.org/officeDocument/2006/relationships/hyperlink" Target="http://pbs.twimg.com/profile_images/1048562893762039808/k-dpqfKA_normal.jpg" TargetMode="External" /><Relationship Id="rId27" Type="http://schemas.openxmlformats.org/officeDocument/2006/relationships/hyperlink" Target="http://pbs.twimg.com/profile_images/1139061876959186944/HCDVVlZn_normal.jpg" TargetMode="External" /><Relationship Id="rId28" Type="http://schemas.openxmlformats.org/officeDocument/2006/relationships/hyperlink" Target="http://pbs.twimg.com/profile_images/1058452241638719489/O-OGr4cX_normal.jpg" TargetMode="External" /><Relationship Id="rId29" Type="http://schemas.openxmlformats.org/officeDocument/2006/relationships/hyperlink" Target="http://pbs.twimg.com/profile_images/749496173795434496/0EEOV7Yx_normal.jpg" TargetMode="External" /><Relationship Id="rId30" Type="http://schemas.openxmlformats.org/officeDocument/2006/relationships/hyperlink" Target="http://pbs.twimg.com/profile_images/1144423940355440642/ekTuV2Ae_normal.jpg" TargetMode="External" /><Relationship Id="rId31" Type="http://schemas.openxmlformats.org/officeDocument/2006/relationships/hyperlink" Target="http://pbs.twimg.com/profile_images/1164624147546329093/vfBpVSAx_normal.jpg" TargetMode="External" /><Relationship Id="rId32" Type="http://schemas.openxmlformats.org/officeDocument/2006/relationships/hyperlink" Target="http://pbs.twimg.com/profile_images/1161773876151574528/7cAoo0Sd_normal.jpg" TargetMode="External" /><Relationship Id="rId33" Type="http://schemas.openxmlformats.org/officeDocument/2006/relationships/hyperlink" Target="http://pbs.twimg.com/profile_images/1159035931879452673/uiPdWuFX_normal.jpg" TargetMode="External" /><Relationship Id="rId34" Type="http://schemas.openxmlformats.org/officeDocument/2006/relationships/hyperlink" Target="http://pbs.twimg.com/profile_images/1166786730223181825/knkeIqlk_normal.jpg" TargetMode="External" /><Relationship Id="rId35" Type="http://schemas.openxmlformats.org/officeDocument/2006/relationships/hyperlink" Target="http://pbs.twimg.com/profile_images/1154996048546402304/aSQdZFsJ_normal.jpg" TargetMode="External" /><Relationship Id="rId36" Type="http://schemas.openxmlformats.org/officeDocument/2006/relationships/hyperlink" Target="http://pbs.twimg.com/profile_images/675845516052324352/HkoLl1F2_normal.jpg" TargetMode="External" /><Relationship Id="rId37" Type="http://schemas.openxmlformats.org/officeDocument/2006/relationships/hyperlink" Target="http://pbs.twimg.com/profile_images/1132257775113965569/fdDnoRrz_normal.png" TargetMode="External" /><Relationship Id="rId38" Type="http://schemas.openxmlformats.org/officeDocument/2006/relationships/hyperlink" Target="http://pbs.twimg.com/profile_images/1054302578027184128/hDfevqvJ_normal.jpg" TargetMode="External" /><Relationship Id="rId39" Type="http://schemas.openxmlformats.org/officeDocument/2006/relationships/hyperlink" Target="http://pbs.twimg.com/profile_images/872976437644595201/iV17LWEB_normal.jpg" TargetMode="External" /><Relationship Id="rId40" Type="http://schemas.openxmlformats.org/officeDocument/2006/relationships/hyperlink" Target="http://pbs.twimg.com/profile_images/1159290125366546432/a4RwGZVW_normal.jpg" TargetMode="External" /><Relationship Id="rId41" Type="http://schemas.openxmlformats.org/officeDocument/2006/relationships/hyperlink" Target="http://pbs.twimg.com/profile_images/1092916610271191041/ANB3-CeB_normal.jpg" TargetMode="External" /><Relationship Id="rId42" Type="http://schemas.openxmlformats.org/officeDocument/2006/relationships/hyperlink" Target="http://pbs.twimg.com/profile_images/1164993309489713153/BANCA_gN_normal.jpg" TargetMode="External" /><Relationship Id="rId43" Type="http://schemas.openxmlformats.org/officeDocument/2006/relationships/hyperlink" Target="http://pbs.twimg.com/profile_images/866364945042202624/Dgix4lok_normal.jpg" TargetMode="External" /><Relationship Id="rId44" Type="http://schemas.openxmlformats.org/officeDocument/2006/relationships/hyperlink" Target="http://pbs.twimg.com/profile_images/1166894771606097920/bwVWGR6w_normal.jpg" TargetMode="External" /><Relationship Id="rId45" Type="http://schemas.openxmlformats.org/officeDocument/2006/relationships/hyperlink" Target="http://pbs.twimg.com/profile_images/1167552436552306689/8hHcSSMd_normal.jpg" TargetMode="External" /><Relationship Id="rId46" Type="http://schemas.openxmlformats.org/officeDocument/2006/relationships/hyperlink" Target="http://pbs.twimg.com/profile_images/1167563675387006977/tnqoj29p_normal.jpg" TargetMode="External" /><Relationship Id="rId47" Type="http://schemas.openxmlformats.org/officeDocument/2006/relationships/hyperlink" Target="http://pbs.twimg.com/profile_images/1165961390156406784/rtBSG0d-_normal.jpg" TargetMode="External" /><Relationship Id="rId48" Type="http://schemas.openxmlformats.org/officeDocument/2006/relationships/hyperlink" Target="http://pbs.twimg.com/profile_images/566260009139335170/YraxOiBp_normal.jpeg" TargetMode="External" /><Relationship Id="rId49" Type="http://schemas.openxmlformats.org/officeDocument/2006/relationships/hyperlink" Target="http://pbs.twimg.com/profile_images/566260009139335170/YraxOiBp_normal.jpeg" TargetMode="External" /><Relationship Id="rId50" Type="http://schemas.openxmlformats.org/officeDocument/2006/relationships/hyperlink" Target="http://pbs.twimg.com/profile_images/3306901265/c3ae890527eee0e55552a4e7e7443370_normal.jpeg" TargetMode="External" /><Relationship Id="rId51" Type="http://schemas.openxmlformats.org/officeDocument/2006/relationships/hyperlink" Target="http://pbs.twimg.com/profile_images/566260009139335170/YraxOiBp_normal.jpeg" TargetMode="External" /><Relationship Id="rId52" Type="http://schemas.openxmlformats.org/officeDocument/2006/relationships/hyperlink" Target="http://pbs.twimg.com/profile_images/566260009139335170/YraxOiBp_normal.jpeg" TargetMode="External" /><Relationship Id="rId53" Type="http://schemas.openxmlformats.org/officeDocument/2006/relationships/hyperlink" Target="http://pbs.twimg.com/profile_images/3306901265/c3ae890527eee0e55552a4e7e7443370_normal.jpeg" TargetMode="External" /><Relationship Id="rId54" Type="http://schemas.openxmlformats.org/officeDocument/2006/relationships/hyperlink" Target="http://pbs.twimg.com/profile_images/1133654639591731203/XhfUORw0_normal.jpg" TargetMode="External" /><Relationship Id="rId55" Type="http://schemas.openxmlformats.org/officeDocument/2006/relationships/hyperlink" Target="http://pbs.twimg.com/profile_images/1166556592675926022/696Mpqwf_normal.jpg" TargetMode="External" /><Relationship Id="rId56" Type="http://schemas.openxmlformats.org/officeDocument/2006/relationships/hyperlink" Target="http://abs.twimg.com/sticky/default_profile_images/default_profile_normal.png" TargetMode="External" /><Relationship Id="rId57" Type="http://schemas.openxmlformats.org/officeDocument/2006/relationships/hyperlink" Target="http://pbs.twimg.com/profile_images/1110604575705391107/DB3hWObT_normal.jpg" TargetMode="External" /><Relationship Id="rId58" Type="http://schemas.openxmlformats.org/officeDocument/2006/relationships/hyperlink" Target="http://pbs.twimg.com/profile_images/547110836255219712/1U36hCUr_normal.jpeg" TargetMode="External" /><Relationship Id="rId59" Type="http://schemas.openxmlformats.org/officeDocument/2006/relationships/hyperlink" Target="http://pbs.twimg.com/profile_images/1058450943971414016/ZILMH7Xj_normal.jpg" TargetMode="External" /><Relationship Id="rId60" Type="http://schemas.openxmlformats.org/officeDocument/2006/relationships/hyperlink" Target="http://pbs.twimg.com/profile_images/1058450943971414016/ZILMH7Xj_normal.jpg" TargetMode="External" /><Relationship Id="rId61" Type="http://schemas.openxmlformats.org/officeDocument/2006/relationships/hyperlink" Target="http://pbs.twimg.com/profile_images/1058450943971414016/ZILMH7Xj_normal.jpg" TargetMode="External" /><Relationship Id="rId62" Type="http://schemas.openxmlformats.org/officeDocument/2006/relationships/hyperlink" Target="http://pbs.twimg.com/profile_images/1058450943971414016/ZILMH7Xj_normal.jpg" TargetMode="External" /><Relationship Id="rId63" Type="http://schemas.openxmlformats.org/officeDocument/2006/relationships/hyperlink" Target="http://pbs.twimg.com/profile_images/1132494720654041088/ox942um6_normal.jpg" TargetMode="External" /><Relationship Id="rId64" Type="http://schemas.openxmlformats.org/officeDocument/2006/relationships/hyperlink" Target="http://pbs.twimg.com/profile_images/1132494720654041088/ox942um6_normal.jpg" TargetMode="External" /><Relationship Id="rId65" Type="http://schemas.openxmlformats.org/officeDocument/2006/relationships/hyperlink" Target="http://pbs.twimg.com/profile_images/1132494720654041088/ox942um6_normal.jpg" TargetMode="External" /><Relationship Id="rId66" Type="http://schemas.openxmlformats.org/officeDocument/2006/relationships/hyperlink" Target="http://pbs.twimg.com/profile_images/1149920635050692608/ws7ruuMK_normal.jpg" TargetMode="External" /><Relationship Id="rId67" Type="http://schemas.openxmlformats.org/officeDocument/2006/relationships/hyperlink" Target="http://pbs.twimg.com/profile_images/1149920635050692608/ws7ruuMK_normal.jpg" TargetMode="External" /><Relationship Id="rId68" Type="http://schemas.openxmlformats.org/officeDocument/2006/relationships/hyperlink" Target="http://pbs.twimg.com/profile_images/1125026618651684864/ozyMWCfq_normal.jpg" TargetMode="External" /><Relationship Id="rId69" Type="http://schemas.openxmlformats.org/officeDocument/2006/relationships/hyperlink" Target="http://pbs.twimg.com/profile_images/1145486338646560768/wyez2KQC_normal.jpg" TargetMode="External" /><Relationship Id="rId70" Type="http://schemas.openxmlformats.org/officeDocument/2006/relationships/hyperlink" Target="http://pbs.twimg.com/profile_images/1167401591416283136/okvF1pXn_normal.jpg" TargetMode="External" /><Relationship Id="rId71" Type="http://schemas.openxmlformats.org/officeDocument/2006/relationships/hyperlink" Target="http://pbs.twimg.com/profile_images/1115479544943841280/HAgPimN6_normal.jpg" TargetMode="External" /><Relationship Id="rId72" Type="http://schemas.openxmlformats.org/officeDocument/2006/relationships/hyperlink" Target="http://pbs.twimg.com/profile_images/1114596375289892874/5Z78eK6r_normal.jpg" TargetMode="External" /><Relationship Id="rId73" Type="http://schemas.openxmlformats.org/officeDocument/2006/relationships/hyperlink" Target="http://pbs.twimg.com/profile_images/1085120550052286464/97skBLXY_normal.jpg" TargetMode="External" /><Relationship Id="rId74" Type="http://schemas.openxmlformats.org/officeDocument/2006/relationships/hyperlink" Target="http://pbs.twimg.com/profile_images/1082305631636373506/Fj88dNs1_normal.jpg" TargetMode="External" /><Relationship Id="rId75" Type="http://schemas.openxmlformats.org/officeDocument/2006/relationships/hyperlink" Target="http://pbs.twimg.com/profile_images/1045027559392579585/OpNLNQcT_normal.jpg" TargetMode="External" /><Relationship Id="rId76" Type="http://schemas.openxmlformats.org/officeDocument/2006/relationships/hyperlink" Target="http://pbs.twimg.com/profile_images/1158380032533979137/jmxD93hX_normal.jpg" TargetMode="External" /><Relationship Id="rId77" Type="http://schemas.openxmlformats.org/officeDocument/2006/relationships/hyperlink" Target="http://pbs.twimg.com/profile_images/1053081376185110528/YIl8syNx_normal.jpg" TargetMode="External" /><Relationship Id="rId78" Type="http://schemas.openxmlformats.org/officeDocument/2006/relationships/hyperlink" Target="http://pbs.twimg.com/profile_images/1109935176233246726/Z2KjQnEI_normal.jpg" TargetMode="External" /><Relationship Id="rId79" Type="http://schemas.openxmlformats.org/officeDocument/2006/relationships/hyperlink" Target="http://pbs.twimg.com/profile_images/1166715099475775490/YZLdgvNf_normal.jpg" TargetMode="External" /><Relationship Id="rId80" Type="http://schemas.openxmlformats.org/officeDocument/2006/relationships/hyperlink" Target="http://pbs.twimg.com/profile_images/1058739839384907776/WllDCirw_normal.jpg" TargetMode="External" /><Relationship Id="rId81" Type="http://schemas.openxmlformats.org/officeDocument/2006/relationships/hyperlink" Target="http://pbs.twimg.com/profile_images/1058739839384907776/WllDCirw_normal.jpg" TargetMode="External" /><Relationship Id="rId82" Type="http://schemas.openxmlformats.org/officeDocument/2006/relationships/hyperlink" Target="https://twitter.com/#!/charbelantoun/status/1165989344303300608" TargetMode="External" /><Relationship Id="rId83" Type="http://schemas.openxmlformats.org/officeDocument/2006/relationships/hyperlink" Target="https://twitter.com/#!/charbelantoun/status/1167135439301566469" TargetMode="External" /><Relationship Id="rId84" Type="http://schemas.openxmlformats.org/officeDocument/2006/relationships/hyperlink" Target="https://twitter.com/#!/albertomiguelf5/status/1167136882561552390" TargetMode="External" /><Relationship Id="rId85" Type="http://schemas.openxmlformats.org/officeDocument/2006/relationships/hyperlink" Target="https://twitter.com/#!/la7n_hady/status/1167261745267826688" TargetMode="External" /><Relationship Id="rId86" Type="http://schemas.openxmlformats.org/officeDocument/2006/relationships/hyperlink" Target="https://twitter.com/#!/falshalawi/status/1167261774451810304" TargetMode="External" /><Relationship Id="rId87" Type="http://schemas.openxmlformats.org/officeDocument/2006/relationships/hyperlink" Target="https://twitter.com/#!/jknrxwkddcsmqto/status/1167263311525793792" TargetMode="External" /><Relationship Id="rId88" Type="http://schemas.openxmlformats.org/officeDocument/2006/relationships/hyperlink" Target="https://twitter.com/#!/k_2030_m/status/1167264287875883008" TargetMode="External" /><Relationship Id="rId89" Type="http://schemas.openxmlformats.org/officeDocument/2006/relationships/hyperlink" Target="https://twitter.com/#!/ftem22477/status/1167271212147531776" TargetMode="External" /><Relationship Id="rId90" Type="http://schemas.openxmlformats.org/officeDocument/2006/relationships/hyperlink" Target="https://twitter.com/#!/mqk50/status/1167271877443801088" TargetMode="External" /><Relationship Id="rId91" Type="http://schemas.openxmlformats.org/officeDocument/2006/relationships/hyperlink" Target="https://twitter.com/#!/salemanj/status/1167281142862684160" TargetMode="External" /><Relationship Id="rId92" Type="http://schemas.openxmlformats.org/officeDocument/2006/relationships/hyperlink" Target="https://twitter.com/#!/mg95zr/status/1167299952172650496" TargetMode="External" /><Relationship Id="rId93" Type="http://schemas.openxmlformats.org/officeDocument/2006/relationships/hyperlink" Target="https://twitter.com/#!/gzalh1/status/1167300544102195202" TargetMode="External" /><Relationship Id="rId94" Type="http://schemas.openxmlformats.org/officeDocument/2006/relationships/hyperlink" Target="https://twitter.com/#!/mmmm0505/status/1167300562930421763" TargetMode="External" /><Relationship Id="rId95" Type="http://schemas.openxmlformats.org/officeDocument/2006/relationships/hyperlink" Target="https://twitter.com/#!/afun777/status/1167323352358240258" TargetMode="External" /><Relationship Id="rId96" Type="http://schemas.openxmlformats.org/officeDocument/2006/relationships/hyperlink" Target="https://twitter.com/#!/alshahranimufl1/status/1167343496480661504" TargetMode="External" /><Relationship Id="rId97" Type="http://schemas.openxmlformats.org/officeDocument/2006/relationships/hyperlink" Target="https://twitter.com/#!/icvvhuw9vsziso7/status/1167348368768667648" TargetMode="External" /><Relationship Id="rId98" Type="http://schemas.openxmlformats.org/officeDocument/2006/relationships/hyperlink" Target="https://twitter.com/#!/sdalshmrany808/status/1167353877487915008" TargetMode="External" /><Relationship Id="rId99" Type="http://schemas.openxmlformats.org/officeDocument/2006/relationships/hyperlink" Target="https://twitter.com/#!/8te7rxvqeipbddy/status/1167365636697337856" TargetMode="External" /><Relationship Id="rId100" Type="http://schemas.openxmlformats.org/officeDocument/2006/relationships/hyperlink" Target="https://twitter.com/#!/moham977/status/1167383331249504257" TargetMode="External" /><Relationship Id="rId101" Type="http://schemas.openxmlformats.org/officeDocument/2006/relationships/hyperlink" Target="https://twitter.com/#!/m_n_5800/status/1167393370894942209" TargetMode="External" /><Relationship Id="rId102" Type="http://schemas.openxmlformats.org/officeDocument/2006/relationships/hyperlink" Target="https://twitter.com/#!/ngbahrain/status/1167405556266622979" TargetMode="External" /><Relationship Id="rId103" Type="http://schemas.openxmlformats.org/officeDocument/2006/relationships/hyperlink" Target="https://twitter.com/#!/shqdmm/status/1167530263754301443" TargetMode="External" /><Relationship Id="rId104" Type="http://schemas.openxmlformats.org/officeDocument/2006/relationships/hyperlink" Target="https://twitter.com/#!/mfaaa1987/status/1167537268774658048" TargetMode="External" /><Relationship Id="rId105" Type="http://schemas.openxmlformats.org/officeDocument/2006/relationships/hyperlink" Target="https://twitter.com/#!/fafafa2030/status/1167540439970451456" TargetMode="External" /><Relationship Id="rId106" Type="http://schemas.openxmlformats.org/officeDocument/2006/relationships/hyperlink" Target="https://twitter.com/#!/ali_gh_s/status/1167548358560550912" TargetMode="External" /><Relationship Id="rId107" Type="http://schemas.openxmlformats.org/officeDocument/2006/relationships/hyperlink" Target="https://twitter.com/#!/aminalammar/status/1167587144556306432" TargetMode="External" /><Relationship Id="rId108" Type="http://schemas.openxmlformats.org/officeDocument/2006/relationships/hyperlink" Target="https://twitter.com/#!/alwahsh6325/status/1167587447770947585" TargetMode="External" /><Relationship Id="rId109" Type="http://schemas.openxmlformats.org/officeDocument/2006/relationships/hyperlink" Target="https://twitter.com/#!/marwaal61/status/1167587484873777153" TargetMode="External" /><Relationship Id="rId110" Type="http://schemas.openxmlformats.org/officeDocument/2006/relationships/hyperlink" Target="https://twitter.com/#!/pacific_2020/status/1167587649277898754" TargetMode="External" /><Relationship Id="rId111" Type="http://schemas.openxmlformats.org/officeDocument/2006/relationships/hyperlink" Target="https://twitter.com/#!/yasser_humairi/status/1167587742282407941" TargetMode="External" /><Relationship Id="rId112" Type="http://schemas.openxmlformats.org/officeDocument/2006/relationships/hyperlink" Target="https://twitter.com/#!/edrsedrs/status/1167592960189521921" TargetMode="External" /><Relationship Id="rId113" Type="http://schemas.openxmlformats.org/officeDocument/2006/relationships/hyperlink" Target="https://twitter.com/#!/omarali904/status/1167593979304665091" TargetMode="External" /><Relationship Id="rId114" Type="http://schemas.openxmlformats.org/officeDocument/2006/relationships/hyperlink" Target="https://twitter.com/#!/michelghandour/status/1165360650597687296" TargetMode="External" /><Relationship Id="rId115" Type="http://schemas.openxmlformats.org/officeDocument/2006/relationships/hyperlink" Target="https://twitter.com/#!/michelghandour/status/1167594176994840576" TargetMode="External" /><Relationship Id="rId116" Type="http://schemas.openxmlformats.org/officeDocument/2006/relationships/hyperlink" Target="https://twitter.com/#!/haningdr/status/1167598340852391936" TargetMode="External" /><Relationship Id="rId117" Type="http://schemas.openxmlformats.org/officeDocument/2006/relationships/hyperlink" Target="https://twitter.com/#!/michelghandour/status/1166414390331133952" TargetMode="External" /><Relationship Id="rId118" Type="http://schemas.openxmlformats.org/officeDocument/2006/relationships/hyperlink" Target="https://twitter.com/#!/michelghandour/status/1167136512359698432" TargetMode="External" /><Relationship Id="rId119" Type="http://schemas.openxmlformats.org/officeDocument/2006/relationships/hyperlink" Target="https://twitter.com/#!/haningdr/status/1167135265351262210" TargetMode="External" /><Relationship Id="rId120" Type="http://schemas.openxmlformats.org/officeDocument/2006/relationships/hyperlink" Target="https://twitter.com/#!/rjlsmoo/status/1167599895408193536" TargetMode="External" /><Relationship Id="rId121" Type="http://schemas.openxmlformats.org/officeDocument/2006/relationships/hyperlink" Target="https://twitter.com/#!/emadforman/status/1167606908670414849" TargetMode="External" /><Relationship Id="rId122" Type="http://schemas.openxmlformats.org/officeDocument/2006/relationships/hyperlink" Target="https://twitter.com/#!/alhamdani_f/status/1167615170996244481" TargetMode="External" /><Relationship Id="rId123" Type="http://schemas.openxmlformats.org/officeDocument/2006/relationships/hyperlink" Target="https://twitter.com/#!/joumana_dak/status/1167616832343355392" TargetMode="External" /><Relationship Id="rId124" Type="http://schemas.openxmlformats.org/officeDocument/2006/relationships/hyperlink" Target="https://twitter.com/#!/ramadhansj/status/1167620755275825153" TargetMode="External" /><Relationship Id="rId125" Type="http://schemas.openxmlformats.org/officeDocument/2006/relationships/hyperlink" Target="https://twitter.com/#!/dcalhurra/status/1164554208567332864" TargetMode="External" /><Relationship Id="rId126" Type="http://schemas.openxmlformats.org/officeDocument/2006/relationships/hyperlink" Target="https://twitter.com/#!/dcalhurra/status/1165981620932874240" TargetMode="External" /><Relationship Id="rId127" Type="http://schemas.openxmlformats.org/officeDocument/2006/relationships/hyperlink" Target="https://twitter.com/#!/dcalhurra/status/1167134299444957184" TargetMode="External" /><Relationship Id="rId128" Type="http://schemas.openxmlformats.org/officeDocument/2006/relationships/hyperlink" Target="https://twitter.com/#!/dcalhurra/status/1167587014465732609" TargetMode="External" /><Relationship Id="rId129" Type="http://schemas.openxmlformats.org/officeDocument/2006/relationships/hyperlink" Target="https://twitter.com/#!/abosife2010/status/1165982132340219904" TargetMode="External" /><Relationship Id="rId130" Type="http://schemas.openxmlformats.org/officeDocument/2006/relationships/hyperlink" Target="https://twitter.com/#!/abosife2010/status/1167623101842108417" TargetMode="External" /><Relationship Id="rId131" Type="http://schemas.openxmlformats.org/officeDocument/2006/relationships/hyperlink" Target="https://twitter.com/#!/abosife2010/status/1167623700063096833" TargetMode="External" /><Relationship Id="rId132" Type="http://schemas.openxmlformats.org/officeDocument/2006/relationships/hyperlink" Target="https://twitter.com/#!/i3tox8rsobjiftw/status/1167587918900355073" TargetMode="External" /><Relationship Id="rId133" Type="http://schemas.openxmlformats.org/officeDocument/2006/relationships/hyperlink" Target="https://twitter.com/#!/i3tox8rsobjiftw/status/1167636136291966976" TargetMode="External" /><Relationship Id="rId134" Type="http://schemas.openxmlformats.org/officeDocument/2006/relationships/hyperlink" Target="https://twitter.com/#!/edycohen/status/1167661760398147584" TargetMode="External" /><Relationship Id="rId135" Type="http://schemas.openxmlformats.org/officeDocument/2006/relationships/hyperlink" Target="https://twitter.com/#!/fade_salh/status/1167662019673231361" TargetMode="External" /><Relationship Id="rId136" Type="http://schemas.openxmlformats.org/officeDocument/2006/relationships/hyperlink" Target="https://twitter.com/#!/i38853673/status/1167662466177929218" TargetMode="External" /><Relationship Id="rId137" Type="http://schemas.openxmlformats.org/officeDocument/2006/relationships/hyperlink" Target="https://twitter.com/#!/saud2918/status/1167664565359915008" TargetMode="External" /><Relationship Id="rId138" Type="http://schemas.openxmlformats.org/officeDocument/2006/relationships/hyperlink" Target="https://twitter.com/#!/ikwfmamtvkd9bzy/status/1167670413054414848" TargetMode="External" /><Relationship Id="rId139" Type="http://schemas.openxmlformats.org/officeDocument/2006/relationships/hyperlink" Target="https://twitter.com/#!/mahmodshafei/status/1167672502321131521" TargetMode="External" /><Relationship Id="rId140" Type="http://schemas.openxmlformats.org/officeDocument/2006/relationships/hyperlink" Target="https://twitter.com/#!/mdjdel7u11bmcpe/status/1167674035490164741" TargetMode="External" /><Relationship Id="rId141" Type="http://schemas.openxmlformats.org/officeDocument/2006/relationships/hyperlink" Target="https://twitter.com/#!/aypress/status/1167684348788793345" TargetMode="External" /><Relationship Id="rId142" Type="http://schemas.openxmlformats.org/officeDocument/2006/relationships/hyperlink" Target="https://twitter.com/#!/x_xmxm/status/1167686345013305344" TargetMode="External" /><Relationship Id="rId143" Type="http://schemas.openxmlformats.org/officeDocument/2006/relationships/hyperlink" Target="https://twitter.com/#!/mbs227472ttt14m/status/1167261166185455616" TargetMode="External" /><Relationship Id="rId144" Type="http://schemas.openxmlformats.org/officeDocument/2006/relationships/hyperlink" Target="https://twitter.com/#!/alsanea2/status/1167705409550979073" TargetMode="External" /><Relationship Id="rId145" Type="http://schemas.openxmlformats.org/officeDocument/2006/relationships/hyperlink" Target="https://twitter.com/#!/jvavcad45u3xi38/status/1167717140713136133" TargetMode="External" /><Relationship Id="rId146" Type="http://schemas.openxmlformats.org/officeDocument/2006/relationships/hyperlink" Target="https://twitter.com/#!/alhurranews/status/1167586944668307457" TargetMode="External" /><Relationship Id="rId147" Type="http://schemas.openxmlformats.org/officeDocument/2006/relationships/hyperlink" Target="https://twitter.com/#!/alhurranews/status/1167614797862580224" TargetMode="External" /><Relationship Id="rId148" Type="http://schemas.openxmlformats.org/officeDocument/2006/relationships/hyperlink" Target="https://api.twitter.com/1.1/geo/id/01bf5c1e56ac186d.json" TargetMode="External" /><Relationship Id="rId149" Type="http://schemas.openxmlformats.org/officeDocument/2006/relationships/comments" Target="../comments13.xml" /><Relationship Id="rId150" Type="http://schemas.openxmlformats.org/officeDocument/2006/relationships/vmlDrawing" Target="../drawings/vmlDrawing6.vml" /><Relationship Id="rId151" Type="http://schemas.openxmlformats.org/officeDocument/2006/relationships/table" Target="../tables/table23.xml" /><Relationship Id="rId15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AwppiP7f7h" TargetMode="External" /><Relationship Id="rId2" Type="http://schemas.openxmlformats.org/officeDocument/2006/relationships/hyperlink" Target="https://www.alhurra.com/z/696" TargetMode="External" /><Relationship Id="rId3" Type="http://schemas.openxmlformats.org/officeDocument/2006/relationships/hyperlink" Target="http://t.co/AwppiP7f7h" TargetMode="External" /><Relationship Id="rId4" Type="http://schemas.openxmlformats.org/officeDocument/2006/relationships/hyperlink" Target="https://t.co/RHqu897puc" TargetMode="External" /><Relationship Id="rId5" Type="http://schemas.openxmlformats.org/officeDocument/2006/relationships/hyperlink" Target="http://www.fb.com/mghandour" TargetMode="External" /><Relationship Id="rId6" Type="http://schemas.openxmlformats.org/officeDocument/2006/relationships/hyperlink" Target="https://t.co/F3fLcf5sH7" TargetMode="External" /><Relationship Id="rId7" Type="http://schemas.openxmlformats.org/officeDocument/2006/relationships/hyperlink" Target="http://washingtoninstitute.org/" TargetMode="External" /><Relationship Id="rId8" Type="http://schemas.openxmlformats.org/officeDocument/2006/relationships/hyperlink" Target="https://il.linkedin.com/in/dr-edy-cohen-b39b2984" TargetMode="External" /><Relationship Id="rId9" Type="http://schemas.openxmlformats.org/officeDocument/2006/relationships/hyperlink" Target="https://pbs.twimg.com/profile_banners/54082707/1405564405" TargetMode="External" /><Relationship Id="rId10" Type="http://schemas.openxmlformats.org/officeDocument/2006/relationships/hyperlink" Target="https://pbs.twimg.com/profile_banners/525608270/1541189339" TargetMode="External" /><Relationship Id="rId11" Type="http://schemas.openxmlformats.org/officeDocument/2006/relationships/hyperlink" Target="https://pbs.twimg.com/profile_banners/1148301201030692866/1562611744" TargetMode="External" /><Relationship Id="rId12" Type="http://schemas.openxmlformats.org/officeDocument/2006/relationships/hyperlink" Target="https://pbs.twimg.com/profile_banners/2461356754/1543086988" TargetMode="External" /><Relationship Id="rId13" Type="http://schemas.openxmlformats.org/officeDocument/2006/relationships/hyperlink" Target="https://pbs.twimg.com/profile_banners/857592561405394944/1515779743" TargetMode="External" /><Relationship Id="rId14" Type="http://schemas.openxmlformats.org/officeDocument/2006/relationships/hyperlink" Target="https://pbs.twimg.com/profile_banners/247775593/1549588393" TargetMode="External" /><Relationship Id="rId15" Type="http://schemas.openxmlformats.org/officeDocument/2006/relationships/hyperlink" Target="https://pbs.twimg.com/profile_banners/1057357261201461249/1543880383" TargetMode="External" /><Relationship Id="rId16" Type="http://schemas.openxmlformats.org/officeDocument/2006/relationships/hyperlink" Target="https://pbs.twimg.com/profile_banners/791676535073804288/1544199323" TargetMode="External" /><Relationship Id="rId17" Type="http://schemas.openxmlformats.org/officeDocument/2006/relationships/hyperlink" Target="https://pbs.twimg.com/profile_banners/4757320576/1546119435" TargetMode="External" /><Relationship Id="rId18" Type="http://schemas.openxmlformats.org/officeDocument/2006/relationships/hyperlink" Target="https://pbs.twimg.com/profile_banners/461744886/1550935175" TargetMode="External" /><Relationship Id="rId19" Type="http://schemas.openxmlformats.org/officeDocument/2006/relationships/hyperlink" Target="https://pbs.twimg.com/profile_banners/1007479942551130119/1529037751" TargetMode="External" /><Relationship Id="rId20" Type="http://schemas.openxmlformats.org/officeDocument/2006/relationships/hyperlink" Target="https://pbs.twimg.com/profile_banners/493983998/1354682998" TargetMode="External" /><Relationship Id="rId21" Type="http://schemas.openxmlformats.org/officeDocument/2006/relationships/hyperlink" Target="https://pbs.twimg.com/profile_banners/630721743/1466116769" TargetMode="External" /><Relationship Id="rId22" Type="http://schemas.openxmlformats.org/officeDocument/2006/relationships/hyperlink" Target="https://pbs.twimg.com/profile_banners/220927509/1479487089" TargetMode="External" /><Relationship Id="rId23" Type="http://schemas.openxmlformats.org/officeDocument/2006/relationships/hyperlink" Target="https://pbs.twimg.com/profile_banners/1164616873985658880/1566503076" TargetMode="External" /><Relationship Id="rId24" Type="http://schemas.openxmlformats.org/officeDocument/2006/relationships/hyperlink" Target="https://pbs.twimg.com/profile_banners/717891817656688640/1567121555" TargetMode="External" /><Relationship Id="rId25" Type="http://schemas.openxmlformats.org/officeDocument/2006/relationships/hyperlink" Target="https://pbs.twimg.com/profile_banners/1112901432708157442/1562143844" TargetMode="External" /><Relationship Id="rId26" Type="http://schemas.openxmlformats.org/officeDocument/2006/relationships/hyperlink" Target="https://pbs.twimg.com/profile_banners/269900206/1566679052" TargetMode="External" /><Relationship Id="rId27" Type="http://schemas.openxmlformats.org/officeDocument/2006/relationships/hyperlink" Target="https://pbs.twimg.com/profile_banners/514180282/1561341885" TargetMode="External" /><Relationship Id="rId28" Type="http://schemas.openxmlformats.org/officeDocument/2006/relationships/hyperlink" Target="https://pbs.twimg.com/profile_banners/1123366627163156480/1558995226" TargetMode="External" /><Relationship Id="rId29" Type="http://schemas.openxmlformats.org/officeDocument/2006/relationships/hyperlink" Target="https://pbs.twimg.com/profile_banners/1115587346/1564484622" TargetMode="External" /><Relationship Id="rId30" Type="http://schemas.openxmlformats.org/officeDocument/2006/relationships/hyperlink" Target="https://pbs.twimg.com/profile_banners/893416416069681152/1558816852" TargetMode="External" /><Relationship Id="rId31" Type="http://schemas.openxmlformats.org/officeDocument/2006/relationships/hyperlink" Target="https://pbs.twimg.com/profile_banners/1467048788/1498834968" TargetMode="External" /><Relationship Id="rId32" Type="http://schemas.openxmlformats.org/officeDocument/2006/relationships/hyperlink" Target="https://pbs.twimg.com/profile_banners/60598920/1541352971" TargetMode="External" /><Relationship Id="rId33" Type="http://schemas.openxmlformats.org/officeDocument/2006/relationships/hyperlink" Target="https://pbs.twimg.com/profile_banners/2826983028/1562970543" TargetMode="External" /><Relationship Id="rId34" Type="http://schemas.openxmlformats.org/officeDocument/2006/relationships/hyperlink" Target="https://pbs.twimg.com/profile_banners/1166893916785926144/1567044366" TargetMode="External" /><Relationship Id="rId35" Type="http://schemas.openxmlformats.org/officeDocument/2006/relationships/hyperlink" Target="https://pbs.twimg.com/profile_banners/4365439875/1567201168" TargetMode="External" /><Relationship Id="rId36" Type="http://schemas.openxmlformats.org/officeDocument/2006/relationships/hyperlink" Target="https://pbs.twimg.com/profile_banners/3276219470/1563673470" TargetMode="External" /><Relationship Id="rId37" Type="http://schemas.openxmlformats.org/officeDocument/2006/relationships/hyperlink" Target="https://pbs.twimg.com/profile_banners/1120614535738601472/1556012419" TargetMode="External" /><Relationship Id="rId38" Type="http://schemas.openxmlformats.org/officeDocument/2006/relationships/hyperlink" Target="https://pbs.twimg.com/profile_banners/194587714/1423841732" TargetMode="External" /><Relationship Id="rId39" Type="http://schemas.openxmlformats.org/officeDocument/2006/relationships/hyperlink" Target="https://pbs.twimg.com/profile_banners/10228272/1563295551" TargetMode="External" /><Relationship Id="rId40" Type="http://schemas.openxmlformats.org/officeDocument/2006/relationships/hyperlink" Target="https://pbs.twimg.com/profile_banners/42610563/1502741761" TargetMode="External" /><Relationship Id="rId41" Type="http://schemas.openxmlformats.org/officeDocument/2006/relationships/hyperlink" Target="https://pbs.twimg.com/profile_banners/1133649406354493440/1559119300" TargetMode="External" /><Relationship Id="rId42" Type="http://schemas.openxmlformats.org/officeDocument/2006/relationships/hyperlink" Target="https://pbs.twimg.com/profile_banners/1165759607870021632/1567126822" TargetMode="External" /><Relationship Id="rId43" Type="http://schemas.openxmlformats.org/officeDocument/2006/relationships/hyperlink" Target="https://pbs.twimg.com/profile_banners/1035234157/1533135025" TargetMode="External" /><Relationship Id="rId44" Type="http://schemas.openxmlformats.org/officeDocument/2006/relationships/hyperlink" Target="https://pbs.twimg.com/profile_banners/384788500/1416149649" TargetMode="External" /><Relationship Id="rId45" Type="http://schemas.openxmlformats.org/officeDocument/2006/relationships/hyperlink" Target="https://pbs.twimg.com/profile_banners/319801657/1566922672" TargetMode="External" /><Relationship Id="rId46" Type="http://schemas.openxmlformats.org/officeDocument/2006/relationships/hyperlink" Target="https://pbs.twimg.com/profile_banners/884177244/1561134655" TargetMode="External" /><Relationship Id="rId47" Type="http://schemas.openxmlformats.org/officeDocument/2006/relationships/hyperlink" Target="https://pbs.twimg.com/profile_banners/1166004508331319296/1567200547" TargetMode="External" /><Relationship Id="rId48" Type="http://schemas.openxmlformats.org/officeDocument/2006/relationships/hyperlink" Target="https://pbs.twimg.com/profile_banners/1115324086924849154/1554786610" TargetMode="External" /><Relationship Id="rId49" Type="http://schemas.openxmlformats.org/officeDocument/2006/relationships/hyperlink" Target="https://pbs.twimg.com/profile_banners/1091753023469178880/1554575457" TargetMode="External" /><Relationship Id="rId50" Type="http://schemas.openxmlformats.org/officeDocument/2006/relationships/hyperlink" Target="https://pbs.twimg.com/profile_banners/2708907992/1556617193" TargetMode="External" /><Relationship Id="rId51" Type="http://schemas.openxmlformats.org/officeDocument/2006/relationships/hyperlink" Target="https://pbs.twimg.com/profile_banners/307120824/1565014023" TargetMode="External" /><Relationship Id="rId52" Type="http://schemas.openxmlformats.org/officeDocument/2006/relationships/hyperlink" Target="https://pbs.twimg.com/profile_banners/2495253976/1486848687" TargetMode="External" /><Relationship Id="rId53" Type="http://schemas.openxmlformats.org/officeDocument/2006/relationships/hyperlink" Target="http://abs.twimg.com/images/themes/theme8/bg.gif" TargetMode="External" /><Relationship Id="rId54" Type="http://schemas.openxmlformats.org/officeDocument/2006/relationships/hyperlink" Target="http://abs.twimg.com/images/themes/theme3/bg.gif"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8/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5/bg.png" TargetMode="External" /><Relationship Id="rId76" Type="http://schemas.openxmlformats.org/officeDocument/2006/relationships/hyperlink" Target="http://abs.twimg.com/images/themes/theme14/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9/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pbs.twimg.com/profile_images/541670155797807104/332YhohL_normal.jpeg" TargetMode="External" /><Relationship Id="rId86" Type="http://schemas.openxmlformats.org/officeDocument/2006/relationships/hyperlink" Target="http://pbs.twimg.com/profile_images/1058450943971414016/ZILMH7Xj_normal.jpg" TargetMode="External" /><Relationship Id="rId87" Type="http://schemas.openxmlformats.org/officeDocument/2006/relationships/hyperlink" Target="http://pbs.twimg.com/profile_images/1148301631768973312/gOjsDeFe_normal.png" TargetMode="External" /><Relationship Id="rId88" Type="http://schemas.openxmlformats.org/officeDocument/2006/relationships/hyperlink" Target="http://pbs.twimg.com/profile_images/1048585401794023429/shrV83UL_normal.jpg" TargetMode="External" /><Relationship Id="rId89" Type="http://schemas.openxmlformats.org/officeDocument/2006/relationships/hyperlink" Target="http://pbs.twimg.com/profile_images/1053081376185110528/YIl8syNx_normal.jpg" TargetMode="External" /><Relationship Id="rId90" Type="http://schemas.openxmlformats.org/officeDocument/2006/relationships/hyperlink" Target="http://pbs.twimg.com/profile_images/1093679102781997056/mYFzYARr_normal.jpg" TargetMode="External" /><Relationship Id="rId91" Type="http://schemas.openxmlformats.org/officeDocument/2006/relationships/hyperlink" Target="http://pbs.twimg.com/profile_images/1057594720816455680/fpToV4Pv_normal.jpg" TargetMode="External" /><Relationship Id="rId92" Type="http://schemas.openxmlformats.org/officeDocument/2006/relationships/hyperlink" Target="http://pbs.twimg.com/profile_images/1071075717696364545/zsBhpxdj_normal.jpg" TargetMode="External" /><Relationship Id="rId93" Type="http://schemas.openxmlformats.org/officeDocument/2006/relationships/hyperlink" Target="http://pbs.twimg.com/profile_images/1048691133948334081/VIeyQZjO_normal.jpg" TargetMode="External" /><Relationship Id="rId94" Type="http://schemas.openxmlformats.org/officeDocument/2006/relationships/hyperlink" Target="http://pbs.twimg.com/profile_images/1764772121/image_normal.jpg" TargetMode="External" /><Relationship Id="rId95" Type="http://schemas.openxmlformats.org/officeDocument/2006/relationships/hyperlink" Target="http://pbs.twimg.com/profile_images/1060251098202685449/Eho_Cuwi_normal.jpg" TargetMode="External" /><Relationship Id="rId96" Type="http://schemas.openxmlformats.org/officeDocument/2006/relationships/hyperlink" Target="http://pbs.twimg.com/profile_images/1048562893762039808/k-dpqfKA_normal.jpg" TargetMode="External" /><Relationship Id="rId97" Type="http://schemas.openxmlformats.org/officeDocument/2006/relationships/hyperlink" Target="http://pbs.twimg.com/profile_images/1139061876959186944/HCDVVlZn_normal.jpg" TargetMode="External" /><Relationship Id="rId98" Type="http://schemas.openxmlformats.org/officeDocument/2006/relationships/hyperlink" Target="http://pbs.twimg.com/profile_images/1058452241638719489/O-OGr4cX_normal.jpg" TargetMode="External" /><Relationship Id="rId99" Type="http://schemas.openxmlformats.org/officeDocument/2006/relationships/hyperlink" Target="http://pbs.twimg.com/profile_images/749496173795434496/0EEOV7Yx_normal.jpg" TargetMode="External" /><Relationship Id="rId100" Type="http://schemas.openxmlformats.org/officeDocument/2006/relationships/hyperlink" Target="http://pbs.twimg.com/profile_images/1144423940355440642/ekTuV2Ae_normal.jpg" TargetMode="External" /><Relationship Id="rId101" Type="http://schemas.openxmlformats.org/officeDocument/2006/relationships/hyperlink" Target="http://pbs.twimg.com/profile_images/1164624147546329093/vfBpVSAx_normal.jpg" TargetMode="External" /><Relationship Id="rId102" Type="http://schemas.openxmlformats.org/officeDocument/2006/relationships/hyperlink" Target="http://pbs.twimg.com/profile_images/1161773876151574528/7cAoo0Sd_normal.jpg" TargetMode="External" /><Relationship Id="rId103" Type="http://schemas.openxmlformats.org/officeDocument/2006/relationships/hyperlink" Target="http://pbs.twimg.com/profile_images/1159035931879452673/uiPdWuFX_normal.jpg" TargetMode="External" /><Relationship Id="rId104" Type="http://schemas.openxmlformats.org/officeDocument/2006/relationships/hyperlink" Target="http://pbs.twimg.com/profile_images/1166786730223181825/knkeIqlk_normal.jpg" TargetMode="External" /><Relationship Id="rId105" Type="http://schemas.openxmlformats.org/officeDocument/2006/relationships/hyperlink" Target="http://pbs.twimg.com/profile_images/1154996048546402304/aSQdZFsJ_normal.jpg" TargetMode="External" /><Relationship Id="rId106" Type="http://schemas.openxmlformats.org/officeDocument/2006/relationships/hyperlink" Target="http://pbs.twimg.com/profile_images/675845516052324352/HkoLl1F2_normal.jpg" TargetMode="External" /><Relationship Id="rId107" Type="http://schemas.openxmlformats.org/officeDocument/2006/relationships/hyperlink" Target="http://pbs.twimg.com/profile_images/1132257775113965569/fdDnoRrz_normal.png" TargetMode="External" /><Relationship Id="rId108" Type="http://schemas.openxmlformats.org/officeDocument/2006/relationships/hyperlink" Target="http://pbs.twimg.com/profile_images/1054302578027184128/hDfevqvJ_normal.jpg" TargetMode="External" /><Relationship Id="rId109" Type="http://schemas.openxmlformats.org/officeDocument/2006/relationships/hyperlink" Target="http://pbs.twimg.com/profile_images/872976437644595201/iV17LWEB_normal.jpg" TargetMode="External" /><Relationship Id="rId110" Type="http://schemas.openxmlformats.org/officeDocument/2006/relationships/hyperlink" Target="http://pbs.twimg.com/profile_images/1159290125366546432/a4RwGZVW_normal.jpg" TargetMode="External" /><Relationship Id="rId111" Type="http://schemas.openxmlformats.org/officeDocument/2006/relationships/hyperlink" Target="http://pbs.twimg.com/profile_images/1092916610271191041/ANB3-CeB_normal.jpg" TargetMode="External" /><Relationship Id="rId112" Type="http://schemas.openxmlformats.org/officeDocument/2006/relationships/hyperlink" Target="http://pbs.twimg.com/profile_images/2198723304/Screen_Shot_2012-04-19_at_11.59.49_PM_normal.png" TargetMode="External" /><Relationship Id="rId113" Type="http://schemas.openxmlformats.org/officeDocument/2006/relationships/hyperlink" Target="http://pbs.twimg.com/profile_images/1058739839384907776/WllDCirw_normal.jpg" TargetMode="External" /><Relationship Id="rId114" Type="http://schemas.openxmlformats.org/officeDocument/2006/relationships/hyperlink" Target="http://pbs.twimg.com/profile_images/1164993309489713153/BANCA_gN_normal.jpg" TargetMode="External" /><Relationship Id="rId115" Type="http://schemas.openxmlformats.org/officeDocument/2006/relationships/hyperlink" Target="http://pbs.twimg.com/profile_images/866364945042202624/Dgix4lok_normal.jpg" TargetMode="External" /><Relationship Id="rId116" Type="http://schemas.openxmlformats.org/officeDocument/2006/relationships/hyperlink" Target="http://pbs.twimg.com/profile_images/1166894771606097920/bwVWGR6w_normal.jpg" TargetMode="External" /><Relationship Id="rId117" Type="http://schemas.openxmlformats.org/officeDocument/2006/relationships/hyperlink" Target="http://pbs.twimg.com/profile_images/1167552436552306689/8hHcSSMd_normal.jpg" TargetMode="External" /><Relationship Id="rId118" Type="http://schemas.openxmlformats.org/officeDocument/2006/relationships/hyperlink" Target="http://pbs.twimg.com/profile_images/1167563675387006977/tnqoj29p_normal.jpg" TargetMode="External" /><Relationship Id="rId119" Type="http://schemas.openxmlformats.org/officeDocument/2006/relationships/hyperlink" Target="http://pbs.twimg.com/profile_images/1165961390156406784/rtBSG0d-_normal.jpg" TargetMode="External" /><Relationship Id="rId120" Type="http://schemas.openxmlformats.org/officeDocument/2006/relationships/hyperlink" Target="http://pbs.twimg.com/profile_images/566260009139335170/YraxOiBp_normal.jpeg" TargetMode="External" /><Relationship Id="rId121" Type="http://schemas.openxmlformats.org/officeDocument/2006/relationships/hyperlink" Target="http://pbs.twimg.com/profile_images/1148327441527689217/1QpS06D6_normal.png" TargetMode="External" /><Relationship Id="rId122" Type="http://schemas.openxmlformats.org/officeDocument/2006/relationships/hyperlink" Target="http://pbs.twimg.com/profile_images/3306901265/c3ae890527eee0e55552a4e7e7443370_normal.jpeg" TargetMode="External" /><Relationship Id="rId123" Type="http://schemas.openxmlformats.org/officeDocument/2006/relationships/hyperlink" Target="http://pbs.twimg.com/profile_images/1133654639591731203/XhfUORw0_normal.jpg" TargetMode="External" /><Relationship Id="rId124" Type="http://schemas.openxmlformats.org/officeDocument/2006/relationships/hyperlink" Target="http://pbs.twimg.com/profile_images/1166556592675926022/696Mpqwf_normal.jpg" TargetMode="External" /><Relationship Id="rId125" Type="http://schemas.openxmlformats.org/officeDocument/2006/relationships/hyperlink" Target="http://abs.twimg.com/sticky/default_profile_images/default_profile_normal.png" TargetMode="External" /><Relationship Id="rId126" Type="http://schemas.openxmlformats.org/officeDocument/2006/relationships/hyperlink" Target="http://pbs.twimg.com/profile_images/1110604575705391107/DB3hWObT_normal.jpg" TargetMode="External" /><Relationship Id="rId127" Type="http://schemas.openxmlformats.org/officeDocument/2006/relationships/hyperlink" Target="http://pbs.twimg.com/profile_images/547110836255219712/1U36hCUr_normal.jpeg" TargetMode="External" /><Relationship Id="rId128" Type="http://schemas.openxmlformats.org/officeDocument/2006/relationships/hyperlink" Target="http://pbs.twimg.com/profile_images/1132494720654041088/ox942um6_normal.jpg" TargetMode="External" /><Relationship Id="rId129" Type="http://schemas.openxmlformats.org/officeDocument/2006/relationships/hyperlink" Target="http://pbs.twimg.com/profile_images/1149920635050692608/ws7ruuMK_normal.jpg" TargetMode="External" /><Relationship Id="rId130" Type="http://schemas.openxmlformats.org/officeDocument/2006/relationships/hyperlink" Target="http://pbs.twimg.com/profile_images/1125026618651684864/ozyMWCfq_normal.jpg" TargetMode="External" /><Relationship Id="rId131" Type="http://schemas.openxmlformats.org/officeDocument/2006/relationships/hyperlink" Target="http://pbs.twimg.com/profile_images/1145486338646560768/wyez2KQC_normal.jpg" TargetMode="External" /><Relationship Id="rId132" Type="http://schemas.openxmlformats.org/officeDocument/2006/relationships/hyperlink" Target="http://pbs.twimg.com/profile_images/1167401591416283136/okvF1pXn_normal.jpg" TargetMode="External" /><Relationship Id="rId133" Type="http://schemas.openxmlformats.org/officeDocument/2006/relationships/hyperlink" Target="http://pbs.twimg.com/profile_images/1115479544943841280/HAgPimN6_normal.jpg" TargetMode="External" /><Relationship Id="rId134" Type="http://schemas.openxmlformats.org/officeDocument/2006/relationships/hyperlink" Target="http://pbs.twimg.com/profile_images/1114596375289892874/5Z78eK6r_normal.jpg" TargetMode="External" /><Relationship Id="rId135" Type="http://schemas.openxmlformats.org/officeDocument/2006/relationships/hyperlink" Target="http://pbs.twimg.com/profile_images/1085120550052286464/97skBLXY_normal.jpg" TargetMode="External" /><Relationship Id="rId136" Type="http://schemas.openxmlformats.org/officeDocument/2006/relationships/hyperlink" Target="http://pbs.twimg.com/profile_images/1082305631636373506/Fj88dNs1_normal.jpg" TargetMode="External" /><Relationship Id="rId137" Type="http://schemas.openxmlformats.org/officeDocument/2006/relationships/hyperlink" Target="http://pbs.twimg.com/profile_images/1045027559392579585/OpNLNQcT_normal.jpg" TargetMode="External" /><Relationship Id="rId138" Type="http://schemas.openxmlformats.org/officeDocument/2006/relationships/hyperlink" Target="http://pbs.twimg.com/profile_images/1158380032533979137/jmxD93hX_normal.jpg" TargetMode="External" /><Relationship Id="rId139" Type="http://schemas.openxmlformats.org/officeDocument/2006/relationships/hyperlink" Target="http://pbs.twimg.com/profile_images/1109935176233246726/Z2KjQnEI_normal.jpg" TargetMode="External" /><Relationship Id="rId140" Type="http://schemas.openxmlformats.org/officeDocument/2006/relationships/hyperlink" Target="http://pbs.twimg.com/profile_images/1166715099475775490/YZLdgvNf_normal.jpg" TargetMode="External" /><Relationship Id="rId141" Type="http://schemas.openxmlformats.org/officeDocument/2006/relationships/hyperlink" Target="https://twitter.com/charbelantoun" TargetMode="External" /><Relationship Id="rId142" Type="http://schemas.openxmlformats.org/officeDocument/2006/relationships/hyperlink" Target="https://twitter.com/dcalhurra" TargetMode="External" /><Relationship Id="rId143" Type="http://schemas.openxmlformats.org/officeDocument/2006/relationships/hyperlink" Target="https://twitter.com/albertomiguelf5" TargetMode="External" /><Relationship Id="rId144" Type="http://schemas.openxmlformats.org/officeDocument/2006/relationships/hyperlink" Target="https://twitter.com/la7n_hady" TargetMode="External" /><Relationship Id="rId145" Type="http://schemas.openxmlformats.org/officeDocument/2006/relationships/hyperlink" Target="https://twitter.com/mbs227472ttt14m" TargetMode="External" /><Relationship Id="rId146" Type="http://schemas.openxmlformats.org/officeDocument/2006/relationships/hyperlink" Target="https://twitter.com/falshalawi" TargetMode="External" /><Relationship Id="rId147" Type="http://schemas.openxmlformats.org/officeDocument/2006/relationships/hyperlink" Target="https://twitter.com/jknrxwkddcsmqto" TargetMode="External" /><Relationship Id="rId148" Type="http://schemas.openxmlformats.org/officeDocument/2006/relationships/hyperlink" Target="https://twitter.com/k_2030_m" TargetMode="External" /><Relationship Id="rId149" Type="http://schemas.openxmlformats.org/officeDocument/2006/relationships/hyperlink" Target="https://twitter.com/ftem22477" TargetMode="External" /><Relationship Id="rId150" Type="http://schemas.openxmlformats.org/officeDocument/2006/relationships/hyperlink" Target="https://twitter.com/mqk50" TargetMode="External" /><Relationship Id="rId151" Type="http://schemas.openxmlformats.org/officeDocument/2006/relationships/hyperlink" Target="https://twitter.com/salemanj" TargetMode="External" /><Relationship Id="rId152" Type="http://schemas.openxmlformats.org/officeDocument/2006/relationships/hyperlink" Target="https://twitter.com/mg95zr" TargetMode="External" /><Relationship Id="rId153" Type="http://schemas.openxmlformats.org/officeDocument/2006/relationships/hyperlink" Target="https://twitter.com/gzalh1" TargetMode="External" /><Relationship Id="rId154" Type="http://schemas.openxmlformats.org/officeDocument/2006/relationships/hyperlink" Target="https://twitter.com/mmmm0505" TargetMode="External" /><Relationship Id="rId155" Type="http://schemas.openxmlformats.org/officeDocument/2006/relationships/hyperlink" Target="https://twitter.com/afun777" TargetMode="External" /><Relationship Id="rId156" Type="http://schemas.openxmlformats.org/officeDocument/2006/relationships/hyperlink" Target="https://twitter.com/alshahranimufl1" TargetMode="External" /><Relationship Id="rId157" Type="http://schemas.openxmlformats.org/officeDocument/2006/relationships/hyperlink" Target="https://twitter.com/icvvhuw9vsziso7" TargetMode="External" /><Relationship Id="rId158" Type="http://schemas.openxmlformats.org/officeDocument/2006/relationships/hyperlink" Target="https://twitter.com/sdalshmrany808" TargetMode="External" /><Relationship Id="rId159" Type="http://schemas.openxmlformats.org/officeDocument/2006/relationships/hyperlink" Target="https://twitter.com/8te7rxvqeipbddy" TargetMode="External" /><Relationship Id="rId160" Type="http://schemas.openxmlformats.org/officeDocument/2006/relationships/hyperlink" Target="https://twitter.com/moham977" TargetMode="External" /><Relationship Id="rId161" Type="http://schemas.openxmlformats.org/officeDocument/2006/relationships/hyperlink" Target="https://twitter.com/m_n_5800" TargetMode="External" /><Relationship Id="rId162" Type="http://schemas.openxmlformats.org/officeDocument/2006/relationships/hyperlink" Target="https://twitter.com/ngbahrain" TargetMode="External" /><Relationship Id="rId163" Type="http://schemas.openxmlformats.org/officeDocument/2006/relationships/hyperlink" Target="https://twitter.com/shqdmm" TargetMode="External" /><Relationship Id="rId164" Type="http://schemas.openxmlformats.org/officeDocument/2006/relationships/hyperlink" Target="https://twitter.com/mfaaa1987" TargetMode="External" /><Relationship Id="rId165" Type="http://schemas.openxmlformats.org/officeDocument/2006/relationships/hyperlink" Target="https://twitter.com/fafafa2030" TargetMode="External" /><Relationship Id="rId166" Type="http://schemas.openxmlformats.org/officeDocument/2006/relationships/hyperlink" Target="https://twitter.com/ali_gh_s" TargetMode="External" /><Relationship Id="rId167" Type="http://schemas.openxmlformats.org/officeDocument/2006/relationships/hyperlink" Target="https://twitter.com/aminalammar" TargetMode="External" /><Relationship Id="rId168" Type="http://schemas.openxmlformats.org/officeDocument/2006/relationships/hyperlink" Target="https://twitter.com/dcal" TargetMode="External" /><Relationship Id="rId169" Type="http://schemas.openxmlformats.org/officeDocument/2006/relationships/hyperlink" Target="https://twitter.com/alhurranews" TargetMode="External" /><Relationship Id="rId170" Type="http://schemas.openxmlformats.org/officeDocument/2006/relationships/hyperlink" Target="https://twitter.com/alwahsh6325" TargetMode="External" /><Relationship Id="rId171" Type="http://schemas.openxmlformats.org/officeDocument/2006/relationships/hyperlink" Target="https://twitter.com/marwaal61" TargetMode="External" /><Relationship Id="rId172" Type="http://schemas.openxmlformats.org/officeDocument/2006/relationships/hyperlink" Target="https://twitter.com/pacific_2020" TargetMode="External" /><Relationship Id="rId173" Type="http://schemas.openxmlformats.org/officeDocument/2006/relationships/hyperlink" Target="https://twitter.com/yasser_humairi" TargetMode="External" /><Relationship Id="rId174" Type="http://schemas.openxmlformats.org/officeDocument/2006/relationships/hyperlink" Target="https://twitter.com/edrsedrs" TargetMode="External" /><Relationship Id="rId175" Type="http://schemas.openxmlformats.org/officeDocument/2006/relationships/hyperlink" Target="https://twitter.com/omarali904" TargetMode="External" /><Relationship Id="rId176" Type="http://schemas.openxmlformats.org/officeDocument/2006/relationships/hyperlink" Target="https://twitter.com/michelghandour" TargetMode="External" /><Relationship Id="rId177" Type="http://schemas.openxmlformats.org/officeDocument/2006/relationships/hyperlink" Target="https://twitter.com/youtube" TargetMode="External" /><Relationship Id="rId178" Type="http://schemas.openxmlformats.org/officeDocument/2006/relationships/hyperlink" Target="https://twitter.com/haningdr" TargetMode="External" /><Relationship Id="rId179" Type="http://schemas.openxmlformats.org/officeDocument/2006/relationships/hyperlink" Target="https://twitter.com/rjlsmoo" TargetMode="External" /><Relationship Id="rId180" Type="http://schemas.openxmlformats.org/officeDocument/2006/relationships/hyperlink" Target="https://twitter.com/emadforman" TargetMode="External" /><Relationship Id="rId181" Type="http://schemas.openxmlformats.org/officeDocument/2006/relationships/hyperlink" Target="https://twitter.com/alhamdani_f" TargetMode="External" /><Relationship Id="rId182" Type="http://schemas.openxmlformats.org/officeDocument/2006/relationships/hyperlink" Target="https://twitter.com/joumana_dak" TargetMode="External" /><Relationship Id="rId183" Type="http://schemas.openxmlformats.org/officeDocument/2006/relationships/hyperlink" Target="https://twitter.com/ramadhansj" TargetMode="External" /><Relationship Id="rId184" Type="http://schemas.openxmlformats.org/officeDocument/2006/relationships/hyperlink" Target="https://twitter.com/abosife2010" TargetMode="External" /><Relationship Id="rId185" Type="http://schemas.openxmlformats.org/officeDocument/2006/relationships/hyperlink" Target="https://twitter.com/i3tox8rsobjiftw" TargetMode="External" /><Relationship Id="rId186" Type="http://schemas.openxmlformats.org/officeDocument/2006/relationships/hyperlink" Target="https://twitter.com/edycohen" TargetMode="External" /><Relationship Id="rId187" Type="http://schemas.openxmlformats.org/officeDocument/2006/relationships/hyperlink" Target="https://twitter.com/fade_salh" TargetMode="External" /><Relationship Id="rId188" Type="http://schemas.openxmlformats.org/officeDocument/2006/relationships/hyperlink" Target="https://twitter.com/i38853673" TargetMode="External" /><Relationship Id="rId189" Type="http://schemas.openxmlformats.org/officeDocument/2006/relationships/hyperlink" Target="https://twitter.com/saud2918" TargetMode="External" /><Relationship Id="rId190" Type="http://schemas.openxmlformats.org/officeDocument/2006/relationships/hyperlink" Target="https://twitter.com/ikwfmamtvkd9bzy" TargetMode="External" /><Relationship Id="rId191" Type="http://schemas.openxmlformats.org/officeDocument/2006/relationships/hyperlink" Target="https://twitter.com/mahmodshafei" TargetMode="External" /><Relationship Id="rId192" Type="http://schemas.openxmlformats.org/officeDocument/2006/relationships/hyperlink" Target="https://twitter.com/mdjdel7u11bmcpe" TargetMode="External" /><Relationship Id="rId193" Type="http://schemas.openxmlformats.org/officeDocument/2006/relationships/hyperlink" Target="https://twitter.com/aypress" TargetMode="External" /><Relationship Id="rId194" Type="http://schemas.openxmlformats.org/officeDocument/2006/relationships/hyperlink" Target="https://twitter.com/x_xmxm" TargetMode="External" /><Relationship Id="rId195" Type="http://schemas.openxmlformats.org/officeDocument/2006/relationships/hyperlink" Target="https://twitter.com/alsanea2" TargetMode="External" /><Relationship Id="rId196" Type="http://schemas.openxmlformats.org/officeDocument/2006/relationships/hyperlink" Target="https://twitter.com/jvavcad45u3xi38" TargetMode="External" /><Relationship Id="rId197" Type="http://schemas.openxmlformats.org/officeDocument/2006/relationships/comments" Target="../comments2.xml" /><Relationship Id="rId198" Type="http://schemas.openxmlformats.org/officeDocument/2006/relationships/vmlDrawing" Target="../drawings/vmlDrawing2.vml" /><Relationship Id="rId199" Type="http://schemas.openxmlformats.org/officeDocument/2006/relationships/table" Target="../tables/table2.xml" /><Relationship Id="rId20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v=RGF26opY5bg&amp;feature=youtu.be" TargetMode="External" /><Relationship Id="rId2" Type="http://schemas.openxmlformats.org/officeDocument/2006/relationships/hyperlink" Target="https://www.youtube.com/watch?v=EmuvOx9BhFg&amp;t=163s" TargetMode="External" /><Relationship Id="rId3" Type="http://schemas.openxmlformats.org/officeDocument/2006/relationships/hyperlink" Target="https://www.youtube.com/watch?v=EmuvOx9BhFg&amp;feature=youtu.be" TargetMode="External" /><Relationship Id="rId4" Type="http://schemas.openxmlformats.org/officeDocument/2006/relationships/hyperlink" Target="https://twitter.com/i/web/status/1167586944668307457" TargetMode="External" /><Relationship Id="rId5" Type="http://schemas.openxmlformats.org/officeDocument/2006/relationships/hyperlink" Target="https://twitter.com/i/web/status/1167134299444957184" TargetMode="External" /><Relationship Id="rId6" Type="http://schemas.openxmlformats.org/officeDocument/2006/relationships/hyperlink" Target="https://twitter.com/i/web/status/1164554208567332864" TargetMode="External" /><Relationship Id="rId7" Type="http://schemas.openxmlformats.org/officeDocument/2006/relationships/hyperlink" Target="https://www.youtube.com/watch?v=RGF26opY5bg&amp;feature=youtu.be" TargetMode="External" /><Relationship Id="rId8" Type="http://schemas.openxmlformats.org/officeDocument/2006/relationships/hyperlink" Target="https://twitter.com/i/web/status/1167586944668307457" TargetMode="External" /><Relationship Id="rId9" Type="http://schemas.openxmlformats.org/officeDocument/2006/relationships/hyperlink" Target="https://www.youtube.com/watch?v=EmuvOx9BhFg&amp;t=163s" TargetMode="External" /><Relationship Id="rId10" Type="http://schemas.openxmlformats.org/officeDocument/2006/relationships/hyperlink" Target="https://www.youtube.com/watch?v=RGF26opY5bg&amp;feature=youtu.be" TargetMode="External" /><Relationship Id="rId11" Type="http://schemas.openxmlformats.org/officeDocument/2006/relationships/hyperlink" Target="https://twitter.com/i/web/status/1164554208567332864" TargetMode="External" /><Relationship Id="rId12" Type="http://schemas.openxmlformats.org/officeDocument/2006/relationships/hyperlink" Target="https://twitter.com/i/web/status/1167134299444957184" TargetMode="External" /><Relationship Id="rId13" Type="http://schemas.openxmlformats.org/officeDocument/2006/relationships/hyperlink" Target="https://www.youtube.com/watch?v=EmuvOx9BhFg&amp;feature=youtu.be" TargetMode="External" /><Relationship Id="rId14" Type="http://schemas.openxmlformats.org/officeDocument/2006/relationships/table" Target="../tables/table11.xml" /><Relationship Id="rId15" Type="http://schemas.openxmlformats.org/officeDocument/2006/relationships/table" Target="../tables/table12.xml" /><Relationship Id="rId16" Type="http://schemas.openxmlformats.org/officeDocument/2006/relationships/table" Target="../tables/table13.xml" /><Relationship Id="rId17" Type="http://schemas.openxmlformats.org/officeDocument/2006/relationships/table" Target="../tables/table14.xml" /><Relationship Id="rId18" Type="http://schemas.openxmlformats.org/officeDocument/2006/relationships/table" Target="../tables/table15.xml" /><Relationship Id="rId19" Type="http://schemas.openxmlformats.org/officeDocument/2006/relationships/table" Target="../tables/table16.xml" /><Relationship Id="rId20" Type="http://schemas.openxmlformats.org/officeDocument/2006/relationships/table" Target="../tables/table17.xml" /><Relationship Id="rId2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845</v>
      </c>
      <c r="BB2" s="13" t="s">
        <v>853</v>
      </c>
      <c r="BC2" s="13" t="s">
        <v>854</v>
      </c>
      <c r="BD2" s="67" t="s">
        <v>1069</v>
      </c>
      <c r="BE2" s="67" t="s">
        <v>1070</v>
      </c>
      <c r="BF2" s="67" t="s">
        <v>1071</v>
      </c>
      <c r="BG2" s="67" t="s">
        <v>1072</v>
      </c>
      <c r="BH2" s="67" t="s">
        <v>1073</v>
      </c>
      <c r="BI2" s="67" t="s">
        <v>1074</v>
      </c>
      <c r="BJ2" s="67" t="s">
        <v>1075</v>
      </c>
      <c r="BK2" s="67" t="s">
        <v>1076</v>
      </c>
      <c r="BL2" s="67" t="s">
        <v>1077</v>
      </c>
    </row>
    <row r="3" spans="1:64" ht="15" customHeight="1">
      <c r="A3" s="84" t="s">
        <v>212</v>
      </c>
      <c r="B3" s="84" t="s">
        <v>250</v>
      </c>
      <c r="C3" s="53" t="s">
        <v>1133</v>
      </c>
      <c r="D3" s="54">
        <v>3</v>
      </c>
      <c r="E3" s="65" t="s">
        <v>136</v>
      </c>
      <c r="F3" s="55">
        <v>35</v>
      </c>
      <c r="G3" s="53"/>
      <c r="H3" s="57"/>
      <c r="I3" s="56"/>
      <c r="J3" s="56"/>
      <c r="K3" s="36" t="s">
        <v>65</v>
      </c>
      <c r="L3" s="62">
        <v>3</v>
      </c>
      <c r="M3" s="62"/>
      <c r="N3" s="63"/>
      <c r="O3" s="85" t="s">
        <v>268</v>
      </c>
      <c r="P3" s="87">
        <v>43703.58908564815</v>
      </c>
      <c r="Q3" s="85" t="s">
        <v>269</v>
      </c>
      <c r="R3" s="89" t="s">
        <v>283</v>
      </c>
      <c r="S3" s="85" t="s">
        <v>289</v>
      </c>
      <c r="T3" s="85" t="s">
        <v>291</v>
      </c>
      <c r="U3" s="85"/>
      <c r="V3" s="89" t="s">
        <v>296</v>
      </c>
      <c r="W3" s="87">
        <v>43703.58908564815</v>
      </c>
      <c r="X3" s="89" t="s">
        <v>350</v>
      </c>
      <c r="Y3" s="85"/>
      <c r="Z3" s="85"/>
      <c r="AA3" s="91" t="s">
        <v>416</v>
      </c>
      <c r="AB3" s="85"/>
      <c r="AC3" s="85" t="b">
        <v>0</v>
      </c>
      <c r="AD3" s="85">
        <v>0</v>
      </c>
      <c r="AE3" s="91" t="s">
        <v>482</v>
      </c>
      <c r="AF3" s="85" t="b">
        <v>0</v>
      </c>
      <c r="AG3" s="85" t="s">
        <v>483</v>
      </c>
      <c r="AH3" s="85"/>
      <c r="AI3" s="91" t="s">
        <v>482</v>
      </c>
      <c r="AJ3" s="85" t="b">
        <v>0</v>
      </c>
      <c r="AK3" s="85">
        <v>0</v>
      </c>
      <c r="AL3" s="91" t="s">
        <v>460</v>
      </c>
      <c r="AM3" s="85" t="s">
        <v>484</v>
      </c>
      <c r="AN3" s="85" t="b">
        <v>0</v>
      </c>
      <c r="AO3" s="91" t="s">
        <v>460</v>
      </c>
      <c r="AP3" s="85" t="s">
        <v>176</v>
      </c>
      <c r="AQ3" s="85">
        <v>0</v>
      </c>
      <c r="AR3" s="85">
        <v>0</v>
      </c>
      <c r="AS3" s="85"/>
      <c r="AT3" s="85"/>
      <c r="AU3" s="85"/>
      <c r="AV3" s="85"/>
      <c r="AW3" s="85"/>
      <c r="AX3" s="85"/>
      <c r="AY3" s="85"/>
      <c r="AZ3" s="85"/>
      <c r="BA3">
        <v>2</v>
      </c>
      <c r="BB3" s="85" t="str">
        <f>REPLACE(INDEX(GroupVertices[Group],MATCH(Edges[[#This Row],[Vertex 1]],GroupVertices[Vertex],0)),1,1,"")</f>
        <v>3</v>
      </c>
      <c r="BC3" s="85" t="str">
        <f>REPLACE(INDEX(GroupVertices[Group],MATCH(Edges[[#This Row],[Vertex 2]],GroupVertices[Vertex],0)),1,1,"")</f>
        <v>3</v>
      </c>
      <c r="BD3" s="51">
        <v>0</v>
      </c>
      <c r="BE3" s="52">
        <v>0</v>
      </c>
      <c r="BF3" s="51">
        <v>0</v>
      </c>
      <c r="BG3" s="52">
        <v>0</v>
      </c>
      <c r="BH3" s="51">
        <v>0</v>
      </c>
      <c r="BI3" s="52">
        <v>0</v>
      </c>
      <c r="BJ3" s="51">
        <v>9</v>
      </c>
      <c r="BK3" s="52">
        <v>100</v>
      </c>
      <c r="BL3" s="51">
        <v>9</v>
      </c>
    </row>
    <row r="4" spans="1:64" ht="15" customHeight="1">
      <c r="A4" s="84" t="s">
        <v>212</v>
      </c>
      <c r="B4" s="84" t="s">
        <v>250</v>
      </c>
      <c r="C4" s="53" t="s">
        <v>1133</v>
      </c>
      <c r="D4" s="54">
        <v>3</v>
      </c>
      <c r="E4" s="65" t="s">
        <v>136</v>
      </c>
      <c r="F4" s="55">
        <v>35</v>
      </c>
      <c r="G4" s="53"/>
      <c r="H4" s="57"/>
      <c r="I4" s="56"/>
      <c r="J4" s="56"/>
      <c r="K4" s="36" t="s">
        <v>65</v>
      </c>
      <c r="L4" s="83">
        <v>4</v>
      </c>
      <c r="M4" s="83"/>
      <c r="N4" s="63"/>
      <c r="O4" s="86" t="s">
        <v>268</v>
      </c>
      <c r="P4" s="88">
        <v>43706.75170138889</v>
      </c>
      <c r="Q4" s="86" t="s">
        <v>270</v>
      </c>
      <c r="R4" s="86"/>
      <c r="S4" s="86"/>
      <c r="T4" s="86" t="s">
        <v>292</v>
      </c>
      <c r="U4" s="86"/>
      <c r="V4" s="90" t="s">
        <v>296</v>
      </c>
      <c r="W4" s="88">
        <v>43706.75170138889</v>
      </c>
      <c r="X4" s="90" t="s">
        <v>351</v>
      </c>
      <c r="Y4" s="86"/>
      <c r="Z4" s="86"/>
      <c r="AA4" s="92" t="s">
        <v>417</v>
      </c>
      <c r="AB4" s="86"/>
      <c r="AC4" s="86" t="b">
        <v>0</v>
      </c>
      <c r="AD4" s="86">
        <v>0</v>
      </c>
      <c r="AE4" s="92" t="s">
        <v>482</v>
      </c>
      <c r="AF4" s="86" t="b">
        <v>0</v>
      </c>
      <c r="AG4" s="86" t="s">
        <v>483</v>
      </c>
      <c r="AH4" s="86"/>
      <c r="AI4" s="92" t="s">
        <v>482</v>
      </c>
      <c r="AJ4" s="86" t="b">
        <v>0</v>
      </c>
      <c r="AK4" s="86">
        <v>0</v>
      </c>
      <c r="AL4" s="92" t="s">
        <v>461</v>
      </c>
      <c r="AM4" s="86" t="s">
        <v>484</v>
      </c>
      <c r="AN4" s="86" t="b">
        <v>0</v>
      </c>
      <c r="AO4" s="92" t="s">
        <v>461</v>
      </c>
      <c r="AP4" s="86" t="s">
        <v>176</v>
      </c>
      <c r="AQ4" s="86">
        <v>0</v>
      </c>
      <c r="AR4" s="86">
        <v>0</v>
      </c>
      <c r="AS4" s="86"/>
      <c r="AT4" s="86"/>
      <c r="AU4" s="86"/>
      <c r="AV4" s="86"/>
      <c r="AW4" s="86"/>
      <c r="AX4" s="86"/>
      <c r="AY4" s="86"/>
      <c r="AZ4" s="86"/>
      <c r="BA4">
        <v>2</v>
      </c>
      <c r="BB4" s="85" t="str">
        <f>REPLACE(INDEX(GroupVertices[Group],MATCH(Edges[[#This Row],[Vertex 1]],GroupVertices[Vertex],0)),1,1,"")</f>
        <v>3</v>
      </c>
      <c r="BC4" s="85" t="str">
        <f>REPLACE(INDEX(GroupVertices[Group],MATCH(Edges[[#This Row],[Vertex 2]],GroupVertices[Vertex],0)),1,1,"")</f>
        <v>3</v>
      </c>
      <c r="BD4" s="51">
        <v>0</v>
      </c>
      <c r="BE4" s="52">
        <v>0</v>
      </c>
      <c r="BF4" s="51">
        <v>0</v>
      </c>
      <c r="BG4" s="52">
        <v>0</v>
      </c>
      <c r="BH4" s="51">
        <v>0</v>
      </c>
      <c r="BI4" s="52">
        <v>0</v>
      </c>
      <c r="BJ4" s="51">
        <v>24</v>
      </c>
      <c r="BK4" s="52">
        <v>100</v>
      </c>
      <c r="BL4" s="51">
        <v>24</v>
      </c>
    </row>
    <row r="5" spans="1:64" ht="45">
      <c r="A5" s="84" t="s">
        <v>213</v>
      </c>
      <c r="B5" s="84" t="s">
        <v>250</v>
      </c>
      <c r="C5" s="53" t="s">
        <v>1134</v>
      </c>
      <c r="D5" s="54">
        <v>3</v>
      </c>
      <c r="E5" s="65" t="s">
        <v>132</v>
      </c>
      <c r="F5" s="55">
        <v>35</v>
      </c>
      <c r="G5" s="53"/>
      <c r="H5" s="57"/>
      <c r="I5" s="56"/>
      <c r="J5" s="56"/>
      <c r="K5" s="36" t="s">
        <v>65</v>
      </c>
      <c r="L5" s="83">
        <v>5</v>
      </c>
      <c r="M5" s="83"/>
      <c r="N5" s="63"/>
      <c r="O5" s="86" t="s">
        <v>268</v>
      </c>
      <c r="P5" s="88">
        <v>43706.75568287037</v>
      </c>
      <c r="Q5" s="86" t="s">
        <v>270</v>
      </c>
      <c r="R5" s="86"/>
      <c r="S5" s="86"/>
      <c r="T5" s="86" t="s">
        <v>292</v>
      </c>
      <c r="U5" s="86"/>
      <c r="V5" s="90" t="s">
        <v>297</v>
      </c>
      <c r="W5" s="88">
        <v>43706.75568287037</v>
      </c>
      <c r="X5" s="90" t="s">
        <v>352</v>
      </c>
      <c r="Y5" s="86"/>
      <c r="Z5" s="86"/>
      <c r="AA5" s="92" t="s">
        <v>418</v>
      </c>
      <c r="AB5" s="86"/>
      <c r="AC5" s="86" t="b">
        <v>0</v>
      </c>
      <c r="AD5" s="86">
        <v>0</v>
      </c>
      <c r="AE5" s="92" t="s">
        <v>482</v>
      </c>
      <c r="AF5" s="86" t="b">
        <v>0</v>
      </c>
      <c r="AG5" s="86" t="s">
        <v>483</v>
      </c>
      <c r="AH5" s="86"/>
      <c r="AI5" s="92" t="s">
        <v>482</v>
      </c>
      <c r="AJ5" s="86" t="b">
        <v>0</v>
      </c>
      <c r="AK5" s="86">
        <v>0</v>
      </c>
      <c r="AL5" s="92" t="s">
        <v>461</v>
      </c>
      <c r="AM5" s="86" t="s">
        <v>485</v>
      </c>
      <c r="AN5" s="86" t="b">
        <v>0</v>
      </c>
      <c r="AO5" s="92" t="s">
        <v>461</v>
      </c>
      <c r="AP5" s="86" t="s">
        <v>176</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v>0</v>
      </c>
      <c r="BE5" s="52">
        <v>0</v>
      </c>
      <c r="BF5" s="51">
        <v>0</v>
      </c>
      <c r="BG5" s="52">
        <v>0</v>
      </c>
      <c r="BH5" s="51">
        <v>0</v>
      </c>
      <c r="BI5" s="52">
        <v>0</v>
      </c>
      <c r="BJ5" s="51">
        <v>24</v>
      </c>
      <c r="BK5" s="52">
        <v>100</v>
      </c>
      <c r="BL5" s="51">
        <v>24</v>
      </c>
    </row>
    <row r="6" spans="1:64" ht="45">
      <c r="A6" s="84" t="s">
        <v>214</v>
      </c>
      <c r="B6" s="84" t="s">
        <v>262</v>
      </c>
      <c r="C6" s="53" t="s">
        <v>1134</v>
      </c>
      <c r="D6" s="54">
        <v>3</v>
      </c>
      <c r="E6" s="65" t="s">
        <v>132</v>
      </c>
      <c r="F6" s="55">
        <v>35</v>
      </c>
      <c r="G6" s="53"/>
      <c r="H6" s="57"/>
      <c r="I6" s="56"/>
      <c r="J6" s="56"/>
      <c r="K6" s="36" t="s">
        <v>65</v>
      </c>
      <c r="L6" s="83">
        <v>6</v>
      </c>
      <c r="M6" s="83"/>
      <c r="N6" s="63"/>
      <c r="O6" s="86" t="s">
        <v>268</v>
      </c>
      <c r="P6" s="88">
        <v>43707.10024305555</v>
      </c>
      <c r="Q6" s="86" t="s">
        <v>271</v>
      </c>
      <c r="R6" s="86"/>
      <c r="S6" s="86"/>
      <c r="T6" s="86" t="s">
        <v>293</v>
      </c>
      <c r="U6" s="86"/>
      <c r="V6" s="90" t="s">
        <v>298</v>
      </c>
      <c r="W6" s="88">
        <v>43707.10024305555</v>
      </c>
      <c r="X6" s="90" t="s">
        <v>353</v>
      </c>
      <c r="Y6" s="86"/>
      <c r="Z6" s="86"/>
      <c r="AA6" s="92" t="s">
        <v>419</v>
      </c>
      <c r="AB6" s="86"/>
      <c r="AC6" s="86" t="b">
        <v>0</v>
      </c>
      <c r="AD6" s="86">
        <v>0</v>
      </c>
      <c r="AE6" s="92" t="s">
        <v>482</v>
      </c>
      <c r="AF6" s="86" t="b">
        <v>0</v>
      </c>
      <c r="AG6" s="86" t="s">
        <v>483</v>
      </c>
      <c r="AH6" s="86"/>
      <c r="AI6" s="92" t="s">
        <v>482</v>
      </c>
      <c r="AJ6" s="86" t="b">
        <v>0</v>
      </c>
      <c r="AK6" s="86">
        <v>0</v>
      </c>
      <c r="AL6" s="92" t="s">
        <v>477</v>
      </c>
      <c r="AM6" s="86" t="s">
        <v>484</v>
      </c>
      <c r="AN6" s="86" t="b">
        <v>0</v>
      </c>
      <c r="AO6" s="92" t="s">
        <v>477</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15</v>
      </c>
      <c r="BK6" s="52">
        <v>100</v>
      </c>
      <c r="BL6" s="51">
        <v>15</v>
      </c>
    </row>
    <row r="7" spans="1:64" ht="45">
      <c r="A7" s="84" t="s">
        <v>215</v>
      </c>
      <c r="B7" s="84" t="s">
        <v>262</v>
      </c>
      <c r="C7" s="53" t="s">
        <v>1134</v>
      </c>
      <c r="D7" s="54">
        <v>3</v>
      </c>
      <c r="E7" s="65" t="s">
        <v>132</v>
      </c>
      <c r="F7" s="55">
        <v>35</v>
      </c>
      <c r="G7" s="53"/>
      <c r="H7" s="57"/>
      <c r="I7" s="56"/>
      <c r="J7" s="56"/>
      <c r="K7" s="36" t="s">
        <v>65</v>
      </c>
      <c r="L7" s="83">
        <v>7</v>
      </c>
      <c r="M7" s="83"/>
      <c r="N7" s="63"/>
      <c r="O7" s="86" t="s">
        <v>268</v>
      </c>
      <c r="P7" s="88">
        <v>43707.100324074076</v>
      </c>
      <c r="Q7" s="86" t="s">
        <v>271</v>
      </c>
      <c r="R7" s="86"/>
      <c r="S7" s="86"/>
      <c r="T7" s="86" t="s">
        <v>293</v>
      </c>
      <c r="U7" s="86"/>
      <c r="V7" s="90" t="s">
        <v>299</v>
      </c>
      <c r="W7" s="88">
        <v>43707.100324074076</v>
      </c>
      <c r="X7" s="90" t="s">
        <v>354</v>
      </c>
      <c r="Y7" s="86"/>
      <c r="Z7" s="86"/>
      <c r="AA7" s="92" t="s">
        <v>420</v>
      </c>
      <c r="AB7" s="86"/>
      <c r="AC7" s="86" t="b">
        <v>0</v>
      </c>
      <c r="AD7" s="86">
        <v>0</v>
      </c>
      <c r="AE7" s="92" t="s">
        <v>482</v>
      </c>
      <c r="AF7" s="86" t="b">
        <v>0</v>
      </c>
      <c r="AG7" s="86" t="s">
        <v>483</v>
      </c>
      <c r="AH7" s="86"/>
      <c r="AI7" s="92" t="s">
        <v>482</v>
      </c>
      <c r="AJ7" s="86" t="b">
        <v>0</v>
      </c>
      <c r="AK7" s="86">
        <v>0</v>
      </c>
      <c r="AL7" s="92" t="s">
        <v>477</v>
      </c>
      <c r="AM7" s="86" t="s">
        <v>484</v>
      </c>
      <c r="AN7" s="86" t="b">
        <v>0</v>
      </c>
      <c r="AO7" s="92" t="s">
        <v>477</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15</v>
      </c>
      <c r="BK7" s="52">
        <v>100</v>
      </c>
      <c r="BL7" s="51">
        <v>15</v>
      </c>
    </row>
    <row r="8" spans="1:64" ht="45">
      <c r="A8" s="84" t="s">
        <v>216</v>
      </c>
      <c r="B8" s="84" t="s">
        <v>262</v>
      </c>
      <c r="C8" s="53" t="s">
        <v>1134</v>
      </c>
      <c r="D8" s="54">
        <v>3</v>
      </c>
      <c r="E8" s="65" t="s">
        <v>132</v>
      </c>
      <c r="F8" s="55">
        <v>35</v>
      </c>
      <c r="G8" s="53"/>
      <c r="H8" s="57"/>
      <c r="I8" s="56"/>
      <c r="J8" s="56"/>
      <c r="K8" s="36" t="s">
        <v>65</v>
      </c>
      <c r="L8" s="83">
        <v>8</v>
      </c>
      <c r="M8" s="83"/>
      <c r="N8" s="63"/>
      <c r="O8" s="86" t="s">
        <v>268</v>
      </c>
      <c r="P8" s="88">
        <v>43707.10456018519</v>
      </c>
      <c r="Q8" s="86" t="s">
        <v>271</v>
      </c>
      <c r="R8" s="86"/>
      <c r="S8" s="86"/>
      <c r="T8" s="86" t="s">
        <v>293</v>
      </c>
      <c r="U8" s="86"/>
      <c r="V8" s="90" t="s">
        <v>300</v>
      </c>
      <c r="W8" s="88">
        <v>43707.10456018519</v>
      </c>
      <c r="X8" s="90" t="s">
        <v>355</v>
      </c>
      <c r="Y8" s="86"/>
      <c r="Z8" s="86"/>
      <c r="AA8" s="92" t="s">
        <v>421</v>
      </c>
      <c r="AB8" s="86"/>
      <c r="AC8" s="86" t="b">
        <v>0</v>
      </c>
      <c r="AD8" s="86">
        <v>0</v>
      </c>
      <c r="AE8" s="92" t="s">
        <v>482</v>
      </c>
      <c r="AF8" s="86" t="b">
        <v>0</v>
      </c>
      <c r="AG8" s="86" t="s">
        <v>483</v>
      </c>
      <c r="AH8" s="86"/>
      <c r="AI8" s="92" t="s">
        <v>482</v>
      </c>
      <c r="AJ8" s="86" t="b">
        <v>0</v>
      </c>
      <c r="AK8" s="86">
        <v>0</v>
      </c>
      <c r="AL8" s="92" t="s">
        <v>477</v>
      </c>
      <c r="AM8" s="86" t="s">
        <v>484</v>
      </c>
      <c r="AN8" s="86" t="b">
        <v>0</v>
      </c>
      <c r="AO8" s="92" t="s">
        <v>477</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15</v>
      </c>
      <c r="BK8" s="52">
        <v>100</v>
      </c>
      <c r="BL8" s="51">
        <v>15</v>
      </c>
    </row>
    <row r="9" spans="1:64" ht="45">
      <c r="A9" s="84" t="s">
        <v>217</v>
      </c>
      <c r="B9" s="84" t="s">
        <v>262</v>
      </c>
      <c r="C9" s="53" t="s">
        <v>1134</v>
      </c>
      <c r="D9" s="54">
        <v>3</v>
      </c>
      <c r="E9" s="65" t="s">
        <v>132</v>
      </c>
      <c r="F9" s="55">
        <v>35</v>
      </c>
      <c r="G9" s="53"/>
      <c r="H9" s="57"/>
      <c r="I9" s="56"/>
      <c r="J9" s="56"/>
      <c r="K9" s="36" t="s">
        <v>65</v>
      </c>
      <c r="L9" s="83">
        <v>9</v>
      </c>
      <c r="M9" s="83"/>
      <c r="N9" s="63"/>
      <c r="O9" s="86" t="s">
        <v>268</v>
      </c>
      <c r="P9" s="88">
        <v>43707.107256944444</v>
      </c>
      <c r="Q9" s="86" t="s">
        <v>271</v>
      </c>
      <c r="R9" s="86"/>
      <c r="S9" s="86"/>
      <c r="T9" s="86" t="s">
        <v>293</v>
      </c>
      <c r="U9" s="86"/>
      <c r="V9" s="90" t="s">
        <v>301</v>
      </c>
      <c r="W9" s="88">
        <v>43707.107256944444</v>
      </c>
      <c r="X9" s="90" t="s">
        <v>356</v>
      </c>
      <c r="Y9" s="86"/>
      <c r="Z9" s="86"/>
      <c r="AA9" s="92" t="s">
        <v>422</v>
      </c>
      <c r="AB9" s="86"/>
      <c r="AC9" s="86" t="b">
        <v>0</v>
      </c>
      <c r="AD9" s="86">
        <v>0</v>
      </c>
      <c r="AE9" s="92" t="s">
        <v>482</v>
      </c>
      <c r="AF9" s="86" t="b">
        <v>0</v>
      </c>
      <c r="AG9" s="86" t="s">
        <v>483</v>
      </c>
      <c r="AH9" s="86"/>
      <c r="AI9" s="92" t="s">
        <v>482</v>
      </c>
      <c r="AJ9" s="86" t="b">
        <v>0</v>
      </c>
      <c r="AK9" s="86">
        <v>0</v>
      </c>
      <c r="AL9" s="92" t="s">
        <v>477</v>
      </c>
      <c r="AM9" s="86" t="s">
        <v>485</v>
      </c>
      <c r="AN9" s="86" t="b">
        <v>0</v>
      </c>
      <c r="AO9" s="92" t="s">
        <v>477</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15</v>
      </c>
      <c r="BK9" s="52">
        <v>100</v>
      </c>
      <c r="BL9" s="51">
        <v>15</v>
      </c>
    </row>
    <row r="10" spans="1:64" ht="45">
      <c r="A10" s="84" t="s">
        <v>218</v>
      </c>
      <c r="B10" s="84" t="s">
        <v>262</v>
      </c>
      <c r="C10" s="53" t="s">
        <v>1134</v>
      </c>
      <c r="D10" s="54">
        <v>3</v>
      </c>
      <c r="E10" s="65" t="s">
        <v>132</v>
      </c>
      <c r="F10" s="55">
        <v>35</v>
      </c>
      <c r="G10" s="53"/>
      <c r="H10" s="57"/>
      <c r="I10" s="56"/>
      <c r="J10" s="56"/>
      <c r="K10" s="36" t="s">
        <v>65</v>
      </c>
      <c r="L10" s="83">
        <v>10</v>
      </c>
      <c r="M10" s="83"/>
      <c r="N10" s="63"/>
      <c r="O10" s="86" t="s">
        <v>268</v>
      </c>
      <c r="P10" s="88">
        <v>43707.12636574074</v>
      </c>
      <c r="Q10" s="86" t="s">
        <v>271</v>
      </c>
      <c r="R10" s="86"/>
      <c r="S10" s="86"/>
      <c r="T10" s="86" t="s">
        <v>293</v>
      </c>
      <c r="U10" s="86"/>
      <c r="V10" s="90" t="s">
        <v>302</v>
      </c>
      <c r="W10" s="88">
        <v>43707.12636574074</v>
      </c>
      <c r="X10" s="90" t="s">
        <v>357</v>
      </c>
      <c r="Y10" s="86"/>
      <c r="Z10" s="86"/>
      <c r="AA10" s="92" t="s">
        <v>423</v>
      </c>
      <c r="AB10" s="86"/>
      <c r="AC10" s="86" t="b">
        <v>0</v>
      </c>
      <c r="AD10" s="86">
        <v>0</v>
      </c>
      <c r="AE10" s="92" t="s">
        <v>482</v>
      </c>
      <c r="AF10" s="86" t="b">
        <v>0</v>
      </c>
      <c r="AG10" s="86" t="s">
        <v>483</v>
      </c>
      <c r="AH10" s="86"/>
      <c r="AI10" s="92" t="s">
        <v>482</v>
      </c>
      <c r="AJ10" s="86" t="b">
        <v>0</v>
      </c>
      <c r="AK10" s="86">
        <v>0</v>
      </c>
      <c r="AL10" s="92" t="s">
        <v>477</v>
      </c>
      <c r="AM10" s="86" t="s">
        <v>485</v>
      </c>
      <c r="AN10" s="86" t="b">
        <v>0</v>
      </c>
      <c r="AO10" s="92" t="s">
        <v>477</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15</v>
      </c>
      <c r="BK10" s="52">
        <v>100</v>
      </c>
      <c r="BL10" s="51">
        <v>15</v>
      </c>
    </row>
    <row r="11" spans="1:64" ht="45">
      <c r="A11" s="84" t="s">
        <v>219</v>
      </c>
      <c r="B11" s="84" t="s">
        <v>262</v>
      </c>
      <c r="C11" s="53" t="s">
        <v>1134</v>
      </c>
      <c r="D11" s="54">
        <v>3</v>
      </c>
      <c r="E11" s="65" t="s">
        <v>132</v>
      </c>
      <c r="F11" s="55">
        <v>35</v>
      </c>
      <c r="G11" s="53"/>
      <c r="H11" s="57"/>
      <c r="I11" s="56"/>
      <c r="J11" s="56"/>
      <c r="K11" s="36" t="s">
        <v>65</v>
      </c>
      <c r="L11" s="83">
        <v>11</v>
      </c>
      <c r="M11" s="83"/>
      <c r="N11" s="63"/>
      <c r="O11" s="86" t="s">
        <v>268</v>
      </c>
      <c r="P11" s="88">
        <v>43707.12820601852</v>
      </c>
      <c r="Q11" s="86" t="s">
        <v>271</v>
      </c>
      <c r="R11" s="86"/>
      <c r="S11" s="86"/>
      <c r="T11" s="86" t="s">
        <v>293</v>
      </c>
      <c r="U11" s="86"/>
      <c r="V11" s="90" t="s">
        <v>303</v>
      </c>
      <c r="W11" s="88">
        <v>43707.12820601852</v>
      </c>
      <c r="X11" s="90" t="s">
        <v>358</v>
      </c>
      <c r="Y11" s="86"/>
      <c r="Z11" s="86"/>
      <c r="AA11" s="92" t="s">
        <v>424</v>
      </c>
      <c r="AB11" s="86"/>
      <c r="AC11" s="86" t="b">
        <v>0</v>
      </c>
      <c r="AD11" s="86">
        <v>0</v>
      </c>
      <c r="AE11" s="92" t="s">
        <v>482</v>
      </c>
      <c r="AF11" s="86" t="b">
        <v>0</v>
      </c>
      <c r="AG11" s="86" t="s">
        <v>483</v>
      </c>
      <c r="AH11" s="86"/>
      <c r="AI11" s="92" t="s">
        <v>482</v>
      </c>
      <c r="AJ11" s="86" t="b">
        <v>0</v>
      </c>
      <c r="AK11" s="86">
        <v>0</v>
      </c>
      <c r="AL11" s="92" t="s">
        <v>477</v>
      </c>
      <c r="AM11" s="86" t="s">
        <v>484</v>
      </c>
      <c r="AN11" s="86" t="b">
        <v>0</v>
      </c>
      <c r="AO11" s="92" t="s">
        <v>477</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15</v>
      </c>
      <c r="BK11" s="52">
        <v>100</v>
      </c>
      <c r="BL11" s="51">
        <v>15</v>
      </c>
    </row>
    <row r="12" spans="1:64" ht="45">
      <c r="A12" s="84" t="s">
        <v>220</v>
      </c>
      <c r="B12" s="84" t="s">
        <v>262</v>
      </c>
      <c r="C12" s="53" t="s">
        <v>1134</v>
      </c>
      <c r="D12" s="54">
        <v>3</v>
      </c>
      <c r="E12" s="65" t="s">
        <v>132</v>
      </c>
      <c r="F12" s="55">
        <v>35</v>
      </c>
      <c r="G12" s="53"/>
      <c r="H12" s="57"/>
      <c r="I12" s="56"/>
      <c r="J12" s="56"/>
      <c r="K12" s="36" t="s">
        <v>65</v>
      </c>
      <c r="L12" s="83">
        <v>12</v>
      </c>
      <c r="M12" s="83"/>
      <c r="N12" s="63"/>
      <c r="O12" s="86" t="s">
        <v>268</v>
      </c>
      <c r="P12" s="88">
        <v>43707.15377314815</v>
      </c>
      <c r="Q12" s="86" t="s">
        <v>271</v>
      </c>
      <c r="R12" s="86"/>
      <c r="S12" s="86"/>
      <c r="T12" s="86" t="s">
        <v>293</v>
      </c>
      <c r="U12" s="86"/>
      <c r="V12" s="90" t="s">
        <v>304</v>
      </c>
      <c r="W12" s="88">
        <v>43707.15377314815</v>
      </c>
      <c r="X12" s="90" t="s">
        <v>359</v>
      </c>
      <c r="Y12" s="86"/>
      <c r="Z12" s="86"/>
      <c r="AA12" s="92" t="s">
        <v>425</v>
      </c>
      <c r="AB12" s="86"/>
      <c r="AC12" s="86" t="b">
        <v>0</v>
      </c>
      <c r="AD12" s="86">
        <v>0</v>
      </c>
      <c r="AE12" s="92" t="s">
        <v>482</v>
      </c>
      <c r="AF12" s="86" t="b">
        <v>0</v>
      </c>
      <c r="AG12" s="86" t="s">
        <v>483</v>
      </c>
      <c r="AH12" s="86"/>
      <c r="AI12" s="92" t="s">
        <v>482</v>
      </c>
      <c r="AJ12" s="86" t="b">
        <v>0</v>
      </c>
      <c r="AK12" s="86">
        <v>0</v>
      </c>
      <c r="AL12" s="92" t="s">
        <v>477</v>
      </c>
      <c r="AM12" s="86" t="s">
        <v>485</v>
      </c>
      <c r="AN12" s="86" t="b">
        <v>0</v>
      </c>
      <c r="AO12" s="92" t="s">
        <v>477</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15</v>
      </c>
      <c r="BK12" s="52">
        <v>100</v>
      </c>
      <c r="BL12" s="51">
        <v>15</v>
      </c>
    </row>
    <row r="13" spans="1:64" ht="45">
      <c r="A13" s="84" t="s">
        <v>221</v>
      </c>
      <c r="B13" s="84" t="s">
        <v>262</v>
      </c>
      <c r="C13" s="53" t="s">
        <v>1134</v>
      </c>
      <c r="D13" s="54">
        <v>3</v>
      </c>
      <c r="E13" s="65" t="s">
        <v>132</v>
      </c>
      <c r="F13" s="55">
        <v>35</v>
      </c>
      <c r="G13" s="53"/>
      <c r="H13" s="57"/>
      <c r="I13" s="56"/>
      <c r="J13" s="56"/>
      <c r="K13" s="36" t="s">
        <v>65</v>
      </c>
      <c r="L13" s="83">
        <v>13</v>
      </c>
      <c r="M13" s="83"/>
      <c r="N13" s="63"/>
      <c r="O13" s="86" t="s">
        <v>268</v>
      </c>
      <c r="P13" s="88">
        <v>43707.205671296295</v>
      </c>
      <c r="Q13" s="86" t="s">
        <v>271</v>
      </c>
      <c r="R13" s="86"/>
      <c r="S13" s="86"/>
      <c r="T13" s="86" t="s">
        <v>293</v>
      </c>
      <c r="U13" s="86"/>
      <c r="V13" s="90" t="s">
        <v>305</v>
      </c>
      <c r="W13" s="88">
        <v>43707.205671296295</v>
      </c>
      <c r="X13" s="90" t="s">
        <v>360</v>
      </c>
      <c r="Y13" s="86"/>
      <c r="Z13" s="86"/>
      <c r="AA13" s="92" t="s">
        <v>426</v>
      </c>
      <c r="AB13" s="86"/>
      <c r="AC13" s="86" t="b">
        <v>0</v>
      </c>
      <c r="AD13" s="86">
        <v>0</v>
      </c>
      <c r="AE13" s="92" t="s">
        <v>482</v>
      </c>
      <c r="AF13" s="86" t="b">
        <v>0</v>
      </c>
      <c r="AG13" s="86" t="s">
        <v>483</v>
      </c>
      <c r="AH13" s="86"/>
      <c r="AI13" s="92" t="s">
        <v>482</v>
      </c>
      <c r="AJ13" s="86" t="b">
        <v>0</v>
      </c>
      <c r="AK13" s="86">
        <v>0</v>
      </c>
      <c r="AL13" s="92" t="s">
        <v>477</v>
      </c>
      <c r="AM13" s="86" t="s">
        <v>484</v>
      </c>
      <c r="AN13" s="86" t="b">
        <v>0</v>
      </c>
      <c r="AO13" s="92" t="s">
        <v>477</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15</v>
      </c>
      <c r="BK13" s="52">
        <v>100</v>
      </c>
      <c r="BL13" s="51">
        <v>15</v>
      </c>
    </row>
    <row r="14" spans="1:64" ht="45">
      <c r="A14" s="84" t="s">
        <v>222</v>
      </c>
      <c r="B14" s="84" t="s">
        <v>262</v>
      </c>
      <c r="C14" s="53" t="s">
        <v>1134</v>
      </c>
      <c r="D14" s="54">
        <v>3</v>
      </c>
      <c r="E14" s="65" t="s">
        <v>132</v>
      </c>
      <c r="F14" s="55">
        <v>35</v>
      </c>
      <c r="G14" s="53"/>
      <c r="H14" s="57"/>
      <c r="I14" s="56"/>
      <c r="J14" s="56"/>
      <c r="K14" s="36" t="s">
        <v>65</v>
      </c>
      <c r="L14" s="83">
        <v>14</v>
      </c>
      <c r="M14" s="83"/>
      <c r="N14" s="63"/>
      <c r="O14" s="86" t="s">
        <v>268</v>
      </c>
      <c r="P14" s="88">
        <v>43707.20730324074</v>
      </c>
      <c r="Q14" s="86" t="s">
        <v>271</v>
      </c>
      <c r="R14" s="86"/>
      <c r="S14" s="86"/>
      <c r="T14" s="86" t="s">
        <v>293</v>
      </c>
      <c r="U14" s="86"/>
      <c r="V14" s="90" t="s">
        <v>306</v>
      </c>
      <c r="W14" s="88">
        <v>43707.20730324074</v>
      </c>
      <c r="X14" s="90" t="s">
        <v>361</v>
      </c>
      <c r="Y14" s="86"/>
      <c r="Z14" s="86"/>
      <c r="AA14" s="92" t="s">
        <v>427</v>
      </c>
      <c r="AB14" s="86"/>
      <c r="AC14" s="86" t="b">
        <v>0</v>
      </c>
      <c r="AD14" s="86">
        <v>0</v>
      </c>
      <c r="AE14" s="92" t="s">
        <v>482</v>
      </c>
      <c r="AF14" s="86" t="b">
        <v>0</v>
      </c>
      <c r="AG14" s="86" t="s">
        <v>483</v>
      </c>
      <c r="AH14" s="86"/>
      <c r="AI14" s="92" t="s">
        <v>482</v>
      </c>
      <c r="AJ14" s="86" t="b">
        <v>0</v>
      </c>
      <c r="AK14" s="86">
        <v>0</v>
      </c>
      <c r="AL14" s="92" t="s">
        <v>477</v>
      </c>
      <c r="AM14" s="86" t="s">
        <v>484</v>
      </c>
      <c r="AN14" s="86" t="b">
        <v>0</v>
      </c>
      <c r="AO14" s="92" t="s">
        <v>477</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15</v>
      </c>
      <c r="BK14" s="52">
        <v>100</v>
      </c>
      <c r="BL14" s="51">
        <v>15</v>
      </c>
    </row>
    <row r="15" spans="1:64" ht="45">
      <c r="A15" s="84" t="s">
        <v>223</v>
      </c>
      <c r="B15" s="84" t="s">
        <v>262</v>
      </c>
      <c r="C15" s="53" t="s">
        <v>1134</v>
      </c>
      <c r="D15" s="54">
        <v>3</v>
      </c>
      <c r="E15" s="65" t="s">
        <v>132</v>
      </c>
      <c r="F15" s="55">
        <v>35</v>
      </c>
      <c r="G15" s="53"/>
      <c r="H15" s="57"/>
      <c r="I15" s="56"/>
      <c r="J15" s="56"/>
      <c r="K15" s="36" t="s">
        <v>65</v>
      </c>
      <c r="L15" s="83">
        <v>15</v>
      </c>
      <c r="M15" s="83"/>
      <c r="N15" s="63"/>
      <c r="O15" s="86" t="s">
        <v>268</v>
      </c>
      <c r="P15" s="88">
        <v>43707.20736111111</v>
      </c>
      <c r="Q15" s="86" t="s">
        <v>271</v>
      </c>
      <c r="R15" s="86"/>
      <c r="S15" s="86"/>
      <c r="T15" s="86" t="s">
        <v>293</v>
      </c>
      <c r="U15" s="86"/>
      <c r="V15" s="90" t="s">
        <v>307</v>
      </c>
      <c r="W15" s="88">
        <v>43707.20736111111</v>
      </c>
      <c r="X15" s="90" t="s">
        <v>362</v>
      </c>
      <c r="Y15" s="86"/>
      <c r="Z15" s="86"/>
      <c r="AA15" s="92" t="s">
        <v>428</v>
      </c>
      <c r="AB15" s="86"/>
      <c r="AC15" s="86" t="b">
        <v>0</v>
      </c>
      <c r="AD15" s="86">
        <v>0</v>
      </c>
      <c r="AE15" s="92" t="s">
        <v>482</v>
      </c>
      <c r="AF15" s="86" t="b">
        <v>0</v>
      </c>
      <c r="AG15" s="86" t="s">
        <v>483</v>
      </c>
      <c r="AH15" s="86"/>
      <c r="AI15" s="92" t="s">
        <v>482</v>
      </c>
      <c r="AJ15" s="86" t="b">
        <v>0</v>
      </c>
      <c r="AK15" s="86">
        <v>0</v>
      </c>
      <c r="AL15" s="92" t="s">
        <v>477</v>
      </c>
      <c r="AM15" s="86" t="s">
        <v>485</v>
      </c>
      <c r="AN15" s="86" t="b">
        <v>0</v>
      </c>
      <c r="AO15" s="92" t="s">
        <v>477</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15</v>
      </c>
      <c r="BK15" s="52">
        <v>100</v>
      </c>
      <c r="BL15" s="51">
        <v>15</v>
      </c>
    </row>
    <row r="16" spans="1:64" ht="45">
      <c r="A16" s="84" t="s">
        <v>224</v>
      </c>
      <c r="B16" s="84" t="s">
        <v>262</v>
      </c>
      <c r="C16" s="53" t="s">
        <v>1134</v>
      </c>
      <c r="D16" s="54">
        <v>3</v>
      </c>
      <c r="E16" s="65" t="s">
        <v>132</v>
      </c>
      <c r="F16" s="55">
        <v>35</v>
      </c>
      <c r="G16" s="53"/>
      <c r="H16" s="57"/>
      <c r="I16" s="56"/>
      <c r="J16" s="56"/>
      <c r="K16" s="36" t="s">
        <v>65</v>
      </c>
      <c r="L16" s="83">
        <v>16</v>
      </c>
      <c r="M16" s="83"/>
      <c r="N16" s="63"/>
      <c r="O16" s="86" t="s">
        <v>268</v>
      </c>
      <c r="P16" s="88">
        <v>43707.27024305556</v>
      </c>
      <c r="Q16" s="86" t="s">
        <v>271</v>
      </c>
      <c r="R16" s="86"/>
      <c r="S16" s="86"/>
      <c r="T16" s="86" t="s">
        <v>293</v>
      </c>
      <c r="U16" s="86"/>
      <c r="V16" s="90" t="s">
        <v>308</v>
      </c>
      <c r="W16" s="88">
        <v>43707.27024305556</v>
      </c>
      <c r="X16" s="90" t="s">
        <v>363</v>
      </c>
      <c r="Y16" s="86"/>
      <c r="Z16" s="86"/>
      <c r="AA16" s="92" t="s">
        <v>429</v>
      </c>
      <c r="AB16" s="86"/>
      <c r="AC16" s="86" t="b">
        <v>0</v>
      </c>
      <c r="AD16" s="86">
        <v>0</v>
      </c>
      <c r="AE16" s="92" t="s">
        <v>482</v>
      </c>
      <c r="AF16" s="86" t="b">
        <v>0</v>
      </c>
      <c r="AG16" s="86" t="s">
        <v>483</v>
      </c>
      <c r="AH16" s="86"/>
      <c r="AI16" s="92" t="s">
        <v>482</v>
      </c>
      <c r="AJ16" s="86" t="b">
        <v>0</v>
      </c>
      <c r="AK16" s="86">
        <v>0</v>
      </c>
      <c r="AL16" s="92" t="s">
        <v>477</v>
      </c>
      <c r="AM16" s="86" t="s">
        <v>484</v>
      </c>
      <c r="AN16" s="86" t="b">
        <v>0</v>
      </c>
      <c r="AO16" s="92" t="s">
        <v>477</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15</v>
      </c>
      <c r="BK16" s="52">
        <v>100</v>
      </c>
      <c r="BL16" s="51">
        <v>15</v>
      </c>
    </row>
    <row r="17" spans="1:64" ht="45">
      <c r="A17" s="84" t="s">
        <v>225</v>
      </c>
      <c r="B17" s="84" t="s">
        <v>262</v>
      </c>
      <c r="C17" s="53" t="s">
        <v>1134</v>
      </c>
      <c r="D17" s="54">
        <v>3</v>
      </c>
      <c r="E17" s="65" t="s">
        <v>132</v>
      </c>
      <c r="F17" s="55">
        <v>35</v>
      </c>
      <c r="G17" s="53"/>
      <c r="H17" s="57"/>
      <c r="I17" s="56"/>
      <c r="J17" s="56"/>
      <c r="K17" s="36" t="s">
        <v>65</v>
      </c>
      <c r="L17" s="83">
        <v>17</v>
      </c>
      <c r="M17" s="83"/>
      <c r="N17" s="63"/>
      <c r="O17" s="86" t="s">
        <v>268</v>
      </c>
      <c r="P17" s="88">
        <v>43707.325833333336</v>
      </c>
      <c r="Q17" s="86" t="s">
        <v>271</v>
      </c>
      <c r="R17" s="86"/>
      <c r="S17" s="86"/>
      <c r="T17" s="86" t="s">
        <v>293</v>
      </c>
      <c r="U17" s="86"/>
      <c r="V17" s="90" t="s">
        <v>309</v>
      </c>
      <c r="W17" s="88">
        <v>43707.325833333336</v>
      </c>
      <c r="X17" s="90" t="s">
        <v>364</v>
      </c>
      <c r="Y17" s="86"/>
      <c r="Z17" s="86"/>
      <c r="AA17" s="92" t="s">
        <v>430</v>
      </c>
      <c r="AB17" s="86"/>
      <c r="AC17" s="86" t="b">
        <v>0</v>
      </c>
      <c r="AD17" s="86">
        <v>0</v>
      </c>
      <c r="AE17" s="92" t="s">
        <v>482</v>
      </c>
      <c r="AF17" s="86" t="b">
        <v>0</v>
      </c>
      <c r="AG17" s="86" t="s">
        <v>483</v>
      </c>
      <c r="AH17" s="86"/>
      <c r="AI17" s="92" t="s">
        <v>482</v>
      </c>
      <c r="AJ17" s="86" t="b">
        <v>0</v>
      </c>
      <c r="AK17" s="86">
        <v>0</v>
      </c>
      <c r="AL17" s="92" t="s">
        <v>477</v>
      </c>
      <c r="AM17" s="86" t="s">
        <v>485</v>
      </c>
      <c r="AN17" s="86" t="b">
        <v>0</v>
      </c>
      <c r="AO17" s="92" t="s">
        <v>477</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15</v>
      </c>
      <c r="BK17" s="52">
        <v>100</v>
      </c>
      <c r="BL17" s="51">
        <v>15</v>
      </c>
    </row>
    <row r="18" spans="1:64" ht="45">
      <c r="A18" s="84" t="s">
        <v>226</v>
      </c>
      <c r="B18" s="84" t="s">
        <v>262</v>
      </c>
      <c r="C18" s="53" t="s">
        <v>1134</v>
      </c>
      <c r="D18" s="54">
        <v>3</v>
      </c>
      <c r="E18" s="65" t="s">
        <v>132</v>
      </c>
      <c r="F18" s="55">
        <v>35</v>
      </c>
      <c r="G18" s="53"/>
      <c r="H18" s="57"/>
      <c r="I18" s="56"/>
      <c r="J18" s="56"/>
      <c r="K18" s="36" t="s">
        <v>65</v>
      </c>
      <c r="L18" s="83">
        <v>18</v>
      </c>
      <c r="M18" s="83"/>
      <c r="N18" s="63"/>
      <c r="O18" s="86" t="s">
        <v>268</v>
      </c>
      <c r="P18" s="88">
        <v>43707.33928240741</v>
      </c>
      <c r="Q18" s="86" t="s">
        <v>271</v>
      </c>
      <c r="R18" s="86"/>
      <c r="S18" s="86"/>
      <c r="T18" s="86" t="s">
        <v>293</v>
      </c>
      <c r="U18" s="86"/>
      <c r="V18" s="90" t="s">
        <v>310</v>
      </c>
      <c r="W18" s="88">
        <v>43707.33928240741</v>
      </c>
      <c r="X18" s="90" t="s">
        <v>365</v>
      </c>
      <c r="Y18" s="86"/>
      <c r="Z18" s="86"/>
      <c r="AA18" s="92" t="s">
        <v>431</v>
      </c>
      <c r="AB18" s="86"/>
      <c r="AC18" s="86" t="b">
        <v>0</v>
      </c>
      <c r="AD18" s="86">
        <v>0</v>
      </c>
      <c r="AE18" s="92" t="s">
        <v>482</v>
      </c>
      <c r="AF18" s="86" t="b">
        <v>0</v>
      </c>
      <c r="AG18" s="86" t="s">
        <v>483</v>
      </c>
      <c r="AH18" s="86"/>
      <c r="AI18" s="92" t="s">
        <v>482</v>
      </c>
      <c r="AJ18" s="86" t="b">
        <v>0</v>
      </c>
      <c r="AK18" s="86">
        <v>0</v>
      </c>
      <c r="AL18" s="92" t="s">
        <v>477</v>
      </c>
      <c r="AM18" s="86" t="s">
        <v>484</v>
      </c>
      <c r="AN18" s="86" t="b">
        <v>0</v>
      </c>
      <c r="AO18" s="92" t="s">
        <v>477</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15</v>
      </c>
      <c r="BK18" s="52">
        <v>100</v>
      </c>
      <c r="BL18" s="51">
        <v>15</v>
      </c>
    </row>
    <row r="19" spans="1:64" ht="45">
      <c r="A19" s="84" t="s">
        <v>227</v>
      </c>
      <c r="B19" s="84" t="s">
        <v>262</v>
      </c>
      <c r="C19" s="53" t="s">
        <v>1134</v>
      </c>
      <c r="D19" s="54">
        <v>3</v>
      </c>
      <c r="E19" s="65" t="s">
        <v>132</v>
      </c>
      <c r="F19" s="55">
        <v>35</v>
      </c>
      <c r="G19" s="53"/>
      <c r="H19" s="57"/>
      <c r="I19" s="56"/>
      <c r="J19" s="56"/>
      <c r="K19" s="36" t="s">
        <v>65</v>
      </c>
      <c r="L19" s="83">
        <v>19</v>
      </c>
      <c r="M19" s="83"/>
      <c r="N19" s="63"/>
      <c r="O19" s="86" t="s">
        <v>268</v>
      </c>
      <c r="P19" s="88">
        <v>43707.354479166665</v>
      </c>
      <c r="Q19" s="86" t="s">
        <v>271</v>
      </c>
      <c r="R19" s="86"/>
      <c r="S19" s="86"/>
      <c r="T19" s="86" t="s">
        <v>293</v>
      </c>
      <c r="U19" s="86"/>
      <c r="V19" s="90" t="s">
        <v>311</v>
      </c>
      <c r="W19" s="88">
        <v>43707.354479166665</v>
      </c>
      <c r="X19" s="90" t="s">
        <v>366</v>
      </c>
      <c r="Y19" s="86"/>
      <c r="Z19" s="86"/>
      <c r="AA19" s="92" t="s">
        <v>432</v>
      </c>
      <c r="AB19" s="86"/>
      <c r="AC19" s="86" t="b">
        <v>0</v>
      </c>
      <c r="AD19" s="86">
        <v>0</v>
      </c>
      <c r="AE19" s="92" t="s">
        <v>482</v>
      </c>
      <c r="AF19" s="86" t="b">
        <v>0</v>
      </c>
      <c r="AG19" s="86" t="s">
        <v>483</v>
      </c>
      <c r="AH19" s="86"/>
      <c r="AI19" s="92" t="s">
        <v>482</v>
      </c>
      <c r="AJ19" s="86" t="b">
        <v>0</v>
      </c>
      <c r="AK19" s="86">
        <v>0</v>
      </c>
      <c r="AL19" s="92" t="s">
        <v>477</v>
      </c>
      <c r="AM19" s="86" t="s">
        <v>485</v>
      </c>
      <c r="AN19" s="86" t="b">
        <v>0</v>
      </c>
      <c r="AO19" s="92" t="s">
        <v>477</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15</v>
      </c>
      <c r="BK19" s="52">
        <v>100</v>
      </c>
      <c r="BL19" s="51">
        <v>15</v>
      </c>
    </row>
    <row r="20" spans="1:64" ht="45">
      <c r="A20" s="84" t="s">
        <v>228</v>
      </c>
      <c r="B20" s="84" t="s">
        <v>262</v>
      </c>
      <c r="C20" s="53" t="s">
        <v>1134</v>
      </c>
      <c r="D20" s="54">
        <v>3</v>
      </c>
      <c r="E20" s="65" t="s">
        <v>132</v>
      </c>
      <c r="F20" s="55">
        <v>35</v>
      </c>
      <c r="G20" s="53"/>
      <c r="H20" s="57"/>
      <c r="I20" s="56"/>
      <c r="J20" s="56"/>
      <c r="K20" s="36" t="s">
        <v>65</v>
      </c>
      <c r="L20" s="83">
        <v>20</v>
      </c>
      <c r="M20" s="83"/>
      <c r="N20" s="63"/>
      <c r="O20" s="86" t="s">
        <v>268</v>
      </c>
      <c r="P20" s="88">
        <v>43707.38693287037</v>
      </c>
      <c r="Q20" s="86" t="s">
        <v>271</v>
      </c>
      <c r="R20" s="86"/>
      <c r="S20" s="86"/>
      <c r="T20" s="86" t="s">
        <v>293</v>
      </c>
      <c r="U20" s="86"/>
      <c r="V20" s="90" t="s">
        <v>312</v>
      </c>
      <c r="W20" s="88">
        <v>43707.38693287037</v>
      </c>
      <c r="X20" s="90" t="s">
        <v>367</v>
      </c>
      <c r="Y20" s="86"/>
      <c r="Z20" s="86"/>
      <c r="AA20" s="92" t="s">
        <v>433</v>
      </c>
      <c r="AB20" s="86"/>
      <c r="AC20" s="86" t="b">
        <v>0</v>
      </c>
      <c r="AD20" s="86">
        <v>0</v>
      </c>
      <c r="AE20" s="92" t="s">
        <v>482</v>
      </c>
      <c r="AF20" s="86" t="b">
        <v>0</v>
      </c>
      <c r="AG20" s="86" t="s">
        <v>483</v>
      </c>
      <c r="AH20" s="86"/>
      <c r="AI20" s="92" t="s">
        <v>482</v>
      </c>
      <c r="AJ20" s="86" t="b">
        <v>0</v>
      </c>
      <c r="AK20" s="86">
        <v>0</v>
      </c>
      <c r="AL20" s="92" t="s">
        <v>477</v>
      </c>
      <c r="AM20" s="86" t="s">
        <v>485</v>
      </c>
      <c r="AN20" s="86" t="b">
        <v>0</v>
      </c>
      <c r="AO20" s="92" t="s">
        <v>477</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15</v>
      </c>
      <c r="BK20" s="52">
        <v>100</v>
      </c>
      <c r="BL20" s="51">
        <v>15</v>
      </c>
    </row>
    <row r="21" spans="1:64" ht="45">
      <c r="A21" s="84" t="s">
        <v>229</v>
      </c>
      <c r="B21" s="84" t="s">
        <v>262</v>
      </c>
      <c r="C21" s="53" t="s">
        <v>1134</v>
      </c>
      <c r="D21" s="54">
        <v>3</v>
      </c>
      <c r="E21" s="65" t="s">
        <v>132</v>
      </c>
      <c r="F21" s="55">
        <v>35</v>
      </c>
      <c r="G21" s="53"/>
      <c r="H21" s="57"/>
      <c r="I21" s="56"/>
      <c r="J21" s="56"/>
      <c r="K21" s="36" t="s">
        <v>65</v>
      </c>
      <c r="L21" s="83">
        <v>21</v>
      </c>
      <c r="M21" s="83"/>
      <c r="N21" s="63"/>
      <c r="O21" s="86" t="s">
        <v>268</v>
      </c>
      <c r="P21" s="88">
        <v>43707.435752314814</v>
      </c>
      <c r="Q21" s="86" t="s">
        <v>271</v>
      </c>
      <c r="R21" s="86"/>
      <c r="S21" s="86"/>
      <c r="T21" s="86" t="s">
        <v>293</v>
      </c>
      <c r="U21" s="86"/>
      <c r="V21" s="90" t="s">
        <v>313</v>
      </c>
      <c r="W21" s="88">
        <v>43707.435752314814</v>
      </c>
      <c r="X21" s="90" t="s">
        <v>368</v>
      </c>
      <c r="Y21" s="86"/>
      <c r="Z21" s="86"/>
      <c r="AA21" s="92" t="s">
        <v>434</v>
      </c>
      <c r="AB21" s="86"/>
      <c r="AC21" s="86" t="b">
        <v>0</v>
      </c>
      <c r="AD21" s="86">
        <v>0</v>
      </c>
      <c r="AE21" s="92" t="s">
        <v>482</v>
      </c>
      <c r="AF21" s="86" t="b">
        <v>0</v>
      </c>
      <c r="AG21" s="86" t="s">
        <v>483</v>
      </c>
      <c r="AH21" s="86"/>
      <c r="AI21" s="92" t="s">
        <v>482</v>
      </c>
      <c r="AJ21" s="86" t="b">
        <v>0</v>
      </c>
      <c r="AK21" s="86">
        <v>0</v>
      </c>
      <c r="AL21" s="92" t="s">
        <v>477</v>
      </c>
      <c r="AM21" s="86" t="s">
        <v>484</v>
      </c>
      <c r="AN21" s="86" t="b">
        <v>0</v>
      </c>
      <c r="AO21" s="92" t="s">
        <v>477</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15</v>
      </c>
      <c r="BK21" s="52">
        <v>100</v>
      </c>
      <c r="BL21" s="51">
        <v>15</v>
      </c>
    </row>
    <row r="22" spans="1:64" ht="45">
      <c r="A22" s="84" t="s">
        <v>230</v>
      </c>
      <c r="B22" s="84" t="s">
        <v>262</v>
      </c>
      <c r="C22" s="53" t="s">
        <v>1134</v>
      </c>
      <c r="D22" s="54">
        <v>3</v>
      </c>
      <c r="E22" s="65" t="s">
        <v>132</v>
      </c>
      <c r="F22" s="55">
        <v>35</v>
      </c>
      <c r="G22" s="53"/>
      <c r="H22" s="57"/>
      <c r="I22" s="56"/>
      <c r="J22" s="56"/>
      <c r="K22" s="36" t="s">
        <v>65</v>
      </c>
      <c r="L22" s="83">
        <v>22</v>
      </c>
      <c r="M22" s="83"/>
      <c r="N22" s="63"/>
      <c r="O22" s="86" t="s">
        <v>268</v>
      </c>
      <c r="P22" s="88">
        <v>43707.46346064815</v>
      </c>
      <c r="Q22" s="86" t="s">
        <v>271</v>
      </c>
      <c r="R22" s="86"/>
      <c r="S22" s="86"/>
      <c r="T22" s="86" t="s">
        <v>293</v>
      </c>
      <c r="U22" s="86"/>
      <c r="V22" s="90" t="s">
        <v>314</v>
      </c>
      <c r="W22" s="88">
        <v>43707.46346064815</v>
      </c>
      <c r="X22" s="90" t="s">
        <v>369</v>
      </c>
      <c r="Y22" s="86"/>
      <c r="Z22" s="86"/>
      <c r="AA22" s="92" t="s">
        <v>435</v>
      </c>
      <c r="AB22" s="86"/>
      <c r="AC22" s="86" t="b">
        <v>0</v>
      </c>
      <c r="AD22" s="86">
        <v>0</v>
      </c>
      <c r="AE22" s="92" t="s">
        <v>482</v>
      </c>
      <c r="AF22" s="86" t="b">
        <v>0</v>
      </c>
      <c r="AG22" s="86" t="s">
        <v>483</v>
      </c>
      <c r="AH22" s="86"/>
      <c r="AI22" s="92" t="s">
        <v>482</v>
      </c>
      <c r="AJ22" s="86" t="b">
        <v>0</v>
      </c>
      <c r="AK22" s="86">
        <v>0</v>
      </c>
      <c r="AL22" s="92" t="s">
        <v>477</v>
      </c>
      <c r="AM22" s="86" t="s">
        <v>485</v>
      </c>
      <c r="AN22" s="86" t="b">
        <v>0</v>
      </c>
      <c r="AO22" s="92" t="s">
        <v>477</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15</v>
      </c>
      <c r="BK22" s="52">
        <v>100</v>
      </c>
      <c r="BL22" s="51">
        <v>15</v>
      </c>
    </row>
    <row r="23" spans="1:64" ht="45">
      <c r="A23" s="84" t="s">
        <v>231</v>
      </c>
      <c r="B23" s="84" t="s">
        <v>262</v>
      </c>
      <c r="C23" s="53" t="s">
        <v>1134</v>
      </c>
      <c r="D23" s="54">
        <v>3</v>
      </c>
      <c r="E23" s="65" t="s">
        <v>132</v>
      </c>
      <c r="F23" s="55">
        <v>35</v>
      </c>
      <c r="G23" s="53"/>
      <c r="H23" s="57"/>
      <c r="I23" s="56"/>
      <c r="J23" s="56"/>
      <c r="K23" s="36" t="s">
        <v>65</v>
      </c>
      <c r="L23" s="83">
        <v>23</v>
      </c>
      <c r="M23" s="83"/>
      <c r="N23" s="63"/>
      <c r="O23" s="86" t="s">
        <v>268</v>
      </c>
      <c r="P23" s="88">
        <v>43707.497083333335</v>
      </c>
      <c r="Q23" s="86" t="s">
        <v>271</v>
      </c>
      <c r="R23" s="86"/>
      <c r="S23" s="86"/>
      <c r="T23" s="86" t="s">
        <v>293</v>
      </c>
      <c r="U23" s="86"/>
      <c r="V23" s="90" t="s">
        <v>315</v>
      </c>
      <c r="W23" s="88">
        <v>43707.497083333335</v>
      </c>
      <c r="X23" s="90" t="s">
        <v>370</v>
      </c>
      <c r="Y23" s="86"/>
      <c r="Z23" s="86"/>
      <c r="AA23" s="92" t="s">
        <v>436</v>
      </c>
      <c r="AB23" s="86"/>
      <c r="AC23" s="86" t="b">
        <v>0</v>
      </c>
      <c r="AD23" s="86">
        <v>0</v>
      </c>
      <c r="AE23" s="92" t="s">
        <v>482</v>
      </c>
      <c r="AF23" s="86" t="b">
        <v>0</v>
      </c>
      <c r="AG23" s="86" t="s">
        <v>483</v>
      </c>
      <c r="AH23" s="86"/>
      <c r="AI23" s="92" t="s">
        <v>482</v>
      </c>
      <c r="AJ23" s="86" t="b">
        <v>0</v>
      </c>
      <c r="AK23" s="86">
        <v>0</v>
      </c>
      <c r="AL23" s="92" t="s">
        <v>477</v>
      </c>
      <c r="AM23" s="86" t="s">
        <v>485</v>
      </c>
      <c r="AN23" s="86" t="b">
        <v>0</v>
      </c>
      <c r="AO23" s="92" t="s">
        <v>477</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15</v>
      </c>
      <c r="BK23" s="52">
        <v>100</v>
      </c>
      <c r="BL23" s="51">
        <v>15</v>
      </c>
    </row>
    <row r="24" spans="1:64" ht="45">
      <c r="A24" s="84" t="s">
        <v>232</v>
      </c>
      <c r="B24" s="84" t="s">
        <v>262</v>
      </c>
      <c r="C24" s="53" t="s">
        <v>1134</v>
      </c>
      <c r="D24" s="54">
        <v>3</v>
      </c>
      <c r="E24" s="65" t="s">
        <v>132</v>
      </c>
      <c r="F24" s="55">
        <v>35</v>
      </c>
      <c r="G24" s="53"/>
      <c r="H24" s="57"/>
      <c r="I24" s="56"/>
      <c r="J24" s="56"/>
      <c r="K24" s="36" t="s">
        <v>65</v>
      </c>
      <c r="L24" s="83">
        <v>24</v>
      </c>
      <c r="M24" s="83"/>
      <c r="N24" s="63"/>
      <c r="O24" s="86" t="s">
        <v>268</v>
      </c>
      <c r="P24" s="88">
        <v>43707.841215277775</v>
      </c>
      <c r="Q24" s="86" t="s">
        <v>271</v>
      </c>
      <c r="R24" s="86"/>
      <c r="S24" s="86"/>
      <c r="T24" s="86" t="s">
        <v>293</v>
      </c>
      <c r="U24" s="86"/>
      <c r="V24" s="90" t="s">
        <v>316</v>
      </c>
      <c r="W24" s="88">
        <v>43707.841215277775</v>
      </c>
      <c r="X24" s="90" t="s">
        <v>371</v>
      </c>
      <c r="Y24" s="86"/>
      <c r="Z24" s="86"/>
      <c r="AA24" s="92" t="s">
        <v>437</v>
      </c>
      <c r="AB24" s="86"/>
      <c r="AC24" s="86" t="b">
        <v>0</v>
      </c>
      <c r="AD24" s="86">
        <v>0</v>
      </c>
      <c r="AE24" s="92" t="s">
        <v>482</v>
      </c>
      <c r="AF24" s="86" t="b">
        <v>0</v>
      </c>
      <c r="AG24" s="86" t="s">
        <v>483</v>
      </c>
      <c r="AH24" s="86"/>
      <c r="AI24" s="92" t="s">
        <v>482</v>
      </c>
      <c r="AJ24" s="86" t="b">
        <v>0</v>
      </c>
      <c r="AK24" s="86">
        <v>0</v>
      </c>
      <c r="AL24" s="92" t="s">
        <v>477</v>
      </c>
      <c r="AM24" s="86" t="s">
        <v>484</v>
      </c>
      <c r="AN24" s="86" t="b">
        <v>0</v>
      </c>
      <c r="AO24" s="92" t="s">
        <v>477</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15</v>
      </c>
      <c r="BK24" s="52">
        <v>100</v>
      </c>
      <c r="BL24" s="51">
        <v>15</v>
      </c>
    </row>
    <row r="25" spans="1:64" ht="45">
      <c r="A25" s="84" t="s">
        <v>233</v>
      </c>
      <c r="B25" s="84" t="s">
        <v>262</v>
      </c>
      <c r="C25" s="53" t="s">
        <v>1134</v>
      </c>
      <c r="D25" s="54">
        <v>3</v>
      </c>
      <c r="E25" s="65" t="s">
        <v>132</v>
      </c>
      <c r="F25" s="55">
        <v>35</v>
      </c>
      <c r="G25" s="53"/>
      <c r="H25" s="57"/>
      <c r="I25" s="56"/>
      <c r="J25" s="56"/>
      <c r="K25" s="36" t="s">
        <v>65</v>
      </c>
      <c r="L25" s="83">
        <v>25</v>
      </c>
      <c r="M25" s="83"/>
      <c r="N25" s="63"/>
      <c r="O25" s="86" t="s">
        <v>268</v>
      </c>
      <c r="P25" s="88">
        <v>43707.86054398148</v>
      </c>
      <c r="Q25" s="86" t="s">
        <v>271</v>
      </c>
      <c r="R25" s="86"/>
      <c r="S25" s="86"/>
      <c r="T25" s="86" t="s">
        <v>293</v>
      </c>
      <c r="U25" s="86"/>
      <c r="V25" s="90" t="s">
        <v>317</v>
      </c>
      <c r="W25" s="88">
        <v>43707.86054398148</v>
      </c>
      <c r="X25" s="90" t="s">
        <v>372</v>
      </c>
      <c r="Y25" s="86"/>
      <c r="Z25" s="86"/>
      <c r="AA25" s="92" t="s">
        <v>438</v>
      </c>
      <c r="AB25" s="86"/>
      <c r="AC25" s="86" t="b">
        <v>0</v>
      </c>
      <c r="AD25" s="86">
        <v>0</v>
      </c>
      <c r="AE25" s="92" t="s">
        <v>482</v>
      </c>
      <c r="AF25" s="86" t="b">
        <v>0</v>
      </c>
      <c r="AG25" s="86" t="s">
        <v>483</v>
      </c>
      <c r="AH25" s="86"/>
      <c r="AI25" s="92" t="s">
        <v>482</v>
      </c>
      <c r="AJ25" s="86" t="b">
        <v>0</v>
      </c>
      <c r="AK25" s="86">
        <v>0</v>
      </c>
      <c r="AL25" s="92" t="s">
        <v>477</v>
      </c>
      <c r="AM25" s="86" t="s">
        <v>484</v>
      </c>
      <c r="AN25" s="86" t="b">
        <v>0</v>
      </c>
      <c r="AO25" s="92" t="s">
        <v>477</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0</v>
      </c>
      <c r="BE25" s="52">
        <v>0</v>
      </c>
      <c r="BF25" s="51">
        <v>0</v>
      </c>
      <c r="BG25" s="52">
        <v>0</v>
      </c>
      <c r="BH25" s="51">
        <v>0</v>
      </c>
      <c r="BI25" s="52">
        <v>0</v>
      </c>
      <c r="BJ25" s="51">
        <v>15</v>
      </c>
      <c r="BK25" s="52">
        <v>100</v>
      </c>
      <c r="BL25" s="51">
        <v>15</v>
      </c>
    </row>
    <row r="26" spans="1:64" ht="45">
      <c r="A26" s="84" t="s">
        <v>234</v>
      </c>
      <c r="B26" s="84" t="s">
        <v>262</v>
      </c>
      <c r="C26" s="53" t="s">
        <v>1134</v>
      </c>
      <c r="D26" s="54">
        <v>3</v>
      </c>
      <c r="E26" s="65" t="s">
        <v>132</v>
      </c>
      <c r="F26" s="55">
        <v>35</v>
      </c>
      <c r="G26" s="53"/>
      <c r="H26" s="57"/>
      <c r="I26" s="56"/>
      <c r="J26" s="56"/>
      <c r="K26" s="36" t="s">
        <v>65</v>
      </c>
      <c r="L26" s="83">
        <v>26</v>
      </c>
      <c r="M26" s="83"/>
      <c r="N26" s="63"/>
      <c r="O26" s="86" t="s">
        <v>268</v>
      </c>
      <c r="P26" s="88">
        <v>43707.86929398148</v>
      </c>
      <c r="Q26" s="86" t="s">
        <v>271</v>
      </c>
      <c r="R26" s="86"/>
      <c r="S26" s="86"/>
      <c r="T26" s="86" t="s">
        <v>293</v>
      </c>
      <c r="U26" s="86"/>
      <c r="V26" s="90" t="s">
        <v>318</v>
      </c>
      <c r="W26" s="88">
        <v>43707.86929398148</v>
      </c>
      <c r="X26" s="90" t="s">
        <v>373</v>
      </c>
      <c r="Y26" s="86"/>
      <c r="Z26" s="86"/>
      <c r="AA26" s="92" t="s">
        <v>439</v>
      </c>
      <c r="AB26" s="86"/>
      <c r="AC26" s="86" t="b">
        <v>0</v>
      </c>
      <c r="AD26" s="86">
        <v>0</v>
      </c>
      <c r="AE26" s="92" t="s">
        <v>482</v>
      </c>
      <c r="AF26" s="86" t="b">
        <v>0</v>
      </c>
      <c r="AG26" s="86" t="s">
        <v>483</v>
      </c>
      <c r="AH26" s="86"/>
      <c r="AI26" s="92" t="s">
        <v>482</v>
      </c>
      <c r="AJ26" s="86" t="b">
        <v>0</v>
      </c>
      <c r="AK26" s="86">
        <v>0</v>
      </c>
      <c r="AL26" s="92" t="s">
        <v>477</v>
      </c>
      <c r="AM26" s="86" t="s">
        <v>485</v>
      </c>
      <c r="AN26" s="86" t="b">
        <v>0</v>
      </c>
      <c r="AO26" s="92" t="s">
        <v>477</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15</v>
      </c>
      <c r="BK26" s="52">
        <v>100</v>
      </c>
      <c r="BL26" s="51">
        <v>15</v>
      </c>
    </row>
    <row r="27" spans="1:64" ht="45">
      <c r="A27" s="84" t="s">
        <v>235</v>
      </c>
      <c r="B27" s="84" t="s">
        <v>262</v>
      </c>
      <c r="C27" s="53" t="s">
        <v>1134</v>
      </c>
      <c r="D27" s="54">
        <v>3</v>
      </c>
      <c r="E27" s="65" t="s">
        <v>132</v>
      </c>
      <c r="F27" s="55">
        <v>35</v>
      </c>
      <c r="G27" s="53"/>
      <c r="H27" s="57"/>
      <c r="I27" s="56"/>
      <c r="J27" s="56"/>
      <c r="K27" s="36" t="s">
        <v>65</v>
      </c>
      <c r="L27" s="83">
        <v>27</v>
      </c>
      <c r="M27" s="83"/>
      <c r="N27" s="63"/>
      <c r="O27" s="86" t="s">
        <v>268</v>
      </c>
      <c r="P27" s="88">
        <v>43707.89114583333</v>
      </c>
      <c r="Q27" s="86" t="s">
        <v>271</v>
      </c>
      <c r="R27" s="86"/>
      <c r="S27" s="86"/>
      <c r="T27" s="86" t="s">
        <v>293</v>
      </c>
      <c r="U27" s="86"/>
      <c r="V27" s="90" t="s">
        <v>319</v>
      </c>
      <c r="W27" s="88">
        <v>43707.89114583333</v>
      </c>
      <c r="X27" s="90" t="s">
        <v>374</v>
      </c>
      <c r="Y27" s="86"/>
      <c r="Z27" s="86"/>
      <c r="AA27" s="92" t="s">
        <v>440</v>
      </c>
      <c r="AB27" s="86"/>
      <c r="AC27" s="86" t="b">
        <v>0</v>
      </c>
      <c r="AD27" s="86">
        <v>0</v>
      </c>
      <c r="AE27" s="92" t="s">
        <v>482</v>
      </c>
      <c r="AF27" s="86" t="b">
        <v>0</v>
      </c>
      <c r="AG27" s="86" t="s">
        <v>483</v>
      </c>
      <c r="AH27" s="86"/>
      <c r="AI27" s="92" t="s">
        <v>482</v>
      </c>
      <c r="AJ27" s="86" t="b">
        <v>0</v>
      </c>
      <c r="AK27" s="86">
        <v>0</v>
      </c>
      <c r="AL27" s="92" t="s">
        <v>477</v>
      </c>
      <c r="AM27" s="86" t="s">
        <v>484</v>
      </c>
      <c r="AN27" s="86" t="b">
        <v>0</v>
      </c>
      <c r="AO27" s="92" t="s">
        <v>477</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15</v>
      </c>
      <c r="BK27" s="52">
        <v>100</v>
      </c>
      <c r="BL27" s="51">
        <v>15</v>
      </c>
    </row>
    <row r="28" spans="1:64" ht="45">
      <c r="A28" s="84" t="s">
        <v>236</v>
      </c>
      <c r="B28" s="84" t="s">
        <v>266</v>
      </c>
      <c r="C28" s="53" t="s">
        <v>1134</v>
      </c>
      <c r="D28" s="54">
        <v>3</v>
      </c>
      <c r="E28" s="65" t="s">
        <v>132</v>
      </c>
      <c r="F28" s="55">
        <v>35</v>
      </c>
      <c r="G28" s="53"/>
      <c r="H28" s="57"/>
      <c r="I28" s="56"/>
      <c r="J28" s="56"/>
      <c r="K28" s="36" t="s">
        <v>65</v>
      </c>
      <c r="L28" s="83">
        <v>28</v>
      </c>
      <c r="M28" s="83"/>
      <c r="N28" s="63"/>
      <c r="O28" s="86" t="s">
        <v>268</v>
      </c>
      <c r="P28" s="88">
        <v>43707.9981712963</v>
      </c>
      <c r="Q28" s="86" t="s">
        <v>272</v>
      </c>
      <c r="R28" s="86"/>
      <c r="S28" s="86"/>
      <c r="T28" s="86" t="s">
        <v>293</v>
      </c>
      <c r="U28" s="86"/>
      <c r="V28" s="90" t="s">
        <v>320</v>
      </c>
      <c r="W28" s="88">
        <v>43707.9981712963</v>
      </c>
      <c r="X28" s="90" t="s">
        <v>375</v>
      </c>
      <c r="Y28" s="86"/>
      <c r="Z28" s="86"/>
      <c r="AA28" s="92" t="s">
        <v>441</v>
      </c>
      <c r="AB28" s="86"/>
      <c r="AC28" s="86" t="b">
        <v>0</v>
      </c>
      <c r="AD28" s="86">
        <v>0</v>
      </c>
      <c r="AE28" s="92" t="s">
        <v>482</v>
      </c>
      <c r="AF28" s="86" t="b">
        <v>0</v>
      </c>
      <c r="AG28" s="86" t="s">
        <v>483</v>
      </c>
      <c r="AH28" s="86"/>
      <c r="AI28" s="92" t="s">
        <v>482</v>
      </c>
      <c r="AJ28" s="86" t="b">
        <v>0</v>
      </c>
      <c r="AK28" s="86">
        <v>0</v>
      </c>
      <c r="AL28" s="92" t="s">
        <v>480</v>
      </c>
      <c r="AM28" s="86" t="s">
        <v>485</v>
      </c>
      <c r="AN28" s="86" t="b">
        <v>0</v>
      </c>
      <c r="AO28" s="92" t="s">
        <v>480</v>
      </c>
      <c r="AP28" s="86" t="s">
        <v>176</v>
      </c>
      <c r="AQ28" s="86">
        <v>0</v>
      </c>
      <c r="AR28" s="86">
        <v>0</v>
      </c>
      <c r="AS28" s="86"/>
      <c r="AT28" s="86"/>
      <c r="AU28" s="86"/>
      <c r="AV28" s="86"/>
      <c r="AW28" s="86"/>
      <c r="AX28" s="86"/>
      <c r="AY28" s="86"/>
      <c r="AZ28" s="86"/>
      <c r="BA28">
        <v>1</v>
      </c>
      <c r="BB28" s="85" t="str">
        <f>REPLACE(INDEX(GroupVertices[Group],MATCH(Edges[[#This Row],[Vertex 1]],GroupVertices[Vertex],0)),1,1,"")</f>
        <v>2</v>
      </c>
      <c r="BC28" s="85" t="str">
        <f>REPLACE(INDEX(GroupVertices[Group],MATCH(Edges[[#This Row],[Vertex 2]],GroupVertices[Vertex],0)),1,1,"")</f>
        <v>2</v>
      </c>
      <c r="BD28" s="51"/>
      <c r="BE28" s="52"/>
      <c r="BF28" s="51"/>
      <c r="BG28" s="52"/>
      <c r="BH28" s="51"/>
      <c r="BI28" s="52"/>
      <c r="BJ28" s="51"/>
      <c r="BK28" s="52"/>
      <c r="BL28" s="51"/>
    </row>
    <row r="29" spans="1:64" ht="45">
      <c r="A29" s="84" t="s">
        <v>236</v>
      </c>
      <c r="B29" s="84" t="s">
        <v>265</v>
      </c>
      <c r="C29" s="53" t="s">
        <v>1134</v>
      </c>
      <c r="D29" s="54">
        <v>3</v>
      </c>
      <c r="E29" s="65" t="s">
        <v>132</v>
      </c>
      <c r="F29" s="55">
        <v>35</v>
      </c>
      <c r="G29" s="53"/>
      <c r="H29" s="57"/>
      <c r="I29" s="56"/>
      <c r="J29" s="56"/>
      <c r="K29" s="36" t="s">
        <v>65</v>
      </c>
      <c r="L29" s="83">
        <v>29</v>
      </c>
      <c r="M29" s="83"/>
      <c r="N29" s="63"/>
      <c r="O29" s="86" t="s">
        <v>268</v>
      </c>
      <c r="P29" s="88">
        <v>43707.9981712963</v>
      </c>
      <c r="Q29" s="86" t="s">
        <v>272</v>
      </c>
      <c r="R29" s="86"/>
      <c r="S29" s="86"/>
      <c r="T29" s="86" t="s">
        <v>293</v>
      </c>
      <c r="U29" s="86"/>
      <c r="V29" s="90" t="s">
        <v>320</v>
      </c>
      <c r="W29" s="88">
        <v>43707.9981712963</v>
      </c>
      <c r="X29" s="90" t="s">
        <v>375</v>
      </c>
      <c r="Y29" s="86"/>
      <c r="Z29" s="86"/>
      <c r="AA29" s="92" t="s">
        <v>441</v>
      </c>
      <c r="AB29" s="86"/>
      <c r="AC29" s="86" t="b">
        <v>0</v>
      </c>
      <c r="AD29" s="86">
        <v>0</v>
      </c>
      <c r="AE29" s="92" t="s">
        <v>482</v>
      </c>
      <c r="AF29" s="86" t="b">
        <v>0</v>
      </c>
      <c r="AG29" s="86" t="s">
        <v>483</v>
      </c>
      <c r="AH29" s="86"/>
      <c r="AI29" s="92" t="s">
        <v>482</v>
      </c>
      <c r="AJ29" s="86" t="b">
        <v>0</v>
      </c>
      <c r="AK29" s="86">
        <v>0</v>
      </c>
      <c r="AL29" s="92" t="s">
        <v>480</v>
      </c>
      <c r="AM29" s="86" t="s">
        <v>485</v>
      </c>
      <c r="AN29" s="86" t="b">
        <v>0</v>
      </c>
      <c r="AO29" s="92" t="s">
        <v>480</v>
      </c>
      <c r="AP29" s="86" t="s">
        <v>176</v>
      </c>
      <c r="AQ29" s="86">
        <v>0</v>
      </c>
      <c r="AR29" s="86">
        <v>0</v>
      </c>
      <c r="AS29" s="86"/>
      <c r="AT29" s="86"/>
      <c r="AU29" s="86"/>
      <c r="AV29" s="86"/>
      <c r="AW29" s="86"/>
      <c r="AX29" s="86"/>
      <c r="AY29" s="86"/>
      <c r="AZ29" s="86"/>
      <c r="BA29">
        <v>1</v>
      </c>
      <c r="BB29" s="85" t="str">
        <f>REPLACE(INDEX(GroupVertices[Group],MATCH(Edges[[#This Row],[Vertex 1]],GroupVertices[Vertex],0)),1,1,"")</f>
        <v>2</v>
      </c>
      <c r="BC29" s="85" t="str">
        <f>REPLACE(INDEX(GroupVertices[Group],MATCH(Edges[[#This Row],[Vertex 2]],GroupVertices[Vertex],0)),1,1,"")</f>
        <v>2</v>
      </c>
      <c r="BD29" s="51">
        <v>0</v>
      </c>
      <c r="BE29" s="52">
        <v>0</v>
      </c>
      <c r="BF29" s="51">
        <v>0</v>
      </c>
      <c r="BG29" s="52">
        <v>0</v>
      </c>
      <c r="BH29" s="51">
        <v>0</v>
      </c>
      <c r="BI29" s="52">
        <v>0</v>
      </c>
      <c r="BJ29" s="51">
        <v>19</v>
      </c>
      <c r="BK29" s="52">
        <v>100</v>
      </c>
      <c r="BL29" s="51">
        <v>19</v>
      </c>
    </row>
    <row r="30" spans="1:64" ht="45">
      <c r="A30" s="84" t="s">
        <v>237</v>
      </c>
      <c r="B30" s="84" t="s">
        <v>262</v>
      </c>
      <c r="C30" s="53" t="s">
        <v>1134</v>
      </c>
      <c r="D30" s="54">
        <v>3</v>
      </c>
      <c r="E30" s="65" t="s">
        <v>132</v>
      </c>
      <c r="F30" s="55">
        <v>35</v>
      </c>
      <c r="G30" s="53"/>
      <c r="H30" s="57"/>
      <c r="I30" s="56"/>
      <c r="J30" s="56"/>
      <c r="K30" s="36" t="s">
        <v>65</v>
      </c>
      <c r="L30" s="83">
        <v>30</v>
      </c>
      <c r="M30" s="83"/>
      <c r="N30" s="63"/>
      <c r="O30" s="86" t="s">
        <v>268</v>
      </c>
      <c r="P30" s="88">
        <v>43707.99900462963</v>
      </c>
      <c r="Q30" s="86" t="s">
        <v>271</v>
      </c>
      <c r="R30" s="86"/>
      <c r="S30" s="86"/>
      <c r="T30" s="86" t="s">
        <v>293</v>
      </c>
      <c r="U30" s="86"/>
      <c r="V30" s="90" t="s">
        <v>321</v>
      </c>
      <c r="W30" s="88">
        <v>43707.99900462963</v>
      </c>
      <c r="X30" s="90" t="s">
        <v>376</v>
      </c>
      <c r="Y30" s="86"/>
      <c r="Z30" s="86"/>
      <c r="AA30" s="92" t="s">
        <v>442</v>
      </c>
      <c r="AB30" s="86"/>
      <c r="AC30" s="86" t="b">
        <v>0</v>
      </c>
      <c r="AD30" s="86">
        <v>0</v>
      </c>
      <c r="AE30" s="92" t="s">
        <v>482</v>
      </c>
      <c r="AF30" s="86" t="b">
        <v>0</v>
      </c>
      <c r="AG30" s="86" t="s">
        <v>483</v>
      </c>
      <c r="AH30" s="86"/>
      <c r="AI30" s="92" t="s">
        <v>482</v>
      </c>
      <c r="AJ30" s="86" t="b">
        <v>0</v>
      </c>
      <c r="AK30" s="86">
        <v>0</v>
      </c>
      <c r="AL30" s="92" t="s">
        <v>477</v>
      </c>
      <c r="AM30" s="86" t="s">
        <v>484</v>
      </c>
      <c r="AN30" s="86" t="b">
        <v>0</v>
      </c>
      <c r="AO30" s="92" t="s">
        <v>477</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15</v>
      </c>
      <c r="BK30" s="52">
        <v>100</v>
      </c>
      <c r="BL30" s="51">
        <v>15</v>
      </c>
    </row>
    <row r="31" spans="1:64" ht="45">
      <c r="A31" s="84" t="s">
        <v>238</v>
      </c>
      <c r="B31" s="84" t="s">
        <v>266</v>
      </c>
      <c r="C31" s="53" t="s">
        <v>1134</v>
      </c>
      <c r="D31" s="54">
        <v>3</v>
      </c>
      <c r="E31" s="65" t="s">
        <v>132</v>
      </c>
      <c r="F31" s="55">
        <v>35</v>
      </c>
      <c r="G31" s="53"/>
      <c r="H31" s="57"/>
      <c r="I31" s="56"/>
      <c r="J31" s="56"/>
      <c r="K31" s="36" t="s">
        <v>65</v>
      </c>
      <c r="L31" s="83">
        <v>31</v>
      </c>
      <c r="M31" s="83"/>
      <c r="N31" s="63"/>
      <c r="O31" s="86" t="s">
        <v>268</v>
      </c>
      <c r="P31" s="88">
        <v>43707.9991087963</v>
      </c>
      <c r="Q31" s="86" t="s">
        <v>272</v>
      </c>
      <c r="R31" s="86"/>
      <c r="S31" s="86"/>
      <c r="T31" s="86" t="s">
        <v>293</v>
      </c>
      <c r="U31" s="86"/>
      <c r="V31" s="90" t="s">
        <v>322</v>
      </c>
      <c r="W31" s="88">
        <v>43707.9991087963</v>
      </c>
      <c r="X31" s="90" t="s">
        <v>377</v>
      </c>
      <c r="Y31" s="86"/>
      <c r="Z31" s="86"/>
      <c r="AA31" s="92" t="s">
        <v>443</v>
      </c>
      <c r="AB31" s="86"/>
      <c r="AC31" s="86" t="b">
        <v>0</v>
      </c>
      <c r="AD31" s="86">
        <v>0</v>
      </c>
      <c r="AE31" s="92" t="s">
        <v>482</v>
      </c>
      <c r="AF31" s="86" t="b">
        <v>0</v>
      </c>
      <c r="AG31" s="86" t="s">
        <v>483</v>
      </c>
      <c r="AH31" s="86"/>
      <c r="AI31" s="92" t="s">
        <v>482</v>
      </c>
      <c r="AJ31" s="86" t="b">
        <v>0</v>
      </c>
      <c r="AK31" s="86">
        <v>0</v>
      </c>
      <c r="AL31" s="92" t="s">
        <v>480</v>
      </c>
      <c r="AM31" s="86" t="s">
        <v>484</v>
      </c>
      <c r="AN31" s="86" t="b">
        <v>0</v>
      </c>
      <c r="AO31" s="92" t="s">
        <v>480</v>
      </c>
      <c r="AP31" s="86" t="s">
        <v>176</v>
      </c>
      <c r="AQ31" s="86">
        <v>0</v>
      </c>
      <c r="AR31" s="86">
        <v>0</v>
      </c>
      <c r="AS31" s="86"/>
      <c r="AT31" s="86"/>
      <c r="AU31" s="86"/>
      <c r="AV31" s="86"/>
      <c r="AW31" s="86"/>
      <c r="AX31" s="86"/>
      <c r="AY31" s="86"/>
      <c r="AZ31" s="86"/>
      <c r="BA31">
        <v>1</v>
      </c>
      <c r="BB31" s="85" t="str">
        <f>REPLACE(INDEX(GroupVertices[Group],MATCH(Edges[[#This Row],[Vertex 1]],GroupVertices[Vertex],0)),1,1,"")</f>
        <v>2</v>
      </c>
      <c r="BC31" s="85" t="str">
        <f>REPLACE(INDEX(GroupVertices[Group],MATCH(Edges[[#This Row],[Vertex 2]],GroupVertices[Vertex],0)),1,1,"")</f>
        <v>2</v>
      </c>
      <c r="BD31" s="51"/>
      <c r="BE31" s="52"/>
      <c r="BF31" s="51"/>
      <c r="BG31" s="52"/>
      <c r="BH31" s="51"/>
      <c r="BI31" s="52"/>
      <c r="BJ31" s="51"/>
      <c r="BK31" s="52"/>
      <c r="BL31" s="51"/>
    </row>
    <row r="32" spans="1:64" ht="45">
      <c r="A32" s="84" t="s">
        <v>238</v>
      </c>
      <c r="B32" s="84" t="s">
        <v>265</v>
      </c>
      <c r="C32" s="53" t="s">
        <v>1134</v>
      </c>
      <c r="D32" s="54">
        <v>3</v>
      </c>
      <c r="E32" s="65" t="s">
        <v>132</v>
      </c>
      <c r="F32" s="55">
        <v>35</v>
      </c>
      <c r="G32" s="53"/>
      <c r="H32" s="57"/>
      <c r="I32" s="56"/>
      <c r="J32" s="56"/>
      <c r="K32" s="36" t="s">
        <v>65</v>
      </c>
      <c r="L32" s="83">
        <v>32</v>
      </c>
      <c r="M32" s="83"/>
      <c r="N32" s="63"/>
      <c r="O32" s="86" t="s">
        <v>268</v>
      </c>
      <c r="P32" s="88">
        <v>43707.9991087963</v>
      </c>
      <c r="Q32" s="86" t="s">
        <v>272</v>
      </c>
      <c r="R32" s="86"/>
      <c r="S32" s="86"/>
      <c r="T32" s="86" t="s">
        <v>293</v>
      </c>
      <c r="U32" s="86"/>
      <c r="V32" s="90" t="s">
        <v>322</v>
      </c>
      <c r="W32" s="88">
        <v>43707.9991087963</v>
      </c>
      <c r="X32" s="90" t="s">
        <v>377</v>
      </c>
      <c r="Y32" s="86"/>
      <c r="Z32" s="86"/>
      <c r="AA32" s="92" t="s">
        <v>443</v>
      </c>
      <c r="AB32" s="86"/>
      <c r="AC32" s="86" t="b">
        <v>0</v>
      </c>
      <c r="AD32" s="86">
        <v>0</v>
      </c>
      <c r="AE32" s="92" t="s">
        <v>482</v>
      </c>
      <c r="AF32" s="86" t="b">
        <v>0</v>
      </c>
      <c r="AG32" s="86" t="s">
        <v>483</v>
      </c>
      <c r="AH32" s="86"/>
      <c r="AI32" s="92" t="s">
        <v>482</v>
      </c>
      <c r="AJ32" s="86" t="b">
        <v>0</v>
      </c>
      <c r="AK32" s="86">
        <v>0</v>
      </c>
      <c r="AL32" s="92" t="s">
        <v>480</v>
      </c>
      <c r="AM32" s="86" t="s">
        <v>484</v>
      </c>
      <c r="AN32" s="86" t="b">
        <v>0</v>
      </c>
      <c r="AO32" s="92" t="s">
        <v>480</v>
      </c>
      <c r="AP32" s="86" t="s">
        <v>176</v>
      </c>
      <c r="AQ32" s="86">
        <v>0</v>
      </c>
      <c r="AR32" s="86">
        <v>0</v>
      </c>
      <c r="AS32" s="86"/>
      <c r="AT32" s="86"/>
      <c r="AU32" s="86"/>
      <c r="AV32" s="86"/>
      <c r="AW32" s="86"/>
      <c r="AX32" s="86"/>
      <c r="AY32" s="86"/>
      <c r="AZ32" s="86"/>
      <c r="BA32">
        <v>1</v>
      </c>
      <c r="BB32" s="85" t="str">
        <f>REPLACE(INDEX(GroupVertices[Group],MATCH(Edges[[#This Row],[Vertex 1]],GroupVertices[Vertex],0)),1,1,"")</f>
        <v>2</v>
      </c>
      <c r="BC32" s="85" t="str">
        <f>REPLACE(INDEX(GroupVertices[Group],MATCH(Edges[[#This Row],[Vertex 2]],GroupVertices[Vertex],0)),1,1,"")</f>
        <v>2</v>
      </c>
      <c r="BD32" s="51">
        <v>0</v>
      </c>
      <c r="BE32" s="52">
        <v>0</v>
      </c>
      <c r="BF32" s="51">
        <v>0</v>
      </c>
      <c r="BG32" s="52">
        <v>0</v>
      </c>
      <c r="BH32" s="51">
        <v>0</v>
      </c>
      <c r="BI32" s="52">
        <v>0</v>
      </c>
      <c r="BJ32" s="51">
        <v>19</v>
      </c>
      <c r="BK32" s="52">
        <v>100</v>
      </c>
      <c r="BL32" s="51">
        <v>19</v>
      </c>
    </row>
    <row r="33" spans="1:64" ht="45">
      <c r="A33" s="84" t="s">
        <v>239</v>
      </c>
      <c r="B33" s="84" t="s">
        <v>266</v>
      </c>
      <c r="C33" s="53" t="s">
        <v>1134</v>
      </c>
      <c r="D33" s="54">
        <v>3</v>
      </c>
      <c r="E33" s="65" t="s">
        <v>132</v>
      </c>
      <c r="F33" s="55">
        <v>35</v>
      </c>
      <c r="G33" s="53"/>
      <c r="H33" s="57"/>
      <c r="I33" s="56"/>
      <c r="J33" s="56"/>
      <c r="K33" s="36" t="s">
        <v>65</v>
      </c>
      <c r="L33" s="83">
        <v>33</v>
      </c>
      <c r="M33" s="83"/>
      <c r="N33" s="63"/>
      <c r="O33" s="86" t="s">
        <v>268</v>
      </c>
      <c r="P33" s="88">
        <v>43707.999560185184</v>
      </c>
      <c r="Q33" s="86" t="s">
        <v>272</v>
      </c>
      <c r="R33" s="86"/>
      <c r="S33" s="86"/>
      <c r="T33" s="86" t="s">
        <v>293</v>
      </c>
      <c r="U33" s="86"/>
      <c r="V33" s="90" t="s">
        <v>323</v>
      </c>
      <c r="W33" s="88">
        <v>43707.999560185184</v>
      </c>
      <c r="X33" s="90" t="s">
        <v>378</v>
      </c>
      <c r="Y33" s="86"/>
      <c r="Z33" s="86"/>
      <c r="AA33" s="92" t="s">
        <v>444</v>
      </c>
      <c r="AB33" s="86"/>
      <c r="AC33" s="86" t="b">
        <v>0</v>
      </c>
      <c r="AD33" s="86">
        <v>0</v>
      </c>
      <c r="AE33" s="92" t="s">
        <v>482</v>
      </c>
      <c r="AF33" s="86" t="b">
        <v>0</v>
      </c>
      <c r="AG33" s="86" t="s">
        <v>483</v>
      </c>
      <c r="AH33" s="86"/>
      <c r="AI33" s="92" t="s">
        <v>482</v>
      </c>
      <c r="AJ33" s="86" t="b">
        <v>0</v>
      </c>
      <c r="AK33" s="86">
        <v>0</v>
      </c>
      <c r="AL33" s="92" t="s">
        <v>480</v>
      </c>
      <c r="AM33" s="86" t="s">
        <v>485</v>
      </c>
      <c r="AN33" s="86" t="b">
        <v>0</v>
      </c>
      <c r="AO33" s="92" t="s">
        <v>480</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2</v>
      </c>
      <c r="BD33" s="51"/>
      <c r="BE33" s="52"/>
      <c r="BF33" s="51"/>
      <c r="BG33" s="52"/>
      <c r="BH33" s="51"/>
      <c r="BI33" s="52"/>
      <c r="BJ33" s="51"/>
      <c r="BK33" s="52"/>
      <c r="BL33" s="51"/>
    </row>
    <row r="34" spans="1:64" ht="45">
      <c r="A34" s="84" t="s">
        <v>239</v>
      </c>
      <c r="B34" s="84" t="s">
        <v>265</v>
      </c>
      <c r="C34" s="53" t="s">
        <v>1134</v>
      </c>
      <c r="D34" s="54">
        <v>3</v>
      </c>
      <c r="E34" s="65" t="s">
        <v>132</v>
      </c>
      <c r="F34" s="55">
        <v>35</v>
      </c>
      <c r="G34" s="53"/>
      <c r="H34" s="57"/>
      <c r="I34" s="56"/>
      <c r="J34" s="56"/>
      <c r="K34" s="36" t="s">
        <v>65</v>
      </c>
      <c r="L34" s="83">
        <v>34</v>
      </c>
      <c r="M34" s="83"/>
      <c r="N34" s="63"/>
      <c r="O34" s="86" t="s">
        <v>268</v>
      </c>
      <c r="P34" s="88">
        <v>43707.999560185184</v>
      </c>
      <c r="Q34" s="86" t="s">
        <v>272</v>
      </c>
      <c r="R34" s="86"/>
      <c r="S34" s="86"/>
      <c r="T34" s="86" t="s">
        <v>293</v>
      </c>
      <c r="U34" s="86"/>
      <c r="V34" s="90" t="s">
        <v>323</v>
      </c>
      <c r="W34" s="88">
        <v>43707.999560185184</v>
      </c>
      <c r="X34" s="90" t="s">
        <v>378</v>
      </c>
      <c r="Y34" s="86"/>
      <c r="Z34" s="86"/>
      <c r="AA34" s="92" t="s">
        <v>444</v>
      </c>
      <c r="AB34" s="86"/>
      <c r="AC34" s="86" t="b">
        <v>0</v>
      </c>
      <c r="AD34" s="86">
        <v>0</v>
      </c>
      <c r="AE34" s="92" t="s">
        <v>482</v>
      </c>
      <c r="AF34" s="86" t="b">
        <v>0</v>
      </c>
      <c r="AG34" s="86" t="s">
        <v>483</v>
      </c>
      <c r="AH34" s="86"/>
      <c r="AI34" s="92" t="s">
        <v>482</v>
      </c>
      <c r="AJ34" s="86" t="b">
        <v>0</v>
      </c>
      <c r="AK34" s="86">
        <v>0</v>
      </c>
      <c r="AL34" s="92" t="s">
        <v>480</v>
      </c>
      <c r="AM34" s="86" t="s">
        <v>485</v>
      </c>
      <c r="AN34" s="86" t="b">
        <v>0</v>
      </c>
      <c r="AO34" s="92" t="s">
        <v>480</v>
      </c>
      <c r="AP34" s="86" t="s">
        <v>176</v>
      </c>
      <c r="AQ34" s="86">
        <v>0</v>
      </c>
      <c r="AR34" s="86">
        <v>0</v>
      </c>
      <c r="AS34" s="86"/>
      <c r="AT34" s="86"/>
      <c r="AU34" s="86"/>
      <c r="AV34" s="86"/>
      <c r="AW34" s="86"/>
      <c r="AX34" s="86"/>
      <c r="AY34" s="86"/>
      <c r="AZ34" s="86"/>
      <c r="BA34">
        <v>1</v>
      </c>
      <c r="BB34" s="85" t="str">
        <f>REPLACE(INDEX(GroupVertices[Group],MATCH(Edges[[#This Row],[Vertex 1]],GroupVertices[Vertex],0)),1,1,"")</f>
        <v>2</v>
      </c>
      <c r="BC34" s="85" t="str">
        <f>REPLACE(INDEX(GroupVertices[Group],MATCH(Edges[[#This Row],[Vertex 2]],GroupVertices[Vertex],0)),1,1,"")</f>
        <v>2</v>
      </c>
      <c r="BD34" s="51">
        <v>0</v>
      </c>
      <c r="BE34" s="52">
        <v>0</v>
      </c>
      <c r="BF34" s="51">
        <v>0</v>
      </c>
      <c r="BG34" s="52">
        <v>0</v>
      </c>
      <c r="BH34" s="51">
        <v>0</v>
      </c>
      <c r="BI34" s="52">
        <v>0</v>
      </c>
      <c r="BJ34" s="51">
        <v>19</v>
      </c>
      <c r="BK34" s="52">
        <v>100</v>
      </c>
      <c r="BL34" s="51">
        <v>19</v>
      </c>
    </row>
    <row r="35" spans="1:64" ht="45">
      <c r="A35" s="84" t="s">
        <v>240</v>
      </c>
      <c r="B35" s="84" t="s">
        <v>266</v>
      </c>
      <c r="C35" s="53" t="s">
        <v>1134</v>
      </c>
      <c r="D35" s="54">
        <v>3</v>
      </c>
      <c r="E35" s="65" t="s">
        <v>132</v>
      </c>
      <c r="F35" s="55">
        <v>35</v>
      </c>
      <c r="G35" s="53"/>
      <c r="H35" s="57"/>
      <c r="I35" s="56"/>
      <c r="J35" s="56"/>
      <c r="K35" s="36" t="s">
        <v>65</v>
      </c>
      <c r="L35" s="83">
        <v>35</v>
      </c>
      <c r="M35" s="83"/>
      <c r="N35" s="63"/>
      <c r="O35" s="86" t="s">
        <v>268</v>
      </c>
      <c r="P35" s="88">
        <v>43707.99982638889</v>
      </c>
      <c r="Q35" s="86" t="s">
        <v>272</v>
      </c>
      <c r="R35" s="86"/>
      <c r="S35" s="86"/>
      <c r="T35" s="86" t="s">
        <v>293</v>
      </c>
      <c r="U35" s="86"/>
      <c r="V35" s="90" t="s">
        <v>324</v>
      </c>
      <c r="W35" s="88">
        <v>43707.99982638889</v>
      </c>
      <c r="X35" s="90" t="s">
        <v>379</v>
      </c>
      <c r="Y35" s="86"/>
      <c r="Z35" s="86"/>
      <c r="AA35" s="92" t="s">
        <v>445</v>
      </c>
      <c r="AB35" s="86"/>
      <c r="AC35" s="86" t="b">
        <v>0</v>
      </c>
      <c r="AD35" s="86">
        <v>0</v>
      </c>
      <c r="AE35" s="92" t="s">
        <v>482</v>
      </c>
      <c r="AF35" s="86" t="b">
        <v>0</v>
      </c>
      <c r="AG35" s="86" t="s">
        <v>483</v>
      </c>
      <c r="AH35" s="86"/>
      <c r="AI35" s="92" t="s">
        <v>482</v>
      </c>
      <c r="AJ35" s="86" t="b">
        <v>0</v>
      </c>
      <c r="AK35" s="86">
        <v>0</v>
      </c>
      <c r="AL35" s="92" t="s">
        <v>480</v>
      </c>
      <c r="AM35" s="86" t="s">
        <v>484</v>
      </c>
      <c r="AN35" s="86" t="b">
        <v>0</v>
      </c>
      <c r="AO35" s="92" t="s">
        <v>480</v>
      </c>
      <c r="AP35" s="86" t="s">
        <v>176</v>
      </c>
      <c r="AQ35" s="86">
        <v>0</v>
      </c>
      <c r="AR35" s="86">
        <v>0</v>
      </c>
      <c r="AS35" s="86"/>
      <c r="AT35" s="86"/>
      <c r="AU35" s="86"/>
      <c r="AV35" s="86"/>
      <c r="AW35" s="86"/>
      <c r="AX35" s="86"/>
      <c r="AY35" s="86"/>
      <c r="AZ35" s="86"/>
      <c r="BA35">
        <v>1</v>
      </c>
      <c r="BB35" s="85" t="str">
        <f>REPLACE(INDEX(GroupVertices[Group],MATCH(Edges[[#This Row],[Vertex 1]],GroupVertices[Vertex],0)),1,1,"")</f>
        <v>2</v>
      </c>
      <c r="BC35" s="85" t="str">
        <f>REPLACE(INDEX(GroupVertices[Group],MATCH(Edges[[#This Row],[Vertex 2]],GroupVertices[Vertex],0)),1,1,"")</f>
        <v>2</v>
      </c>
      <c r="BD35" s="51"/>
      <c r="BE35" s="52"/>
      <c r="BF35" s="51"/>
      <c r="BG35" s="52"/>
      <c r="BH35" s="51"/>
      <c r="BI35" s="52"/>
      <c r="BJ35" s="51"/>
      <c r="BK35" s="52"/>
      <c r="BL35" s="51"/>
    </row>
    <row r="36" spans="1:64" ht="45">
      <c r="A36" s="84" t="s">
        <v>240</v>
      </c>
      <c r="B36" s="84" t="s">
        <v>265</v>
      </c>
      <c r="C36" s="53" t="s">
        <v>1134</v>
      </c>
      <c r="D36" s="54">
        <v>3</v>
      </c>
      <c r="E36" s="65" t="s">
        <v>132</v>
      </c>
      <c r="F36" s="55">
        <v>35</v>
      </c>
      <c r="G36" s="53"/>
      <c r="H36" s="57"/>
      <c r="I36" s="56"/>
      <c r="J36" s="56"/>
      <c r="K36" s="36" t="s">
        <v>65</v>
      </c>
      <c r="L36" s="83">
        <v>36</v>
      </c>
      <c r="M36" s="83"/>
      <c r="N36" s="63"/>
      <c r="O36" s="86" t="s">
        <v>268</v>
      </c>
      <c r="P36" s="88">
        <v>43707.99982638889</v>
      </c>
      <c r="Q36" s="86" t="s">
        <v>272</v>
      </c>
      <c r="R36" s="86"/>
      <c r="S36" s="86"/>
      <c r="T36" s="86" t="s">
        <v>293</v>
      </c>
      <c r="U36" s="86"/>
      <c r="V36" s="90" t="s">
        <v>324</v>
      </c>
      <c r="W36" s="88">
        <v>43707.99982638889</v>
      </c>
      <c r="X36" s="90" t="s">
        <v>379</v>
      </c>
      <c r="Y36" s="86"/>
      <c r="Z36" s="86"/>
      <c r="AA36" s="92" t="s">
        <v>445</v>
      </c>
      <c r="AB36" s="86"/>
      <c r="AC36" s="86" t="b">
        <v>0</v>
      </c>
      <c r="AD36" s="86">
        <v>0</v>
      </c>
      <c r="AE36" s="92" t="s">
        <v>482</v>
      </c>
      <c r="AF36" s="86" t="b">
        <v>0</v>
      </c>
      <c r="AG36" s="86" t="s">
        <v>483</v>
      </c>
      <c r="AH36" s="86"/>
      <c r="AI36" s="92" t="s">
        <v>482</v>
      </c>
      <c r="AJ36" s="86" t="b">
        <v>0</v>
      </c>
      <c r="AK36" s="86">
        <v>0</v>
      </c>
      <c r="AL36" s="92" t="s">
        <v>480</v>
      </c>
      <c r="AM36" s="86" t="s">
        <v>484</v>
      </c>
      <c r="AN36" s="86" t="b">
        <v>0</v>
      </c>
      <c r="AO36" s="92" t="s">
        <v>480</v>
      </c>
      <c r="AP36" s="86" t="s">
        <v>176</v>
      </c>
      <c r="AQ36" s="86">
        <v>0</v>
      </c>
      <c r="AR36" s="86">
        <v>0</v>
      </c>
      <c r="AS36" s="86"/>
      <c r="AT36" s="86"/>
      <c r="AU36" s="86"/>
      <c r="AV36" s="86"/>
      <c r="AW36" s="86"/>
      <c r="AX36" s="86"/>
      <c r="AY36" s="86"/>
      <c r="AZ36" s="86"/>
      <c r="BA36">
        <v>1</v>
      </c>
      <c r="BB36" s="85" t="str">
        <f>REPLACE(INDEX(GroupVertices[Group],MATCH(Edges[[#This Row],[Vertex 1]],GroupVertices[Vertex],0)),1,1,"")</f>
        <v>2</v>
      </c>
      <c r="BC36" s="85" t="str">
        <f>REPLACE(INDEX(GroupVertices[Group],MATCH(Edges[[#This Row],[Vertex 2]],GroupVertices[Vertex],0)),1,1,"")</f>
        <v>2</v>
      </c>
      <c r="BD36" s="51">
        <v>0</v>
      </c>
      <c r="BE36" s="52">
        <v>0</v>
      </c>
      <c r="BF36" s="51">
        <v>0</v>
      </c>
      <c r="BG36" s="52">
        <v>0</v>
      </c>
      <c r="BH36" s="51">
        <v>0</v>
      </c>
      <c r="BI36" s="52">
        <v>0</v>
      </c>
      <c r="BJ36" s="51">
        <v>19</v>
      </c>
      <c r="BK36" s="52">
        <v>100</v>
      </c>
      <c r="BL36" s="51">
        <v>19</v>
      </c>
    </row>
    <row r="37" spans="1:64" ht="45">
      <c r="A37" s="84" t="s">
        <v>241</v>
      </c>
      <c r="B37" s="84" t="s">
        <v>266</v>
      </c>
      <c r="C37" s="53" t="s">
        <v>1134</v>
      </c>
      <c r="D37" s="54">
        <v>3</v>
      </c>
      <c r="E37" s="65" t="s">
        <v>132</v>
      </c>
      <c r="F37" s="55">
        <v>35</v>
      </c>
      <c r="G37" s="53"/>
      <c r="H37" s="57"/>
      <c r="I37" s="56"/>
      <c r="J37" s="56"/>
      <c r="K37" s="36" t="s">
        <v>65</v>
      </c>
      <c r="L37" s="83">
        <v>37</v>
      </c>
      <c r="M37" s="83"/>
      <c r="N37" s="63"/>
      <c r="O37" s="86" t="s">
        <v>268</v>
      </c>
      <c r="P37" s="88">
        <v>43708.01422453704</v>
      </c>
      <c r="Q37" s="86" t="s">
        <v>272</v>
      </c>
      <c r="R37" s="86"/>
      <c r="S37" s="86"/>
      <c r="T37" s="86" t="s">
        <v>293</v>
      </c>
      <c r="U37" s="86"/>
      <c r="V37" s="90" t="s">
        <v>325</v>
      </c>
      <c r="W37" s="88">
        <v>43708.01422453704</v>
      </c>
      <c r="X37" s="90" t="s">
        <v>380</v>
      </c>
      <c r="Y37" s="86"/>
      <c r="Z37" s="86"/>
      <c r="AA37" s="92" t="s">
        <v>446</v>
      </c>
      <c r="AB37" s="86"/>
      <c r="AC37" s="86" t="b">
        <v>0</v>
      </c>
      <c r="AD37" s="86">
        <v>0</v>
      </c>
      <c r="AE37" s="92" t="s">
        <v>482</v>
      </c>
      <c r="AF37" s="86" t="b">
        <v>0</v>
      </c>
      <c r="AG37" s="86" t="s">
        <v>483</v>
      </c>
      <c r="AH37" s="86"/>
      <c r="AI37" s="92" t="s">
        <v>482</v>
      </c>
      <c r="AJ37" s="86" t="b">
        <v>0</v>
      </c>
      <c r="AK37" s="86">
        <v>0</v>
      </c>
      <c r="AL37" s="92" t="s">
        <v>480</v>
      </c>
      <c r="AM37" s="86" t="s">
        <v>484</v>
      </c>
      <c r="AN37" s="86" t="b">
        <v>0</v>
      </c>
      <c r="AO37" s="92" t="s">
        <v>480</v>
      </c>
      <c r="AP37" s="86" t="s">
        <v>176</v>
      </c>
      <c r="AQ37" s="86">
        <v>0</v>
      </c>
      <c r="AR37" s="86">
        <v>0</v>
      </c>
      <c r="AS37" s="86"/>
      <c r="AT37" s="86"/>
      <c r="AU37" s="86"/>
      <c r="AV37" s="86"/>
      <c r="AW37" s="86"/>
      <c r="AX37" s="86"/>
      <c r="AY37" s="86"/>
      <c r="AZ37" s="86"/>
      <c r="BA37">
        <v>1</v>
      </c>
      <c r="BB37" s="85" t="str">
        <f>REPLACE(INDEX(GroupVertices[Group],MATCH(Edges[[#This Row],[Vertex 1]],GroupVertices[Vertex],0)),1,1,"")</f>
        <v>2</v>
      </c>
      <c r="BC37" s="85" t="str">
        <f>REPLACE(INDEX(GroupVertices[Group],MATCH(Edges[[#This Row],[Vertex 2]],GroupVertices[Vertex],0)),1,1,"")</f>
        <v>2</v>
      </c>
      <c r="BD37" s="51"/>
      <c r="BE37" s="52"/>
      <c r="BF37" s="51"/>
      <c r="BG37" s="52"/>
      <c r="BH37" s="51"/>
      <c r="BI37" s="52"/>
      <c r="BJ37" s="51"/>
      <c r="BK37" s="52"/>
      <c r="BL37" s="51"/>
    </row>
    <row r="38" spans="1:64" ht="45">
      <c r="A38" s="84" t="s">
        <v>241</v>
      </c>
      <c r="B38" s="84" t="s">
        <v>265</v>
      </c>
      <c r="C38" s="53" t="s">
        <v>1134</v>
      </c>
      <c r="D38" s="54">
        <v>3</v>
      </c>
      <c r="E38" s="65" t="s">
        <v>132</v>
      </c>
      <c r="F38" s="55">
        <v>35</v>
      </c>
      <c r="G38" s="53"/>
      <c r="H38" s="57"/>
      <c r="I38" s="56"/>
      <c r="J38" s="56"/>
      <c r="K38" s="36" t="s">
        <v>65</v>
      </c>
      <c r="L38" s="83">
        <v>38</v>
      </c>
      <c r="M38" s="83"/>
      <c r="N38" s="63"/>
      <c r="O38" s="86" t="s">
        <v>268</v>
      </c>
      <c r="P38" s="88">
        <v>43708.01422453704</v>
      </c>
      <c r="Q38" s="86" t="s">
        <v>272</v>
      </c>
      <c r="R38" s="86"/>
      <c r="S38" s="86"/>
      <c r="T38" s="86" t="s">
        <v>293</v>
      </c>
      <c r="U38" s="86"/>
      <c r="V38" s="90" t="s">
        <v>325</v>
      </c>
      <c r="W38" s="88">
        <v>43708.01422453704</v>
      </c>
      <c r="X38" s="90" t="s">
        <v>380</v>
      </c>
      <c r="Y38" s="86"/>
      <c r="Z38" s="86"/>
      <c r="AA38" s="92" t="s">
        <v>446</v>
      </c>
      <c r="AB38" s="86"/>
      <c r="AC38" s="86" t="b">
        <v>0</v>
      </c>
      <c r="AD38" s="86">
        <v>0</v>
      </c>
      <c r="AE38" s="92" t="s">
        <v>482</v>
      </c>
      <c r="AF38" s="86" t="b">
        <v>0</v>
      </c>
      <c r="AG38" s="86" t="s">
        <v>483</v>
      </c>
      <c r="AH38" s="86"/>
      <c r="AI38" s="92" t="s">
        <v>482</v>
      </c>
      <c r="AJ38" s="86" t="b">
        <v>0</v>
      </c>
      <c r="AK38" s="86">
        <v>0</v>
      </c>
      <c r="AL38" s="92" t="s">
        <v>480</v>
      </c>
      <c r="AM38" s="86" t="s">
        <v>484</v>
      </c>
      <c r="AN38" s="86" t="b">
        <v>0</v>
      </c>
      <c r="AO38" s="92" t="s">
        <v>480</v>
      </c>
      <c r="AP38" s="86" t="s">
        <v>176</v>
      </c>
      <c r="AQ38" s="86">
        <v>0</v>
      </c>
      <c r="AR38" s="86">
        <v>0</v>
      </c>
      <c r="AS38" s="86"/>
      <c r="AT38" s="86"/>
      <c r="AU38" s="86"/>
      <c r="AV38" s="86"/>
      <c r="AW38" s="86"/>
      <c r="AX38" s="86"/>
      <c r="AY38" s="86"/>
      <c r="AZ38" s="86"/>
      <c r="BA38">
        <v>1</v>
      </c>
      <c r="BB38" s="85" t="str">
        <f>REPLACE(INDEX(GroupVertices[Group],MATCH(Edges[[#This Row],[Vertex 1]],GroupVertices[Vertex],0)),1,1,"")</f>
        <v>2</v>
      </c>
      <c r="BC38" s="85" t="str">
        <f>REPLACE(INDEX(GroupVertices[Group],MATCH(Edges[[#This Row],[Vertex 2]],GroupVertices[Vertex],0)),1,1,"")</f>
        <v>2</v>
      </c>
      <c r="BD38" s="51">
        <v>0</v>
      </c>
      <c r="BE38" s="52">
        <v>0</v>
      </c>
      <c r="BF38" s="51">
        <v>0</v>
      </c>
      <c r="BG38" s="52">
        <v>0</v>
      </c>
      <c r="BH38" s="51">
        <v>0</v>
      </c>
      <c r="BI38" s="52">
        <v>0</v>
      </c>
      <c r="BJ38" s="51">
        <v>19</v>
      </c>
      <c r="BK38" s="52">
        <v>100</v>
      </c>
      <c r="BL38" s="51">
        <v>19</v>
      </c>
    </row>
    <row r="39" spans="1:64" ht="45">
      <c r="A39" s="84" t="s">
        <v>242</v>
      </c>
      <c r="B39" s="84" t="s">
        <v>266</v>
      </c>
      <c r="C39" s="53" t="s">
        <v>1134</v>
      </c>
      <c r="D39" s="54">
        <v>3</v>
      </c>
      <c r="E39" s="65" t="s">
        <v>132</v>
      </c>
      <c r="F39" s="55">
        <v>35</v>
      </c>
      <c r="G39" s="53"/>
      <c r="H39" s="57"/>
      <c r="I39" s="56"/>
      <c r="J39" s="56"/>
      <c r="K39" s="36" t="s">
        <v>65</v>
      </c>
      <c r="L39" s="83">
        <v>39</v>
      </c>
      <c r="M39" s="83"/>
      <c r="N39" s="63"/>
      <c r="O39" s="86" t="s">
        <v>268</v>
      </c>
      <c r="P39" s="88">
        <v>43708.01703703704</v>
      </c>
      <c r="Q39" s="86" t="s">
        <v>272</v>
      </c>
      <c r="R39" s="86"/>
      <c r="S39" s="86"/>
      <c r="T39" s="86" t="s">
        <v>293</v>
      </c>
      <c r="U39" s="86"/>
      <c r="V39" s="90" t="s">
        <v>326</v>
      </c>
      <c r="W39" s="88">
        <v>43708.01703703704</v>
      </c>
      <c r="X39" s="90" t="s">
        <v>381</v>
      </c>
      <c r="Y39" s="86"/>
      <c r="Z39" s="86"/>
      <c r="AA39" s="92" t="s">
        <v>447</v>
      </c>
      <c r="AB39" s="86"/>
      <c r="AC39" s="86" t="b">
        <v>0</v>
      </c>
      <c r="AD39" s="86">
        <v>0</v>
      </c>
      <c r="AE39" s="92" t="s">
        <v>482</v>
      </c>
      <c r="AF39" s="86" t="b">
        <v>0</v>
      </c>
      <c r="AG39" s="86" t="s">
        <v>483</v>
      </c>
      <c r="AH39" s="86"/>
      <c r="AI39" s="92" t="s">
        <v>482</v>
      </c>
      <c r="AJ39" s="86" t="b">
        <v>0</v>
      </c>
      <c r="AK39" s="86">
        <v>0</v>
      </c>
      <c r="AL39" s="92" t="s">
        <v>480</v>
      </c>
      <c r="AM39" s="86" t="s">
        <v>484</v>
      </c>
      <c r="AN39" s="86" t="b">
        <v>0</v>
      </c>
      <c r="AO39" s="92" t="s">
        <v>480</v>
      </c>
      <c r="AP39" s="86" t="s">
        <v>176</v>
      </c>
      <c r="AQ39" s="86">
        <v>0</v>
      </c>
      <c r="AR39" s="86">
        <v>0</v>
      </c>
      <c r="AS39" s="86"/>
      <c r="AT39" s="86"/>
      <c r="AU39" s="86"/>
      <c r="AV39" s="86"/>
      <c r="AW39" s="86"/>
      <c r="AX39" s="86"/>
      <c r="AY39" s="86"/>
      <c r="AZ39" s="86"/>
      <c r="BA39">
        <v>1</v>
      </c>
      <c r="BB39" s="85" t="str">
        <f>REPLACE(INDEX(GroupVertices[Group],MATCH(Edges[[#This Row],[Vertex 1]],GroupVertices[Vertex],0)),1,1,"")</f>
        <v>2</v>
      </c>
      <c r="BC39" s="85" t="str">
        <f>REPLACE(INDEX(GroupVertices[Group],MATCH(Edges[[#This Row],[Vertex 2]],GroupVertices[Vertex],0)),1,1,"")</f>
        <v>2</v>
      </c>
      <c r="BD39" s="51"/>
      <c r="BE39" s="52"/>
      <c r="BF39" s="51"/>
      <c r="BG39" s="52"/>
      <c r="BH39" s="51"/>
      <c r="BI39" s="52"/>
      <c r="BJ39" s="51"/>
      <c r="BK39" s="52"/>
      <c r="BL39" s="51"/>
    </row>
    <row r="40" spans="1:64" ht="45">
      <c r="A40" s="84" t="s">
        <v>242</v>
      </c>
      <c r="B40" s="84" t="s">
        <v>265</v>
      </c>
      <c r="C40" s="53" t="s">
        <v>1134</v>
      </c>
      <c r="D40" s="54">
        <v>3</v>
      </c>
      <c r="E40" s="65" t="s">
        <v>132</v>
      </c>
      <c r="F40" s="55">
        <v>35</v>
      </c>
      <c r="G40" s="53"/>
      <c r="H40" s="57"/>
      <c r="I40" s="56"/>
      <c r="J40" s="56"/>
      <c r="K40" s="36" t="s">
        <v>65</v>
      </c>
      <c r="L40" s="83">
        <v>40</v>
      </c>
      <c r="M40" s="83"/>
      <c r="N40" s="63"/>
      <c r="O40" s="86" t="s">
        <v>268</v>
      </c>
      <c r="P40" s="88">
        <v>43708.01703703704</v>
      </c>
      <c r="Q40" s="86" t="s">
        <v>272</v>
      </c>
      <c r="R40" s="86"/>
      <c r="S40" s="86"/>
      <c r="T40" s="86" t="s">
        <v>293</v>
      </c>
      <c r="U40" s="86"/>
      <c r="V40" s="90" t="s">
        <v>326</v>
      </c>
      <c r="W40" s="88">
        <v>43708.01703703704</v>
      </c>
      <c r="X40" s="90" t="s">
        <v>381</v>
      </c>
      <c r="Y40" s="86"/>
      <c r="Z40" s="86"/>
      <c r="AA40" s="92" t="s">
        <v>447</v>
      </c>
      <c r="AB40" s="86"/>
      <c r="AC40" s="86" t="b">
        <v>0</v>
      </c>
      <c r="AD40" s="86">
        <v>0</v>
      </c>
      <c r="AE40" s="92" t="s">
        <v>482</v>
      </c>
      <c r="AF40" s="86" t="b">
        <v>0</v>
      </c>
      <c r="AG40" s="86" t="s">
        <v>483</v>
      </c>
      <c r="AH40" s="86"/>
      <c r="AI40" s="92" t="s">
        <v>482</v>
      </c>
      <c r="AJ40" s="86" t="b">
        <v>0</v>
      </c>
      <c r="AK40" s="86">
        <v>0</v>
      </c>
      <c r="AL40" s="92" t="s">
        <v>480</v>
      </c>
      <c r="AM40" s="86" t="s">
        <v>484</v>
      </c>
      <c r="AN40" s="86" t="b">
        <v>0</v>
      </c>
      <c r="AO40" s="92" t="s">
        <v>480</v>
      </c>
      <c r="AP40" s="86" t="s">
        <v>176</v>
      </c>
      <c r="AQ40" s="86">
        <v>0</v>
      </c>
      <c r="AR40" s="86">
        <v>0</v>
      </c>
      <c r="AS40" s="86"/>
      <c r="AT40" s="86"/>
      <c r="AU40" s="86"/>
      <c r="AV40" s="86"/>
      <c r="AW40" s="86"/>
      <c r="AX40" s="86"/>
      <c r="AY40" s="86"/>
      <c r="AZ40" s="86"/>
      <c r="BA40">
        <v>1</v>
      </c>
      <c r="BB40" s="85" t="str">
        <f>REPLACE(INDEX(GroupVertices[Group],MATCH(Edges[[#This Row],[Vertex 1]],GroupVertices[Vertex],0)),1,1,"")</f>
        <v>2</v>
      </c>
      <c r="BC40" s="85" t="str">
        <f>REPLACE(INDEX(GroupVertices[Group],MATCH(Edges[[#This Row],[Vertex 2]],GroupVertices[Vertex],0)),1,1,"")</f>
        <v>2</v>
      </c>
      <c r="BD40" s="51">
        <v>0</v>
      </c>
      <c r="BE40" s="52">
        <v>0</v>
      </c>
      <c r="BF40" s="51">
        <v>0</v>
      </c>
      <c r="BG40" s="52">
        <v>0</v>
      </c>
      <c r="BH40" s="51">
        <v>0</v>
      </c>
      <c r="BI40" s="52">
        <v>0</v>
      </c>
      <c r="BJ40" s="51">
        <v>19</v>
      </c>
      <c r="BK40" s="52">
        <v>100</v>
      </c>
      <c r="BL40" s="51">
        <v>19</v>
      </c>
    </row>
    <row r="41" spans="1:64" ht="30">
      <c r="A41" s="84" t="s">
        <v>243</v>
      </c>
      <c r="B41" s="84" t="s">
        <v>267</v>
      </c>
      <c r="C41" s="53" t="s">
        <v>1133</v>
      </c>
      <c r="D41" s="54">
        <v>3</v>
      </c>
      <c r="E41" s="65" t="s">
        <v>136</v>
      </c>
      <c r="F41" s="55">
        <v>35</v>
      </c>
      <c r="G41" s="53"/>
      <c r="H41" s="57"/>
      <c r="I41" s="56"/>
      <c r="J41" s="56"/>
      <c r="K41" s="36" t="s">
        <v>65</v>
      </c>
      <c r="L41" s="83">
        <v>41</v>
      </c>
      <c r="M41" s="83"/>
      <c r="N41" s="63"/>
      <c r="O41" s="86" t="s">
        <v>268</v>
      </c>
      <c r="P41" s="88">
        <v>43701.85422453703</v>
      </c>
      <c r="Q41" s="86" t="s">
        <v>273</v>
      </c>
      <c r="R41" s="90" t="s">
        <v>284</v>
      </c>
      <c r="S41" s="86" t="s">
        <v>289</v>
      </c>
      <c r="T41" s="86" t="s">
        <v>293</v>
      </c>
      <c r="U41" s="86"/>
      <c r="V41" s="90" t="s">
        <v>327</v>
      </c>
      <c r="W41" s="88">
        <v>43701.85422453703</v>
      </c>
      <c r="X41" s="90" t="s">
        <v>382</v>
      </c>
      <c r="Y41" s="86"/>
      <c r="Z41" s="86"/>
      <c r="AA41" s="92" t="s">
        <v>448</v>
      </c>
      <c r="AB41" s="86"/>
      <c r="AC41" s="86" t="b">
        <v>0</v>
      </c>
      <c r="AD41" s="86">
        <v>0</v>
      </c>
      <c r="AE41" s="92" t="s">
        <v>482</v>
      </c>
      <c r="AF41" s="86" t="b">
        <v>0</v>
      </c>
      <c r="AG41" s="86" t="s">
        <v>483</v>
      </c>
      <c r="AH41" s="86"/>
      <c r="AI41" s="92" t="s">
        <v>482</v>
      </c>
      <c r="AJ41" s="86" t="b">
        <v>0</v>
      </c>
      <c r="AK41" s="86">
        <v>0</v>
      </c>
      <c r="AL41" s="92" t="s">
        <v>482</v>
      </c>
      <c r="AM41" s="86" t="s">
        <v>484</v>
      </c>
      <c r="AN41" s="86" t="b">
        <v>0</v>
      </c>
      <c r="AO41" s="92" t="s">
        <v>448</v>
      </c>
      <c r="AP41" s="86" t="s">
        <v>176</v>
      </c>
      <c r="AQ41" s="86">
        <v>0</v>
      </c>
      <c r="AR41" s="86">
        <v>0</v>
      </c>
      <c r="AS41" s="86"/>
      <c r="AT41" s="86"/>
      <c r="AU41" s="86"/>
      <c r="AV41" s="86"/>
      <c r="AW41" s="86"/>
      <c r="AX41" s="86"/>
      <c r="AY41" s="86"/>
      <c r="AZ41" s="86"/>
      <c r="BA41">
        <v>2</v>
      </c>
      <c r="BB41" s="85" t="str">
        <f>REPLACE(INDEX(GroupVertices[Group],MATCH(Edges[[#This Row],[Vertex 1]],GroupVertices[Vertex],0)),1,1,"")</f>
        <v>3</v>
      </c>
      <c r="BC41" s="85" t="str">
        <f>REPLACE(INDEX(GroupVertices[Group],MATCH(Edges[[#This Row],[Vertex 2]],GroupVertices[Vertex],0)),1,1,"")</f>
        <v>3</v>
      </c>
      <c r="BD41" s="51">
        <v>0</v>
      </c>
      <c r="BE41" s="52">
        <v>0</v>
      </c>
      <c r="BF41" s="51">
        <v>0</v>
      </c>
      <c r="BG41" s="52">
        <v>0</v>
      </c>
      <c r="BH41" s="51">
        <v>0</v>
      </c>
      <c r="BI41" s="52">
        <v>0</v>
      </c>
      <c r="BJ41" s="51">
        <v>9</v>
      </c>
      <c r="BK41" s="52">
        <v>100</v>
      </c>
      <c r="BL41" s="51">
        <v>9</v>
      </c>
    </row>
    <row r="42" spans="1:64" ht="30">
      <c r="A42" s="84" t="s">
        <v>243</v>
      </c>
      <c r="B42" s="84" t="s">
        <v>267</v>
      </c>
      <c r="C42" s="53" t="s">
        <v>1133</v>
      </c>
      <c r="D42" s="54">
        <v>3</v>
      </c>
      <c r="E42" s="65" t="s">
        <v>136</v>
      </c>
      <c r="F42" s="55">
        <v>35</v>
      </c>
      <c r="G42" s="53"/>
      <c r="H42" s="57"/>
      <c r="I42" s="56"/>
      <c r="J42" s="56"/>
      <c r="K42" s="36" t="s">
        <v>65</v>
      </c>
      <c r="L42" s="83">
        <v>42</v>
      </c>
      <c r="M42" s="83"/>
      <c r="N42" s="63"/>
      <c r="O42" s="86" t="s">
        <v>268</v>
      </c>
      <c r="P42" s="88">
        <v>43708.01758101852</v>
      </c>
      <c r="Q42" s="86" t="s">
        <v>274</v>
      </c>
      <c r="R42" s="90" t="s">
        <v>285</v>
      </c>
      <c r="S42" s="86" t="s">
        <v>289</v>
      </c>
      <c r="T42" s="86" t="s">
        <v>293</v>
      </c>
      <c r="U42" s="86"/>
      <c r="V42" s="90" t="s">
        <v>327</v>
      </c>
      <c r="W42" s="88">
        <v>43708.01758101852</v>
      </c>
      <c r="X42" s="90" t="s">
        <v>383</v>
      </c>
      <c r="Y42" s="86"/>
      <c r="Z42" s="86"/>
      <c r="AA42" s="92" t="s">
        <v>449</v>
      </c>
      <c r="AB42" s="86"/>
      <c r="AC42" s="86" t="b">
        <v>0</v>
      </c>
      <c r="AD42" s="86">
        <v>0</v>
      </c>
      <c r="AE42" s="92" t="s">
        <v>482</v>
      </c>
      <c r="AF42" s="86" t="b">
        <v>0</v>
      </c>
      <c r="AG42" s="86" t="s">
        <v>483</v>
      </c>
      <c r="AH42" s="86"/>
      <c r="AI42" s="92" t="s">
        <v>482</v>
      </c>
      <c r="AJ42" s="86" t="b">
        <v>0</v>
      </c>
      <c r="AK42" s="86">
        <v>0</v>
      </c>
      <c r="AL42" s="92" t="s">
        <v>482</v>
      </c>
      <c r="AM42" s="86" t="s">
        <v>484</v>
      </c>
      <c r="AN42" s="86" t="b">
        <v>0</v>
      </c>
      <c r="AO42" s="92" t="s">
        <v>449</v>
      </c>
      <c r="AP42" s="86" t="s">
        <v>176</v>
      </c>
      <c r="AQ42" s="86">
        <v>0</v>
      </c>
      <c r="AR42" s="86">
        <v>0</v>
      </c>
      <c r="AS42" s="86"/>
      <c r="AT42" s="86"/>
      <c r="AU42" s="86"/>
      <c r="AV42" s="86"/>
      <c r="AW42" s="86"/>
      <c r="AX42" s="86"/>
      <c r="AY42" s="86"/>
      <c r="AZ42" s="86"/>
      <c r="BA42">
        <v>2</v>
      </c>
      <c r="BB42" s="85" t="str">
        <f>REPLACE(INDEX(GroupVertices[Group],MATCH(Edges[[#This Row],[Vertex 1]],GroupVertices[Vertex],0)),1,1,"")</f>
        <v>3</v>
      </c>
      <c r="BC42" s="85" t="str">
        <f>REPLACE(INDEX(GroupVertices[Group],MATCH(Edges[[#This Row],[Vertex 2]],GroupVertices[Vertex],0)),1,1,"")</f>
        <v>3</v>
      </c>
      <c r="BD42" s="51">
        <v>0</v>
      </c>
      <c r="BE42" s="52">
        <v>0</v>
      </c>
      <c r="BF42" s="51">
        <v>0</v>
      </c>
      <c r="BG42" s="52">
        <v>0</v>
      </c>
      <c r="BH42" s="51">
        <v>0</v>
      </c>
      <c r="BI42" s="52">
        <v>0</v>
      </c>
      <c r="BJ42" s="51">
        <v>14</v>
      </c>
      <c r="BK42" s="52">
        <v>100</v>
      </c>
      <c r="BL42" s="51">
        <v>14</v>
      </c>
    </row>
    <row r="43" spans="1:64" ht="45">
      <c r="A43" s="84" t="s">
        <v>244</v>
      </c>
      <c r="B43" s="84" t="s">
        <v>267</v>
      </c>
      <c r="C43" s="53" t="s">
        <v>1134</v>
      </c>
      <c r="D43" s="54">
        <v>3</v>
      </c>
      <c r="E43" s="65" t="s">
        <v>132</v>
      </c>
      <c r="F43" s="55">
        <v>35</v>
      </c>
      <c r="G43" s="53"/>
      <c r="H43" s="57"/>
      <c r="I43" s="56"/>
      <c r="J43" s="56"/>
      <c r="K43" s="36" t="s">
        <v>65</v>
      </c>
      <c r="L43" s="83">
        <v>43</v>
      </c>
      <c r="M43" s="83"/>
      <c r="N43" s="63"/>
      <c r="O43" s="86" t="s">
        <v>268</v>
      </c>
      <c r="P43" s="88">
        <v>43708.029074074075</v>
      </c>
      <c r="Q43" s="86" t="s">
        <v>275</v>
      </c>
      <c r="R43" s="90" t="s">
        <v>285</v>
      </c>
      <c r="S43" s="86" t="s">
        <v>289</v>
      </c>
      <c r="T43" s="86" t="s">
        <v>293</v>
      </c>
      <c r="U43" s="86"/>
      <c r="V43" s="90" t="s">
        <v>328</v>
      </c>
      <c r="W43" s="88">
        <v>43708.029074074075</v>
      </c>
      <c r="X43" s="90" t="s">
        <v>384</v>
      </c>
      <c r="Y43" s="86"/>
      <c r="Z43" s="86"/>
      <c r="AA43" s="92" t="s">
        <v>450</v>
      </c>
      <c r="AB43" s="86"/>
      <c r="AC43" s="86" t="b">
        <v>0</v>
      </c>
      <c r="AD43" s="86">
        <v>0</v>
      </c>
      <c r="AE43" s="92" t="s">
        <v>482</v>
      </c>
      <c r="AF43" s="86" t="b">
        <v>0</v>
      </c>
      <c r="AG43" s="86" t="s">
        <v>483</v>
      </c>
      <c r="AH43" s="86"/>
      <c r="AI43" s="92" t="s">
        <v>482</v>
      </c>
      <c r="AJ43" s="86" t="b">
        <v>0</v>
      </c>
      <c r="AK43" s="86">
        <v>0</v>
      </c>
      <c r="AL43" s="92" t="s">
        <v>449</v>
      </c>
      <c r="AM43" s="86" t="s">
        <v>484</v>
      </c>
      <c r="AN43" s="86" t="b">
        <v>0</v>
      </c>
      <c r="AO43" s="92" t="s">
        <v>449</v>
      </c>
      <c r="AP43" s="86" t="s">
        <v>176</v>
      </c>
      <c r="AQ43" s="86">
        <v>0</v>
      </c>
      <c r="AR43" s="86">
        <v>0</v>
      </c>
      <c r="AS43" s="86"/>
      <c r="AT43" s="86"/>
      <c r="AU43" s="86"/>
      <c r="AV43" s="86"/>
      <c r="AW43" s="86"/>
      <c r="AX43" s="86"/>
      <c r="AY43" s="86"/>
      <c r="AZ43" s="86"/>
      <c r="BA43">
        <v>1</v>
      </c>
      <c r="BB43" s="85" t="str">
        <f>REPLACE(INDEX(GroupVertices[Group],MATCH(Edges[[#This Row],[Vertex 1]],GroupVertices[Vertex],0)),1,1,"")</f>
        <v>3</v>
      </c>
      <c r="BC43" s="85" t="str">
        <f>REPLACE(INDEX(GroupVertices[Group],MATCH(Edges[[#This Row],[Vertex 2]],GroupVertices[Vertex],0)),1,1,"")</f>
        <v>3</v>
      </c>
      <c r="BD43" s="51"/>
      <c r="BE43" s="52"/>
      <c r="BF43" s="51"/>
      <c r="BG43" s="52"/>
      <c r="BH43" s="51"/>
      <c r="BI43" s="52"/>
      <c r="BJ43" s="51"/>
      <c r="BK43" s="52"/>
      <c r="BL43" s="51"/>
    </row>
    <row r="44" spans="1:64" ht="30">
      <c r="A44" s="84" t="s">
        <v>243</v>
      </c>
      <c r="B44" s="84" t="s">
        <v>250</v>
      </c>
      <c r="C44" s="53" t="s">
        <v>1133</v>
      </c>
      <c r="D44" s="54">
        <v>3</v>
      </c>
      <c r="E44" s="65" t="s">
        <v>136</v>
      </c>
      <c r="F44" s="55">
        <v>35</v>
      </c>
      <c r="G44" s="53"/>
      <c r="H44" s="57"/>
      <c r="I44" s="56"/>
      <c r="J44" s="56"/>
      <c r="K44" s="36" t="s">
        <v>65</v>
      </c>
      <c r="L44" s="83">
        <v>44</v>
      </c>
      <c r="M44" s="83"/>
      <c r="N44" s="63"/>
      <c r="O44" s="86" t="s">
        <v>268</v>
      </c>
      <c r="P44" s="88">
        <v>43704.76199074074</v>
      </c>
      <c r="Q44" s="86" t="s">
        <v>269</v>
      </c>
      <c r="R44" s="90" t="s">
        <v>283</v>
      </c>
      <c r="S44" s="86" t="s">
        <v>289</v>
      </c>
      <c r="T44" s="86" t="s">
        <v>291</v>
      </c>
      <c r="U44" s="86"/>
      <c r="V44" s="90" t="s">
        <v>327</v>
      </c>
      <c r="W44" s="88">
        <v>43704.76199074074</v>
      </c>
      <c r="X44" s="90" t="s">
        <v>385</v>
      </c>
      <c r="Y44" s="86"/>
      <c r="Z44" s="86"/>
      <c r="AA44" s="92" t="s">
        <v>451</v>
      </c>
      <c r="AB44" s="86"/>
      <c r="AC44" s="86" t="b">
        <v>0</v>
      </c>
      <c r="AD44" s="86">
        <v>0</v>
      </c>
      <c r="AE44" s="92" t="s">
        <v>482</v>
      </c>
      <c r="AF44" s="86" t="b">
        <v>0</v>
      </c>
      <c r="AG44" s="86" t="s">
        <v>483</v>
      </c>
      <c r="AH44" s="86"/>
      <c r="AI44" s="92" t="s">
        <v>482</v>
      </c>
      <c r="AJ44" s="86" t="b">
        <v>0</v>
      </c>
      <c r="AK44" s="86">
        <v>0</v>
      </c>
      <c r="AL44" s="92" t="s">
        <v>460</v>
      </c>
      <c r="AM44" s="86" t="s">
        <v>484</v>
      </c>
      <c r="AN44" s="86" t="b">
        <v>0</v>
      </c>
      <c r="AO44" s="92" t="s">
        <v>460</v>
      </c>
      <c r="AP44" s="86" t="s">
        <v>176</v>
      </c>
      <c r="AQ44" s="86">
        <v>0</v>
      </c>
      <c r="AR44" s="86">
        <v>0</v>
      </c>
      <c r="AS44" s="86"/>
      <c r="AT44" s="86"/>
      <c r="AU44" s="86"/>
      <c r="AV44" s="86"/>
      <c r="AW44" s="86"/>
      <c r="AX44" s="86"/>
      <c r="AY44" s="86"/>
      <c r="AZ44" s="86"/>
      <c r="BA44">
        <v>2</v>
      </c>
      <c r="BB44" s="85" t="str">
        <f>REPLACE(INDEX(GroupVertices[Group],MATCH(Edges[[#This Row],[Vertex 1]],GroupVertices[Vertex],0)),1,1,"")</f>
        <v>3</v>
      </c>
      <c r="BC44" s="85" t="str">
        <f>REPLACE(INDEX(GroupVertices[Group],MATCH(Edges[[#This Row],[Vertex 2]],GroupVertices[Vertex],0)),1,1,"")</f>
        <v>3</v>
      </c>
      <c r="BD44" s="51">
        <v>0</v>
      </c>
      <c r="BE44" s="52">
        <v>0</v>
      </c>
      <c r="BF44" s="51">
        <v>0</v>
      </c>
      <c r="BG44" s="52">
        <v>0</v>
      </c>
      <c r="BH44" s="51">
        <v>0</v>
      </c>
      <c r="BI44" s="52">
        <v>0</v>
      </c>
      <c r="BJ44" s="51">
        <v>9</v>
      </c>
      <c r="BK44" s="52">
        <v>100</v>
      </c>
      <c r="BL44" s="51">
        <v>9</v>
      </c>
    </row>
    <row r="45" spans="1:64" ht="30">
      <c r="A45" s="84" t="s">
        <v>243</v>
      </c>
      <c r="B45" s="84" t="s">
        <v>250</v>
      </c>
      <c r="C45" s="53" t="s">
        <v>1133</v>
      </c>
      <c r="D45" s="54">
        <v>3</v>
      </c>
      <c r="E45" s="65" t="s">
        <v>136</v>
      </c>
      <c r="F45" s="55">
        <v>35</v>
      </c>
      <c r="G45" s="53"/>
      <c r="H45" s="57"/>
      <c r="I45" s="56"/>
      <c r="J45" s="56"/>
      <c r="K45" s="36" t="s">
        <v>65</v>
      </c>
      <c r="L45" s="83">
        <v>45</v>
      </c>
      <c r="M45" s="83"/>
      <c r="N45" s="63"/>
      <c r="O45" s="86" t="s">
        <v>268</v>
      </c>
      <c r="P45" s="88">
        <v>43706.75466435185</v>
      </c>
      <c r="Q45" s="86" t="s">
        <v>270</v>
      </c>
      <c r="R45" s="86"/>
      <c r="S45" s="86"/>
      <c r="T45" s="86" t="s">
        <v>292</v>
      </c>
      <c r="U45" s="86"/>
      <c r="V45" s="90" t="s">
        <v>327</v>
      </c>
      <c r="W45" s="88">
        <v>43706.75466435185</v>
      </c>
      <c r="X45" s="90" t="s">
        <v>386</v>
      </c>
      <c r="Y45" s="86"/>
      <c r="Z45" s="86"/>
      <c r="AA45" s="92" t="s">
        <v>452</v>
      </c>
      <c r="AB45" s="86"/>
      <c r="AC45" s="86" t="b">
        <v>0</v>
      </c>
      <c r="AD45" s="86">
        <v>0</v>
      </c>
      <c r="AE45" s="92" t="s">
        <v>482</v>
      </c>
      <c r="AF45" s="86" t="b">
        <v>0</v>
      </c>
      <c r="AG45" s="86" t="s">
        <v>483</v>
      </c>
      <c r="AH45" s="86"/>
      <c r="AI45" s="92" t="s">
        <v>482</v>
      </c>
      <c r="AJ45" s="86" t="b">
        <v>0</v>
      </c>
      <c r="AK45" s="86">
        <v>0</v>
      </c>
      <c r="AL45" s="92" t="s">
        <v>461</v>
      </c>
      <c r="AM45" s="86" t="s">
        <v>486</v>
      </c>
      <c r="AN45" s="86" t="b">
        <v>0</v>
      </c>
      <c r="AO45" s="92" t="s">
        <v>461</v>
      </c>
      <c r="AP45" s="86" t="s">
        <v>176</v>
      </c>
      <c r="AQ45" s="86">
        <v>0</v>
      </c>
      <c r="AR45" s="86">
        <v>0</v>
      </c>
      <c r="AS45" s="86"/>
      <c r="AT45" s="86"/>
      <c r="AU45" s="86"/>
      <c r="AV45" s="86"/>
      <c r="AW45" s="86"/>
      <c r="AX45" s="86"/>
      <c r="AY45" s="86"/>
      <c r="AZ45" s="86"/>
      <c r="BA45">
        <v>2</v>
      </c>
      <c r="BB45" s="85" t="str">
        <f>REPLACE(INDEX(GroupVertices[Group],MATCH(Edges[[#This Row],[Vertex 1]],GroupVertices[Vertex],0)),1,1,"")</f>
        <v>3</v>
      </c>
      <c r="BC45" s="85" t="str">
        <f>REPLACE(INDEX(GroupVertices[Group],MATCH(Edges[[#This Row],[Vertex 2]],GroupVertices[Vertex],0)),1,1,"")</f>
        <v>3</v>
      </c>
      <c r="BD45" s="51">
        <v>0</v>
      </c>
      <c r="BE45" s="52">
        <v>0</v>
      </c>
      <c r="BF45" s="51">
        <v>0</v>
      </c>
      <c r="BG45" s="52">
        <v>0</v>
      </c>
      <c r="BH45" s="51">
        <v>0</v>
      </c>
      <c r="BI45" s="52">
        <v>0</v>
      </c>
      <c r="BJ45" s="51">
        <v>24</v>
      </c>
      <c r="BK45" s="52">
        <v>100</v>
      </c>
      <c r="BL45" s="51">
        <v>24</v>
      </c>
    </row>
    <row r="46" spans="1:64" ht="45">
      <c r="A46" s="84" t="s">
        <v>244</v>
      </c>
      <c r="B46" s="84" t="s">
        <v>243</v>
      </c>
      <c r="C46" s="53" t="s">
        <v>1134</v>
      </c>
      <c r="D46" s="54">
        <v>3</v>
      </c>
      <c r="E46" s="65" t="s">
        <v>132</v>
      </c>
      <c r="F46" s="55">
        <v>35</v>
      </c>
      <c r="G46" s="53"/>
      <c r="H46" s="57"/>
      <c r="I46" s="56"/>
      <c r="J46" s="56"/>
      <c r="K46" s="36" t="s">
        <v>65</v>
      </c>
      <c r="L46" s="83">
        <v>46</v>
      </c>
      <c r="M46" s="83"/>
      <c r="N46" s="63"/>
      <c r="O46" s="86" t="s">
        <v>268</v>
      </c>
      <c r="P46" s="88">
        <v>43708.029074074075</v>
      </c>
      <c r="Q46" s="86" t="s">
        <v>275</v>
      </c>
      <c r="R46" s="90" t="s">
        <v>285</v>
      </c>
      <c r="S46" s="86" t="s">
        <v>289</v>
      </c>
      <c r="T46" s="86" t="s">
        <v>293</v>
      </c>
      <c r="U46" s="86"/>
      <c r="V46" s="90" t="s">
        <v>328</v>
      </c>
      <c r="W46" s="88">
        <v>43708.029074074075</v>
      </c>
      <c r="X46" s="90" t="s">
        <v>384</v>
      </c>
      <c r="Y46" s="86"/>
      <c r="Z46" s="86"/>
      <c r="AA46" s="92" t="s">
        <v>450</v>
      </c>
      <c r="AB46" s="86"/>
      <c r="AC46" s="86" t="b">
        <v>0</v>
      </c>
      <c r="AD46" s="86">
        <v>0</v>
      </c>
      <c r="AE46" s="92" t="s">
        <v>482</v>
      </c>
      <c r="AF46" s="86" t="b">
        <v>0</v>
      </c>
      <c r="AG46" s="86" t="s">
        <v>483</v>
      </c>
      <c r="AH46" s="86"/>
      <c r="AI46" s="92" t="s">
        <v>482</v>
      </c>
      <c r="AJ46" s="86" t="b">
        <v>0</v>
      </c>
      <c r="AK46" s="86">
        <v>0</v>
      </c>
      <c r="AL46" s="92" t="s">
        <v>449</v>
      </c>
      <c r="AM46" s="86" t="s">
        <v>484</v>
      </c>
      <c r="AN46" s="86" t="b">
        <v>0</v>
      </c>
      <c r="AO46" s="92" t="s">
        <v>449</v>
      </c>
      <c r="AP46" s="86" t="s">
        <v>176</v>
      </c>
      <c r="AQ46" s="86">
        <v>0</v>
      </c>
      <c r="AR46" s="86">
        <v>0</v>
      </c>
      <c r="AS46" s="86"/>
      <c r="AT46" s="86"/>
      <c r="AU46" s="86"/>
      <c r="AV46" s="86"/>
      <c r="AW46" s="86"/>
      <c r="AX46" s="86"/>
      <c r="AY46" s="86"/>
      <c r="AZ46" s="86"/>
      <c r="BA46">
        <v>1</v>
      </c>
      <c r="BB46" s="85" t="str">
        <f>REPLACE(INDEX(GroupVertices[Group],MATCH(Edges[[#This Row],[Vertex 1]],GroupVertices[Vertex],0)),1,1,"")</f>
        <v>3</v>
      </c>
      <c r="BC46" s="85" t="str">
        <f>REPLACE(INDEX(GroupVertices[Group],MATCH(Edges[[#This Row],[Vertex 2]],GroupVertices[Vertex],0)),1,1,"")</f>
        <v>3</v>
      </c>
      <c r="BD46" s="51">
        <v>0</v>
      </c>
      <c r="BE46" s="52">
        <v>0</v>
      </c>
      <c r="BF46" s="51">
        <v>0</v>
      </c>
      <c r="BG46" s="52">
        <v>0</v>
      </c>
      <c r="BH46" s="51">
        <v>0</v>
      </c>
      <c r="BI46" s="52">
        <v>0</v>
      </c>
      <c r="BJ46" s="51">
        <v>16</v>
      </c>
      <c r="BK46" s="52">
        <v>100</v>
      </c>
      <c r="BL46" s="51">
        <v>16</v>
      </c>
    </row>
    <row r="47" spans="1:64" ht="45">
      <c r="A47" s="84" t="s">
        <v>244</v>
      </c>
      <c r="B47" s="84" t="s">
        <v>250</v>
      </c>
      <c r="C47" s="53" t="s">
        <v>1134</v>
      </c>
      <c r="D47" s="54">
        <v>3</v>
      </c>
      <c r="E47" s="65" t="s">
        <v>132</v>
      </c>
      <c r="F47" s="55">
        <v>35</v>
      </c>
      <c r="G47" s="53"/>
      <c r="H47" s="57"/>
      <c r="I47" s="56"/>
      <c r="J47" s="56"/>
      <c r="K47" s="36" t="s">
        <v>65</v>
      </c>
      <c r="L47" s="83">
        <v>47</v>
      </c>
      <c r="M47" s="83"/>
      <c r="N47" s="63"/>
      <c r="O47" s="86" t="s">
        <v>268</v>
      </c>
      <c r="P47" s="88">
        <v>43706.751226851855</v>
      </c>
      <c r="Q47" s="86" t="s">
        <v>270</v>
      </c>
      <c r="R47" s="86"/>
      <c r="S47" s="86"/>
      <c r="T47" s="86" t="s">
        <v>292</v>
      </c>
      <c r="U47" s="86"/>
      <c r="V47" s="90" t="s">
        <v>328</v>
      </c>
      <c r="W47" s="88">
        <v>43706.751226851855</v>
      </c>
      <c r="X47" s="90" t="s">
        <v>387</v>
      </c>
      <c r="Y47" s="86"/>
      <c r="Z47" s="86"/>
      <c r="AA47" s="92" t="s">
        <v>453</v>
      </c>
      <c r="AB47" s="86"/>
      <c r="AC47" s="86" t="b">
        <v>0</v>
      </c>
      <c r="AD47" s="86">
        <v>0</v>
      </c>
      <c r="AE47" s="92" t="s">
        <v>482</v>
      </c>
      <c r="AF47" s="86" t="b">
        <v>0</v>
      </c>
      <c r="AG47" s="86" t="s">
        <v>483</v>
      </c>
      <c r="AH47" s="86"/>
      <c r="AI47" s="92" t="s">
        <v>482</v>
      </c>
      <c r="AJ47" s="86" t="b">
        <v>0</v>
      </c>
      <c r="AK47" s="86">
        <v>0</v>
      </c>
      <c r="AL47" s="92" t="s">
        <v>461</v>
      </c>
      <c r="AM47" s="86" t="s">
        <v>486</v>
      </c>
      <c r="AN47" s="86" t="b">
        <v>0</v>
      </c>
      <c r="AO47" s="92" t="s">
        <v>461</v>
      </c>
      <c r="AP47" s="86" t="s">
        <v>176</v>
      </c>
      <c r="AQ47" s="86">
        <v>0</v>
      </c>
      <c r="AR47" s="86">
        <v>0</v>
      </c>
      <c r="AS47" s="86"/>
      <c r="AT47" s="86"/>
      <c r="AU47" s="86"/>
      <c r="AV47" s="86"/>
      <c r="AW47" s="86"/>
      <c r="AX47" s="86"/>
      <c r="AY47" s="86"/>
      <c r="AZ47" s="86"/>
      <c r="BA47">
        <v>1</v>
      </c>
      <c r="BB47" s="85" t="str">
        <f>REPLACE(INDEX(GroupVertices[Group],MATCH(Edges[[#This Row],[Vertex 1]],GroupVertices[Vertex],0)),1,1,"")</f>
        <v>3</v>
      </c>
      <c r="BC47" s="85" t="str">
        <f>REPLACE(INDEX(GroupVertices[Group],MATCH(Edges[[#This Row],[Vertex 2]],GroupVertices[Vertex],0)),1,1,"")</f>
        <v>3</v>
      </c>
      <c r="BD47" s="51">
        <v>0</v>
      </c>
      <c r="BE47" s="52">
        <v>0</v>
      </c>
      <c r="BF47" s="51">
        <v>0</v>
      </c>
      <c r="BG47" s="52">
        <v>0</v>
      </c>
      <c r="BH47" s="51">
        <v>0</v>
      </c>
      <c r="BI47" s="52">
        <v>0</v>
      </c>
      <c r="BJ47" s="51">
        <v>24</v>
      </c>
      <c r="BK47" s="52">
        <v>100</v>
      </c>
      <c r="BL47" s="51">
        <v>24</v>
      </c>
    </row>
    <row r="48" spans="1:64" ht="45">
      <c r="A48" s="84" t="s">
        <v>245</v>
      </c>
      <c r="B48" s="84" t="s">
        <v>266</v>
      </c>
      <c r="C48" s="53" t="s">
        <v>1134</v>
      </c>
      <c r="D48" s="54">
        <v>3</v>
      </c>
      <c r="E48" s="65" t="s">
        <v>132</v>
      </c>
      <c r="F48" s="55">
        <v>35</v>
      </c>
      <c r="G48" s="53"/>
      <c r="H48" s="57"/>
      <c r="I48" s="56"/>
      <c r="J48" s="56"/>
      <c r="K48" s="36" t="s">
        <v>65</v>
      </c>
      <c r="L48" s="83">
        <v>48</v>
      </c>
      <c r="M48" s="83"/>
      <c r="N48" s="63"/>
      <c r="O48" s="86" t="s">
        <v>268</v>
      </c>
      <c r="P48" s="88">
        <v>43708.03335648148</v>
      </c>
      <c r="Q48" s="86" t="s">
        <v>272</v>
      </c>
      <c r="R48" s="86"/>
      <c r="S48" s="86"/>
      <c r="T48" s="86" t="s">
        <v>293</v>
      </c>
      <c r="U48" s="86"/>
      <c r="V48" s="90" t="s">
        <v>329</v>
      </c>
      <c r="W48" s="88">
        <v>43708.03335648148</v>
      </c>
      <c r="X48" s="90" t="s">
        <v>388</v>
      </c>
      <c r="Y48" s="86"/>
      <c r="Z48" s="86"/>
      <c r="AA48" s="92" t="s">
        <v>454</v>
      </c>
      <c r="AB48" s="86"/>
      <c r="AC48" s="86" t="b">
        <v>0</v>
      </c>
      <c r="AD48" s="86">
        <v>0</v>
      </c>
      <c r="AE48" s="92" t="s">
        <v>482</v>
      </c>
      <c r="AF48" s="86" t="b">
        <v>0</v>
      </c>
      <c r="AG48" s="86" t="s">
        <v>483</v>
      </c>
      <c r="AH48" s="86"/>
      <c r="AI48" s="92" t="s">
        <v>482</v>
      </c>
      <c r="AJ48" s="86" t="b">
        <v>0</v>
      </c>
      <c r="AK48" s="86">
        <v>0</v>
      </c>
      <c r="AL48" s="92" t="s">
        <v>480</v>
      </c>
      <c r="AM48" s="86" t="s">
        <v>485</v>
      </c>
      <c r="AN48" s="86" t="b">
        <v>0</v>
      </c>
      <c r="AO48" s="92" t="s">
        <v>480</v>
      </c>
      <c r="AP48" s="86" t="s">
        <v>176</v>
      </c>
      <c r="AQ48" s="86">
        <v>0</v>
      </c>
      <c r="AR48" s="86">
        <v>0</v>
      </c>
      <c r="AS48" s="86"/>
      <c r="AT48" s="86"/>
      <c r="AU48" s="86"/>
      <c r="AV48" s="86"/>
      <c r="AW48" s="86"/>
      <c r="AX48" s="86"/>
      <c r="AY48" s="86"/>
      <c r="AZ48" s="86"/>
      <c r="BA48">
        <v>1</v>
      </c>
      <c r="BB48" s="85" t="str">
        <f>REPLACE(INDEX(GroupVertices[Group],MATCH(Edges[[#This Row],[Vertex 1]],GroupVertices[Vertex],0)),1,1,"")</f>
        <v>2</v>
      </c>
      <c r="BC48" s="85" t="str">
        <f>REPLACE(INDEX(GroupVertices[Group],MATCH(Edges[[#This Row],[Vertex 2]],GroupVertices[Vertex],0)),1,1,"")</f>
        <v>2</v>
      </c>
      <c r="BD48" s="51"/>
      <c r="BE48" s="52"/>
      <c r="BF48" s="51"/>
      <c r="BG48" s="52"/>
      <c r="BH48" s="51"/>
      <c r="BI48" s="52"/>
      <c r="BJ48" s="51"/>
      <c r="BK48" s="52"/>
      <c r="BL48" s="51"/>
    </row>
    <row r="49" spans="1:64" ht="45">
      <c r="A49" s="84" t="s">
        <v>245</v>
      </c>
      <c r="B49" s="84" t="s">
        <v>265</v>
      </c>
      <c r="C49" s="53" t="s">
        <v>1134</v>
      </c>
      <c r="D49" s="54">
        <v>3</v>
      </c>
      <c r="E49" s="65" t="s">
        <v>132</v>
      </c>
      <c r="F49" s="55">
        <v>35</v>
      </c>
      <c r="G49" s="53"/>
      <c r="H49" s="57"/>
      <c r="I49" s="56"/>
      <c r="J49" s="56"/>
      <c r="K49" s="36" t="s">
        <v>65</v>
      </c>
      <c r="L49" s="83">
        <v>49</v>
      </c>
      <c r="M49" s="83"/>
      <c r="N49" s="63"/>
      <c r="O49" s="86" t="s">
        <v>268</v>
      </c>
      <c r="P49" s="88">
        <v>43708.03335648148</v>
      </c>
      <c r="Q49" s="86" t="s">
        <v>272</v>
      </c>
      <c r="R49" s="86"/>
      <c r="S49" s="86"/>
      <c r="T49" s="86" t="s">
        <v>293</v>
      </c>
      <c r="U49" s="86"/>
      <c r="V49" s="90" t="s">
        <v>329</v>
      </c>
      <c r="W49" s="88">
        <v>43708.03335648148</v>
      </c>
      <c r="X49" s="90" t="s">
        <v>388</v>
      </c>
      <c r="Y49" s="86"/>
      <c r="Z49" s="86"/>
      <c r="AA49" s="92" t="s">
        <v>454</v>
      </c>
      <c r="AB49" s="86"/>
      <c r="AC49" s="86" t="b">
        <v>0</v>
      </c>
      <c r="AD49" s="86">
        <v>0</v>
      </c>
      <c r="AE49" s="92" t="s">
        <v>482</v>
      </c>
      <c r="AF49" s="86" t="b">
        <v>0</v>
      </c>
      <c r="AG49" s="86" t="s">
        <v>483</v>
      </c>
      <c r="AH49" s="86"/>
      <c r="AI49" s="92" t="s">
        <v>482</v>
      </c>
      <c r="AJ49" s="86" t="b">
        <v>0</v>
      </c>
      <c r="AK49" s="86">
        <v>0</v>
      </c>
      <c r="AL49" s="92" t="s">
        <v>480</v>
      </c>
      <c r="AM49" s="86" t="s">
        <v>485</v>
      </c>
      <c r="AN49" s="86" t="b">
        <v>0</v>
      </c>
      <c r="AO49" s="92" t="s">
        <v>480</v>
      </c>
      <c r="AP49" s="86" t="s">
        <v>176</v>
      </c>
      <c r="AQ49" s="86">
        <v>0</v>
      </c>
      <c r="AR49" s="86">
        <v>0</v>
      </c>
      <c r="AS49" s="86"/>
      <c r="AT49" s="86"/>
      <c r="AU49" s="86"/>
      <c r="AV49" s="86"/>
      <c r="AW49" s="86"/>
      <c r="AX49" s="86"/>
      <c r="AY49" s="86"/>
      <c r="AZ49" s="86"/>
      <c r="BA49">
        <v>1</v>
      </c>
      <c r="BB49" s="85" t="str">
        <f>REPLACE(INDEX(GroupVertices[Group],MATCH(Edges[[#This Row],[Vertex 1]],GroupVertices[Vertex],0)),1,1,"")</f>
        <v>2</v>
      </c>
      <c r="BC49" s="85" t="str">
        <f>REPLACE(INDEX(GroupVertices[Group],MATCH(Edges[[#This Row],[Vertex 2]],GroupVertices[Vertex],0)),1,1,"")</f>
        <v>2</v>
      </c>
      <c r="BD49" s="51">
        <v>0</v>
      </c>
      <c r="BE49" s="52">
        <v>0</v>
      </c>
      <c r="BF49" s="51">
        <v>0</v>
      </c>
      <c r="BG49" s="52">
        <v>0</v>
      </c>
      <c r="BH49" s="51">
        <v>0</v>
      </c>
      <c r="BI49" s="52">
        <v>0</v>
      </c>
      <c r="BJ49" s="51">
        <v>19</v>
      </c>
      <c r="BK49" s="52">
        <v>100</v>
      </c>
      <c r="BL49" s="51">
        <v>19</v>
      </c>
    </row>
    <row r="50" spans="1:64" ht="45">
      <c r="A50" s="84" t="s">
        <v>246</v>
      </c>
      <c r="B50" s="84" t="s">
        <v>266</v>
      </c>
      <c r="C50" s="53" t="s">
        <v>1134</v>
      </c>
      <c r="D50" s="54">
        <v>3</v>
      </c>
      <c r="E50" s="65" t="s">
        <v>132</v>
      </c>
      <c r="F50" s="55">
        <v>35</v>
      </c>
      <c r="G50" s="53"/>
      <c r="H50" s="57"/>
      <c r="I50" s="56"/>
      <c r="J50" s="56"/>
      <c r="K50" s="36" t="s">
        <v>65</v>
      </c>
      <c r="L50" s="83">
        <v>50</v>
      </c>
      <c r="M50" s="83"/>
      <c r="N50" s="63"/>
      <c r="O50" s="86" t="s">
        <v>268</v>
      </c>
      <c r="P50" s="88">
        <v>43708.052708333336</v>
      </c>
      <c r="Q50" s="86" t="s">
        <v>272</v>
      </c>
      <c r="R50" s="86"/>
      <c r="S50" s="86"/>
      <c r="T50" s="86" t="s">
        <v>293</v>
      </c>
      <c r="U50" s="86"/>
      <c r="V50" s="90" t="s">
        <v>330</v>
      </c>
      <c r="W50" s="88">
        <v>43708.052708333336</v>
      </c>
      <c r="X50" s="90" t="s">
        <v>389</v>
      </c>
      <c r="Y50" s="86"/>
      <c r="Z50" s="86"/>
      <c r="AA50" s="92" t="s">
        <v>455</v>
      </c>
      <c r="AB50" s="86"/>
      <c r="AC50" s="86" t="b">
        <v>0</v>
      </c>
      <c r="AD50" s="86">
        <v>0</v>
      </c>
      <c r="AE50" s="92" t="s">
        <v>482</v>
      </c>
      <c r="AF50" s="86" t="b">
        <v>0</v>
      </c>
      <c r="AG50" s="86" t="s">
        <v>483</v>
      </c>
      <c r="AH50" s="86"/>
      <c r="AI50" s="92" t="s">
        <v>482</v>
      </c>
      <c r="AJ50" s="86" t="b">
        <v>0</v>
      </c>
      <c r="AK50" s="86">
        <v>0</v>
      </c>
      <c r="AL50" s="92" t="s">
        <v>480</v>
      </c>
      <c r="AM50" s="86" t="s">
        <v>485</v>
      </c>
      <c r="AN50" s="86" t="b">
        <v>0</v>
      </c>
      <c r="AO50" s="92" t="s">
        <v>480</v>
      </c>
      <c r="AP50" s="86" t="s">
        <v>176</v>
      </c>
      <c r="AQ50" s="86">
        <v>0</v>
      </c>
      <c r="AR50" s="86">
        <v>0</v>
      </c>
      <c r="AS50" s="86"/>
      <c r="AT50" s="86"/>
      <c r="AU50" s="86"/>
      <c r="AV50" s="86"/>
      <c r="AW50" s="86"/>
      <c r="AX50" s="86"/>
      <c r="AY50" s="86"/>
      <c r="AZ50" s="86"/>
      <c r="BA50">
        <v>1</v>
      </c>
      <c r="BB50" s="85" t="str">
        <f>REPLACE(INDEX(GroupVertices[Group],MATCH(Edges[[#This Row],[Vertex 1]],GroupVertices[Vertex],0)),1,1,"")</f>
        <v>2</v>
      </c>
      <c r="BC50" s="85" t="str">
        <f>REPLACE(INDEX(GroupVertices[Group],MATCH(Edges[[#This Row],[Vertex 2]],GroupVertices[Vertex],0)),1,1,"")</f>
        <v>2</v>
      </c>
      <c r="BD50" s="51"/>
      <c r="BE50" s="52"/>
      <c r="BF50" s="51"/>
      <c r="BG50" s="52"/>
      <c r="BH50" s="51"/>
      <c r="BI50" s="52"/>
      <c r="BJ50" s="51"/>
      <c r="BK50" s="52"/>
      <c r="BL50" s="51"/>
    </row>
    <row r="51" spans="1:64" ht="45">
      <c r="A51" s="84" t="s">
        <v>246</v>
      </c>
      <c r="B51" s="84" t="s">
        <v>265</v>
      </c>
      <c r="C51" s="53" t="s">
        <v>1134</v>
      </c>
      <c r="D51" s="54">
        <v>3</v>
      </c>
      <c r="E51" s="65" t="s">
        <v>132</v>
      </c>
      <c r="F51" s="55">
        <v>35</v>
      </c>
      <c r="G51" s="53"/>
      <c r="H51" s="57"/>
      <c r="I51" s="56"/>
      <c r="J51" s="56"/>
      <c r="K51" s="36" t="s">
        <v>65</v>
      </c>
      <c r="L51" s="83">
        <v>51</v>
      </c>
      <c r="M51" s="83"/>
      <c r="N51" s="63"/>
      <c r="O51" s="86" t="s">
        <v>268</v>
      </c>
      <c r="P51" s="88">
        <v>43708.052708333336</v>
      </c>
      <c r="Q51" s="86" t="s">
        <v>272</v>
      </c>
      <c r="R51" s="86"/>
      <c r="S51" s="86"/>
      <c r="T51" s="86" t="s">
        <v>293</v>
      </c>
      <c r="U51" s="86"/>
      <c r="V51" s="90" t="s">
        <v>330</v>
      </c>
      <c r="W51" s="88">
        <v>43708.052708333336</v>
      </c>
      <c r="X51" s="90" t="s">
        <v>389</v>
      </c>
      <c r="Y51" s="86"/>
      <c r="Z51" s="86"/>
      <c r="AA51" s="92" t="s">
        <v>455</v>
      </c>
      <c r="AB51" s="86"/>
      <c r="AC51" s="86" t="b">
        <v>0</v>
      </c>
      <c r="AD51" s="86">
        <v>0</v>
      </c>
      <c r="AE51" s="92" t="s">
        <v>482</v>
      </c>
      <c r="AF51" s="86" t="b">
        <v>0</v>
      </c>
      <c r="AG51" s="86" t="s">
        <v>483</v>
      </c>
      <c r="AH51" s="86"/>
      <c r="AI51" s="92" t="s">
        <v>482</v>
      </c>
      <c r="AJ51" s="86" t="b">
        <v>0</v>
      </c>
      <c r="AK51" s="86">
        <v>0</v>
      </c>
      <c r="AL51" s="92" t="s">
        <v>480</v>
      </c>
      <c r="AM51" s="86" t="s">
        <v>485</v>
      </c>
      <c r="AN51" s="86" t="b">
        <v>0</v>
      </c>
      <c r="AO51" s="92" t="s">
        <v>480</v>
      </c>
      <c r="AP51" s="86" t="s">
        <v>176</v>
      </c>
      <c r="AQ51" s="86">
        <v>0</v>
      </c>
      <c r="AR51" s="86">
        <v>0</v>
      </c>
      <c r="AS51" s="86"/>
      <c r="AT51" s="86"/>
      <c r="AU51" s="86"/>
      <c r="AV51" s="86"/>
      <c r="AW51" s="86"/>
      <c r="AX51" s="86"/>
      <c r="AY51" s="86"/>
      <c r="AZ51" s="86"/>
      <c r="BA51">
        <v>1</v>
      </c>
      <c r="BB51" s="85" t="str">
        <f>REPLACE(INDEX(GroupVertices[Group],MATCH(Edges[[#This Row],[Vertex 1]],GroupVertices[Vertex],0)),1,1,"")</f>
        <v>2</v>
      </c>
      <c r="BC51" s="85" t="str">
        <f>REPLACE(INDEX(GroupVertices[Group],MATCH(Edges[[#This Row],[Vertex 2]],GroupVertices[Vertex],0)),1,1,"")</f>
        <v>2</v>
      </c>
      <c r="BD51" s="51">
        <v>0</v>
      </c>
      <c r="BE51" s="52">
        <v>0</v>
      </c>
      <c r="BF51" s="51">
        <v>0</v>
      </c>
      <c r="BG51" s="52">
        <v>0</v>
      </c>
      <c r="BH51" s="51">
        <v>0</v>
      </c>
      <c r="BI51" s="52">
        <v>0</v>
      </c>
      <c r="BJ51" s="51">
        <v>19</v>
      </c>
      <c r="BK51" s="52">
        <v>100</v>
      </c>
      <c r="BL51" s="51">
        <v>19</v>
      </c>
    </row>
    <row r="52" spans="1:64" ht="45">
      <c r="A52" s="84" t="s">
        <v>247</v>
      </c>
      <c r="B52" s="84" t="s">
        <v>266</v>
      </c>
      <c r="C52" s="53" t="s">
        <v>1134</v>
      </c>
      <c r="D52" s="54">
        <v>3</v>
      </c>
      <c r="E52" s="65" t="s">
        <v>132</v>
      </c>
      <c r="F52" s="55">
        <v>35</v>
      </c>
      <c r="G52" s="53"/>
      <c r="H52" s="57"/>
      <c r="I52" s="56"/>
      <c r="J52" s="56"/>
      <c r="K52" s="36" t="s">
        <v>65</v>
      </c>
      <c r="L52" s="83">
        <v>52</v>
      </c>
      <c r="M52" s="83"/>
      <c r="N52" s="63"/>
      <c r="O52" s="86" t="s">
        <v>268</v>
      </c>
      <c r="P52" s="88">
        <v>43708.07550925926</v>
      </c>
      <c r="Q52" s="86" t="s">
        <v>272</v>
      </c>
      <c r="R52" s="86"/>
      <c r="S52" s="86"/>
      <c r="T52" s="86" t="s">
        <v>293</v>
      </c>
      <c r="U52" s="86"/>
      <c r="V52" s="90" t="s">
        <v>331</v>
      </c>
      <c r="W52" s="88">
        <v>43708.07550925926</v>
      </c>
      <c r="X52" s="90" t="s">
        <v>390</v>
      </c>
      <c r="Y52" s="86"/>
      <c r="Z52" s="86"/>
      <c r="AA52" s="92" t="s">
        <v>456</v>
      </c>
      <c r="AB52" s="86"/>
      <c r="AC52" s="86" t="b">
        <v>0</v>
      </c>
      <c r="AD52" s="86">
        <v>0</v>
      </c>
      <c r="AE52" s="92" t="s">
        <v>482</v>
      </c>
      <c r="AF52" s="86" t="b">
        <v>0</v>
      </c>
      <c r="AG52" s="86" t="s">
        <v>483</v>
      </c>
      <c r="AH52" s="86"/>
      <c r="AI52" s="92" t="s">
        <v>482</v>
      </c>
      <c r="AJ52" s="86" t="b">
        <v>0</v>
      </c>
      <c r="AK52" s="86">
        <v>0</v>
      </c>
      <c r="AL52" s="92" t="s">
        <v>480</v>
      </c>
      <c r="AM52" s="86" t="s">
        <v>485</v>
      </c>
      <c r="AN52" s="86" t="b">
        <v>0</v>
      </c>
      <c r="AO52" s="92" t="s">
        <v>480</v>
      </c>
      <c r="AP52" s="86" t="s">
        <v>176</v>
      </c>
      <c r="AQ52" s="86">
        <v>0</v>
      </c>
      <c r="AR52" s="86">
        <v>0</v>
      </c>
      <c r="AS52" s="86"/>
      <c r="AT52" s="86"/>
      <c r="AU52" s="86"/>
      <c r="AV52" s="86"/>
      <c r="AW52" s="86"/>
      <c r="AX52" s="86"/>
      <c r="AY52" s="86"/>
      <c r="AZ52" s="86"/>
      <c r="BA52">
        <v>1</v>
      </c>
      <c r="BB52" s="85" t="str">
        <f>REPLACE(INDEX(GroupVertices[Group],MATCH(Edges[[#This Row],[Vertex 1]],GroupVertices[Vertex],0)),1,1,"")</f>
        <v>2</v>
      </c>
      <c r="BC52" s="85" t="str">
        <f>REPLACE(INDEX(GroupVertices[Group],MATCH(Edges[[#This Row],[Vertex 2]],GroupVertices[Vertex],0)),1,1,"")</f>
        <v>2</v>
      </c>
      <c r="BD52" s="51"/>
      <c r="BE52" s="52"/>
      <c r="BF52" s="51"/>
      <c r="BG52" s="52"/>
      <c r="BH52" s="51"/>
      <c r="BI52" s="52"/>
      <c r="BJ52" s="51"/>
      <c r="BK52" s="52"/>
      <c r="BL52" s="51"/>
    </row>
    <row r="53" spans="1:64" ht="45">
      <c r="A53" s="84" t="s">
        <v>247</v>
      </c>
      <c r="B53" s="84" t="s">
        <v>265</v>
      </c>
      <c r="C53" s="53" t="s">
        <v>1134</v>
      </c>
      <c r="D53" s="54">
        <v>3</v>
      </c>
      <c r="E53" s="65" t="s">
        <v>132</v>
      </c>
      <c r="F53" s="55">
        <v>35</v>
      </c>
      <c r="G53" s="53"/>
      <c r="H53" s="57"/>
      <c r="I53" s="56"/>
      <c r="J53" s="56"/>
      <c r="K53" s="36" t="s">
        <v>65</v>
      </c>
      <c r="L53" s="83">
        <v>53</v>
      </c>
      <c r="M53" s="83"/>
      <c r="N53" s="63"/>
      <c r="O53" s="86" t="s">
        <v>268</v>
      </c>
      <c r="P53" s="88">
        <v>43708.07550925926</v>
      </c>
      <c r="Q53" s="86" t="s">
        <v>272</v>
      </c>
      <c r="R53" s="86"/>
      <c r="S53" s="86"/>
      <c r="T53" s="86" t="s">
        <v>293</v>
      </c>
      <c r="U53" s="86"/>
      <c r="V53" s="90" t="s">
        <v>331</v>
      </c>
      <c r="W53" s="88">
        <v>43708.07550925926</v>
      </c>
      <c r="X53" s="90" t="s">
        <v>390</v>
      </c>
      <c r="Y53" s="86"/>
      <c r="Z53" s="86"/>
      <c r="AA53" s="92" t="s">
        <v>456</v>
      </c>
      <c r="AB53" s="86"/>
      <c r="AC53" s="86" t="b">
        <v>0</v>
      </c>
      <c r="AD53" s="86">
        <v>0</v>
      </c>
      <c r="AE53" s="92" t="s">
        <v>482</v>
      </c>
      <c r="AF53" s="86" t="b">
        <v>0</v>
      </c>
      <c r="AG53" s="86" t="s">
        <v>483</v>
      </c>
      <c r="AH53" s="86"/>
      <c r="AI53" s="92" t="s">
        <v>482</v>
      </c>
      <c r="AJ53" s="86" t="b">
        <v>0</v>
      </c>
      <c r="AK53" s="86">
        <v>0</v>
      </c>
      <c r="AL53" s="92" t="s">
        <v>480</v>
      </c>
      <c r="AM53" s="86" t="s">
        <v>485</v>
      </c>
      <c r="AN53" s="86" t="b">
        <v>0</v>
      </c>
      <c r="AO53" s="92" t="s">
        <v>480</v>
      </c>
      <c r="AP53" s="86" t="s">
        <v>176</v>
      </c>
      <c r="AQ53" s="86">
        <v>0</v>
      </c>
      <c r="AR53" s="86">
        <v>0</v>
      </c>
      <c r="AS53" s="86"/>
      <c r="AT53" s="86"/>
      <c r="AU53" s="86"/>
      <c r="AV53" s="86"/>
      <c r="AW53" s="86"/>
      <c r="AX53" s="86"/>
      <c r="AY53" s="86"/>
      <c r="AZ53" s="86"/>
      <c r="BA53">
        <v>1</v>
      </c>
      <c r="BB53" s="85" t="str">
        <f>REPLACE(INDEX(GroupVertices[Group],MATCH(Edges[[#This Row],[Vertex 1]],GroupVertices[Vertex],0)),1,1,"")</f>
        <v>2</v>
      </c>
      <c r="BC53" s="85" t="str">
        <f>REPLACE(INDEX(GroupVertices[Group],MATCH(Edges[[#This Row],[Vertex 2]],GroupVertices[Vertex],0)),1,1,"")</f>
        <v>2</v>
      </c>
      <c r="BD53" s="51">
        <v>0</v>
      </c>
      <c r="BE53" s="52">
        <v>0</v>
      </c>
      <c r="BF53" s="51">
        <v>0</v>
      </c>
      <c r="BG53" s="52">
        <v>0</v>
      </c>
      <c r="BH53" s="51">
        <v>0</v>
      </c>
      <c r="BI53" s="52">
        <v>0</v>
      </c>
      <c r="BJ53" s="51">
        <v>19</v>
      </c>
      <c r="BK53" s="52">
        <v>100</v>
      </c>
      <c r="BL53" s="51">
        <v>19</v>
      </c>
    </row>
    <row r="54" spans="1:64" ht="45">
      <c r="A54" s="84" t="s">
        <v>248</v>
      </c>
      <c r="B54" s="84" t="s">
        <v>265</v>
      </c>
      <c r="C54" s="53" t="s">
        <v>1134</v>
      </c>
      <c r="D54" s="54">
        <v>3</v>
      </c>
      <c r="E54" s="65" t="s">
        <v>132</v>
      </c>
      <c r="F54" s="55">
        <v>35</v>
      </c>
      <c r="G54" s="53"/>
      <c r="H54" s="57"/>
      <c r="I54" s="56"/>
      <c r="J54" s="56"/>
      <c r="K54" s="36" t="s">
        <v>65</v>
      </c>
      <c r="L54" s="83">
        <v>54</v>
      </c>
      <c r="M54" s="83"/>
      <c r="N54" s="63"/>
      <c r="O54" s="86" t="s">
        <v>268</v>
      </c>
      <c r="P54" s="88">
        <v>43708.080092592594</v>
      </c>
      <c r="Q54" s="86" t="s">
        <v>276</v>
      </c>
      <c r="R54" s="90" t="s">
        <v>285</v>
      </c>
      <c r="S54" s="86" t="s">
        <v>289</v>
      </c>
      <c r="T54" s="86" t="s">
        <v>293</v>
      </c>
      <c r="U54" s="86"/>
      <c r="V54" s="90" t="s">
        <v>332</v>
      </c>
      <c r="W54" s="88">
        <v>43708.080092592594</v>
      </c>
      <c r="X54" s="90" t="s">
        <v>391</v>
      </c>
      <c r="Y54" s="86"/>
      <c r="Z54" s="86"/>
      <c r="AA54" s="92" t="s">
        <v>457</v>
      </c>
      <c r="AB54" s="86"/>
      <c r="AC54" s="86" t="b">
        <v>0</v>
      </c>
      <c r="AD54" s="86">
        <v>0</v>
      </c>
      <c r="AE54" s="92" t="s">
        <v>482</v>
      </c>
      <c r="AF54" s="86" t="b">
        <v>0</v>
      </c>
      <c r="AG54" s="86" t="s">
        <v>483</v>
      </c>
      <c r="AH54" s="86"/>
      <c r="AI54" s="92" t="s">
        <v>482</v>
      </c>
      <c r="AJ54" s="86" t="b">
        <v>0</v>
      </c>
      <c r="AK54" s="86">
        <v>0</v>
      </c>
      <c r="AL54" s="92" t="s">
        <v>481</v>
      </c>
      <c r="AM54" s="86" t="s">
        <v>484</v>
      </c>
      <c r="AN54" s="86" t="b">
        <v>0</v>
      </c>
      <c r="AO54" s="92" t="s">
        <v>481</v>
      </c>
      <c r="AP54" s="86" t="s">
        <v>176</v>
      </c>
      <c r="AQ54" s="86">
        <v>0</v>
      </c>
      <c r="AR54" s="86">
        <v>0</v>
      </c>
      <c r="AS54" s="86"/>
      <c r="AT54" s="86"/>
      <c r="AU54" s="86"/>
      <c r="AV54" s="86"/>
      <c r="AW54" s="86"/>
      <c r="AX54" s="86"/>
      <c r="AY54" s="86"/>
      <c r="AZ54" s="86"/>
      <c r="BA54">
        <v>1</v>
      </c>
      <c r="BB54" s="85" t="str">
        <f>REPLACE(INDEX(GroupVertices[Group],MATCH(Edges[[#This Row],[Vertex 1]],GroupVertices[Vertex],0)),1,1,"")</f>
        <v>2</v>
      </c>
      <c r="BC54" s="85" t="str">
        <f>REPLACE(INDEX(GroupVertices[Group],MATCH(Edges[[#This Row],[Vertex 2]],GroupVertices[Vertex],0)),1,1,"")</f>
        <v>2</v>
      </c>
      <c r="BD54" s="51">
        <v>0</v>
      </c>
      <c r="BE54" s="52">
        <v>0</v>
      </c>
      <c r="BF54" s="51">
        <v>0</v>
      </c>
      <c r="BG54" s="52">
        <v>0</v>
      </c>
      <c r="BH54" s="51">
        <v>0</v>
      </c>
      <c r="BI54" s="52">
        <v>0</v>
      </c>
      <c r="BJ54" s="51">
        <v>16</v>
      </c>
      <c r="BK54" s="52">
        <v>100</v>
      </c>
      <c r="BL54" s="51">
        <v>16</v>
      </c>
    </row>
    <row r="55" spans="1:64" ht="45">
      <c r="A55" s="84" t="s">
        <v>249</v>
      </c>
      <c r="B55" s="84" t="s">
        <v>265</v>
      </c>
      <c r="C55" s="53" t="s">
        <v>1134</v>
      </c>
      <c r="D55" s="54">
        <v>3</v>
      </c>
      <c r="E55" s="65" t="s">
        <v>132</v>
      </c>
      <c r="F55" s="55">
        <v>35</v>
      </c>
      <c r="G55" s="53"/>
      <c r="H55" s="57"/>
      <c r="I55" s="56"/>
      <c r="J55" s="56"/>
      <c r="K55" s="36" t="s">
        <v>65</v>
      </c>
      <c r="L55" s="83">
        <v>55</v>
      </c>
      <c r="M55" s="83"/>
      <c r="N55" s="63"/>
      <c r="O55" s="86" t="s">
        <v>268</v>
      </c>
      <c r="P55" s="88">
        <v>43708.09092592593</v>
      </c>
      <c r="Q55" s="86" t="s">
        <v>276</v>
      </c>
      <c r="R55" s="90" t="s">
        <v>285</v>
      </c>
      <c r="S55" s="86" t="s">
        <v>289</v>
      </c>
      <c r="T55" s="86" t="s">
        <v>293</v>
      </c>
      <c r="U55" s="86"/>
      <c r="V55" s="90" t="s">
        <v>333</v>
      </c>
      <c r="W55" s="88">
        <v>43708.09092592593</v>
      </c>
      <c r="X55" s="90" t="s">
        <v>392</v>
      </c>
      <c r="Y55" s="86"/>
      <c r="Z55" s="86"/>
      <c r="AA55" s="92" t="s">
        <v>458</v>
      </c>
      <c r="AB55" s="86"/>
      <c r="AC55" s="86" t="b">
        <v>0</v>
      </c>
      <c r="AD55" s="86">
        <v>0</v>
      </c>
      <c r="AE55" s="92" t="s">
        <v>482</v>
      </c>
      <c r="AF55" s="86" t="b">
        <v>0</v>
      </c>
      <c r="AG55" s="86" t="s">
        <v>483</v>
      </c>
      <c r="AH55" s="86"/>
      <c r="AI55" s="92" t="s">
        <v>482</v>
      </c>
      <c r="AJ55" s="86" t="b">
        <v>0</v>
      </c>
      <c r="AK55" s="86">
        <v>0</v>
      </c>
      <c r="AL55" s="92" t="s">
        <v>481</v>
      </c>
      <c r="AM55" s="86" t="s">
        <v>484</v>
      </c>
      <c r="AN55" s="86" t="b">
        <v>0</v>
      </c>
      <c r="AO55" s="92" t="s">
        <v>481</v>
      </c>
      <c r="AP55" s="86" t="s">
        <v>176</v>
      </c>
      <c r="AQ55" s="86">
        <v>0</v>
      </c>
      <c r="AR55" s="86">
        <v>0</v>
      </c>
      <c r="AS55" s="86"/>
      <c r="AT55" s="86"/>
      <c r="AU55" s="86"/>
      <c r="AV55" s="86"/>
      <c r="AW55" s="86"/>
      <c r="AX55" s="86"/>
      <c r="AY55" s="86"/>
      <c r="AZ55" s="86"/>
      <c r="BA55">
        <v>1</v>
      </c>
      <c r="BB55" s="85" t="str">
        <f>REPLACE(INDEX(GroupVertices[Group],MATCH(Edges[[#This Row],[Vertex 1]],GroupVertices[Vertex],0)),1,1,"")</f>
        <v>2</v>
      </c>
      <c r="BC55" s="85" t="str">
        <f>REPLACE(INDEX(GroupVertices[Group],MATCH(Edges[[#This Row],[Vertex 2]],GroupVertices[Vertex],0)),1,1,"")</f>
        <v>2</v>
      </c>
      <c r="BD55" s="51">
        <v>0</v>
      </c>
      <c r="BE55" s="52">
        <v>0</v>
      </c>
      <c r="BF55" s="51">
        <v>0</v>
      </c>
      <c r="BG55" s="52">
        <v>0</v>
      </c>
      <c r="BH55" s="51">
        <v>0</v>
      </c>
      <c r="BI55" s="52">
        <v>0</v>
      </c>
      <c r="BJ55" s="51">
        <v>16</v>
      </c>
      <c r="BK55" s="52">
        <v>100</v>
      </c>
      <c r="BL55" s="51">
        <v>16</v>
      </c>
    </row>
    <row r="56" spans="1:64" ht="30">
      <c r="A56" s="84" t="s">
        <v>250</v>
      </c>
      <c r="B56" s="84" t="s">
        <v>250</v>
      </c>
      <c r="C56" s="53" t="s">
        <v>1133</v>
      </c>
      <c r="D56" s="54">
        <v>3</v>
      </c>
      <c r="E56" s="65" t="s">
        <v>136</v>
      </c>
      <c r="F56" s="55">
        <v>35</v>
      </c>
      <c r="G56" s="53"/>
      <c r="H56" s="57"/>
      <c r="I56" s="56"/>
      <c r="J56" s="56"/>
      <c r="K56" s="36" t="s">
        <v>65</v>
      </c>
      <c r="L56" s="83">
        <v>56</v>
      </c>
      <c r="M56" s="83"/>
      <c r="N56" s="63"/>
      <c r="O56" s="86" t="s">
        <v>176</v>
      </c>
      <c r="P56" s="88">
        <v>43699.62886574074</v>
      </c>
      <c r="Q56" s="86" t="s">
        <v>277</v>
      </c>
      <c r="R56" s="90" t="s">
        <v>286</v>
      </c>
      <c r="S56" s="86" t="s">
        <v>290</v>
      </c>
      <c r="T56" s="86" t="s">
        <v>294</v>
      </c>
      <c r="U56" s="86"/>
      <c r="V56" s="90" t="s">
        <v>334</v>
      </c>
      <c r="W56" s="88">
        <v>43699.62886574074</v>
      </c>
      <c r="X56" s="90" t="s">
        <v>393</v>
      </c>
      <c r="Y56" s="86"/>
      <c r="Z56" s="86"/>
      <c r="AA56" s="92" t="s">
        <v>459</v>
      </c>
      <c r="AB56" s="86"/>
      <c r="AC56" s="86" t="b">
        <v>0</v>
      </c>
      <c r="AD56" s="86">
        <v>0</v>
      </c>
      <c r="AE56" s="92" t="s">
        <v>482</v>
      </c>
      <c r="AF56" s="86" t="b">
        <v>0</v>
      </c>
      <c r="AG56" s="86" t="s">
        <v>483</v>
      </c>
      <c r="AH56" s="86"/>
      <c r="AI56" s="92" t="s">
        <v>482</v>
      </c>
      <c r="AJ56" s="86" t="b">
        <v>0</v>
      </c>
      <c r="AK56" s="86">
        <v>0</v>
      </c>
      <c r="AL56" s="92" t="s">
        <v>482</v>
      </c>
      <c r="AM56" s="86" t="s">
        <v>486</v>
      </c>
      <c r="AN56" s="86" t="b">
        <v>1</v>
      </c>
      <c r="AO56" s="92" t="s">
        <v>459</v>
      </c>
      <c r="AP56" s="86" t="s">
        <v>176</v>
      </c>
      <c r="AQ56" s="86">
        <v>0</v>
      </c>
      <c r="AR56" s="86">
        <v>0</v>
      </c>
      <c r="AS56" s="86"/>
      <c r="AT56" s="86"/>
      <c r="AU56" s="86"/>
      <c r="AV56" s="86"/>
      <c r="AW56" s="86"/>
      <c r="AX56" s="86"/>
      <c r="AY56" s="86"/>
      <c r="AZ56" s="86"/>
      <c r="BA56">
        <v>3</v>
      </c>
      <c r="BB56" s="85" t="str">
        <f>REPLACE(INDEX(GroupVertices[Group],MATCH(Edges[[#This Row],[Vertex 1]],GroupVertices[Vertex],0)),1,1,"")</f>
        <v>3</v>
      </c>
      <c r="BC56" s="85" t="str">
        <f>REPLACE(INDEX(GroupVertices[Group],MATCH(Edges[[#This Row],[Vertex 2]],GroupVertices[Vertex],0)),1,1,"")</f>
        <v>3</v>
      </c>
      <c r="BD56" s="51">
        <v>0</v>
      </c>
      <c r="BE56" s="52">
        <v>0</v>
      </c>
      <c r="BF56" s="51">
        <v>0</v>
      </c>
      <c r="BG56" s="52">
        <v>0</v>
      </c>
      <c r="BH56" s="51">
        <v>0</v>
      </c>
      <c r="BI56" s="52">
        <v>0</v>
      </c>
      <c r="BJ56" s="51">
        <v>19</v>
      </c>
      <c r="BK56" s="52">
        <v>100</v>
      </c>
      <c r="BL56" s="51">
        <v>19</v>
      </c>
    </row>
    <row r="57" spans="1:64" ht="30">
      <c r="A57" s="84" t="s">
        <v>250</v>
      </c>
      <c r="B57" s="84" t="s">
        <v>250</v>
      </c>
      <c r="C57" s="53" t="s">
        <v>1133</v>
      </c>
      <c r="D57" s="54">
        <v>3</v>
      </c>
      <c r="E57" s="65" t="s">
        <v>136</v>
      </c>
      <c r="F57" s="55">
        <v>35</v>
      </c>
      <c r="G57" s="53"/>
      <c r="H57" s="57"/>
      <c r="I57" s="56"/>
      <c r="J57" s="56"/>
      <c r="K57" s="36" t="s">
        <v>65</v>
      </c>
      <c r="L57" s="83">
        <v>57</v>
      </c>
      <c r="M57" s="83"/>
      <c r="N57" s="63"/>
      <c r="O57" s="86" t="s">
        <v>176</v>
      </c>
      <c r="P57" s="88">
        <v>43703.567766203705</v>
      </c>
      <c r="Q57" s="86" t="s">
        <v>278</v>
      </c>
      <c r="R57" s="90" t="s">
        <v>283</v>
      </c>
      <c r="S57" s="86" t="s">
        <v>289</v>
      </c>
      <c r="T57" s="86" t="s">
        <v>291</v>
      </c>
      <c r="U57" s="86"/>
      <c r="V57" s="90" t="s">
        <v>334</v>
      </c>
      <c r="W57" s="88">
        <v>43703.567766203705</v>
      </c>
      <c r="X57" s="90" t="s">
        <v>394</v>
      </c>
      <c r="Y57" s="86"/>
      <c r="Z57" s="86"/>
      <c r="AA57" s="92" t="s">
        <v>460</v>
      </c>
      <c r="AB57" s="86"/>
      <c r="AC57" s="86" t="b">
        <v>0</v>
      </c>
      <c r="AD57" s="86">
        <v>0</v>
      </c>
      <c r="AE57" s="92" t="s">
        <v>482</v>
      </c>
      <c r="AF57" s="86" t="b">
        <v>0</v>
      </c>
      <c r="AG57" s="86" t="s">
        <v>483</v>
      </c>
      <c r="AH57" s="86"/>
      <c r="AI57" s="92" t="s">
        <v>482</v>
      </c>
      <c r="AJ57" s="86" t="b">
        <v>0</v>
      </c>
      <c r="AK57" s="86">
        <v>0</v>
      </c>
      <c r="AL57" s="92" t="s">
        <v>482</v>
      </c>
      <c r="AM57" s="86" t="s">
        <v>486</v>
      </c>
      <c r="AN57" s="86" t="b">
        <v>0</v>
      </c>
      <c r="AO57" s="92" t="s">
        <v>460</v>
      </c>
      <c r="AP57" s="86" t="s">
        <v>176</v>
      </c>
      <c r="AQ57" s="86">
        <v>0</v>
      </c>
      <c r="AR57" s="86">
        <v>0</v>
      </c>
      <c r="AS57" s="86"/>
      <c r="AT57" s="86"/>
      <c r="AU57" s="86"/>
      <c r="AV57" s="86"/>
      <c r="AW57" s="86"/>
      <c r="AX57" s="86"/>
      <c r="AY57" s="86"/>
      <c r="AZ57" s="86"/>
      <c r="BA57">
        <v>3</v>
      </c>
      <c r="BB57" s="85" t="str">
        <f>REPLACE(INDEX(GroupVertices[Group],MATCH(Edges[[#This Row],[Vertex 1]],GroupVertices[Vertex],0)),1,1,"")</f>
        <v>3</v>
      </c>
      <c r="BC57" s="85" t="str">
        <f>REPLACE(INDEX(GroupVertices[Group],MATCH(Edges[[#This Row],[Vertex 2]],GroupVertices[Vertex],0)),1,1,"")</f>
        <v>3</v>
      </c>
      <c r="BD57" s="51">
        <v>0</v>
      </c>
      <c r="BE57" s="52">
        <v>0</v>
      </c>
      <c r="BF57" s="51">
        <v>0</v>
      </c>
      <c r="BG57" s="52">
        <v>0</v>
      </c>
      <c r="BH57" s="51">
        <v>0</v>
      </c>
      <c r="BI57" s="52">
        <v>0</v>
      </c>
      <c r="BJ57" s="51">
        <v>7</v>
      </c>
      <c r="BK57" s="52">
        <v>100</v>
      </c>
      <c r="BL57" s="51">
        <v>7</v>
      </c>
    </row>
    <row r="58" spans="1:64" ht="30">
      <c r="A58" s="84" t="s">
        <v>250</v>
      </c>
      <c r="B58" s="84" t="s">
        <v>250</v>
      </c>
      <c r="C58" s="53" t="s">
        <v>1133</v>
      </c>
      <c r="D58" s="54">
        <v>3</v>
      </c>
      <c r="E58" s="65" t="s">
        <v>136</v>
      </c>
      <c r="F58" s="55">
        <v>35</v>
      </c>
      <c r="G58" s="53"/>
      <c r="H58" s="57"/>
      <c r="I58" s="56"/>
      <c r="J58" s="56"/>
      <c r="K58" s="36" t="s">
        <v>65</v>
      </c>
      <c r="L58" s="83">
        <v>58</v>
      </c>
      <c r="M58" s="83"/>
      <c r="N58" s="63"/>
      <c r="O58" s="86" t="s">
        <v>176</v>
      </c>
      <c r="P58" s="88">
        <v>43706.74855324074</v>
      </c>
      <c r="Q58" s="86" t="s">
        <v>279</v>
      </c>
      <c r="R58" s="90" t="s">
        <v>287</v>
      </c>
      <c r="S58" s="86" t="s">
        <v>290</v>
      </c>
      <c r="T58" s="86" t="s">
        <v>295</v>
      </c>
      <c r="U58" s="86"/>
      <c r="V58" s="90" t="s">
        <v>334</v>
      </c>
      <c r="W58" s="88">
        <v>43706.74855324074</v>
      </c>
      <c r="X58" s="90" t="s">
        <v>395</v>
      </c>
      <c r="Y58" s="86"/>
      <c r="Z58" s="86"/>
      <c r="AA58" s="92" t="s">
        <v>461</v>
      </c>
      <c r="AB58" s="86"/>
      <c r="AC58" s="86" t="b">
        <v>0</v>
      </c>
      <c r="AD58" s="86">
        <v>0</v>
      </c>
      <c r="AE58" s="92" t="s">
        <v>482</v>
      </c>
      <c r="AF58" s="86" t="b">
        <v>0</v>
      </c>
      <c r="AG58" s="86" t="s">
        <v>483</v>
      </c>
      <c r="AH58" s="86"/>
      <c r="AI58" s="92" t="s">
        <v>482</v>
      </c>
      <c r="AJ58" s="86" t="b">
        <v>0</v>
      </c>
      <c r="AK58" s="86">
        <v>0</v>
      </c>
      <c r="AL58" s="92" t="s">
        <v>482</v>
      </c>
      <c r="AM58" s="86" t="s">
        <v>486</v>
      </c>
      <c r="AN58" s="86" t="b">
        <v>1</v>
      </c>
      <c r="AO58" s="92" t="s">
        <v>461</v>
      </c>
      <c r="AP58" s="86" t="s">
        <v>176</v>
      </c>
      <c r="AQ58" s="86">
        <v>0</v>
      </c>
      <c r="AR58" s="86">
        <v>0</v>
      </c>
      <c r="AS58" s="86"/>
      <c r="AT58" s="86"/>
      <c r="AU58" s="86"/>
      <c r="AV58" s="86"/>
      <c r="AW58" s="86"/>
      <c r="AX58" s="86"/>
      <c r="AY58" s="86"/>
      <c r="AZ58" s="86"/>
      <c r="BA58">
        <v>3</v>
      </c>
      <c r="BB58" s="85" t="str">
        <f>REPLACE(INDEX(GroupVertices[Group],MATCH(Edges[[#This Row],[Vertex 1]],GroupVertices[Vertex],0)),1,1,"")</f>
        <v>3</v>
      </c>
      <c r="BC58" s="85" t="str">
        <f>REPLACE(INDEX(GroupVertices[Group],MATCH(Edges[[#This Row],[Vertex 2]],GroupVertices[Vertex],0)),1,1,"")</f>
        <v>3</v>
      </c>
      <c r="BD58" s="51">
        <v>0</v>
      </c>
      <c r="BE58" s="52">
        <v>0</v>
      </c>
      <c r="BF58" s="51">
        <v>0</v>
      </c>
      <c r="BG58" s="52">
        <v>0</v>
      </c>
      <c r="BH58" s="51">
        <v>0</v>
      </c>
      <c r="BI58" s="52">
        <v>0</v>
      </c>
      <c r="BJ58" s="51">
        <v>20</v>
      </c>
      <c r="BK58" s="52">
        <v>100</v>
      </c>
      <c r="BL58" s="51">
        <v>20</v>
      </c>
    </row>
    <row r="59" spans="1:64" ht="45">
      <c r="A59" s="84" t="s">
        <v>250</v>
      </c>
      <c r="B59" s="84" t="s">
        <v>266</v>
      </c>
      <c r="C59" s="53" t="s">
        <v>1134</v>
      </c>
      <c r="D59" s="54">
        <v>3</v>
      </c>
      <c r="E59" s="65" t="s">
        <v>132</v>
      </c>
      <c r="F59" s="55">
        <v>35</v>
      </c>
      <c r="G59" s="53"/>
      <c r="H59" s="57"/>
      <c r="I59" s="56"/>
      <c r="J59" s="56"/>
      <c r="K59" s="36" t="s">
        <v>65</v>
      </c>
      <c r="L59" s="83">
        <v>59</v>
      </c>
      <c r="M59" s="83"/>
      <c r="N59" s="63"/>
      <c r="O59" s="86" t="s">
        <v>268</v>
      </c>
      <c r="P59" s="88">
        <v>43707.9978125</v>
      </c>
      <c r="Q59" s="86" t="s">
        <v>272</v>
      </c>
      <c r="R59" s="86"/>
      <c r="S59" s="86"/>
      <c r="T59" s="86" t="s">
        <v>293</v>
      </c>
      <c r="U59" s="86"/>
      <c r="V59" s="90" t="s">
        <v>334</v>
      </c>
      <c r="W59" s="88">
        <v>43707.9978125</v>
      </c>
      <c r="X59" s="90" t="s">
        <v>396</v>
      </c>
      <c r="Y59" s="86"/>
      <c r="Z59" s="86"/>
      <c r="AA59" s="92" t="s">
        <v>462</v>
      </c>
      <c r="AB59" s="86"/>
      <c r="AC59" s="86" t="b">
        <v>0</v>
      </c>
      <c r="AD59" s="86">
        <v>0</v>
      </c>
      <c r="AE59" s="92" t="s">
        <v>482</v>
      </c>
      <c r="AF59" s="86" t="b">
        <v>0</v>
      </c>
      <c r="AG59" s="86" t="s">
        <v>483</v>
      </c>
      <c r="AH59" s="86"/>
      <c r="AI59" s="92" t="s">
        <v>482</v>
      </c>
      <c r="AJ59" s="86" t="b">
        <v>0</v>
      </c>
      <c r="AK59" s="86">
        <v>0</v>
      </c>
      <c r="AL59" s="92" t="s">
        <v>480</v>
      </c>
      <c r="AM59" s="86" t="s">
        <v>484</v>
      </c>
      <c r="AN59" s="86" t="b">
        <v>0</v>
      </c>
      <c r="AO59" s="92" t="s">
        <v>480</v>
      </c>
      <c r="AP59" s="86" t="s">
        <v>176</v>
      </c>
      <c r="AQ59" s="86">
        <v>0</v>
      </c>
      <c r="AR59" s="86">
        <v>0</v>
      </c>
      <c r="AS59" s="86"/>
      <c r="AT59" s="86"/>
      <c r="AU59" s="86"/>
      <c r="AV59" s="86"/>
      <c r="AW59" s="86"/>
      <c r="AX59" s="86"/>
      <c r="AY59" s="86"/>
      <c r="AZ59" s="86"/>
      <c r="BA59">
        <v>1</v>
      </c>
      <c r="BB59" s="85" t="str">
        <f>REPLACE(INDEX(GroupVertices[Group],MATCH(Edges[[#This Row],[Vertex 1]],GroupVertices[Vertex],0)),1,1,"")</f>
        <v>3</v>
      </c>
      <c r="BC59" s="85" t="str">
        <f>REPLACE(INDEX(GroupVertices[Group],MATCH(Edges[[#This Row],[Vertex 2]],GroupVertices[Vertex],0)),1,1,"")</f>
        <v>2</v>
      </c>
      <c r="BD59" s="51"/>
      <c r="BE59" s="52"/>
      <c r="BF59" s="51"/>
      <c r="BG59" s="52"/>
      <c r="BH59" s="51"/>
      <c r="BI59" s="52"/>
      <c r="BJ59" s="51"/>
      <c r="BK59" s="52"/>
      <c r="BL59" s="51"/>
    </row>
    <row r="60" spans="1:64" ht="45">
      <c r="A60" s="84" t="s">
        <v>250</v>
      </c>
      <c r="B60" s="84" t="s">
        <v>265</v>
      </c>
      <c r="C60" s="53" t="s">
        <v>1134</v>
      </c>
      <c r="D60" s="54">
        <v>3</v>
      </c>
      <c r="E60" s="65" t="s">
        <v>132</v>
      </c>
      <c r="F60" s="55">
        <v>35</v>
      </c>
      <c r="G60" s="53"/>
      <c r="H60" s="57"/>
      <c r="I60" s="56"/>
      <c r="J60" s="56"/>
      <c r="K60" s="36" t="s">
        <v>65</v>
      </c>
      <c r="L60" s="83">
        <v>60</v>
      </c>
      <c r="M60" s="83"/>
      <c r="N60" s="63"/>
      <c r="O60" s="86" t="s">
        <v>268</v>
      </c>
      <c r="P60" s="88">
        <v>43707.9978125</v>
      </c>
      <c r="Q60" s="86" t="s">
        <v>272</v>
      </c>
      <c r="R60" s="86"/>
      <c r="S60" s="86"/>
      <c r="T60" s="86" t="s">
        <v>293</v>
      </c>
      <c r="U60" s="86"/>
      <c r="V60" s="90" t="s">
        <v>334</v>
      </c>
      <c r="W60" s="88">
        <v>43707.9978125</v>
      </c>
      <c r="X60" s="90" t="s">
        <v>396</v>
      </c>
      <c r="Y60" s="86"/>
      <c r="Z60" s="86"/>
      <c r="AA60" s="92" t="s">
        <v>462</v>
      </c>
      <c r="AB60" s="86"/>
      <c r="AC60" s="86" t="b">
        <v>0</v>
      </c>
      <c r="AD60" s="86">
        <v>0</v>
      </c>
      <c r="AE60" s="92" t="s">
        <v>482</v>
      </c>
      <c r="AF60" s="86" t="b">
        <v>0</v>
      </c>
      <c r="AG60" s="86" t="s">
        <v>483</v>
      </c>
      <c r="AH60" s="86"/>
      <c r="AI60" s="92" t="s">
        <v>482</v>
      </c>
      <c r="AJ60" s="86" t="b">
        <v>0</v>
      </c>
      <c r="AK60" s="86">
        <v>0</v>
      </c>
      <c r="AL60" s="92" t="s">
        <v>480</v>
      </c>
      <c r="AM60" s="86" t="s">
        <v>484</v>
      </c>
      <c r="AN60" s="86" t="b">
        <v>0</v>
      </c>
      <c r="AO60" s="92" t="s">
        <v>480</v>
      </c>
      <c r="AP60" s="86" t="s">
        <v>176</v>
      </c>
      <c r="AQ60" s="86">
        <v>0</v>
      </c>
      <c r="AR60" s="86">
        <v>0</v>
      </c>
      <c r="AS60" s="86"/>
      <c r="AT60" s="86"/>
      <c r="AU60" s="86"/>
      <c r="AV60" s="86"/>
      <c r="AW60" s="86"/>
      <c r="AX60" s="86"/>
      <c r="AY60" s="86"/>
      <c r="AZ60" s="86"/>
      <c r="BA60">
        <v>1</v>
      </c>
      <c r="BB60" s="85" t="str">
        <f>REPLACE(INDEX(GroupVertices[Group],MATCH(Edges[[#This Row],[Vertex 1]],GroupVertices[Vertex],0)),1,1,"")</f>
        <v>3</v>
      </c>
      <c r="BC60" s="85" t="str">
        <f>REPLACE(INDEX(GroupVertices[Group],MATCH(Edges[[#This Row],[Vertex 2]],GroupVertices[Vertex],0)),1,1,"")</f>
        <v>2</v>
      </c>
      <c r="BD60" s="51">
        <v>0</v>
      </c>
      <c r="BE60" s="52">
        <v>0</v>
      </c>
      <c r="BF60" s="51">
        <v>0</v>
      </c>
      <c r="BG60" s="52">
        <v>0</v>
      </c>
      <c r="BH60" s="51">
        <v>0</v>
      </c>
      <c r="BI60" s="52">
        <v>0</v>
      </c>
      <c r="BJ60" s="51">
        <v>19</v>
      </c>
      <c r="BK60" s="52">
        <v>100</v>
      </c>
      <c r="BL60" s="51">
        <v>19</v>
      </c>
    </row>
    <row r="61" spans="1:64" ht="45">
      <c r="A61" s="84" t="s">
        <v>251</v>
      </c>
      <c r="B61" s="84" t="s">
        <v>250</v>
      </c>
      <c r="C61" s="53" t="s">
        <v>1134</v>
      </c>
      <c r="D61" s="54">
        <v>3</v>
      </c>
      <c r="E61" s="65" t="s">
        <v>132</v>
      </c>
      <c r="F61" s="55">
        <v>35</v>
      </c>
      <c r="G61" s="53"/>
      <c r="H61" s="57"/>
      <c r="I61" s="56"/>
      <c r="J61" s="56"/>
      <c r="K61" s="36" t="s">
        <v>65</v>
      </c>
      <c r="L61" s="83">
        <v>61</v>
      </c>
      <c r="M61" s="83"/>
      <c r="N61" s="63"/>
      <c r="O61" s="86" t="s">
        <v>268</v>
      </c>
      <c r="P61" s="88">
        <v>43703.56917824074</v>
      </c>
      <c r="Q61" s="86" t="s">
        <v>269</v>
      </c>
      <c r="R61" s="90" t="s">
        <v>283</v>
      </c>
      <c r="S61" s="86" t="s">
        <v>289</v>
      </c>
      <c r="T61" s="86" t="s">
        <v>291</v>
      </c>
      <c r="U61" s="86"/>
      <c r="V61" s="90" t="s">
        <v>335</v>
      </c>
      <c r="W61" s="88">
        <v>43703.56917824074</v>
      </c>
      <c r="X61" s="90" t="s">
        <v>397</v>
      </c>
      <c r="Y61" s="86"/>
      <c r="Z61" s="86"/>
      <c r="AA61" s="92" t="s">
        <v>463</v>
      </c>
      <c r="AB61" s="86"/>
      <c r="AC61" s="86" t="b">
        <v>0</v>
      </c>
      <c r="AD61" s="86">
        <v>0</v>
      </c>
      <c r="AE61" s="92" t="s">
        <v>482</v>
      </c>
      <c r="AF61" s="86" t="b">
        <v>0</v>
      </c>
      <c r="AG61" s="86" t="s">
        <v>483</v>
      </c>
      <c r="AH61" s="86"/>
      <c r="AI61" s="92" t="s">
        <v>482</v>
      </c>
      <c r="AJ61" s="86" t="b">
        <v>0</v>
      </c>
      <c r="AK61" s="86">
        <v>0</v>
      </c>
      <c r="AL61" s="92" t="s">
        <v>460</v>
      </c>
      <c r="AM61" s="86" t="s">
        <v>486</v>
      </c>
      <c r="AN61" s="86" t="b">
        <v>0</v>
      </c>
      <c r="AO61" s="92" t="s">
        <v>460</v>
      </c>
      <c r="AP61" s="86" t="s">
        <v>176</v>
      </c>
      <c r="AQ61" s="86">
        <v>0</v>
      </c>
      <c r="AR61" s="86">
        <v>0</v>
      </c>
      <c r="AS61" s="86"/>
      <c r="AT61" s="86"/>
      <c r="AU61" s="86"/>
      <c r="AV61" s="86"/>
      <c r="AW61" s="86"/>
      <c r="AX61" s="86"/>
      <c r="AY61" s="86"/>
      <c r="AZ61" s="86"/>
      <c r="BA61">
        <v>1</v>
      </c>
      <c r="BB61" s="85" t="str">
        <f>REPLACE(INDEX(GroupVertices[Group],MATCH(Edges[[#This Row],[Vertex 1]],GroupVertices[Vertex],0)),1,1,"")</f>
        <v>3</v>
      </c>
      <c r="BC61" s="85" t="str">
        <f>REPLACE(INDEX(GroupVertices[Group],MATCH(Edges[[#This Row],[Vertex 2]],GroupVertices[Vertex],0)),1,1,"")</f>
        <v>3</v>
      </c>
      <c r="BD61" s="51">
        <v>0</v>
      </c>
      <c r="BE61" s="52">
        <v>0</v>
      </c>
      <c r="BF61" s="51">
        <v>0</v>
      </c>
      <c r="BG61" s="52">
        <v>0</v>
      </c>
      <c r="BH61" s="51">
        <v>0</v>
      </c>
      <c r="BI61" s="52">
        <v>0</v>
      </c>
      <c r="BJ61" s="51">
        <v>9</v>
      </c>
      <c r="BK61" s="52">
        <v>100</v>
      </c>
      <c r="BL61" s="51">
        <v>9</v>
      </c>
    </row>
    <row r="62" spans="1:64" ht="30">
      <c r="A62" s="84" t="s">
        <v>251</v>
      </c>
      <c r="B62" s="84" t="s">
        <v>265</v>
      </c>
      <c r="C62" s="53" t="s">
        <v>1133</v>
      </c>
      <c r="D62" s="54">
        <v>3</v>
      </c>
      <c r="E62" s="65" t="s">
        <v>136</v>
      </c>
      <c r="F62" s="55">
        <v>35</v>
      </c>
      <c r="G62" s="53"/>
      <c r="H62" s="57"/>
      <c r="I62" s="56"/>
      <c r="J62" s="56"/>
      <c r="K62" s="36" t="s">
        <v>65</v>
      </c>
      <c r="L62" s="83">
        <v>62</v>
      </c>
      <c r="M62" s="83"/>
      <c r="N62" s="63"/>
      <c r="O62" s="86" t="s">
        <v>268</v>
      </c>
      <c r="P62" s="88">
        <v>43708.097395833334</v>
      </c>
      <c r="Q62" s="86" t="s">
        <v>276</v>
      </c>
      <c r="R62" s="90" t="s">
        <v>285</v>
      </c>
      <c r="S62" s="86" t="s">
        <v>289</v>
      </c>
      <c r="T62" s="86" t="s">
        <v>293</v>
      </c>
      <c r="U62" s="86"/>
      <c r="V62" s="90" t="s">
        <v>335</v>
      </c>
      <c r="W62" s="88">
        <v>43708.097395833334</v>
      </c>
      <c r="X62" s="90" t="s">
        <v>398</v>
      </c>
      <c r="Y62" s="86"/>
      <c r="Z62" s="86"/>
      <c r="AA62" s="92" t="s">
        <v>464</v>
      </c>
      <c r="AB62" s="86"/>
      <c r="AC62" s="86" t="b">
        <v>0</v>
      </c>
      <c r="AD62" s="86">
        <v>0</v>
      </c>
      <c r="AE62" s="92" t="s">
        <v>482</v>
      </c>
      <c r="AF62" s="86" t="b">
        <v>0</v>
      </c>
      <c r="AG62" s="86" t="s">
        <v>483</v>
      </c>
      <c r="AH62" s="86"/>
      <c r="AI62" s="92" t="s">
        <v>482</v>
      </c>
      <c r="AJ62" s="86" t="b">
        <v>0</v>
      </c>
      <c r="AK62" s="86">
        <v>0</v>
      </c>
      <c r="AL62" s="92" t="s">
        <v>481</v>
      </c>
      <c r="AM62" s="86" t="s">
        <v>486</v>
      </c>
      <c r="AN62" s="86" t="b">
        <v>0</v>
      </c>
      <c r="AO62" s="92" t="s">
        <v>481</v>
      </c>
      <c r="AP62" s="86" t="s">
        <v>176</v>
      </c>
      <c r="AQ62" s="86">
        <v>0</v>
      </c>
      <c r="AR62" s="86">
        <v>0</v>
      </c>
      <c r="AS62" s="86"/>
      <c r="AT62" s="86"/>
      <c r="AU62" s="86"/>
      <c r="AV62" s="86"/>
      <c r="AW62" s="86"/>
      <c r="AX62" s="86"/>
      <c r="AY62" s="86"/>
      <c r="AZ62" s="86"/>
      <c r="BA62">
        <v>2</v>
      </c>
      <c r="BB62" s="85" t="str">
        <f>REPLACE(INDEX(GroupVertices[Group],MATCH(Edges[[#This Row],[Vertex 1]],GroupVertices[Vertex],0)),1,1,"")</f>
        <v>3</v>
      </c>
      <c r="BC62" s="85" t="str">
        <f>REPLACE(INDEX(GroupVertices[Group],MATCH(Edges[[#This Row],[Vertex 2]],GroupVertices[Vertex],0)),1,1,"")</f>
        <v>2</v>
      </c>
      <c r="BD62" s="51">
        <v>0</v>
      </c>
      <c r="BE62" s="52">
        <v>0</v>
      </c>
      <c r="BF62" s="51">
        <v>0</v>
      </c>
      <c r="BG62" s="52">
        <v>0</v>
      </c>
      <c r="BH62" s="51">
        <v>0</v>
      </c>
      <c r="BI62" s="52">
        <v>0</v>
      </c>
      <c r="BJ62" s="51">
        <v>16</v>
      </c>
      <c r="BK62" s="52">
        <v>100</v>
      </c>
      <c r="BL62" s="51">
        <v>16</v>
      </c>
    </row>
    <row r="63" spans="1:64" ht="45">
      <c r="A63" s="84" t="s">
        <v>251</v>
      </c>
      <c r="B63" s="84" t="s">
        <v>266</v>
      </c>
      <c r="C63" s="53" t="s">
        <v>1134</v>
      </c>
      <c r="D63" s="54">
        <v>3</v>
      </c>
      <c r="E63" s="65" t="s">
        <v>132</v>
      </c>
      <c r="F63" s="55">
        <v>35</v>
      </c>
      <c r="G63" s="53"/>
      <c r="H63" s="57"/>
      <c r="I63" s="56"/>
      <c r="J63" s="56"/>
      <c r="K63" s="36" t="s">
        <v>65</v>
      </c>
      <c r="L63" s="83">
        <v>63</v>
      </c>
      <c r="M63" s="83"/>
      <c r="N63" s="63"/>
      <c r="O63" s="86" t="s">
        <v>268</v>
      </c>
      <c r="P63" s="88">
        <v>43708.09905092593</v>
      </c>
      <c r="Q63" s="86" t="s">
        <v>272</v>
      </c>
      <c r="R63" s="86"/>
      <c r="S63" s="86"/>
      <c r="T63" s="86" t="s">
        <v>293</v>
      </c>
      <c r="U63" s="86"/>
      <c r="V63" s="90" t="s">
        <v>335</v>
      </c>
      <c r="W63" s="88">
        <v>43708.09905092593</v>
      </c>
      <c r="X63" s="90" t="s">
        <v>399</v>
      </c>
      <c r="Y63" s="86"/>
      <c r="Z63" s="86"/>
      <c r="AA63" s="92" t="s">
        <v>465</v>
      </c>
      <c r="AB63" s="86"/>
      <c r="AC63" s="86" t="b">
        <v>0</v>
      </c>
      <c r="AD63" s="86">
        <v>0</v>
      </c>
      <c r="AE63" s="92" t="s">
        <v>482</v>
      </c>
      <c r="AF63" s="86" t="b">
        <v>0</v>
      </c>
      <c r="AG63" s="86" t="s">
        <v>483</v>
      </c>
      <c r="AH63" s="86"/>
      <c r="AI63" s="92" t="s">
        <v>482</v>
      </c>
      <c r="AJ63" s="86" t="b">
        <v>0</v>
      </c>
      <c r="AK63" s="86">
        <v>0</v>
      </c>
      <c r="AL63" s="92" t="s">
        <v>480</v>
      </c>
      <c r="AM63" s="86" t="s">
        <v>486</v>
      </c>
      <c r="AN63" s="86" t="b">
        <v>0</v>
      </c>
      <c r="AO63" s="92" t="s">
        <v>480</v>
      </c>
      <c r="AP63" s="86" t="s">
        <v>176</v>
      </c>
      <c r="AQ63" s="86">
        <v>0</v>
      </c>
      <c r="AR63" s="86">
        <v>0</v>
      </c>
      <c r="AS63" s="86"/>
      <c r="AT63" s="86"/>
      <c r="AU63" s="86"/>
      <c r="AV63" s="86"/>
      <c r="AW63" s="86"/>
      <c r="AX63" s="86"/>
      <c r="AY63" s="86"/>
      <c r="AZ63" s="86"/>
      <c r="BA63">
        <v>1</v>
      </c>
      <c r="BB63" s="85" t="str">
        <f>REPLACE(INDEX(GroupVertices[Group],MATCH(Edges[[#This Row],[Vertex 1]],GroupVertices[Vertex],0)),1,1,"")</f>
        <v>3</v>
      </c>
      <c r="BC63" s="85" t="str">
        <f>REPLACE(INDEX(GroupVertices[Group],MATCH(Edges[[#This Row],[Vertex 2]],GroupVertices[Vertex],0)),1,1,"")</f>
        <v>2</v>
      </c>
      <c r="BD63" s="51"/>
      <c r="BE63" s="52"/>
      <c r="BF63" s="51"/>
      <c r="BG63" s="52"/>
      <c r="BH63" s="51"/>
      <c r="BI63" s="52"/>
      <c r="BJ63" s="51"/>
      <c r="BK63" s="52"/>
      <c r="BL63" s="51"/>
    </row>
    <row r="64" spans="1:64" ht="30">
      <c r="A64" s="84" t="s">
        <v>251</v>
      </c>
      <c r="B64" s="84" t="s">
        <v>265</v>
      </c>
      <c r="C64" s="53" t="s">
        <v>1133</v>
      </c>
      <c r="D64" s="54">
        <v>3</v>
      </c>
      <c r="E64" s="65" t="s">
        <v>136</v>
      </c>
      <c r="F64" s="55">
        <v>35</v>
      </c>
      <c r="G64" s="53"/>
      <c r="H64" s="57"/>
      <c r="I64" s="56"/>
      <c r="J64" s="56"/>
      <c r="K64" s="36" t="s">
        <v>65</v>
      </c>
      <c r="L64" s="83">
        <v>64</v>
      </c>
      <c r="M64" s="83"/>
      <c r="N64" s="63"/>
      <c r="O64" s="86" t="s">
        <v>268</v>
      </c>
      <c r="P64" s="88">
        <v>43708.09905092593</v>
      </c>
      <c r="Q64" s="86" t="s">
        <v>272</v>
      </c>
      <c r="R64" s="86"/>
      <c r="S64" s="86"/>
      <c r="T64" s="86" t="s">
        <v>293</v>
      </c>
      <c r="U64" s="86"/>
      <c r="V64" s="90" t="s">
        <v>335</v>
      </c>
      <c r="W64" s="88">
        <v>43708.09905092593</v>
      </c>
      <c r="X64" s="90" t="s">
        <v>399</v>
      </c>
      <c r="Y64" s="86"/>
      <c r="Z64" s="86"/>
      <c r="AA64" s="92" t="s">
        <v>465</v>
      </c>
      <c r="AB64" s="86"/>
      <c r="AC64" s="86" t="b">
        <v>0</v>
      </c>
      <c r="AD64" s="86">
        <v>0</v>
      </c>
      <c r="AE64" s="92" t="s">
        <v>482</v>
      </c>
      <c r="AF64" s="86" t="b">
        <v>0</v>
      </c>
      <c r="AG64" s="86" t="s">
        <v>483</v>
      </c>
      <c r="AH64" s="86"/>
      <c r="AI64" s="92" t="s">
        <v>482</v>
      </c>
      <c r="AJ64" s="86" t="b">
        <v>0</v>
      </c>
      <c r="AK64" s="86">
        <v>0</v>
      </c>
      <c r="AL64" s="92" t="s">
        <v>480</v>
      </c>
      <c r="AM64" s="86" t="s">
        <v>486</v>
      </c>
      <c r="AN64" s="86" t="b">
        <v>0</v>
      </c>
      <c r="AO64" s="92" t="s">
        <v>480</v>
      </c>
      <c r="AP64" s="86" t="s">
        <v>176</v>
      </c>
      <c r="AQ64" s="86">
        <v>0</v>
      </c>
      <c r="AR64" s="86">
        <v>0</v>
      </c>
      <c r="AS64" s="86"/>
      <c r="AT64" s="86"/>
      <c r="AU64" s="86"/>
      <c r="AV64" s="86"/>
      <c r="AW64" s="86"/>
      <c r="AX64" s="86"/>
      <c r="AY64" s="86"/>
      <c r="AZ64" s="86"/>
      <c r="BA64">
        <v>2</v>
      </c>
      <c r="BB64" s="85" t="str">
        <f>REPLACE(INDEX(GroupVertices[Group],MATCH(Edges[[#This Row],[Vertex 1]],GroupVertices[Vertex],0)),1,1,"")</f>
        <v>3</v>
      </c>
      <c r="BC64" s="85" t="str">
        <f>REPLACE(INDEX(GroupVertices[Group],MATCH(Edges[[#This Row],[Vertex 2]],GroupVertices[Vertex],0)),1,1,"")</f>
        <v>2</v>
      </c>
      <c r="BD64" s="51">
        <v>0</v>
      </c>
      <c r="BE64" s="52">
        <v>0</v>
      </c>
      <c r="BF64" s="51">
        <v>0</v>
      </c>
      <c r="BG64" s="52">
        <v>0</v>
      </c>
      <c r="BH64" s="51">
        <v>0</v>
      </c>
      <c r="BI64" s="52">
        <v>0</v>
      </c>
      <c r="BJ64" s="51">
        <v>19</v>
      </c>
      <c r="BK64" s="52">
        <v>100</v>
      </c>
      <c r="BL64" s="51">
        <v>19</v>
      </c>
    </row>
    <row r="65" spans="1:64" ht="45">
      <c r="A65" s="84" t="s">
        <v>252</v>
      </c>
      <c r="B65" s="84" t="s">
        <v>266</v>
      </c>
      <c r="C65" s="53" t="s">
        <v>1134</v>
      </c>
      <c r="D65" s="54">
        <v>3</v>
      </c>
      <c r="E65" s="65" t="s">
        <v>132</v>
      </c>
      <c r="F65" s="55">
        <v>35</v>
      </c>
      <c r="G65" s="53"/>
      <c r="H65" s="57"/>
      <c r="I65" s="56"/>
      <c r="J65" s="56"/>
      <c r="K65" s="36" t="s">
        <v>65</v>
      </c>
      <c r="L65" s="83">
        <v>65</v>
      </c>
      <c r="M65" s="83"/>
      <c r="N65" s="63"/>
      <c r="O65" s="86" t="s">
        <v>268</v>
      </c>
      <c r="P65" s="88">
        <v>43708.0003125</v>
      </c>
      <c r="Q65" s="86" t="s">
        <v>272</v>
      </c>
      <c r="R65" s="86"/>
      <c r="S65" s="86"/>
      <c r="T65" s="86" t="s">
        <v>293</v>
      </c>
      <c r="U65" s="86"/>
      <c r="V65" s="90" t="s">
        <v>336</v>
      </c>
      <c r="W65" s="88">
        <v>43708.0003125</v>
      </c>
      <c r="X65" s="90" t="s">
        <v>400</v>
      </c>
      <c r="Y65" s="86"/>
      <c r="Z65" s="86"/>
      <c r="AA65" s="92" t="s">
        <v>466</v>
      </c>
      <c r="AB65" s="86"/>
      <c r="AC65" s="86" t="b">
        <v>0</v>
      </c>
      <c r="AD65" s="86">
        <v>0</v>
      </c>
      <c r="AE65" s="92" t="s">
        <v>482</v>
      </c>
      <c r="AF65" s="86" t="b">
        <v>0</v>
      </c>
      <c r="AG65" s="86" t="s">
        <v>483</v>
      </c>
      <c r="AH65" s="86"/>
      <c r="AI65" s="92" t="s">
        <v>482</v>
      </c>
      <c r="AJ65" s="86" t="b">
        <v>0</v>
      </c>
      <c r="AK65" s="86">
        <v>0</v>
      </c>
      <c r="AL65" s="92" t="s">
        <v>480</v>
      </c>
      <c r="AM65" s="86" t="s">
        <v>484</v>
      </c>
      <c r="AN65" s="86" t="b">
        <v>0</v>
      </c>
      <c r="AO65" s="92" t="s">
        <v>480</v>
      </c>
      <c r="AP65" s="86" t="s">
        <v>176</v>
      </c>
      <c r="AQ65" s="86">
        <v>0</v>
      </c>
      <c r="AR65" s="86">
        <v>0</v>
      </c>
      <c r="AS65" s="86"/>
      <c r="AT65" s="86"/>
      <c r="AU65" s="86"/>
      <c r="AV65" s="86"/>
      <c r="AW65" s="86"/>
      <c r="AX65" s="86"/>
      <c r="AY65" s="86"/>
      <c r="AZ65" s="86"/>
      <c r="BA65">
        <v>1</v>
      </c>
      <c r="BB65" s="85" t="str">
        <f>REPLACE(INDEX(GroupVertices[Group],MATCH(Edges[[#This Row],[Vertex 1]],GroupVertices[Vertex],0)),1,1,"")</f>
        <v>2</v>
      </c>
      <c r="BC65" s="85" t="str">
        <f>REPLACE(INDEX(GroupVertices[Group],MATCH(Edges[[#This Row],[Vertex 2]],GroupVertices[Vertex],0)),1,1,"")</f>
        <v>2</v>
      </c>
      <c r="BD65" s="51"/>
      <c r="BE65" s="52"/>
      <c r="BF65" s="51"/>
      <c r="BG65" s="52"/>
      <c r="BH65" s="51"/>
      <c r="BI65" s="52"/>
      <c r="BJ65" s="51"/>
      <c r="BK65" s="52"/>
      <c r="BL65" s="51"/>
    </row>
    <row r="66" spans="1:64" ht="30">
      <c r="A66" s="84" t="s">
        <v>252</v>
      </c>
      <c r="B66" s="84" t="s">
        <v>265</v>
      </c>
      <c r="C66" s="53" t="s">
        <v>1133</v>
      </c>
      <c r="D66" s="54">
        <v>3</v>
      </c>
      <c r="E66" s="65" t="s">
        <v>136</v>
      </c>
      <c r="F66" s="55">
        <v>35</v>
      </c>
      <c r="G66" s="53"/>
      <c r="H66" s="57"/>
      <c r="I66" s="56"/>
      <c r="J66" s="56"/>
      <c r="K66" s="36" t="s">
        <v>65</v>
      </c>
      <c r="L66" s="83">
        <v>66</v>
      </c>
      <c r="M66" s="83"/>
      <c r="N66" s="63"/>
      <c r="O66" s="86" t="s">
        <v>268</v>
      </c>
      <c r="P66" s="88">
        <v>43708.0003125</v>
      </c>
      <c r="Q66" s="86" t="s">
        <v>272</v>
      </c>
      <c r="R66" s="86"/>
      <c r="S66" s="86"/>
      <c r="T66" s="86" t="s">
        <v>293</v>
      </c>
      <c r="U66" s="86"/>
      <c r="V66" s="90" t="s">
        <v>336</v>
      </c>
      <c r="W66" s="88">
        <v>43708.0003125</v>
      </c>
      <c r="X66" s="90" t="s">
        <v>400</v>
      </c>
      <c r="Y66" s="86"/>
      <c r="Z66" s="86"/>
      <c r="AA66" s="92" t="s">
        <v>466</v>
      </c>
      <c r="AB66" s="86"/>
      <c r="AC66" s="86" t="b">
        <v>0</v>
      </c>
      <c r="AD66" s="86">
        <v>0</v>
      </c>
      <c r="AE66" s="92" t="s">
        <v>482</v>
      </c>
      <c r="AF66" s="86" t="b">
        <v>0</v>
      </c>
      <c r="AG66" s="86" t="s">
        <v>483</v>
      </c>
      <c r="AH66" s="86"/>
      <c r="AI66" s="92" t="s">
        <v>482</v>
      </c>
      <c r="AJ66" s="86" t="b">
        <v>0</v>
      </c>
      <c r="AK66" s="86">
        <v>0</v>
      </c>
      <c r="AL66" s="92" t="s">
        <v>480</v>
      </c>
      <c r="AM66" s="86" t="s">
        <v>484</v>
      </c>
      <c r="AN66" s="86" t="b">
        <v>0</v>
      </c>
      <c r="AO66" s="92" t="s">
        <v>480</v>
      </c>
      <c r="AP66" s="86" t="s">
        <v>176</v>
      </c>
      <c r="AQ66" s="86">
        <v>0</v>
      </c>
      <c r="AR66" s="86">
        <v>0</v>
      </c>
      <c r="AS66" s="86"/>
      <c r="AT66" s="86"/>
      <c r="AU66" s="86"/>
      <c r="AV66" s="86"/>
      <c r="AW66" s="86"/>
      <c r="AX66" s="86"/>
      <c r="AY66" s="86"/>
      <c r="AZ66" s="86"/>
      <c r="BA66">
        <v>2</v>
      </c>
      <c r="BB66" s="85" t="str">
        <f>REPLACE(INDEX(GroupVertices[Group],MATCH(Edges[[#This Row],[Vertex 1]],GroupVertices[Vertex],0)),1,1,"")</f>
        <v>2</v>
      </c>
      <c r="BC66" s="85" t="str">
        <f>REPLACE(INDEX(GroupVertices[Group],MATCH(Edges[[#This Row],[Vertex 2]],GroupVertices[Vertex],0)),1,1,"")</f>
        <v>2</v>
      </c>
      <c r="BD66" s="51">
        <v>0</v>
      </c>
      <c r="BE66" s="52">
        <v>0</v>
      </c>
      <c r="BF66" s="51">
        <v>0</v>
      </c>
      <c r="BG66" s="52">
        <v>0</v>
      </c>
      <c r="BH66" s="51">
        <v>0</v>
      </c>
      <c r="BI66" s="52">
        <v>0</v>
      </c>
      <c r="BJ66" s="51">
        <v>19</v>
      </c>
      <c r="BK66" s="52">
        <v>100</v>
      </c>
      <c r="BL66" s="51">
        <v>19</v>
      </c>
    </row>
    <row r="67" spans="1:64" ht="30">
      <c r="A67" s="84" t="s">
        <v>252</v>
      </c>
      <c r="B67" s="84" t="s">
        <v>265</v>
      </c>
      <c r="C67" s="53" t="s">
        <v>1133</v>
      </c>
      <c r="D67" s="54">
        <v>3</v>
      </c>
      <c r="E67" s="65" t="s">
        <v>136</v>
      </c>
      <c r="F67" s="55">
        <v>35</v>
      </c>
      <c r="G67" s="53"/>
      <c r="H67" s="57"/>
      <c r="I67" s="56"/>
      <c r="J67" s="56"/>
      <c r="K67" s="36" t="s">
        <v>65</v>
      </c>
      <c r="L67" s="83">
        <v>67</v>
      </c>
      <c r="M67" s="83"/>
      <c r="N67" s="63"/>
      <c r="O67" s="86" t="s">
        <v>268</v>
      </c>
      <c r="P67" s="88">
        <v>43708.133368055554</v>
      </c>
      <c r="Q67" s="86" t="s">
        <v>276</v>
      </c>
      <c r="R67" s="90" t="s">
        <v>285</v>
      </c>
      <c r="S67" s="86" t="s">
        <v>289</v>
      </c>
      <c r="T67" s="86" t="s">
        <v>293</v>
      </c>
      <c r="U67" s="86"/>
      <c r="V67" s="90" t="s">
        <v>336</v>
      </c>
      <c r="W67" s="88">
        <v>43708.133368055554</v>
      </c>
      <c r="X67" s="90" t="s">
        <v>401</v>
      </c>
      <c r="Y67" s="86"/>
      <c r="Z67" s="86"/>
      <c r="AA67" s="92" t="s">
        <v>467</v>
      </c>
      <c r="AB67" s="86"/>
      <c r="AC67" s="86" t="b">
        <v>0</v>
      </c>
      <c r="AD67" s="86">
        <v>0</v>
      </c>
      <c r="AE67" s="92" t="s">
        <v>482</v>
      </c>
      <c r="AF67" s="86" t="b">
        <v>0</v>
      </c>
      <c r="AG67" s="86" t="s">
        <v>483</v>
      </c>
      <c r="AH67" s="86"/>
      <c r="AI67" s="92" t="s">
        <v>482</v>
      </c>
      <c r="AJ67" s="86" t="b">
        <v>0</v>
      </c>
      <c r="AK67" s="86">
        <v>0</v>
      </c>
      <c r="AL67" s="92" t="s">
        <v>481</v>
      </c>
      <c r="AM67" s="86" t="s">
        <v>484</v>
      </c>
      <c r="AN67" s="86" t="b">
        <v>0</v>
      </c>
      <c r="AO67" s="92" t="s">
        <v>481</v>
      </c>
      <c r="AP67" s="86" t="s">
        <v>176</v>
      </c>
      <c r="AQ67" s="86">
        <v>0</v>
      </c>
      <c r="AR67" s="86">
        <v>0</v>
      </c>
      <c r="AS67" s="86"/>
      <c r="AT67" s="86"/>
      <c r="AU67" s="86"/>
      <c r="AV67" s="86"/>
      <c r="AW67" s="86"/>
      <c r="AX67" s="86"/>
      <c r="AY67" s="86"/>
      <c r="AZ67" s="86"/>
      <c r="BA67">
        <v>2</v>
      </c>
      <c r="BB67" s="85" t="str">
        <f>REPLACE(INDEX(GroupVertices[Group],MATCH(Edges[[#This Row],[Vertex 1]],GroupVertices[Vertex],0)),1,1,"")</f>
        <v>2</v>
      </c>
      <c r="BC67" s="85" t="str">
        <f>REPLACE(INDEX(GroupVertices[Group],MATCH(Edges[[#This Row],[Vertex 2]],GroupVertices[Vertex],0)),1,1,"")</f>
        <v>2</v>
      </c>
      <c r="BD67" s="51">
        <v>0</v>
      </c>
      <c r="BE67" s="52">
        <v>0</v>
      </c>
      <c r="BF67" s="51">
        <v>0</v>
      </c>
      <c r="BG67" s="52">
        <v>0</v>
      </c>
      <c r="BH67" s="51">
        <v>0</v>
      </c>
      <c r="BI67" s="52">
        <v>0</v>
      </c>
      <c r="BJ67" s="51">
        <v>16</v>
      </c>
      <c r="BK67" s="52">
        <v>100</v>
      </c>
      <c r="BL67" s="51">
        <v>16</v>
      </c>
    </row>
    <row r="68" spans="1:64" ht="45">
      <c r="A68" s="84" t="s">
        <v>253</v>
      </c>
      <c r="B68" s="84" t="s">
        <v>266</v>
      </c>
      <c r="C68" s="53" t="s">
        <v>1134</v>
      </c>
      <c r="D68" s="54">
        <v>3</v>
      </c>
      <c r="E68" s="65" t="s">
        <v>132</v>
      </c>
      <c r="F68" s="55">
        <v>35</v>
      </c>
      <c r="G68" s="53"/>
      <c r="H68" s="57"/>
      <c r="I68" s="56"/>
      <c r="J68" s="56"/>
      <c r="K68" s="36" t="s">
        <v>65</v>
      </c>
      <c r="L68" s="83">
        <v>68</v>
      </c>
      <c r="M68" s="83"/>
      <c r="N68" s="63"/>
      <c r="O68" s="86" t="s">
        <v>268</v>
      </c>
      <c r="P68" s="88">
        <v>43708.20407407408</v>
      </c>
      <c r="Q68" s="86" t="s">
        <v>272</v>
      </c>
      <c r="R68" s="86"/>
      <c r="S68" s="86"/>
      <c r="T68" s="86" t="s">
        <v>293</v>
      </c>
      <c r="U68" s="86"/>
      <c r="V68" s="90" t="s">
        <v>337</v>
      </c>
      <c r="W68" s="88">
        <v>43708.20407407408</v>
      </c>
      <c r="X68" s="90" t="s">
        <v>402</v>
      </c>
      <c r="Y68" s="86"/>
      <c r="Z68" s="86"/>
      <c r="AA68" s="92" t="s">
        <v>468</v>
      </c>
      <c r="AB68" s="86"/>
      <c r="AC68" s="86" t="b">
        <v>0</v>
      </c>
      <c r="AD68" s="86">
        <v>0</v>
      </c>
      <c r="AE68" s="92" t="s">
        <v>482</v>
      </c>
      <c r="AF68" s="86" t="b">
        <v>0</v>
      </c>
      <c r="AG68" s="86" t="s">
        <v>483</v>
      </c>
      <c r="AH68" s="86"/>
      <c r="AI68" s="92" t="s">
        <v>482</v>
      </c>
      <c r="AJ68" s="86" t="b">
        <v>0</v>
      </c>
      <c r="AK68" s="86">
        <v>0</v>
      </c>
      <c r="AL68" s="92" t="s">
        <v>480</v>
      </c>
      <c r="AM68" s="86" t="s">
        <v>485</v>
      </c>
      <c r="AN68" s="86" t="b">
        <v>0</v>
      </c>
      <c r="AO68" s="92" t="s">
        <v>480</v>
      </c>
      <c r="AP68" s="86" t="s">
        <v>176</v>
      </c>
      <c r="AQ68" s="86">
        <v>0</v>
      </c>
      <c r="AR68" s="86">
        <v>0</v>
      </c>
      <c r="AS68" s="86"/>
      <c r="AT68" s="86"/>
      <c r="AU68" s="86"/>
      <c r="AV68" s="86"/>
      <c r="AW68" s="86"/>
      <c r="AX68" s="86"/>
      <c r="AY68" s="86"/>
      <c r="AZ68" s="86"/>
      <c r="BA68">
        <v>1</v>
      </c>
      <c r="BB68" s="85" t="str">
        <f>REPLACE(INDEX(GroupVertices[Group],MATCH(Edges[[#This Row],[Vertex 1]],GroupVertices[Vertex],0)),1,1,"")</f>
        <v>2</v>
      </c>
      <c r="BC68" s="85" t="str">
        <f>REPLACE(INDEX(GroupVertices[Group],MATCH(Edges[[#This Row],[Vertex 2]],GroupVertices[Vertex],0)),1,1,"")</f>
        <v>2</v>
      </c>
      <c r="BD68" s="51"/>
      <c r="BE68" s="52"/>
      <c r="BF68" s="51"/>
      <c r="BG68" s="52"/>
      <c r="BH68" s="51"/>
      <c r="BI68" s="52"/>
      <c r="BJ68" s="51"/>
      <c r="BK68" s="52"/>
      <c r="BL68" s="51"/>
    </row>
    <row r="69" spans="1:64" ht="45">
      <c r="A69" s="84" t="s">
        <v>253</v>
      </c>
      <c r="B69" s="84" t="s">
        <v>265</v>
      </c>
      <c r="C69" s="53" t="s">
        <v>1134</v>
      </c>
      <c r="D69" s="54">
        <v>3</v>
      </c>
      <c r="E69" s="65" t="s">
        <v>132</v>
      </c>
      <c r="F69" s="55">
        <v>35</v>
      </c>
      <c r="G69" s="53"/>
      <c r="H69" s="57"/>
      <c r="I69" s="56"/>
      <c r="J69" s="56"/>
      <c r="K69" s="36" t="s">
        <v>65</v>
      </c>
      <c r="L69" s="83">
        <v>69</v>
      </c>
      <c r="M69" s="83"/>
      <c r="N69" s="63"/>
      <c r="O69" s="86" t="s">
        <v>268</v>
      </c>
      <c r="P69" s="88">
        <v>43708.20407407408</v>
      </c>
      <c r="Q69" s="86" t="s">
        <v>272</v>
      </c>
      <c r="R69" s="86"/>
      <c r="S69" s="86"/>
      <c r="T69" s="86" t="s">
        <v>293</v>
      </c>
      <c r="U69" s="86"/>
      <c r="V69" s="90" t="s">
        <v>337</v>
      </c>
      <c r="W69" s="88">
        <v>43708.20407407408</v>
      </c>
      <c r="X69" s="90" t="s">
        <v>402</v>
      </c>
      <c r="Y69" s="86"/>
      <c r="Z69" s="86"/>
      <c r="AA69" s="92" t="s">
        <v>468</v>
      </c>
      <c r="AB69" s="86"/>
      <c r="AC69" s="86" t="b">
        <v>0</v>
      </c>
      <c r="AD69" s="86">
        <v>0</v>
      </c>
      <c r="AE69" s="92" t="s">
        <v>482</v>
      </c>
      <c r="AF69" s="86" t="b">
        <v>0</v>
      </c>
      <c r="AG69" s="86" t="s">
        <v>483</v>
      </c>
      <c r="AH69" s="86"/>
      <c r="AI69" s="92" t="s">
        <v>482</v>
      </c>
      <c r="AJ69" s="86" t="b">
        <v>0</v>
      </c>
      <c r="AK69" s="86">
        <v>0</v>
      </c>
      <c r="AL69" s="92" t="s">
        <v>480</v>
      </c>
      <c r="AM69" s="86" t="s">
        <v>485</v>
      </c>
      <c r="AN69" s="86" t="b">
        <v>0</v>
      </c>
      <c r="AO69" s="92" t="s">
        <v>480</v>
      </c>
      <c r="AP69" s="86" t="s">
        <v>176</v>
      </c>
      <c r="AQ69" s="86">
        <v>0</v>
      </c>
      <c r="AR69" s="86">
        <v>0</v>
      </c>
      <c r="AS69" s="86"/>
      <c r="AT69" s="86"/>
      <c r="AU69" s="86"/>
      <c r="AV69" s="86"/>
      <c r="AW69" s="86"/>
      <c r="AX69" s="86"/>
      <c r="AY69" s="86"/>
      <c r="AZ69" s="86"/>
      <c r="BA69">
        <v>1</v>
      </c>
      <c r="BB69" s="85" t="str">
        <f>REPLACE(INDEX(GroupVertices[Group],MATCH(Edges[[#This Row],[Vertex 1]],GroupVertices[Vertex],0)),1,1,"")</f>
        <v>2</v>
      </c>
      <c r="BC69" s="85" t="str">
        <f>REPLACE(INDEX(GroupVertices[Group],MATCH(Edges[[#This Row],[Vertex 2]],GroupVertices[Vertex],0)),1,1,"")</f>
        <v>2</v>
      </c>
      <c r="BD69" s="51">
        <v>0</v>
      </c>
      <c r="BE69" s="52">
        <v>0</v>
      </c>
      <c r="BF69" s="51">
        <v>0</v>
      </c>
      <c r="BG69" s="52">
        <v>0</v>
      </c>
      <c r="BH69" s="51">
        <v>0</v>
      </c>
      <c r="BI69" s="52">
        <v>0</v>
      </c>
      <c r="BJ69" s="51">
        <v>19</v>
      </c>
      <c r="BK69" s="52">
        <v>100</v>
      </c>
      <c r="BL69" s="51">
        <v>19</v>
      </c>
    </row>
    <row r="70" spans="1:64" ht="45">
      <c r="A70" s="84" t="s">
        <v>254</v>
      </c>
      <c r="B70" s="84" t="s">
        <v>266</v>
      </c>
      <c r="C70" s="53" t="s">
        <v>1134</v>
      </c>
      <c r="D70" s="54">
        <v>3</v>
      </c>
      <c r="E70" s="65" t="s">
        <v>132</v>
      </c>
      <c r="F70" s="55">
        <v>35</v>
      </c>
      <c r="G70" s="53"/>
      <c r="H70" s="57"/>
      <c r="I70" s="56"/>
      <c r="J70" s="56"/>
      <c r="K70" s="36" t="s">
        <v>65</v>
      </c>
      <c r="L70" s="83">
        <v>70</v>
      </c>
      <c r="M70" s="83"/>
      <c r="N70" s="63"/>
      <c r="O70" s="86" t="s">
        <v>268</v>
      </c>
      <c r="P70" s="88">
        <v>43708.20479166666</v>
      </c>
      <c r="Q70" s="86" t="s">
        <v>272</v>
      </c>
      <c r="R70" s="86"/>
      <c r="S70" s="86"/>
      <c r="T70" s="86" t="s">
        <v>293</v>
      </c>
      <c r="U70" s="86"/>
      <c r="V70" s="90" t="s">
        <v>338</v>
      </c>
      <c r="W70" s="88">
        <v>43708.20479166666</v>
      </c>
      <c r="X70" s="90" t="s">
        <v>403</v>
      </c>
      <c r="Y70" s="86"/>
      <c r="Z70" s="86"/>
      <c r="AA70" s="92" t="s">
        <v>469</v>
      </c>
      <c r="AB70" s="86"/>
      <c r="AC70" s="86" t="b">
        <v>0</v>
      </c>
      <c r="AD70" s="86">
        <v>0</v>
      </c>
      <c r="AE70" s="92" t="s">
        <v>482</v>
      </c>
      <c r="AF70" s="86" t="b">
        <v>0</v>
      </c>
      <c r="AG70" s="86" t="s">
        <v>483</v>
      </c>
      <c r="AH70" s="86"/>
      <c r="AI70" s="92" t="s">
        <v>482</v>
      </c>
      <c r="AJ70" s="86" t="b">
        <v>0</v>
      </c>
      <c r="AK70" s="86">
        <v>0</v>
      </c>
      <c r="AL70" s="92" t="s">
        <v>480</v>
      </c>
      <c r="AM70" s="86" t="s">
        <v>485</v>
      </c>
      <c r="AN70" s="86" t="b">
        <v>0</v>
      </c>
      <c r="AO70" s="92" t="s">
        <v>480</v>
      </c>
      <c r="AP70" s="86" t="s">
        <v>176</v>
      </c>
      <c r="AQ70" s="86">
        <v>0</v>
      </c>
      <c r="AR70" s="86">
        <v>0</v>
      </c>
      <c r="AS70" s="86"/>
      <c r="AT70" s="86"/>
      <c r="AU70" s="86"/>
      <c r="AV70" s="86"/>
      <c r="AW70" s="86"/>
      <c r="AX70" s="86"/>
      <c r="AY70" s="86"/>
      <c r="AZ70" s="86"/>
      <c r="BA70">
        <v>1</v>
      </c>
      <c r="BB70" s="85" t="str">
        <f>REPLACE(INDEX(GroupVertices[Group],MATCH(Edges[[#This Row],[Vertex 1]],GroupVertices[Vertex],0)),1,1,"")</f>
        <v>2</v>
      </c>
      <c r="BC70" s="85" t="str">
        <f>REPLACE(INDEX(GroupVertices[Group],MATCH(Edges[[#This Row],[Vertex 2]],GroupVertices[Vertex],0)),1,1,"")</f>
        <v>2</v>
      </c>
      <c r="BD70" s="51"/>
      <c r="BE70" s="52"/>
      <c r="BF70" s="51"/>
      <c r="BG70" s="52"/>
      <c r="BH70" s="51"/>
      <c r="BI70" s="52"/>
      <c r="BJ70" s="51"/>
      <c r="BK70" s="52"/>
      <c r="BL70" s="51"/>
    </row>
    <row r="71" spans="1:64" ht="45">
      <c r="A71" s="84" t="s">
        <v>254</v>
      </c>
      <c r="B71" s="84" t="s">
        <v>265</v>
      </c>
      <c r="C71" s="53" t="s">
        <v>1134</v>
      </c>
      <c r="D71" s="54">
        <v>3</v>
      </c>
      <c r="E71" s="65" t="s">
        <v>132</v>
      </c>
      <c r="F71" s="55">
        <v>35</v>
      </c>
      <c r="G71" s="53"/>
      <c r="H71" s="57"/>
      <c r="I71" s="56"/>
      <c r="J71" s="56"/>
      <c r="K71" s="36" t="s">
        <v>65</v>
      </c>
      <c r="L71" s="83">
        <v>71</v>
      </c>
      <c r="M71" s="83"/>
      <c r="N71" s="63"/>
      <c r="O71" s="86" t="s">
        <v>268</v>
      </c>
      <c r="P71" s="88">
        <v>43708.20479166666</v>
      </c>
      <c r="Q71" s="86" t="s">
        <v>272</v>
      </c>
      <c r="R71" s="86"/>
      <c r="S71" s="86"/>
      <c r="T71" s="86" t="s">
        <v>293</v>
      </c>
      <c r="U71" s="86"/>
      <c r="V71" s="90" t="s">
        <v>338</v>
      </c>
      <c r="W71" s="88">
        <v>43708.20479166666</v>
      </c>
      <c r="X71" s="90" t="s">
        <v>403</v>
      </c>
      <c r="Y71" s="86"/>
      <c r="Z71" s="86"/>
      <c r="AA71" s="92" t="s">
        <v>469</v>
      </c>
      <c r="AB71" s="86"/>
      <c r="AC71" s="86" t="b">
        <v>0</v>
      </c>
      <c r="AD71" s="86">
        <v>0</v>
      </c>
      <c r="AE71" s="92" t="s">
        <v>482</v>
      </c>
      <c r="AF71" s="86" t="b">
        <v>0</v>
      </c>
      <c r="AG71" s="86" t="s">
        <v>483</v>
      </c>
      <c r="AH71" s="86"/>
      <c r="AI71" s="92" t="s">
        <v>482</v>
      </c>
      <c r="AJ71" s="86" t="b">
        <v>0</v>
      </c>
      <c r="AK71" s="86">
        <v>0</v>
      </c>
      <c r="AL71" s="92" t="s">
        <v>480</v>
      </c>
      <c r="AM71" s="86" t="s">
        <v>485</v>
      </c>
      <c r="AN71" s="86" t="b">
        <v>0</v>
      </c>
      <c r="AO71" s="92" t="s">
        <v>480</v>
      </c>
      <c r="AP71" s="86" t="s">
        <v>176</v>
      </c>
      <c r="AQ71" s="86">
        <v>0</v>
      </c>
      <c r="AR71" s="86">
        <v>0</v>
      </c>
      <c r="AS71" s="86"/>
      <c r="AT71" s="86"/>
      <c r="AU71" s="86"/>
      <c r="AV71" s="86"/>
      <c r="AW71" s="86"/>
      <c r="AX71" s="86"/>
      <c r="AY71" s="86"/>
      <c r="AZ71" s="86"/>
      <c r="BA71">
        <v>1</v>
      </c>
      <c r="BB71" s="85" t="str">
        <f>REPLACE(INDEX(GroupVertices[Group],MATCH(Edges[[#This Row],[Vertex 1]],GroupVertices[Vertex],0)),1,1,"")</f>
        <v>2</v>
      </c>
      <c r="BC71" s="85" t="str">
        <f>REPLACE(INDEX(GroupVertices[Group],MATCH(Edges[[#This Row],[Vertex 2]],GroupVertices[Vertex],0)),1,1,"")</f>
        <v>2</v>
      </c>
      <c r="BD71" s="51">
        <v>0</v>
      </c>
      <c r="BE71" s="52">
        <v>0</v>
      </c>
      <c r="BF71" s="51">
        <v>0</v>
      </c>
      <c r="BG71" s="52">
        <v>0</v>
      </c>
      <c r="BH71" s="51">
        <v>0</v>
      </c>
      <c r="BI71" s="52">
        <v>0</v>
      </c>
      <c r="BJ71" s="51">
        <v>19</v>
      </c>
      <c r="BK71" s="52">
        <v>100</v>
      </c>
      <c r="BL71" s="51">
        <v>19</v>
      </c>
    </row>
    <row r="72" spans="1:64" ht="45">
      <c r="A72" s="84" t="s">
        <v>255</v>
      </c>
      <c r="B72" s="84" t="s">
        <v>266</v>
      </c>
      <c r="C72" s="53" t="s">
        <v>1134</v>
      </c>
      <c r="D72" s="54">
        <v>3</v>
      </c>
      <c r="E72" s="65" t="s">
        <v>132</v>
      </c>
      <c r="F72" s="55">
        <v>35</v>
      </c>
      <c r="G72" s="53"/>
      <c r="H72" s="57"/>
      <c r="I72" s="56"/>
      <c r="J72" s="56"/>
      <c r="K72" s="36" t="s">
        <v>65</v>
      </c>
      <c r="L72" s="83">
        <v>72</v>
      </c>
      <c r="M72" s="83"/>
      <c r="N72" s="63"/>
      <c r="O72" s="86" t="s">
        <v>268</v>
      </c>
      <c r="P72" s="88">
        <v>43708.20601851852</v>
      </c>
      <c r="Q72" s="86" t="s">
        <v>272</v>
      </c>
      <c r="R72" s="86"/>
      <c r="S72" s="86"/>
      <c r="T72" s="86" t="s">
        <v>293</v>
      </c>
      <c r="U72" s="86"/>
      <c r="V72" s="90" t="s">
        <v>339</v>
      </c>
      <c r="W72" s="88">
        <v>43708.20601851852</v>
      </c>
      <c r="X72" s="90" t="s">
        <v>404</v>
      </c>
      <c r="Y72" s="86"/>
      <c r="Z72" s="86"/>
      <c r="AA72" s="92" t="s">
        <v>470</v>
      </c>
      <c r="AB72" s="86"/>
      <c r="AC72" s="86" t="b">
        <v>0</v>
      </c>
      <c r="AD72" s="86">
        <v>0</v>
      </c>
      <c r="AE72" s="92" t="s">
        <v>482</v>
      </c>
      <c r="AF72" s="86" t="b">
        <v>0</v>
      </c>
      <c r="AG72" s="86" t="s">
        <v>483</v>
      </c>
      <c r="AH72" s="86"/>
      <c r="AI72" s="92" t="s">
        <v>482</v>
      </c>
      <c r="AJ72" s="86" t="b">
        <v>0</v>
      </c>
      <c r="AK72" s="86">
        <v>0</v>
      </c>
      <c r="AL72" s="92" t="s">
        <v>480</v>
      </c>
      <c r="AM72" s="86" t="s">
        <v>485</v>
      </c>
      <c r="AN72" s="86" t="b">
        <v>0</v>
      </c>
      <c r="AO72" s="92" t="s">
        <v>480</v>
      </c>
      <c r="AP72" s="86" t="s">
        <v>176</v>
      </c>
      <c r="AQ72" s="86">
        <v>0</v>
      </c>
      <c r="AR72" s="86">
        <v>0</v>
      </c>
      <c r="AS72" s="86"/>
      <c r="AT72" s="86"/>
      <c r="AU72" s="86"/>
      <c r="AV72" s="86"/>
      <c r="AW72" s="86"/>
      <c r="AX72" s="86"/>
      <c r="AY72" s="86"/>
      <c r="AZ72" s="86"/>
      <c r="BA72">
        <v>1</v>
      </c>
      <c r="BB72" s="85" t="str">
        <f>REPLACE(INDEX(GroupVertices[Group],MATCH(Edges[[#This Row],[Vertex 1]],GroupVertices[Vertex],0)),1,1,"")</f>
        <v>2</v>
      </c>
      <c r="BC72" s="85" t="str">
        <f>REPLACE(INDEX(GroupVertices[Group],MATCH(Edges[[#This Row],[Vertex 2]],GroupVertices[Vertex],0)),1,1,"")</f>
        <v>2</v>
      </c>
      <c r="BD72" s="51"/>
      <c r="BE72" s="52"/>
      <c r="BF72" s="51"/>
      <c r="BG72" s="52"/>
      <c r="BH72" s="51"/>
      <c r="BI72" s="52"/>
      <c r="BJ72" s="51"/>
      <c r="BK72" s="52"/>
      <c r="BL72" s="51"/>
    </row>
    <row r="73" spans="1:64" ht="45">
      <c r="A73" s="84" t="s">
        <v>255</v>
      </c>
      <c r="B73" s="84" t="s">
        <v>265</v>
      </c>
      <c r="C73" s="53" t="s">
        <v>1134</v>
      </c>
      <c r="D73" s="54">
        <v>3</v>
      </c>
      <c r="E73" s="65" t="s">
        <v>132</v>
      </c>
      <c r="F73" s="55">
        <v>35</v>
      </c>
      <c r="G73" s="53"/>
      <c r="H73" s="57"/>
      <c r="I73" s="56"/>
      <c r="J73" s="56"/>
      <c r="K73" s="36" t="s">
        <v>65</v>
      </c>
      <c r="L73" s="83">
        <v>73</v>
      </c>
      <c r="M73" s="83"/>
      <c r="N73" s="63"/>
      <c r="O73" s="86" t="s">
        <v>268</v>
      </c>
      <c r="P73" s="88">
        <v>43708.20601851852</v>
      </c>
      <c r="Q73" s="86" t="s">
        <v>272</v>
      </c>
      <c r="R73" s="86"/>
      <c r="S73" s="86"/>
      <c r="T73" s="86" t="s">
        <v>293</v>
      </c>
      <c r="U73" s="86"/>
      <c r="V73" s="90" t="s">
        <v>339</v>
      </c>
      <c r="W73" s="88">
        <v>43708.20601851852</v>
      </c>
      <c r="X73" s="90" t="s">
        <v>404</v>
      </c>
      <c r="Y73" s="86"/>
      <c r="Z73" s="86"/>
      <c r="AA73" s="92" t="s">
        <v>470</v>
      </c>
      <c r="AB73" s="86"/>
      <c r="AC73" s="86" t="b">
        <v>0</v>
      </c>
      <c r="AD73" s="86">
        <v>0</v>
      </c>
      <c r="AE73" s="92" t="s">
        <v>482</v>
      </c>
      <c r="AF73" s="86" t="b">
        <v>0</v>
      </c>
      <c r="AG73" s="86" t="s">
        <v>483</v>
      </c>
      <c r="AH73" s="86"/>
      <c r="AI73" s="92" t="s">
        <v>482</v>
      </c>
      <c r="AJ73" s="86" t="b">
        <v>0</v>
      </c>
      <c r="AK73" s="86">
        <v>0</v>
      </c>
      <c r="AL73" s="92" t="s">
        <v>480</v>
      </c>
      <c r="AM73" s="86" t="s">
        <v>485</v>
      </c>
      <c r="AN73" s="86" t="b">
        <v>0</v>
      </c>
      <c r="AO73" s="92" t="s">
        <v>480</v>
      </c>
      <c r="AP73" s="86" t="s">
        <v>176</v>
      </c>
      <c r="AQ73" s="86">
        <v>0</v>
      </c>
      <c r="AR73" s="86">
        <v>0</v>
      </c>
      <c r="AS73" s="86"/>
      <c r="AT73" s="86"/>
      <c r="AU73" s="86"/>
      <c r="AV73" s="86"/>
      <c r="AW73" s="86"/>
      <c r="AX73" s="86"/>
      <c r="AY73" s="86"/>
      <c r="AZ73" s="86"/>
      <c r="BA73">
        <v>1</v>
      </c>
      <c r="BB73" s="85" t="str">
        <f>REPLACE(INDEX(GroupVertices[Group],MATCH(Edges[[#This Row],[Vertex 1]],GroupVertices[Vertex],0)),1,1,"")</f>
        <v>2</v>
      </c>
      <c r="BC73" s="85" t="str">
        <f>REPLACE(INDEX(GroupVertices[Group],MATCH(Edges[[#This Row],[Vertex 2]],GroupVertices[Vertex],0)),1,1,"")</f>
        <v>2</v>
      </c>
      <c r="BD73" s="51">
        <v>0</v>
      </c>
      <c r="BE73" s="52">
        <v>0</v>
      </c>
      <c r="BF73" s="51">
        <v>0</v>
      </c>
      <c r="BG73" s="52">
        <v>0</v>
      </c>
      <c r="BH73" s="51">
        <v>0</v>
      </c>
      <c r="BI73" s="52">
        <v>0</v>
      </c>
      <c r="BJ73" s="51">
        <v>19</v>
      </c>
      <c r="BK73" s="52">
        <v>100</v>
      </c>
      <c r="BL73" s="51">
        <v>19</v>
      </c>
    </row>
    <row r="74" spans="1:64" ht="45">
      <c r="A74" s="84" t="s">
        <v>256</v>
      </c>
      <c r="B74" s="84" t="s">
        <v>266</v>
      </c>
      <c r="C74" s="53" t="s">
        <v>1134</v>
      </c>
      <c r="D74" s="54">
        <v>3</v>
      </c>
      <c r="E74" s="65" t="s">
        <v>132</v>
      </c>
      <c r="F74" s="55">
        <v>35</v>
      </c>
      <c r="G74" s="53"/>
      <c r="H74" s="57"/>
      <c r="I74" s="56"/>
      <c r="J74" s="56"/>
      <c r="K74" s="36" t="s">
        <v>65</v>
      </c>
      <c r="L74" s="83">
        <v>74</v>
      </c>
      <c r="M74" s="83"/>
      <c r="N74" s="63"/>
      <c r="O74" s="86" t="s">
        <v>268</v>
      </c>
      <c r="P74" s="88">
        <v>43708.21181712963</v>
      </c>
      <c r="Q74" s="86" t="s">
        <v>272</v>
      </c>
      <c r="R74" s="86"/>
      <c r="S74" s="86"/>
      <c r="T74" s="86" t="s">
        <v>293</v>
      </c>
      <c r="U74" s="86"/>
      <c r="V74" s="90" t="s">
        <v>340</v>
      </c>
      <c r="W74" s="88">
        <v>43708.21181712963</v>
      </c>
      <c r="X74" s="90" t="s">
        <v>405</v>
      </c>
      <c r="Y74" s="86"/>
      <c r="Z74" s="86"/>
      <c r="AA74" s="92" t="s">
        <v>471</v>
      </c>
      <c r="AB74" s="86"/>
      <c r="AC74" s="86" t="b">
        <v>0</v>
      </c>
      <c r="AD74" s="86">
        <v>0</v>
      </c>
      <c r="AE74" s="92" t="s">
        <v>482</v>
      </c>
      <c r="AF74" s="86" t="b">
        <v>0</v>
      </c>
      <c r="AG74" s="86" t="s">
        <v>483</v>
      </c>
      <c r="AH74" s="86"/>
      <c r="AI74" s="92" t="s">
        <v>482</v>
      </c>
      <c r="AJ74" s="86" t="b">
        <v>0</v>
      </c>
      <c r="AK74" s="86">
        <v>0</v>
      </c>
      <c r="AL74" s="92" t="s">
        <v>480</v>
      </c>
      <c r="AM74" s="86" t="s">
        <v>485</v>
      </c>
      <c r="AN74" s="86" t="b">
        <v>0</v>
      </c>
      <c r="AO74" s="92" t="s">
        <v>480</v>
      </c>
      <c r="AP74" s="86" t="s">
        <v>176</v>
      </c>
      <c r="AQ74" s="86">
        <v>0</v>
      </c>
      <c r="AR74" s="86">
        <v>0</v>
      </c>
      <c r="AS74" s="86"/>
      <c r="AT74" s="86"/>
      <c r="AU74" s="86"/>
      <c r="AV74" s="86"/>
      <c r="AW74" s="86"/>
      <c r="AX74" s="86"/>
      <c r="AY74" s="86"/>
      <c r="AZ74" s="86"/>
      <c r="BA74">
        <v>1</v>
      </c>
      <c r="BB74" s="85" t="str">
        <f>REPLACE(INDEX(GroupVertices[Group],MATCH(Edges[[#This Row],[Vertex 1]],GroupVertices[Vertex],0)),1,1,"")</f>
        <v>2</v>
      </c>
      <c r="BC74" s="85" t="str">
        <f>REPLACE(INDEX(GroupVertices[Group],MATCH(Edges[[#This Row],[Vertex 2]],GroupVertices[Vertex],0)),1,1,"")</f>
        <v>2</v>
      </c>
      <c r="BD74" s="51"/>
      <c r="BE74" s="52"/>
      <c r="BF74" s="51"/>
      <c r="BG74" s="52"/>
      <c r="BH74" s="51"/>
      <c r="BI74" s="52"/>
      <c r="BJ74" s="51"/>
      <c r="BK74" s="52"/>
      <c r="BL74" s="51"/>
    </row>
    <row r="75" spans="1:64" ht="45">
      <c r="A75" s="84" t="s">
        <v>256</v>
      </c>
      <c r="B75" s="84" t="s">
        <v>265</v>
      </c>
      <c r="C75" s="53" t="s">
        <v>1134</v>
      </c>
      <c r="D75" s="54">
        <v>3</v>
      </c>
      <c r="E75" s="65" t="s">
        <v>132</v>
      </c>
      <c r="F75" s="55">
        <v>35</v>
      </c>
      <c r="G75" s="53"/>
      <c r="H75" s="57"/>
      <c r="I75" s="56"/>
      <c r="J75" s="56"/>
      <c r="K75" s="36" t="s">
        <v>65</v>
      </c>
      <c r="L75" s="83">
        <v>75</v>
      </c>
      <c r="M75" s="83"/>
      <c r="N75" s="63"/>
      <c r="O75" s="86" t="s">
        <v>268</v>
      </c>
      <c r="P75" s="88">
        <v>43708.21181712963</v>
      </c>
      <c r="Q75" s="86" t="s">
        <v>272</v>
      </c>
      <c r="R75" s="86"/>
      <c r="S75" s="86"/>
      <c r="T75" s="86" t="s">
        <v>293</v>
      </c>
      <c r="U75" s="86"/>
      <c r="V75" s="90" t="s">
        <v>340</v>
      </c>
      <c r="W75" s="88">
        <v>43708.21181712963</v>
      </c>
      <c r="X75" s="90" t="s">
        <v>405</v>
      </c>
      <c r="Y75" s="86"/>
      <c r="Z75" s="86"/>
      <c r="AA75" s="92" t="s">
        <v>471</v>
      </c>
      <c r="AB75" s="86"/>
      <c r="AC75" s="86" t="b">
        <v>0</v>
      </c>
      <c r="AD75" s="86">
        <v>0</v>
      </c>
      <c r="AE75" s="92" t="s">
        <v>482</v>
      </c>
      <c r="AF75" s="86" t="b">
        <v>0</v>
      </c>
      <c r="AG75" s="86" t="s">
        <v>483</v>
      </c>
      <c r="AH75" s="86"/>
      <c r="AI75" s="92" t="s">
        <v>482</v>
      </c>
      <c r="AJ75" s="86" t="b">
        <v>0</v>
      </c>
      <c r="AK75" s="86">
        <v>0</v>
      </c>
      <c r="AL75" s="92" t="s">
        <v>480</v>
      </c>
      <c r="AM75" s="86" t="s">
        <v>485</v>
      </c>
      <c r="AN75" s="86" t="b">
        <v>0</v>
      </c>
      <c r="AO75" s="92" t="s">
        <v>480</v>
      </c>
      <c r="AP75" s="86" t="s">
        <v>176</v>
      </c>
      <c r="AQ75" s="86">
        <v>0</v>
      </c>
      <c r="AR75" s="86">
        <v>0</v>
      </c>
      <c r="AS75" s="86"/>
      <c r="AT75" s="86"/>
      <c r="AU75" s="86"/>
      <c r="AV75" s="86"/>
      <c r="AW75" s="86"/>
      <c r="AX75" s="86"/>
      <c r="AY75" s="86"/>
      <c r="AZ75" s="86"/>
      <c r="BA75">
        <v>1</v>
      </c>
      <c r="BB75" s="85" t="str">
        <f>REPLACE(INDEX(GroupVertices[Group],MATCH(Edges[[#This Row],[Vertex 1]],GroupVertices[Vertex],0)),1,1,"")</f>
        <v>2</v>
      </c>
      <c r="BC75" s="85" t="str">
        <f>REPLACE(INDEX(GroupVertices[Group],MATCH(Edges[[#This Row],[Vertex 2]],GroupVertices[Vertex],0)),1,1,"")</f>
        <v>2</v>
      </c>
      <c r="BD75" s="51">
        <v>0</v>
      </c>
      <c r="BE75" s="52">
        <v>0</v>
      </c>
      <c r="BF75" s="51">
        <v>0</v>
      </c>
      <c r="BG75" s="52">
        <v>0</v>
      </c>
      <c r="BH75" s="51">
        <v>0</v>
      </c>
      <c r="BI75" s="52">
        <v>0</v>
      </c>
      <c r="BJ75" s="51">
        <v>19</v>
      </c>
      <c r="BK75" s="52">
        <v>100</v>
      </c>
      <c r="BL75" s="51">
        <v>19</v>
      </c>
    </row>
    <row r="76" spans="1:64" ht="45">
      <c r="A76" s="84" t="s">
        <v>257</v>
      </c>
      <c r="B76" s="84" t="s">
        <v>266</v>
      </c>
      <c r="C76" s="53" t="s">
        <v>1134</v>
      </c>
      <c r="D76" s="54">
        <v>3</v>
      </c>
      <c r="E76" s="65" t="s">
        <v>132</v>
      </c>
      <c r="F76" s="55">
        <v>35</v>
      </c>
      <c r="G76" s="53"/>
      <c r="H76" s="57"/>
      <c r="I76" s="56"/>
      <c r="J76" s="56"/>
      <c r="K76" s="36" t="s">
        <v>65</v>
      </c>
      <c r="L76" s="83">
        <v>76</v>
      </c>
      <c r="M76" s="83"/>
      <c r="N76" s="63"/>
      <c r="O76" s="86" t="s">
        <v>268</v>
      </c>
      <c r="P76" s="88">
        <v>43708.227951388886</v>
      </c>
      <c r="Q76" s="86" t="s">
        <v>272</v>
      </c>
      <c r="R76" s="86"/>
      <c r="S76" s="86"/>
      <c r="T76" s="86" t="s">
        <v>293</v>
      </c>
      <c r="U76" s="86"/>
      <c r="V76" s="90" t="s">
        <v>341</v>
      </c>
      <c r="W76" s="88">
        <v>43708.227951388886</v>
      </c>
      <c r="X76" s="90" t="s">
        <v>406</v>
      </c>
      <c r="Y76" s="86"/>
      <c r="Z76" s="86"/>
      <c r="AA76" s="92" t="s">
        <v>472</v>
      </c>
      <c r="AB76" s="86"/>
      <c r="AC76" s="86" t="b">
        <v>0</v>
      </c>
      <c r="AD76" s="86">
        <v>0</v>
      </c>
      <c r="AE76" s="92" t="s">
        <v>482</v>
      </c>
      <c r="AF76" s="86" t="b">
        <v>0</v>
      </c>
      <c r="AG76" s="86" t="s">
        <v>483</v>
      </c>
      <c r="AH76" s="86"/>
      <c r="AI76" s="92" t="s">
        <v>482</v>
      </c>
      <c r="AJ76" s="86" t="b">
        <v>0</v>
      </c>
      <c r="AK76" s="86">
        <v>0</v>
      </c>
      <c r="AL76" s="92" t="s">
        <v>480</v>
      </c>
      <c r="AM76" s="86" t="s">
        <v>485</v>
      </c>
      <c r="AN76" s="86" t="b">
        <v>0</v>
      </c>
      <c r="AO76" s="92" t="s">
        <v>480</v>
      </c>
      <c r="AP76" s="86" t="s">
        <v>176</v>
      </c>
      <c r="AQ76" s="86">
        <v>0</v>
      </c>
      <c r="AR76" s="86">
        <v>0</v>
      </c>
      <c r="AS76" s="86"/>
      <c r="AT76" s="86"/>
      <c r="AU76" s="86"/>
      <c r="AV76" s="86"/>
      <c r="AW76" s="86"/>
      <c r="AX76" s="86"/>
      <c r="AY76" s="86"/>
      <c r="AZ76" s="86"/>
      <c r="BA76">
        <v>1</v>
      </c>
      <c r="BB76" s="85" t="str">
        <f>REPLACE(INDEX(GroupVertices[Group],MATCH(Edges[[#This Row],[Vertex 1]],GroupVertices[Vertex],0)),1,1,"")</f>
        <v>2</v>
      </c>
      <c r="BC76" s="85" t="str">
        <f>REPLACE(INDEX(GroupVertices[Group],MATCH(Edges[[#This Row],[Vertex 2]],GroupVertices[Vertex],0)),1,1,"")</f>
        <v>2</v>
      </c>
      <c r="BD76" s="51"/>
      <c r="BE76" s="52"/>
      <c r="BF76" s="51"/>
      <c r="BG76" s="52"/>
      <c r="BH76" s="51"/>
      <c r="BI76" s="52"/>
      <c r="BJ76" s="51"/>
      <c r="BK76" s="52"/>
      <c r="BL76" s="51"/>
    </row>
    <row r="77" spans="1:64" ht="45">
      <c r="A77" s="84" t="s">
        <v>257</v>
      </c>
      <c r="B77" s="84" t="s">
        <v>265</v>
      </c>
      <c r="C77" s="53" t="s">
        <v>1134</v>
      </c>
      <c r="D77" s="54">
        <v>3</v>
      </c>
      <c r="E77" s="65" t="s">
        <v>132</v>
      </c>
      <c r="F77" s="55">
        <v>35</v>
      </c>
      <c r="G77" s="53"/>
      <c r="H77" s="57"/>
      <c r="I77" s="56"/>
      <c r="J77" s="56"/>
      <c r="K77" s="36" t="s">
        <v>65</v>
      </c>
      <c r="L77" s="83">
        <v>77</v>
      </c>
      <c r="M77" s="83"/>
      <c r="N77" s="63"/>
      <c r="O77" s="86" t="s">
        <v>268</v>
      </c>
      <c r="P77" s="88">
        <v>43708.227951388886</v>
      </c>
      <c r="Q77" s="86" t="s">
        <v>272</v>
      </c>
      <c r="R77" s="86"/>
      <c r="S77" s="86"/>
      <c r="T77" s="86" t="s">
        <v>293</v>
      </c>
      <c r="U77" s="86"/>
      <c r="V77" s="90" t="s">
        <v>341</v>
      </c>
      <c r="W77" s="88">
        <v>43708.227951388886</v>
      </c>
      <c r="X77" s="90" t="s">
        <v>406</v>
      </c>
      <c r="Y77" s="86"/>
      <c r="Z77" s="86"/>
      <c r="AA77" s="92" t="s">
        <v>472</v>
      </c>
      <c r="AB77" s="86"/>
      <c r="AC77" s="86" t="b">
        <v>0</v>
      </c>
      <c r="AD77" s="86">
        <v>0</v>
      </c>
      <c r="AE77" s="92" t="s">
        <v>482</v>
      </c>
      <c r="AF77" s="86" t="b">
        <v>0</v>
      </c>
      <c r="AG77" s="86" t="s">
        <v>483</v>
      </c>
      <c r="AH77" s="86"/>
      <c r="AI77" s="92" t="s">
        <v>482</v>
      </c>
      <c r="AJ77" s="86" t="b">
        <v>0</v>
      </c>
      <c r="AK77" s="86">
        <v>0</v>
      </c>
      <c r="AL77" s="92" t="s">
        <v>480</v>
      </c>
      <c r="AM77" s="86" t="s">
        <v>485</v>
      </c>
      <c r="AN77" s="86" t="b">
        <v>0</v>
      </c>
      <c r="AO77" s="92" t="s">
        <v>480</v>
      </c>
      <c r="AP77" s="86" t="s">
        <v>176</v>
      </c>
      <c r="AQ77" s="86">
        <v>0</v>
      </c>
      <c r="AR77" s="86">
        <v>0</v>
      </c>
      <c r="AS77" s="86"/>
      <c r="AT77" s="86"/>
      <c r="AU77" s="86"/>
      <c r="AV77" s="86"/>
      <c r="AW77" s="86"/>
      <c r="AX77" s="86"/>
      <c r="AY77" s="86"/>
      <c r="AZ77" s="86"/>
      <c r="BA77">
        <v>1</v>
      </c>
      <c r="BB77" s="85" t="str">
        <f>REPLACE(INDEX(GroupVertices[Group],MATCH(Edges[[#This Row],[Vertex 1]],GroupVertices[Vertex],0)),1,1,"")</f>
        <v>2</v>
      </c>
      <c r="BC77" s="85" t="str">
        <f>REPLACE(INDEX(GroupVertices[Group],MATCH(Edges[[#This Row],[Vertex 2]],GroupVertices[Vertex],0)),1,1,"")</f>
        <v>2</v>
      </c>
      <c r="BD77" s="51">
        <v>0</v>
      </c>
      <c r="BE77" s="52">
        <v>0</v>
      </c>
      <c r="BF77" s="51">
        <v>0</v>
      </c>
      <c r="BG77" s="52">
        <v>0</v>
      </c>
      <c r="BH77" s="51">
        <v>0</v>
      </c>
      <c r="BI77" s="52">
        <v>0</v>
      </c>
      <c r="BJ77" s="51">
        <v>19</v>
      </c>
      <c r="BK77" s="52">
        <v>100</v>
      </c>
      <c r="BL77" s="51">
        <v>19</v>
      </c>
    </row>
    <row r="78" spans="1:64" ht="45">
      <c r="A78" s="84" t="s">
        <v>258</v>
      </c>
      <c r="B78" s="84" t="s">
        <v>266</v>
      </c>
      <c r="C78" s="53" t="s">
        <v>1134</v>
      </c>
      <c r="D78" s="54">
        <v>3</v>
      </c>
      <c r="E78" s="65" t="s">
        <v>132</v>
      </c>
      <c r="F78" s="55">
        <v>35</v>
      </c>
      <c r="G78" s="53"/>
      <c r="H78" s="57"/>
      <c r="I78" s="56"/>
      <c r="J78" s="56"/>
      <c r="K78" s="36" t="s">
        <v>65</v>
      </c>
      <c r="L78" s="83">
        <v>78</v>
      </c>
      <c r="M78" s="83"/>
      <c r="N78" s="63"/>
      <c r="O78" s="86" t="s">
        <v>268</v>
      </c>
      <c r="P78" s="88">
        <v>43708.233715277776</v>
      </c>
      <c r="Q78" s="86" t="s">
        <v>272</v>
      </c>
      <c r="R78" s="86"/>
      <c r="S78" s="86"/>
      <c r="T78" s="86" t="s">
        <v>293</v>
      </c>
      <c r="U78" s="86"/>
      <c r="V78" s="90" t="s">
        <v>342</v>
      </c>
      <c r="W78" s="88">
        <v>43708.233715277776</v>
      </c>
      <c r="X78" s="90" t="s">
        <v>407</v>
      </c>
      <c r="Y78" s="86"/>
      <c r="Z78" s="86"/>
      <c r="AA78" s="92" t="s">
        <v>473</v>
      </c>
      <c r="AB78" s="86"/>
      <c r="AC78" s="86" t="b">
        <v>0</v>
      </c>
      <c r="AD78" s="86">
        <v>0</v>
      </c>
      <c r="AE78" s="92" t="s">
        <v>482</v>
      </c>
      <c r="AF78" s="86" t="b">
        <v>0</v>
      </c>
      <c r="AG78" s="86" t="s">
        <v>483</v>
      </c>
      <c r="AH78" s="86"/>
      <c r="AI78" s="92" t="s">
        <v>482</v>
      </c>
      <c r="AJ78" s="86" t="b">
        <v>0</v>
      </c>
      <c r="AK78" s="86">
        <v>0</v>
      </c>
      <c r="AL78" s="92" t="s">
        <v>480</v>
      </c>
      <c r="AM78" s="86" t="s">
        <v>484</v>
      </c>
      <c r="AN78" s="86" t="b">
        <v>0</v>
      </c>
      <c r="AO78" s="92" t="s">
        <v>480</v>
      </c>
      <c r="AP78" s="86" t="s">
        <v>176</v>
      </c>
      <c r="AQ78" s="86">
        <v>0</v>
      </c>
      <c r="AR78" s="86">
        <v>0</v>
      </c>
      <c r="AS78" s="86"/>
      <c r="AT78" s="86"/>
      <c r="AU78" s="86"/>
      <c r="AV78" s="86"/>
      <c r="AW78" s="86"/>
      <c r="AX78" s="86"/>
      <c r="AY78" s="86"/>
      <c r="AZ78" s="86"/>
      <c r="BA78">
        <v>1</v>
      </c>
      <c r="BB78" s="85" t="str">
        <f>REPLACE(INDEX(GroupVertices[Group],MATCH(Edges[[#This Row],[Vertex 1]],GroupVertices[Vertex],0)),1,1,"")</f>
        <v>2</v>
      </c>
      <c r="BC78" s="85" t="str">
        <f>REPLACE(INDEX(GroupVertices[Group],MATCH(Edges[[#This Row],[Vertex 2]],GroupVertices[Vertex],0)),1,1,"")</f>
        <v>2</v>
      </c>
      <c r="BD78" s="51"/>
      <c r="BE78" s="52"/>
      <c r="BF78" s="51"/>
      <c r="BG78" s="52"/>
      <c r="BH78" s="51"/>
      <c r="BI78" s="52"/>
      <c r="BJ78" s="51"/>
      <c r="BK78" s="52"/>
      <c r="BL78" s="51"/>
    </row>
    <row r="79" spans="1:64" ht="45">
      <c r="A79" s="84" t="s">
        <v>258</v>
      </c>
      <c r="B79" s="84" t="s">
        <v>265</v>
      </c>
      <c r="C79" s="53" t="s">
        <v>1134</v>
      </c>
      <c r="D79" s="54">
        <v>3</v>
      </c>
      <c r="E79" s="65" t="s">
        <v>132</v>
      </c>
      <c r="F79" s="55">
        <v>35</v>
      </c>
      <c r="G79" s="53"/>
      <c r="H79" s="57"/>
      <c r="I79" s="56"/>
      <c r="J79" s="56"/>
      <c r="K79" s="36" t="s">
        <v>65</v>
      </c>
      <c r="L79" s="83">
        <v>79</v>
      </c>
      <c r="M79" s="83"/>
      <c r="N79" s="63"/>
      <c r="O79" s="86" t="s">
        <v>268</v>
      </c>
      <c r="P79" s="88">
        <v>43708.233715277776</v>
      </c>
      <c r="Q79" s="86" t="s">
        <v>272</v>
      </c>
      <c r="R79" s="86"/>
      <c r="S79" s="86"/>
      <c r="T79" s="86" t="s">
        <v>293</v>
      </c>
      <c r="U79" s="86"/>
      <c r="V79" s="90" t="s">
        <v>342</v>
      </c>
      <c r="W79" s="88">
        <v>43708.233715277776</v>
      </c>
      <c r="X79" s="90" t="s">
        <v>407</v>
      </c>
      <c r="Y79" s="86"/>
      <c r="Z79" s="86"/>
      <c r="AA79" s="92" t="s">
        <v>473</v>
      </c>
      <c r="AB79" s="86"/>
      <c r="AC79" s="86" t="b">
        <v>0</v>
      </c>
      <c r="AD79" s="86">
        <v>0</v>
      </c>
      <c r="AE79" s="92" t="s">
        <v>482</v>
      </c>
      <c r="AF79" s="86" t="b">
        <v>0</v>
      </c>
      <c r="AG79" s="86" t="s">
        <v>483</v>
      </c>
      <c r="AH79" s="86"/>
      <c r="AI79" s="92" t="s">
        <v>482</v>
      </c>
      <c r="AJ79" s="86" t="b">
        <v>0</v>
      </c>
      <c r="AK79" s="86">
        <v>0</v>
      </c>
      <c r="AL79" s="92" t="s">
        <v>480</v>
      </c>
      <c r="AM79" s="86" t="s">
        <v>484</v>
      </c>
      <c r="AN79" s="86" t="b">
        <v>0</v>
      </c>
      <c r="AO79" s="92" t="s">
        <v>480</v>
      </c>
      <c r="AP79" s="86" t="s">
        <v>176</v>
      </c>
      <c r="AQ79" s="86">
        <v>0</v>
      </c>
      <c r="AR79" s="86">
        <v>0</v>
      </c>
      <c r="AS79" s="86"/>
      <c r="AT79" s="86"/>
      <c r="AU79" s="86"/>
      <c r="AV79" s="86"/>
      <c r="AW79" s="86"/>
      <c r="AX79" s="86"/>
      <c r="AY79" s="86"/>
      <c r="AZ79" s="86"/>
      <c r="BA79">
        <v>1</v>
      </c>
      <c r="BB79" s="85" t="str">
        <f>REPLACE(INDEX(GroupVertices[Group],MATCH(Edges[[#This Row],[Vertex 1]],GroupVertices[Vertex],0)),1,1,"")</f>
        <v>2</v>
      </c>
      <c r="BC79" s="85" t="str">
        <f>REPLACE(INDEX(GroupVertices[Group],MATCH(Edges[[#This Row],[Vertex 2]],GroupVertices[Vertex],0)),1,1,"")</f>
        <v>2</v>
      </c>
      <c r="BD79" s="51">
        <v>0</v>
      </c>
      <c r="BE79" s="52">
        <v>0</v>
      </c>
      <c r="BF79" s="51">
        <v>0</v>
      </c>
      <c r="BG79" s="52">
        <v>0</v>
      </c>
      <c r="BH79" s="51">
        <v>0</v>
      </c>
      <c r="BI79" s="52">
        <v>0</v>
      </c>
      <c r="BJ79" s="51">
        <v>19</v>
      </c>
      <c r="BK79" s="52">
        <v>100</v>
      </c>
      <c r="BL79" s="51">
        <v>19</v>
      </c>
    </row>
    <row r="80" spans="1:64" ht="45">
      <c r="A80" s="84" t="s">
        <v>259</v>
      </c>
      <c r="B80" s="84" t="s">
        <v>266</v>
      </c>
      <c r="C80" s="53" t="s">
        <v>1134</v>
      </c>
      <c r="D80" s="54">
        <v>3</v>
      </c>
      <c r="E80" s="65" t="s">
        <v>132</v>
      </c>
      <c r="F80" s="55">
        <v>35</v>
      </c>
      <c r="G80" s="53"/>
      <c r="H80" s="57"/>
      <c r="I80" s="56"/>
      <c r="J80" s="56"/>
      <c r="K80" s="36" t="s">
        <v>65</v>
      </c>
      <c r="L80" s="83">
        <v>80</v>
      </c>
      <c r="M80" s="83"/>
      <c r="N80" s="63"/>
      <c r="O80" s="86" t="s">
        <v>268</v>
      </c>
      <c r="P80" s="88">
        <v>43708.23795138889</v>
      </c>
      <c r="Q80" s="86" t="s">
        <v>272</v>
      </c>
      <c r="R80" s="86"/>
      <c r="S80" s="86"/>
      <c r="T80" s="86" t="s">
        <v>293</v>
      </c>
      <c r="U80" s="86"/>
      <c r="V80" s="90" t="s">
        <v>343</v>
      </c>
      <c r="W80" s="88">
        <v>43708.23795138889</v>
      </c>
      <c r="X80" s="90" t="s">
        <v>408</v>
      </c>
      <c r="Y80" s="86"/>
      <c r="Z80" s="86"/>
      <c r="AA80" s="92" t="s">
        <v>474</v>
      </c>
      <c r="AB80" s="86"/>
      <c r="AC80" s="86" t="b">
        <v>0</v>
      </c>
      <c r="AD80" s="86">
        <v>0</v>
      </c>
      <c r="AE80" s="92" t="s">
        <v>482</v>
      </c>
      <c r="AF80" s="86" t="b">
        <v>0</v>
      </c>
      <c r="AG80" s="86" t="s">
        <v>483</v>
      </c>
      <c r="AH80" s="86"/>
      <c r="AI80" s="92" t="s">
        <v>482</v>
      </c>
      <c r="AJ80" s="86" t="b">
        <v>0</v>
      </c>
      <c r="AK80" s="86">
        <v>0</v>
      </c>
      <c r="AL80" s="92" t="s">
        <v>480</v>
      </c>
      <c r="AM80" s="86" t="s">
        <v>484</v>
      </c>
      <c r="AN80" s="86" t="b">
        <v>0</v>
      </c>
      <c r="AO80" s="92" t="s">
        <v>480</v>
      </c>
      <c r="AP80" s="86" t="s">
        <v>176</v>
      </c>
      <c r="AQ80" s="86">
        <v>0</v>
      </c>
      <c r="AR80" s="86">
        <v>0</v>
      </c>
      <c r="AS80" s="86"/>
      <c r="AT80" s="86"/>
      <c r="AU80" s="86"/>
      <c r="AV80" s="86"/>
      <c r="AW80" s="86"/>
      <c r="AX80" s="86"/>
      <c r="AY80" s="86"/>
      <c r="AZ80" s="86"/>
      <c r="BA80">
        <v>1</v>
      </c>
      <c r="BB80" s="85" t="str">
        <f>REPLACE(INDEX(GroupVertices[Group],MATCH(Edges[[#This Row],[Vertex 1]],GroupVertices[Vertex],0)),1,1,"")</f>
        <v>2</v>
      </c>
      <c r="BC80" s="85" t="str">
        <f>REPLACE(INDEX(GroupVertices[Group],MATCH(Edges[[#This Row],[Vertex 2]],GroupVertices[Vertex],0)),1,1,"")</f>
        <v>2</v>
      </c>
      <c r="BD80" s="51"/>
      <c r="BE80" s="52"/>
      <c r="BF80" s="51"/>
      <c r="BG80" s="52"/>
      <c r="BH80" s="51"/>
      <c r="BI80" s="52"/>
      <c r="BJ80" s="51"/>
      <c r="BK80" s="52"/>
      <c r="BL80" s="51"/>
    </row>
    <row r="81" spans="1:64" ht="45">
      <c r="A81" s="84" t="s">
        <v>259</v>
      </c>
      <c r="B81" s="84" t="s">
        <v>265</v>
      </c>
      <c r="C81" s="53" t="s">
        <v>1134</v>
      </c>
      <c r="D81" s="54">
        <v>3</v>
      </c>
      <c r="E81" s="65" t="s">
        <v>132</v>
      </c>
      <c r="F81" s="55">
        <v>35</v>
      </c>
      <c r="G81" s="53"/>
      <c r="H81" s="57"/>
      <c r="I81" s="56"/>
      <c r="J81" s="56"/>
      <c r="K81" s="36" t="s">
        <v>65</v>
      </c>
      <c r="L81" s="83">
        <v>81</v>
      </c>
      <c r="M81" s="83"/>
      <c r="N81" s="63"/>
      <c r="O81" s="86" t="s">
        <v>268</v>
      </c>
      <c r="P81" s="88">
        <v>43708.23795138889</v>
      </c>
      <c r="Q81" s="86" t="s">
        <v>272</v>
      </c>
      <c r="R81" s="86"/>
      <c r="S81" s="86"/>
      <c r="T81" s="86" t="s">
        <v>293</v>
      </c>
      <c r="U81" s="86"/>
      <c r="V81" s="90" t="s">
        <v>343</v>
      </c>
      <c r="W81" s="88">
        <v>43708.23795138889</v>
      </c>
      <c r="X81" s="90" t="s">
        <v>408</v>
      </c>
      <c r="Y81" s="86"/>
      <c r="Z81" s="86"/>
      <c r="AA81" s="92" t="s">
        <v>474</v>
      </c>
      <c r="AB81" s="86"/>
      <c r="AC81" s="86" t="b">
        <v>0</v>
      </c>
      <c r="AD81" s="86">
        <v>0</v>
      </c>
      <c r="AE81" s="92" t="s">
        <v>482</v>
      </c>
      <c r="AF81" s="86" t="b">
        <v>0</v>
      </c>
      <c r="AG81" s="86" t="s">
        <v>483</v>
      </c>
      <c r="AH81" s="86"/>
      <c r="AI81" s="92" t="s">
        <v>482</v>
      </c>
      <c r="AJ81" s="86" t="b">
        <v>0</v>
      </c>
      <c r="AK81" s="86">
        <v>0</v>
      </c>
      <c r="AL81" s="92" t="s">
        <v>480</v>
      </c>
      <c r="AM81" s="86" t="s">
        <v>484</v>
      </c>
      <c r="AN81" s="86" t="b">
        <v>0</v>
      </c>
      <c r="AO81" s="92" t="s">
        <v>480</v>
      </c>
      <c r="AP81" s="86" t="s">
        <v>176</v>
      </c>
      <c r="AQ81" s="86">
        <v>0</v>
      </c>
      <c r="AR81" s="86">
        <v>0</v>
      </c>
      <c r="AS81" s="86"/>
      <c r="AT81" s="86"/>
      <c r="AU81" s="86"/>
      <c r="AV81" s="86"/>
      <c r="AW81" s="86"/>
      <c r="AX81" s="86"/>
      <c r="AY81" s="86"/>
      <c r="AZ81" s="86"/>
      <c r="BA81">
        <v>1</v>
      </c>
      <c r="BB81" s="85" t="str">
        <f>REPLACE(INDEX(GroupVertices[Group],MATCH(Edges[[#This Row],[Vertex 1]],GroupVertices[Vertex],0)),1,1,"")</f>
        <v>2</v>
      </c>
      <c r="BC81" s="85" t="str">
        <f>REPLACE(INDEX(GroupVertices[Group],MATCH(Edges[[#This Row],[Vertex 2]],GroupVertices[Vertex],0)),1,1,"")</f>
        <v>2</v>
      </c>
      <c r="BD81" s="51">
        <v>0</v>
      </c>
      <c r="BE81" s="52">
        <v>0</v>
      </c>
      <c r="BF81" s="51">
        <v>0</v>
      </c>
      <c r="BG81" s="52">
        <v>0</v>
      </c>
      <c r="BH81" s="51">
        <v>0</v>
      </c>
      <c r="BI81" s="52">
        <v>0</v>
      </c>
      <c r="BJ81" s="51">
        <v>19</v>
      </c>
      <c r="BK81" s="52">
        <v>100</v>
      </c>
      <c r="BL81" s="51">
        <v>19</v>
      </c>
    </row>
    <row r="82" spans="1:64" ht="45">
      <c r="A82" s="84" t="s">
        <v>260</v>
      </c>
      <c r="B82" s="84" t="s">
        <v>266</v>
      </c>
      <c r="C82" s="53" t="s">
        <v>1134</v>
      </c>
      <c r="D82" s="54">
        <v>3</v>
      </c>
      <c r="E82" s="65" t="s">
        <v>132</v>
      </c>
      <c r="F82" s="55">
        <v>35</v>
      </c>
      <c r="G82" s="53"/>
      <c r="H82" s="57"/>
      <c r="I82" s="56"/>
      <c r="J82" s="56"/>
      <c r="K82" s="36" t="s">
        <v>65</v>
      </c>
      <c r="L82" s="83">
        <v>82</v>
      </c>
      <c r="M82" s="83"/>
      <c r="N82" s="63"/>
      <c r="O82" s="86" t="s">
        <v>268</v>
      </c>
      <c r="P82" s="88">
        <v>43708.26640046296</v>
      </c>
      <c r="Q82" s="86" t="s">
        <v>272</v>
      </c>
      <c r="R82" s="86"/>
      <c r="S82" s="86"/>
      <c r="T82" s="86" t="s">
        <v>293</v>
      </c>
      <c r="U82" s="86"/>
      <c r="V82" s="90" t="s">
        <v>344</v>
      </c>
      <c r="W82" s="88">
        <v>43708.26640046296</v>
      </c>
      <c r="X82" s="90" t="s">
        <v>409</v>
      </c>
      <c r="Y82" s="86"/>
      <c r="Z82" s="86"/>
      <c r="AA82" s="92" t="s">
        <v>475</v>
      </c>
      <c r="AB82" s="86"/>
      <c r="AC82" s="86" t="b">
        <v>0</v>
      </c>
      <c r="AD82" s="86">
        <v>0</v>
      </c>
      <c r="AE82" s="92" t="s">
        <v>482</v>
      </c>
      <c r="AF82" s="86" t="b">
        <v>0</v>
      </c>
      <c r="AG82" s="86" t="s">
        <v>483</v>
      </c>
      <c r="AH82" s="86"/>
      <c r="AI82" s="92" t="s">
        <v>482</v>
      </c>
      <c r="AJ82" s="86" t="b">
        <v>0</v>
      </c>
      <c r="AK82" s="86">
        <v>0</v>
      </c>
      <c r="AL82" s="92" t="s">
        <v>480</v>
      </c>
      <c r="AM82" s="86" t="s">
        <v>485</v>
      </c>
      <c r="AN82" s="86" t="b">
        <v>0</v>
      </c>
      <c r="AO82" s="92" t="s">
        <v>480</v>
      </c>
      <c r="AP82" s="86" t="s">
        <v>176</v>
      </c>
      <c r="AQ82" s="86">
        <v>0</v>
      </c>
      <c r="AR82" s="86">
        <v>0</v>
      </c>
      <c r="AS82" s="86"/>
      <c r="AT82" s="86"/>
      <c r="AU82" s="86"/>
      <c r="AV82" s="86"/>
      <c r="AW82" s="86"/>
      <c r="AX82" s="86"/>
      <c r="AY82" s="86"/>
      <c r="AZ82" s="86"/>
      <c r="BA82">
        <v>1</v>
      </c>
      <c r="BB82" s="85" t="str">
        <f>REPLACE(INDEX(GroupVertices[Group],MATCH(Edges[[#This Row],[Vertex 1]],GroupVertices[Vertex],0)),1,1,"")</f>
        <v>2</v>
      </c>
      <c r="BC82" s="85" t="str">
        <f>REPLACE(INDEX(GroupVertices[Group],MATCH(Edges[[#This Row],[Vertex 2]],GroupVertices[Vertex],0)),1,1,"")</f>
        <v>2</v>
      </c>
      <c r="BD82" s="51"/>
      <c r="BE82" s="52"/>
      <c r="BF82" s="51"/>
      <c r="BG82" s="52"/>
      <c r="BH82" s="51"/>
      <c r="BI82" s="52"/>
      <c r="BJ82" s="51"/>
      <c r="BK82" s="52"/>
      <c r="BL82" s="51"/>
    </row>
    <row r="83" spans="1:64" ht="45">
      <c r="A83" s="84" t="s">
        <v>260</v>
      </c>
      <c r="B83" s="84" t="s">
        <v>265</v>
      </c>
      <c r="C83" s="53" t="s">
        <v>1134</v>
      </c>
      <c r="D83" s="54">
        <v>3</v>
      </c>
      <c r="E83" s="65" t="s">
        <v>132</v>
      </c>
      <c r="F83" s="55">
        <v>35</v>
      </c>
      <c r="G83" s="53"/>
      <c r="H83" s="57"/>
      <c r="I83" s="56"/>
      <c r="J83" s="56"/>
      <c r="K83" s="36" t="s">
        <v>65</v>
      </c>
      <c r="L83" s="83">
        <v>83</v>
      </c>
      <c r="M83" s="83"/>
      <c r="N83" s="63"/>
      <c r="O83" s="86" t="s">
        <v>268</v>
      </c>
      <c r="P83" s="88">
        <v>43708.26640046296</v>
      </c>
      <c r="Q83" s="86" t="s">
        <v>272</v>
      </c>
      <c r="R83" s="86"/>
      <c r="S83" s="86"/>
      <c r="T83" s="86" t="s">
        <v>293</v>
      </c>
      <c r="U83" s="86"/>
      <c r="V83" s="90" t="s">
        <v>344</v>
      </c>
      <c r="W83" s="88">
        <v>43708.26640046296</v>
      </c>
      <c r="X83" s="90" t="s">
        <v>409</v>
      </c>
      <c r="Y83" s="86"/>
      <c r="Z83" s="86"/>
      <c r="AA83" s="92" t="s">
        <v>475</v>
      </c>
      <c r="AB83" s="86"/>
      <c r="AC83" s="86" t="b">
        <v>0</v>
      </c>
      <c r="AD83" s="86">
        <v>0</v>
      </c>
      <c r="AE83" s="92" t="s">
        <v>482</v>
      </c>
      <c r="AF83" s="86" t="b">
        <v>0</v>
      </c>
      <c r="AG83" s="86" t="s">
        <v>483</v>
      </c>
      <c r="AH83" s="86"/>
      <c r="AI83" s="92" t="s">
        <v>482</v>
      </c>
      <c r="AJ83" s="86" t="b">
        <v>0</v>
      </c>
      <c r="AK83" s="86">
        <v>0</v>
      </c>
      <c r="AL83" s="92" t="s">
        <v>480</v>
      </c>
      <c r="AM83" s="86" t="s">
        <v>485</v>
      </c>
      <c r="AN83" s="86" t="b">
        <v>0</v>
      </c>
      <c r="AO83" s="92" t="s">
        <v>480</v>
      </c>
      <c r="AP83" s="86" t="s">
        <v>176</v>
      </c>
      <c r="AQ83" s="86">
        <v>0</v>
      </c>
      <c r="AR83" s="86">
        <v>0</v>
      </c>
      <c r="AS83" s="86"/>
      <c r="AT83" s="86"/>
      <c r="AU83" s="86"/>
      <c r="AV83" s="86"/>
      <c r="AW83" s="86"/>
      <c r="AX83" s="86"/>
      <c r="AY83" s="86"/>
      <c r="AZ83" s="86"/>
      <c r="BA83">
        <v>1</v>
      </c>
      <c r="BB83" s="85" t="str">
        <f>REPLACE(INDEX(GroupVertices[Group],MATCH(Edges[[#This Row],[Vertex 1]],GroupVertices[Vertex],0)),1,1,"")</f>
        <v>2</v>
      </c>
      <c r="BC83" s="85" t="str">
        <f>REPLACE(INDEX(GroupVertices[Group],MATCH(Edges[[#This Row],[Vertex 2]],GroupVertices[Vertex],0)),1,1,"")</f>
        <v>2</v>
      </c>
      <c r="BD83" s="51">
        <v>0</v>
      </c>
      <c r="BE83" s="52">
        <v>0</v>
      </c>
      <c r="BF83" s="51">
        <v>0</v>
      </c>
      <c r="BG83" s="52">
        <v>0</v>
      </c>
      <c r="BH83" s="51">
        <v>0</v>
      </c>
      <c r="BI83" s="52">
        <v>0</v>
      </c>
      <c r="BJ83" s="51">
        <v>19</v>
      </c>
      <c r="BK83" s="52">
        <v>100</v>
      </c>
      <c r="BL83" s="51">
        <v>19</v>
      </c>
    </row>
    <row r="84" spans="1:64" ht="45">
      <c r="A84" s="84" t="s">
        <v>261</v>
      </c>
      <c r="B84" s="84" t="s">
        <v>266</v>
      </c>
      <c r="C84" s="53" t="s">
        <v>1134</v>
      </c>
      <c r="D84" s="54">
        <v>3</v>
      </c>
      <c r="E84" s="65" t="s">
        <v>132</v>
      </c>
      <c r="F84" s="55">
        <v>35</v>
      </c>
      <c r="G84" s="53"/>
      <c r="H84" s="57"/>
      <c r="I84" s="56"/>
      <c r="J84" s="56"/>
      <c r="K84" s="36" t="s">
        <v>65</v>
      </c>
      <c r="L84" s="83">
        <v>84</v>
      </c>
      <c r="M84" s="83"/>
      <c r="N84" s="63"/>
      <c r="O84" s="86" t="s">
        <v>268</v>
      </c>
      <c r="P84" s="88">
        <v>43708.27190972222</v>
      </c>
      <c r="Q84" s="86" t="s">
        <v>272</v>
      </c>
      <c r="R84" s="86"/>
      <c r="S84" s="86"/>
      <c r="T84" s="86" t="s">
        <v>293</v>
      </c>
      <c r="U84" s="86"/>
      <c r="V84" s="90" t="s">
        <v>345</v>
      </c>
      <c r="W84" s="88">
        <v>43708.27190972222</v>
      </c>
      <c r="X84" s="90" t="s">
        <v>410</v>
      </c>
      <c r="Y84" s="86"/>
      <c r="Z84" s="86"/>
      <c r="AA84" s="92" t="s">
        <v>476</v>
      </c>
      <c r="AB84" s="86"/>
      <c r="AC84" s="86" t="b">
        <v>0</v>
      </c>
      <c r="AD84" s="86">
        <v>0</v>
      </c>
      <c r="AE84" s="92" t="s">
        <v>482</v>
      </c>
      <c r="AF84" s="86" t="b">
        <v>0</v>
      </c>
      <c r="AG84" s="86" t="s">
        <v>483</v>
      </c>
      <c r="AH84" s="86"/>
      <c r="AI84" s="92" t="s">
        <v>482</v>
      </c>
      <c r="AJ84" s="86" t="b">
        <v>0</v>
      </c>
      <c r="AK84" s="86">
        <v>0</v>
      </c>
      <c r="AL84" s="92" t="s">
        <v>480</v>
      </c>
      <c r="AM84" s="86" t="s">
        <v>484</v>
      </c>
      <c r="AN84" s="86" t="b">
        <v>0</v>
      </c>
      <c r="AO84" s="92" t="s">
        <v>480</v>
      </c>
      <c r="AP84" s="86" t="s">
        <v>176</v>
      </c>
      <c r="AQ84" s="86">
        <v>0</v>
      </c>
      <c r="AR84" s="86">
        <v>0</v>
      </c>
      <c r="AS84" s="86"/>
      <c r="AT84" s="86"/>
      <c r="AU84" s="86"/>
      <c r="AV84" s="86"/>
      <c r="AW84" s="86"/>
      <c r="AX84" s="86"/>
      <c r="AY84" s="86"/>
      <c r="AZ84" s="86"/>
      <c r="BA84">
        <v>1</v>
      </c>
      <c r="BB84" s="85" t="str">
        <f>REPLACE(INDEX(GroupVertices[Group],MATCH(Edges[[#This Row],[Vertex 1]],GroupVertices[Vertex],0)),1,1,"")</f>
        <v>2</v>
      </c>
      <c r="BC84" s="85" t="str">
        <f>REPLACE(INDEX(GroupVertices[Group],MATCH(Edges[[#This Row],[Vertex 2]],GroupVertices[Vertex],0)),1,1,"")</f>
        <v>2</v>
      </c>
      <c r="BD84" s="51"/>
      <c r="BE84" s="52"/>
      <c r="BF84" s="51"/>
      <c r="BG84" s="52"/>
      <c r="BH84" s="51"/>
      <c r="BI84" s="52"/>
      <c r="BJ84" s="51"/>
      <c r="BK84" s="52"/>
      <c r="BL84" s="51"/>
    </row>
    <row r="85" spans="1:64" ht="45">
      <c r="A85" s="84" t="s">
        <v>261</v>
      </c>
      <c r="B85" s="84" t="s">
        <v>265</v>
      </c>
      <c r="C85" s="53" t="s">
        <v>1134</v>
      </c>
      <c r="D85" s="54">
        <v>3</v>
      </c>
      <c r="E85" s="65" t="s">
        <v>132</v>
      </c>
      <c r="F85" s="55">
        <v>35</v>
      </c>
      <c r="G85" s="53"/>
      <c r="H85" s="57"/>
      <c r="I85" s="56"/>
      <c r="J85" s="56"/>
      <c r="K85" s="36" t="s">
        <v>65</v>
      </c>
      <c r="L85" s="83">
        <v>85</v>
      </c>
      <c r="M85" s="83"/>
      <c r="N85" s="63"/>
      <c r="O85" s="86" t="s">
        <v>268</v>
      </c>
      <c r="P85" s="88">
        <v>43708.27190972222</v>
      </c>
      <c r="Q85" s="86" t="s">
        <v>272</v>
      </c>
      <c r="R85" s="86"/>
      <c r="S85" s="86"/>
      <c r="T85" s="86" t="s">
        <v>293</v>
      </c>
      <c r="U85" s="86"/>
      <c r="V85" s="90" t="s">
        <v>345</v>
      </c>
      <c r="W85" s="88">
        <v>43708.27190972222</v>
      </c>
      <c r="X85" s="90" t="s">
        <v>410</v>
      </c>
      <c r="Y85" s="86"/>
      <c r="Z85" s="86"/>
      <c r="AA85" s="92" t="s">
        <v>476</v>
      </c>
      <c r="AB85" s="86"/>
      <c r="AC85" s="86" t="b">
        <v>0</v>
      </c>
      <c r="AD85" s="86">
        <v>0</v>
      </c>
      <c r="AE85" s="92" t="s">
        <v>482</v>
      </c>
      <c r="AF85" s="86" t="b">
        <v>0</v>
      </c>
      <c r="AG85" s="86" t="s">
        <v>483</v>
      </c>
      <c r="AH85" s="86"/>
      <c r="AI85" s="92" t="s">
        <v>482</v>
      </c>
      <c r="AJ85" s="86" t="b">
        <v>0</v>
      </c>
      <c r="AK85" s="86">
        <v>0</v>
      </c>
      <c r="AL85" s="92" t="s">
        <v>480</v>
      </c>
      <c r="AM85" s="86" t="s">
        <v>484</v>
      </c>
      <c r="AN85" s="86" t="b">
        <v>0</v>
      </c>
      <c r="AO85" s="92" t="s">
        <v>480</v>
      </c>
      <c r="AP85" s="86" t="s">
        <v>176</v>
      </c>
      <c r="AQ85" s="86">
        <v>0</v>
      </c>
      <c r="AR85" s="86">
        <v>0</v>
      </c>
      <c r="AS85" s="86"/>
      <c r="AT85" s="86"/>
      <c r="AU85" s="86"/>
      <c r="AV85" s="86"/>
      <c r="AW85" s="86"/>
      <c r="AX85" s="86"/>
      <c r="AY85" s="86"/>
      <c r="AZ85" s="86"/>
      <c r="BA85">
        <v>1</v>
      </c>
      <c r="BB85" s="85" t="str">
        <f>REPLACE(INDEX(GroupVertices[Group],MATCH(Edges[[#This Row],[Vertex 1]],GroupVertices[Vertex],0)),1,1,"")</f>
        <v>2</v>
      </c>
      <c r="BC85" s="85" t="str">
        <f>REPLACE(INDEX(GroupVertices[Group],MATCH(Edges[[#This Row],[Vertex 2]],GroupVertices[Vertex],0)),1,1,"")</f>
        <v>2</v>
      </c>
      <c r="BD85" s="51">
        <v>0</v>
      </c>
      <c r="BE85" s="52">
        <v>0</v>
      </c>
      <c r="BF85" s="51">
        <v>0</v>
      </c>
      <c r="BG85" s="52">
        <v>0</v>
      </c>
      <c r="BH85" s="51">
        <v>0</v>
      </c>
      <c r="BI85" s="52">
        <v>0</v>
      </c>
      <c r="BJ85" s="51">
        <v>19</v>
      </c>
      <c r="BK85" s="52">
        <v>100</v>
      </c>
      <c r="BL85" s="51">
        <v>19</v>
      </c>
    </row>
    <row r="86" spans="1:64" ht="45">
      <c r="A86" s="84" t="s">
        <v>262</v>
      </c>
      <c r="B86" s="84" t="s">
        <v>262</v>
      </c>
      <c r="C86" s="53" t="s">
        <v>1134</v>
      </c>
      <c r="D86" s="54">
        <v>3</v>
      </c>
      <c r="E86" s="65" t="s">
        <v>132</v>
      </c>
      <c r="F86" s="55">
        <v>35</v>
      </c>
      <c r="G86" s="53"/>
      <c r="H86" s="57"/>
      <c r="I86" s="56"/>
      <c r="J86" s="56"/>
      <c r="K86" s="36" t="s">
        <v>65</v>
      </c>
      <c r="L86" s="83">
        <v>86</v>
      </c>
      <c r="M86" s="83"/>
      <c r="N86" s="63"/>
      <c r="O86" s="86" t="s">
        <v>176</v>
      </c>
      <c r="P86" s="88">
        <v>43707.098645833335</v>
      </c>
      <c r="Q86" s="86" t="s">
        <v>280</v>
      </c>
      <c r="R86" s="86"/>
      <c r="S86" s="86"/>
      <c r="T86" s="86" t="s">
        <v>293</v>
      </c>
      <c r="U86" s="86"/>
      <c r="V86" s="90" t="s">
        <v>346</v>
      </c>
      <c r="W86" s="88">
        <v>43707.098645833335</v>
      </c>
      <c r="X86" s="90" t="s">
        <v>411</v>
      </c>
      <c r="Y86" s="86"/>
      <c r="Z86" s="86"/>
      <c r="AA86" s="92" t="s">
        <v>477</v>
      </c>
      <c r="AB86" s="86"/>
      <c r="AC86" s="86" t="b">
        <v>0</v>
      </c>
      <c r="AD86" s="86">
        <v>0</v>
      </c>
      <c r="AE86" s="92" t="s">
        <v>482</v>
      </c>
      <c r="AF86" s="86" t="b">
        <v>0</v>
      </c>
      <c r="AG86" s="86" t="s">
        <v>483</v>
      </c>
      <c r="AH86" s="86"/>
      <c r="AI86" s="92" t="s">
        <v>482</v>
      </c>
      <c r="AJ86" s="86" t="b">
        <v>0</v>
      </c>
      <c r="AK86" s="86">
        <v>0</v>
      </c>
      <c r="AL86" s="92" t="s">
        <v>482</v>
      </c>
      <c r="AM86" s="86" t="s">
        <v>485</v>
      </c>
      <c r="AN86" s="86" t="b">
        <v>0</v>
      </c>
      <c r="AO86" s="92" t="s">
        <v>477</v>
      </c>
      <c r="AP86" s="86" t="s">
        <v>176</v>
      </c>
      <c r="AQ86" s="86">
        <v>0</v>
      </c>
      <c r="AR86" s="86">
        <v>0</v>
      </c>
      <c r="AS86" s="86" t="s">
        <v>488</v>
      </c>
      <c r="AT86" s="86" t="s">
        <v>489</v>
      </c>
      <c r="AU86" s="86" t="s">
        <v>490</v>
      </c>
      <c r="AV86" s="86" t="s">
        <v>491</v>
      </c>
      <c r="AW86" s="86" t="s">
        <v>492</v>
      </c>
      <c r="AX86" s="86" t="s">
        <v>493</v>
      </c>
      <c r="AY86" s="86" t="s">
        <v>494</v>
      </c>
      <c r="AZ86" s="90" t="s">
        <v>495</v>
      </c>
      <c r="BA86">
        <v>1</v>
      </c>
      <c r="BB86" s="85" t="str">
        <f>REPLACE(INDEX(GroupVertices[Group],MATCH(Edges[[#This Row],[Vertex 1]],GroupVertices[Vertex],0)),1,1,"")</f>
        <v>1</v>
      </c>
      <c r="BC86" s="85" t="str">
        <f>REPLACE(INDEX(GroupVertices[Group],MATCH(Edges[[#This Row],[Vertex 2]],GroupVertices[Vertex],0)),1,1,"")</f>
        <v>1</v>
      </c>
      <c r="BD86" s="51">
        <v>0</v>
      </c>
      <c r="BE86" s="52">
        <v>0</v>
      </c>
      <c r="BF86" s="51">
        <v>0</v>
      </c>
      <c r="BG86" s="52">
        <v>0</v>
      </c>
      <c r="BH86" s="51">
        <v>0</v>
      </c>
      <c r="BI86" s="52">
        <v>0</v>
      </c>
      <c r="BJ86" s="51">
        <v>13</v>
      </c>
      <c r="BK86" s="52">
        <v>100</v>
      </c>
      <c r="BL86" s="51">
        <v>13</v>
      </c>
    </row>
    <row r="87" spans="1:64" ht="45">
      <c r="A87" s="84" t="s">
        <v>263</v>
      </c>
      <c r="B87" s="84" t="s">
        <v>262</v>
      </c>
      <c r="C87" s="53" t="s">
        <v>1134</v>
      </c>
      <c r="D87" s="54">
        <v>3</v>
      </c>
      <c r="E87" s="65" t="s">
        <v>132</v>
      </c>
      <c r="F87" s="55">
        <v>35</v>
      </c>
      <c r="G87" s="53"/>
      <c r="H87" s="57"/>
      <c r="I87" s="56"/>
      <c r="J87" s="56"/>
      <c r="K87" s="36" t="s">
        <v>65</v>
      </c>
      <c r="L87" s="83">
        <v>87</v>
      </c>
      <c r="M87" s="83"/>
      <c r="N87" s="63"/>
      <c r="O87" s="86" t="s">
        <v>268</v>
      </c>
      <c r="P87" s="88">
        <v>43708.324525462966</v>
      </c>
      <c r="Q87" s="86" t="s">
        <v>271</v>
      </c>
      <c r="R87" s="86"/>
      <c r="S87" s="86"/>
      <c r="T87" s="86" t="s">
        <v>293</v>
      </c>
      <c r="U87" s="86"/>
      <c r="V87" s="90" t="s">
        <v>347</v>
      </c>
      <c r="W87" s="88">
        <v>43708.324525462966</v>
      </c>
      <c r="X87" s="90" t="s">
        <v>412</v>
      </c>
      <c r="Y87" s="86"/>
      <c r="Z87" s="86"/>
      <c r="AA87" s="92" t="s">
        <v>478</v>
      </c>
      <c r="AB87" s="86"/>
      <c r="AC87" s="86" t="b">
        <v>0</v>
      </c>
      <c r="AD87" s="86">
        <v>0</v>
      </c>
      <c r="AE87" s="92" t="s">
        <v>482</v>
      </c>
      <c r="AF87" s="86" t="b">
        <v>0</v>
      </c>
      <c r="AG87" s="86" t="s">
        <v>483</v>
      </c>
      <c r="AH87" s="86"/>
      <c r="AI87" s="92" t="s">
        <v>482</v>
      </c>
      <c r="AJ87" s="86" t="b">
        <v>0</v>
      </c>
      <c r="AK87" s="86">
        <v>0</v>
      </c>
      <c r="AL87" s="92" t="s">
        <v>477</v>
      </c>
      <c r="AM87" s="86" t="s">
        <v>485</v>
      </c>
      <c r="AN87" s="86" t="b">
        <v>0</v>
      </c>
      <c r="AO87" s="92" t="s">
        <v>477</v>
      </c>
      <c r="AP87" s="86" t="s">
        <v>176</v>
      </c>
      <c r="AQ87" s="86">
        <v>0</v>
      </c>
      <c r="AR87" s="86">
        <v>0</v>
      </c>
      <c r="AS87" s="86"/>
      <c r="AT87" s="86"/>
      <c r="AU87" s="86"/>
      <c r="AV87" s="86"/>
      <c r="AW87" s="86"/>
      <c r="AX87" s="86"/>
      <c r="AY87" s="86"/>
      <c r="AZ87" s="86"/>
      <c r="BA87">
        <v>1</v>
      </c>
      <c r="BB87" s="85" t="str">
        <f>REPLACE(INDEX(GroupVertices[Group],MATCH(Edges[[#This Row],[Vertex 1]],GroupVertices[Vertex],0)),1,1,"")</f>
        <v>1</v>
      </c>
      <c r="BC87" s="85" t="str">
        <f>REPLACE(INDEX(GroupVertices[Group],MATCH(Edges[[#This Row],[Vertex 2]],GroupVertices[Vertex],0)),1,1,"")</f>
        <v>1</v>
      </c>
      <c r="BD87" s="51">
        <v>0</v>
      </c>
      <c r="BE87" s="52">
        <v>0</v>
      </c>
      <c r="BF87" s="51">
        <v>0</v>
      </c>
      <c r="BG87" s="52">
        <v>0</v>
      </c>
      <c r="BH87" s="51">
        <v>0</v>
      </c>
      <c r="BI87" s="52">
        <v>0</v>
      </c>
      <c r="BJ87" s="51">
        <v>15</v>
      </c>
      <c r="BK87" s="52">
        <v>100</v>
      </c>
      <c r="BL87" s="51">
        <v>15</v>
      </c>
    </row>
    <row r="88" spans="1:64" ht="45">
      <c r="A88" s="84" t="s">
        <v>264</v>
      </c>
      <c r="B88" s="84" t="s">
        <v>266</v>
      </c>
      <c r="C88" s="53" t="s">
        <v>1134</v>
      </c>
      <c r="D88" s="54">
        <v>3</v>
      </c>
      <c r="E88" s="65" t="s">
        <v>132</v>
      </c>
      <c r="F88" s="55">
        <v>35</v>
      </c>
      <c r="G88" s="53"/>
      <c r="H88" s="57"/>
      <c r="I88" s="56"/>
      <c r="J88" s="56"/>
      <c r="K88" s="36" t="s">
        <v>65</v>
      </c>
      <c r="L88" s="83">
        <v>88</v>
      </c>
      <c r="M88" s="83"/>
      <c r="N88" s="63"/>
      <c r="O88" s="86" t="s">
        <v>268</v>
      </c>
      <c r="P88" s="88">
        <v>43708.35689814815</v>
      </c>
      <c r="Q88" s="86" t="s">
        <v>272</v>
      </c>
      <c r="R88" s="86"/>
      <c r="S88" s="86"/>
      <c r="T88" s="86" t="s">
        <v>293</v>
      </c>
      <c r="U88" s="86"/>
      <c r="V88" s="90" t="s">
        <v>348</v>
      </c>
      <c r="W88" s="88">
        <v>43708.35689814815</v>
      </c>
      <c r="X88" s="90" t="s">
        <v>413</v>
      </c>
      <c r="Y88" s="86"/>
      <c r="Z88" s="86"/>
      <c r="AA88" s="92" t="s">
        <v>479</v>
      </c>
      <c r="AB88" s="86"/>
      <c r="AC88" s="86" t="b">
        <v>0</v>
      </c>
      <c r="AD88" s="86">
        <v>0</v>
      </c>
      <c r="AE88" s="92" t="s">
        <v>482</v>
      </c>
      <c r="AF88" s="86" t="b">
        <v>0</v>
      </c>
      <c r="AG88" s="86" t="s">
        <v>483</v>
      </c>
      <c r="AH88" s="86"/>
      <c r="AI88" s="92" t="s">
        <v>482</v>
      </c>
      <c r="AJ88" s="86" t="b">
        <v>0</v>
      </c>
      <c r="AK88" s="86">
        <v>0</v>
      </c>
      <c r="AL88" s="92" t="s">
        <v>480</v>
      </c>
      <c r="AM88" s="86" t="s">
        <v>485</v>
      </c>
      <c r="AN88" s="86" t="b">
        <v>0</v>
      </c>
      <c r="AO88" s="92" t="s">
        <v>480</v>
      </c>
      <c r="AP88" s="86" t="s">
        <v>176</v>
      </c>
      <c r="AQ88" s="86">
        <v>0</v>
      </c>
      <c r="AR88" s="86">
        <v>0</v>
      </c>
      <c r="AS88" s="86"/>
      <c r="AT88" s="86"/>
      <c r="AU88" s="86"/>
      <c r="AV88" s="86"/>
      <c r="AW88" s="86"/>
      <c r="AX88" s="86"/>
      <c r="AY88" s="86"/>
      <c r="AZ88" s="86"/>
      <c r="BA88">
        <v>1</v>
      </c>
      <c r="BB88" s="85" t="str">
        <f>REPLACE(INDEX(GroupVertices[Group],MATCH(Edges[[#This Row],[Vertex 1]],GroupVertices[Vertex],0)),1,1,"")</f>
        <v>2</v>
      </c>
      <c r="BC88" s="85" t="str">
        <f>REPLACE(INDEX(GroupVertices[Group],MATCH(Edges[[#This Row],[Vertex 2]],GroupVertices[Vertex],0)),1,1,"")</f>
        <v>2</v>
      </c>
      <c r="BD88" s="51"/>
      <c r="BE88" s="52"/>
      <c r="BF88" s="51"/>
      <c r="BG88" s="52"/>
      <c r="BH88" s="51"/>
      <c r="BI88" s="52"/>
      <c r="BJ88" s="51"/>
      <c r="BK88" s="52"/>
      <c r="BL88" s="51"/>
    </row>
    <row r="89" spans="1:64" ht="30">
      <c r="A89" s="84" t="s">
        <v>265</v>
      </c>
      <c r="B89" s="84" t="s">
        <v>265</v>
      </c>
      <c r="C89" s="53" t="s">
        <v>1133</v>
      </c>
      <c r="D89" s="54">
        <v>3</v>
      </c>
      <c r="E89" s="65" t="s">
        <v>136</v>
      </c>
      <c r="F89" s="55">
        <v>35</v>
      </c>
      <c r="G89" s="53"/>
      <c r="H89" s="57"/>
      <c r="I89" s="56"/>
      <c r="J89" s="56"/>
      <c r="K89" s="36" t="s">
        <v>65</v>
      </c>
      <c r="L89" s="83">
        <v>89</v>
      </c>
      <c r="M89" s="83"/>
      <c r="N89" s="63"/>
      <c r="O89" s="86" t="s">
        <v>176</v>
      </c>
      <c r="P89" s="88">
        <v>43707.997615740744</v>
      </c>
      <c r="Q89" s="86" t="s">
        <v>281</v>
      </c>
      <c r="R89" s="90" t="s">
        <v>288</v>
      </c>
      <c r="S89" s="86" t="s">
        <v>290</v>
      </c>
      <c r="T89" s="86" t="s">
        <v>293</v>
      </c>
      <c r="U89" s="86"/>
      <c r="V89" s="90" t="s">
        <v>349</v>
      </c>
      <c r="W89" s="88">
        <v>43707.997615740744</v>
      </c>
      <c r="X89" s="90" t="s">
        <v>414</v>
      </c>
      <c r="Y89" s="86"/>
      <c r="Z89" s="86"/>
      <c r="AA89" s="92" t="s">
        <v>480</v>
      </c>
      <c r="AB89" s="86"/>
      <c r="AC89" s="86" t="b">
        <v>0</v>
      </c>
      <c r="AD89" s="86">
        <v>0</v>
      </c>
      <c r="AE89" s="92" t="s">
        <v>482</v>
      </c>
      <c r="AF89" s="86" t="b">
        <v>0</v>
      </c>
      <c r="AG89" s="86" t="s">
        <v>483</v>
      </c>
      <c r="AH89" s="86"/>
      <c r="AI89" s="92" t="s">
        <v>482</v>
      </c>
      <c r="AJ89" s="86" t="b">
        <v>0</v>
      </c>
      <c r="AK89" s="86">
        <v>0</v>
      </c>
      <c r="AL89" s="92" t="s">
        <v>482</v>
      </c>
      <c r="AM89" s="86" t="s">
        <v>487</v>
      </c>
      <c r="AN89" s="86" t="b">
        <v>1</v>
      </c>
      <c r="AO89" s="92" t="s">
        <v>480</v>
      </c>
      <c r="AP89" s="86" t="s">
        <v>176</v>
      </c>
      <c r="AQ89" s="86">
        <v>0</v>
      </c>
      <c r="AR89" s="86">
        <v>0</v>
      </c>
      <c r="AS89" s="86"/>
      <c r="AT89" s="86"/>
      <c r="AU89" s="86"/>
      <c r="AV89" s="86"/>
      <c r="AW89" s="86"/>
      <c r="AX89" s="86"/>
      <c r="AY89" s="86"/>
      <c r="AZ89" s="86"/>
      <c r="BA89">
        <v>2</v>
      </c>
      <c r="BB89" s="85" t="str">
        <f>REPLACE(INDEX(GroupVertices[Group],MATCH(Edges[[#This Row],[Vertex 1]],GroupVertices[Vertex],0)),1,1,"")</f>
        <v>2</v>
      </c>
      <c r="BC89" s="85" t="str">
        <f>REPLACE(INDEX(GroupVertices[Group],MATCH(Edges[[#This Row],[Vertex 2]],GroupVertices[Vertex],0)),1,1,"")</f>
        <v>2</v>
      </c>
      <c r="BD89" s="51">
        <v>0</v>
      </c>
      <c r="BE89" s="52">
        <v>0</v>
      </c>
      <c r="BF89" s="51">
        <v>0</v>
      </c>
      <c r="BG89" s="52">
        <v>0</v>
      </c>
      <c r="BH89" s="51">
        <v>0</v>
      </c>
      <c r="BI89" s="52">
        <v>0</v>
      </c>
      <c r="BJ89" s="51">
        <v>16</v>
      </c>
      <c r="BK89" s="52">
        <v>100</v>
      </c>
      <c r="BL89" s="51">
        <v>16</v>
      </c>
    </row>
    <row r="90" spans="1:64" ht="30">
      <c r="A90" s="84" t="s">
        <v>265</v>
      </c>
      <c r="B90" s="84" t="s">
        <v>265</v>
      </c>
      <c r="C90" s="53" t="s">
        <v>1133</v>
      </c>
      <c r="D90" s="54">
        <v>3</v>
      </c>
      <c r="E90" s="65" t="s">
        <v>136</v>
      </c>
      <c r="F90" s="55">
        <v>35</v>
      </c>
      <c r="G90" s="53"/>
      <c r="H90" s="57"/>
      <c r="I90" s="56"/>
      <c r="J90" s="56"/>
      <c r="K90" s="36" t="s">
        <v>65</v>
      </c>
      <c r="L90" s="83">
        <v>90</v>
      </c>
      <c r="M90" s="83"/>
      <c r="N90" s="63"/>
      <c r="O90" s="86" t="s">
        <v>176</v>
      </c>
      <c r="P90" s="88">
        <v>43708.074479166666</v>
      </c>
      <c r="Q90" s="86" t="s">
        <v>282</v>
      </c>
      <c r="R90" s="90" t="s">
        <v>285</v>
      </c>
      <c r="S90" s="86" t="s">
        <v>289</v>
      </c>
      <c r="T90" s="86" t="s">
        <v>293</v>
      </c>
      <c r="U90" s="86"/>
      <c r="V90" s="90" t="s">
        <v>349</v>
      </c>
      <c r="W90" s="88">
        <v>43708.074479166666</v>
      </c>
      <c r="X90" s="90" t="s">
        <v>415</v>
      </c>
      <c r="Y90" s="86"/>
      <c r="Z90" s="86"/>
      <c r="AA90" s="92" t="s">
        <v>481</v>
      </c>
      <c r="AB90" s="86"/>
      <c r="AC90" s="86" t="b">
        <v>0</v>
      </c>
      <c r="AD90" s="86">
        <v>0</v>
      </c>
      <c r="AE90" s="92" t="s">
        <v>482</v>
      </c>
      <c r="AF90" s="86" t="b">
        <v>0</v>
      </c>
      <c r="AG90" s="86" t="s">
        <v>483</v>
      </c>
      <c r="AH90" s="86"/>
      <c r="AI90" s="92" t="s">
        <v>482</v>
      </c>
      <c r="AJ90" s="86" t="b">
        <v>0</v>
      </c>
      <c r="AK90" s="86">
        <v>0</v>
      </c>
      <c r="AL90" s="92" t="s">
        <v>482</v>
      </c>
      <c r="AM90" s="86" t="s">
        <v>484</v>
      </c>
      <c r="AN90" s="86" t="b">
        <v>0</v>
      </c>
      <c r="AO90" s="92" t="s">
        <v>481</v>
      </c>
      <c r="AP90" s="86" t="s">
        <v>176</v>
      </c>
      <c r="AQ90" s="86">
        <v>0</v>
      </c>
      <c r="AR90" s="86">
        <v>0</v>
      </c>
      <c r="AS90" s="86"/>
      <c r="AT90" s="86"/>
      <c r="AU90" s="86"/>
      <c r="AV90" s="86"/>
      <c r="AW90" s="86"/>
      <c r="AX90" s="86"/>
      <c r="AY90" s="86"/>
      <c r="AZ90" s="86"/>
      <c r="BA90">
        <v>2</v>
      </c>
      <c r="BB90" s="85" t="str">
        <f>REPLACE(INDEX(GroupVertices[Group],MATCH(Edges[[#This Row],[Vertex 1]],GroupVertices[Vertex],0)),1,1,"")</f>
        <v>2</v>
      </c>
      <c r="BC90" s="85" t="str">
        <f>REPLACE(INDEX(GroupVertices[Group],MATCH(Edges[[#This Row],[Vertex 2]],GroupVertices[Vertex],0)),1,1,"")</f>
        <v>2</v>
      </c>
      <c r="BD90" s="51">
        <v>0</v>
      </c>
      <c r="BE90" s="52">
        <v>0</v>
      </c>
      <c r="BF90" s="51">
        <v>0</v>
      </c>
      <c r="BG90" s="52">
        <v>0</v>
      </c>
      <c r="BH90" s="51">
        <v>0</v>
      </c>
      <c r="BI90" s="52">
        <v>0</v>
      </c>
      <c r="BJ90" s="51">
        <v>14</v>
      </c>
      <c r="BK90" s="52">
        <v>100</v>
      </c>
      <c r="BL90" s="51">
        <v>14</v>
      </c>
    </row>
    <row r="91" spans="1:64" ht="45">
      <c r="A91" s="84" t="s">
        <v>264</v>
      </c>
      <c r="B91" s="84" t="s">
        <v>265</v>
      </c>
      <c r="C91" s="53" t="s">
        <v>1134</v>
      </c>
      <c r="D91" s="54">
        <v>3</v>
      </c>
      <c r="E91" s="65" t="s">
        <v>132</v>
      </c>
      <c r="F91" s="55">
        <v>35</v>
      </c>
      <c r="G91" s="53"/>
      <c r="H91" s="57"/>
      <c r="I91" s="56"/>
      <c r="J91" s="56"/>
      <c r="K91" s="36" t="s">
        <v>65</v>
      </c>
      <c r="L91" s="83">
        <v>91</v>
      </c>
      <c r="M91" s="83"/>
      <c r="N91" s="63"/>
      <c r="O91" s="86" t="s">
        <v>268</v>
      </c>
      <c r="P91" s="88">
        <v>43708.35689814815</v>
      </c>
      <c r="Q91" s="86" t="s">
        <v>272</v>
      </c>
      <c r="R91" s="86"/>
      <c r="S91" s="86"/>
      <c r="T91" s="86" t="s">
        <v>293</v>
      </c>
      <c r="U91" s="86"/>
      <c r="V91" s="90" t="s">
        <v>348</v>
      </c>
      <c r="W91" s="88">
        <v>43708.35689814815</v>
      </c>
      <c r="X91" s="90" t="s">
        <v>413</v>
      </c>
      <c r="Y91" s="86"/>
      <c r="Z91" s="86"/>
      <c r="AA91" s="92" t="s">
        <v>479</v>
      </c>
      <c r="AB91" s="86"/>
      <c r="AC91" s="86" t="b">
        <v>0</v>
      </c>
      <c r="AD91" s="86">
        <v>0</v>
      </c>
      <c r="AE91" s="92" t="s">
        <v>482</v>
      </c>
      <c r="AF91" s="86" t="b">
        <v>0</v>
      </c>
      <c r="AG91" s="86" t="s">
        <v>483</v>
      </c>
      <c r="AH91" s="86"/>
      <c r="AI91" s="92" t="s">
        <v>482</v>
      </c>
      <c r="AJ91" s="86" t="b">
        <v>0</v>
      </c>
      <c r="AK91" s="86">
        <v>0</v>
      </c>
      <c r="AL91" s="92" t="s">
        <v>480</v>
      </c>
      <c r="AM91" s="86" t="s">
        <v>485</v>
      </c>
      <c r="AN91" s="86" t="b">
        <v>0</v>
      </c>
      <c r="AO91" s="92" t="s">
        <v>480</v>
      </c>
      <c r="AP91" s="86" t="s">
        <v>176</v>
      </c>
      <c r="AQ91" s="86">
        <v>0</v>
      </c>
      <c r="AR91" s="86">
        <v>0</v>
      </c>
      <c r="AS91" s="86"/>
      <c r="AT91" s="86"/>
      <c r="AU91" s="86"/>
      <c r="AV91" s="86"/>
      <c r="AW91" s="86"/>
      <c r="AX91" s="86"/>
      <c r="AY91" s="86"/>
      <c r="AZ91" s="86"/>
      <c r="BA91">
        <v>1</v>
      </c>
      <c r="BB91" s="85" t="str">
        <f>REPLACE(INDEX(GroupVertices[Group],MATCH(Edges[[#This Row],[Vertex 1]],GroupVertices[Vertex],0)),1,1,"")</f>
        <v>2</v>
      </c>
      <c r="BC91" s="85" t="str">
        <f>REPLACE(INDEX(GroupVertices[Group],MATCH(Edges[[#This Row],[Vertex 2]],GroupVertices[Vertex],0)),1,1,"")</f>
        <v>2</v>
      </c>
      <c r="BD91" s="51">
        <v>0</v>
      </c>
      <c r="BE91" s="52">
        <v>0</v>
      </c>
      <c r="BF91" s="51">
        <v>0</v>
      </c>
      <c r="BG91" s="52">
        <v>0</v>
      </c>
      <c r="BH91" s="51">
        <v>0</v>
      </c>
      <c r="BI91" s="52">
        <v>0</v>
      </c>
      <c r="BJ91" s="51">
        <v>19</v>
      </c>
      <c r="BK91" s="52">
        <v>100</v>
      </c>
      <c r="BL91"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ErrorMessage="1" sqref="N2:N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Color" prompt="To select an optional edge color, right-click and select Select Color on the right-click menu." sqref="C3:C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Opacity" prompt="Enter an optional edge opacity between 0 (transparent) and 100 (opaque)." errorTitle="Invalid Edge Opacity" error="The optional edge opacity must be a whole number between 0 and 10." sqref="F3:F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showErrorMessage="1" promptTitle="Vertex 1 Name" prompt="Enter the name of the edge's first vertex." sqref="A3:A91"/>
    <dataValidation allowBlank="1" showInputMessage="1" showErrorMessage="1" promptTitle="Vertex 2 Name" prompt="Enter the name of the edge's second vertex." sqref="B3:B91"/>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1"/>
  </dataValidations>
  <hyperlinks>
    <hyperlink ref="R3" r:id="rId1" display="https://www.youtube.com/watch?v=EmuvOx9BhFg&amp;t=163s"/>
    <hyperlink ref="R41" r:id="rId2" display="https://www.youtube.com/watch?v=EmuvOx9BhFg&amp;feature=youtu.be"/>
    <hyperlink ref="R42" r:id="rId3" display="https://www.youtube.com/watch?v=RGF26opY5bg&amp;feature=youtu.be"/>
    <hyperlink ref="R43" r:id="rId4" display="https://www.youtube.com/watch?v=RGF26opY5bg&amp;feature=youtu.be"/>
    <hyperlink ref="R44" r:id="rId5" display="https://www.youtube.com/watch?v=EmuvOx9BhFg&amp;t=163s"/>
    <hyperlink ref="R46" r:id="rId6" display="https://www.youtube.com/watch?v=RGF26opY5bg&amp;feature=youtu.be"/>
    <hyperlink ref="R54" r:id="rId7" display="https://www.youtube.com/watch?v=RGF26opY5bg&amp;feature=youtu.be"/>
    <hyperlink ref="R55" r:id="rId8" display="https://www.youtube.com/watch?v=RGF26opY5bg&amp;feature=youtu.be"/>
    <hyperlink ref="R56" r:id="rId9" display="https://twitter.com/i/web/status/1164554208567332864"/>
    <hyperlink ref="R57" r:id="rId10" display="https://www.youtube.com/watch?v=EmuvOx9BhFg&amp;t=163s"/>
    <hyperlink ref="R58" r:id="rId11" display="https://twitter.com/i/web/status/1167134299444957184"/>
    <hyperlink ref="R61" r:id="rId12" display="https://www.youtube.com/watch?v=EmuvOx9BhFg&amp;t=163s"/>
    <hyperlink ref="R62" r:id="rId13" display="https://www.youtube.com/watch?v=RGF26opY5bg&amp;feature=youtu.be"/>
    <hyperlink ref="R67" r:id="rId14" display="https://www.youtube.com/watch?v=RGF26opY5bg&amp;feature=youtu.be"/>
    <hyperlink ref="R89" r:id="rId15" display="https://twitter.com/i/web/status/1167586944668307457"/>
    <hyperlink ref="R90" r:id="rId16" display="https://www.youtube.com/watch?v=RGF26opY5bg&amp;feature=youtu.be"/>
    <hyperlink ref="V3" r:id="rId17" display="http://pbs.twimg.com/profile_images/541670155797807104/332YhohL_normal.jpeg"/>
    <hyperlink ref="V4" r:id="rId18" display="http://pbs.twimg.com/profile_images/541670155797807104/332YhohL_normal.jpeg"/>
    <hyperlink ref="V5" r:id="rId19" display="http://pbs.twimg.com/profile_images/1148301631768973312/gOjsDeFe_normal.png"/>
    <hyperlink ref="V6" r:id="rId20" display="http://pbs.twimg.com/profile_images/1048585401794023429/shrV83UL_normal.jpg"/>
    <hyperlink ref="V7" r:id="rId21" display="http://pbs.twimg.com/profile_images/1093679102781997056/mYFzYARr_normal.jpg"/>
    <hyperlink ref="V8" r:id="rId22" display="http://pbs.twimg.com/profile_images/1057594720816455680/fpToV4Pv_normal.jpg"/>
    <hyperlink ref="V9" r:id="rId23" display="http://pbs.twimg.com/profile_images/1071075717696364545/zsBhpxdj_normal.jpg"/>
    <hyperlink ref="V10" r:id="rId24" display="http://pbs.twimg.com/profile_images/1048691133948334081/VIeyQZjO_normal.jpg"/>
    <hyperlink ref="V11" r:id="rId25" display="http://pbs.twimg.com/profile_images/1764772121/image_normal.jpg"/>
    <hyperlink ref="V12" r:id="rId26" display="http://pbs.twimg.com/profile_images/1060251098202685449/Eho_Cuwi_normal.jpg"/>
    <hyperlink ref="V13" r:id="rId27" display="http://pbs.twimg.com/profile_images/1048562893762039808/k-dpqfKA_normal.jpg"/>
    <hyperlink ref="V14" r:id="rId28" display="http://pbs.twimg.com/profile_images/1139061876959186944/HCDVVlZn_normal.jpg"/>
    <hyperlink ref="V15" r:id="rId29" display="http://pbs.twimg.com/profile_images/1058452241638719489/O-OGr4cX_normal.jpg"/>
    <hyperlink ref="V16" r:id="rId30" display="http://pbs.twimg.com/profile_images/749496173795434496/0EEOV7Yx_normal.jpg"/>
    <hyperlink ref="V17" r:id="rId31" display="http://pbs.twimg.com/profile_images/1144423940355440642/ekTuV2Ae_normal.jpg"/>
    <hyperlink ref="V18" r:id="rId32" display="http://pbs.twimg.com/profile_images/1164624147546329093/vfBpVSAx_normal.jpg"/>
    <hyperlink ref="V19" r:id="rId33" display="http://pbs.twimg.com/profile_images/1161773876151574528/7cAoo0Sd_normal.jpg"/>
    <hyperlink ref="V20" r:id="rId34" display="http://pbs.twimg.com/profile_images/1159035931879452673/uiPdWuFX_normal.jpg"/>
    <hyperlink ref="V21" r:id="rId35" display="http://pbs.twimg.com/profile_images/1166786730223181825/knkeIqlk_normal.jpg"/>
    <hyperlink ref="V22" r:id="rId36" display="http://pbs.twimg.com/profile_images/1154996048546402304/aSQdZFsJ_normal.jpg"/>
    <hyperlink ref="V23" r:id="rId37" display="http://pbs.twimg.com/profile_images/675845516052324352/HkoLl1F2_normal.jpg"/>
    <hyperlink ref="V24" r:id="rId38" display="http://pbs.twimg.com/profile_images/1132257775113965569/fdDnoRrz_normal.png"/>
    <hyperlink ref="V25" r:id="rId39" display="http://pbs.twimg.com/profile_images/1054302578027184128/hDfevqvJ_normal.jpg"/>
    <hyperlink ref="V26" r:id="rId40" display="http://pbs.twimg.com/profile_images/872976437644595201/iV17LWEB_normal.jpg"/>
    <hyperlink ref="V27" r:id="rId41" display="http://pbs.twimg.com/profile_images/1159290125366546432/a4RwGZVW_normal.jpg"/>
    <hyperlink ref="V28" r:id="rId42" display="http://pbs.twimg.com/profile_images/1092916610271191041/ANB3-CeB_normal.jpg"/>
    <hyperlink ref="V29" r:id="rId43" display="http://pbs.twimg.com/profile_images/1092916610271191041/ANB3-CeB_normal.jpg"/>
    <hyperlink ref="V30" r:id="rId44" display="http://pbs.twimg.com/profile_images/1164993309489713153/BANCA_gN_normal.jpg"/>
    <hyperlink ref="V31" r:id="rId45" display="http://pbs.twimg.com/profile_images/866364945042202624/Dgix4lok_normal.jpg"/>
    <hyperlink ref="V32" r:id="rId46" display="http://pbs.twimg.com/profile_images/866364945042202624/Dgix4lok_normal.jpg"/>
    <hyperlink ref="V33" r:id="rId47" display="http://pbs.twimg.com/profile_images/1166894771606097920/bwVWGR6w_normal.jpg"/>
    <hyperlink ref="V34" r:id="rId48" display="http://pbs.twimg.com/profile_images/1166894771606097920/bwVWGR6w_normal.jpg"/>
    <hyperlink ref="V35" r:id="rId49" display="http://pbs.twimg.com/profile_images/1167552436552306689/8hHcSSMd_normal.jpg"/>
    <hyperlink ref="V36" r:id="rId50" display="http://pbs.twimg.com/profile_images/1167552436552306689/8hHcSSMd_normal.jpg"/>
    <hyperlink ref="V37" r:id="rId51" display="http://pbs.twimg.com/profile_images/1167563675387006977/tnqoj29p_normal.jpg"/>
    <hyperlink ref="V38" r:id="rId52" display="http://pbs.twimg.com/profile_images/1167563675387006977/tnqoj29p_normal.jpg"/>
    <hyperlink ref="V39" r:id="rId53" display="http://pbs.twimg.com/profile_images/1165961390156406784/rtBSG0d-_normal.jpg"/>
    <hyperlink ref="V40" r:id="rId54" display="http://pbs.twimg.com/profile_images/1165961390156406784/rtBSG0d-_normal.jpg"/>
    <hyperlink ref="V41" r:id="rId55" display="http://pbs.twimg.com/profile_images/566260009139335170/YraxOiBp_normal.jpeg"/>
    <hyperlink ref="V42" r:id="rId56" display="http://pbs.twimg.com/profile_images/566260009139335170/YraxOiBp_normal.jpeg"/>
    <hyperlink ref="V43" r:id="rId57" display="http://pbs.twimg.com/profile_images/3306901265/c3ae890527eee0e55552a4e7e7443370_normal.jpeg"/>
    <hyperlink ref="V44" r:id="rId58" display="http://pbs.twimg.com/profile_images/566260009139335170/YraxOiBp_normal.jpeg"/>
    <hyperlink ref="V45" r:id="rId59" display="http://pbs.twimg.com/profile_images/566260009139335170/YraxOiBp_normal.jpeg"/>
    <hyperlink ref="V46" r:id="rId60" display="http://pbs.twimg.com/profile_images/3306901265/c3ae890527eee0e55552a4e7e7443370_normal.jpeg"/>
    <hyperlink ref="V47" r:id="rId61" display="http://pbs.twimg.com/profile_images/3306901265/c3ae890527eee0e55552a4e7e7443370_normal.jpeg"/>
    <hyperlink ref="V48" r:id="rId62" display="http://pbs.twimg.com/profile_images/1133654639591731203/XhfUORw0_normal.jpg"/>
    <hyperlink ref="V49" r:id="rId63" display="http://pbs.twimg.com/profile_images/1133654639591731203/XhfUORw0_normal.jpg"/>
    <hyperlink ref="V50" r:id="rId64" display="http://pbs.twimg.com/profile_images/1166556592675926022/696Mpqwf_normal.jpg"/>
    <hyperlink ref="V51" r:id="rId65" display="http://pbs.twimg.com/profile_images/1166556592675926022/696Mpqwf_normal.jpg"/>
    <hyperlink ref="V52" r:id="rId66" display="http://abs.twimg.com/sticky/default_profile_images/default_profile_normal.png"/>
    <hyperlink ref="V53" r:id="rId67" display="http://abs.twimg.com/sticky/default_profile_images/default_profile_normal.png"/>
    <hyperlink ref="V54" r:id="rId68" display="http://pbs.twimg.com/profile_images/1110604575705391107/DB3hWObT_normal.jpg"/>
    <hyperlink ref="V55" r:id="rId69" display="http://pbs.twimg.com/profile_images/547110836255219712/1U36hCUr_normal.jpeg"/>
    <hyperlink ref="V56" r:id="rId70" display="http://pbs.twimg.com/profile_images/1058450943971414016/ZILMH7Xj_normal.jpg"/>
    <hyperlink ref="V57" r:id="rId71" display="http://pbs.twimg.com/profile_images/1058450943971414016/ZILMH7Xj_normal.jpg"/>
    <hyperlink ref="V58" r:id="rId72" display="http://pbs.twimg.com/profile_images/1058450943971414016/ZILMH7Xj_normal.jpg"/>
    <hyperlink ref="V59" r:id="rId73" display="http://pbs.twimg.com/profile_images/1058450943971414016/ZILMH7Xj_normal.jpg"/>
    <hyperlink ref="V60" r:id="rId74" display="http://pbs.twimg.com/profile_images/1058450943971414016/ZILMH7Xj_normal.jpg"/>
    <hyperlink ref="V61" r:id="rId75" display="http://pbs.twimg.com/profile_images/1132494720654041088/ox942um6_normal.jpg"/>
    <hyperlink ref="V62" r:id="rId76" display="http://pbs.twimg.com/profile_images/1132494720654041088/ox942um6_normal.jpg"/>
    <hyperlink ref="V63" r:id="rId77" display="http://pbs.twimg.com/profile_images/1132494720654041088/ox942um6_normal.jpg"/>
    <hyperlink ref="V64" r:id="rId78" display="http://pbs.twimg.com/profile_images/1132494720654041088/ox942um6_normal.jpg"/>
    <hyperlink ref="V65" r:id="rId79" display="http://pbs.twimg.com/profile_images/1149920635050692608/ws7ruuMK_normal.jpg"/>
    <hyperlink ref="V66" r:id="rId80" display="http://pbs.twimg.com/profile_images/1149920635050692608/ws7ruuMK_normal.jpg"/>
    <hyperlink ref="V67" r:id="rId81" display="http://pbs.twimg.com/profile_images/1149920635050692608/ws7ruuMK_normal.jpg"/>
    <hyperlink ref="V68" r:id="rId82" display="http://pbs.twimg.com/profile_images/1125026618651684864/ozyMWCfq_normal.jpg"/>
    <hyperlink ref="V69" r:id="rId83" display="http://pbs.twimg.com/profile_images/1125026618651684864/ozyMWCfq_normal.jpg"/>
    <hyperlink ref="V70" r:id="rId84" display="http://pbs.twimg.com/profile_images/1145486338646560768/wyez2KQC_normal.jpg"/>
    <hyperlink ref="V71" r:id="rId85" display="http://pbs.twimg.com/profile_images/1145486338646560768/wyez2KQC_normal.jpg"/>
    <hyperlink ref="V72" r:id="rId86" display="http://pbs.twimg.com/profile_images/1167401591416283136/okvF1pXn_normal.jpg"/>
    <hyperlink ref="V73" r:id="rId87" display="http://pbs.twimg.com/profile_images/1167401591416283136/okvF1pXn_normal.jpg"/>
    <hyperlink ref="V74" r:id="rId88" display="http://pbs.twimg.com/profile_images/1115479544943841280/HAgPimN6_normal.jpg"/>
    <hyperlink ref="V75" r:id="rId89" display="http://pbs.twimg.com/profile_images/1115479544943841280/HAgPimN6_normal.jpg"/>
    <hyperlink ref="V76" r:id="rId90" display="http://pbs.twimg.com/profile_images/1114596375289892874/5Z78eK6r_normal.jpg"/>
    <hyperlink ref="V77" r:id="rId91" display="http://pbs.twimg.com/profile_images/1114596375289892874/5Z78eK6r_normal.jpg"/>
    <hyperlink ref="V78" r:id="rId92" display="http://pbs.twimg.com/profile_images/1085120550052286464/97skBLXY_normal.jpg"/>
    <hyperlink ref="V79" r:id="rId93" display="http://pbs.twimg.com/profile_images/1085120550052286464/97skBLXY_normal.jpg"/>
    <hyperlink ref="V80" r:id="rId94" display="http://pbs.twimg.com/profile_images/1082305631636373506/Fj88dNs1_normal.jpg"/>
    <hyperlink ref="V81" r:id="rId95" display="http://pbs.twimg.com/profile_images/1082305631636373506/Fj88dNs1_normal.jpg"/>
    <hyperlink ref="V82" r:id="rId96" display="http://pbs.twimg.com/profile_images/1045027559392579585/OpNLNQcT_normal.jpg"/>
    <hyperlink ref="V83" r:id="rId97" display="http://pbs.twimg.com/profile_images/1045027559392579585/OpNLNQcT_normal.jpg"/>
    <hyperlink ref="V84" r:id="rId98" display="http://pbs.twimg.com/profile_images/1158380032533979137/jmxD93hX_normal.jpg"/>
    <hyperlink ref="V85" r:id="rId99" display="http://pbs.twimg.com/profile_images/1158380032533979137/jmxD93hX_normal.jpg"/>
    <hyperlink ref="V86" r:id="rId100" display="http://pbs.twimg.com/profile_images/1053081376185110528/YIl8syNx_normal.jpg"/>
    <hyperlink ref="V87" r:id="rId101" display="http://pbs.twimg.com/profile_images/1109935176233246726/Z2KjQnEI_normal.jpg"/>
    <hyperlink ref="V88" r:id="rId102" display="http://pbs.twimg.com/profile_images/1166715099475775490/YZLdgvNf_normal.jpg"/>
    <hyperlink ref="V89" r:id="rId103" display="http://pbs.twimg.com/profile_images/1058739839384907776/WllDCirw_normal.jpg"/>
    <hyperlink ref="V90" r:id="rId104" display="http://pbs.twimg.com/profile_images/1058739839384907776/WllDCirw_normal.jpg"/>
    <hyperlink ref="V91" r:id="rId105" display="http://pbs.twimg.com/profile_images/1166715099475775490/YZLdgvNf_normal.jpg"/>
    <hyperlink ref="X3" r:id="rId106" display="https://twitter.com/#!/charbelantoun/status/1165989344303300608"/>
    <hyperlink ref="X4" r:id="rId107" display="https://twitter.com/#!/charbelantoun/status/1167135439301566469"/>
    <hyperlink ref="X5" r:id="rId108" display="https://twitter.com/#!/albertomiguelf5/status/1167136882561552390"/>
    <hyperlink ref="X6" r:id="rId109" display="https://twitter.com/#!/la7n_hady/status/1167261745267826688"/>
    <hyperlink ref="X7" r:id="rId110" display="https://twitter.com/#!/falshalawi/status/1167261774451810304"/>
    <hyperlink ref="X8" r:id="rId111" display="https://twitter.com/#!/jknrxwkddcsmqto/status/1167263311525793792"/>
    <hyperlink ref="X9" r:id="rId112" display="https://twitter.com/#!/k_2030_m/status/1167264287875883008"/>
    <hyperlink ref="X10" r:id="rId113" display="https://twitter.com/#!/ftem22477/status/1167271212147531776"/>
    <hyperlink ref="X11" r:id="rId114" display="https://twitter.com/#!/mqk50/status/1167271877443801088"/>
    <hyperlink ref="X12" r:id="rId115" display="https://twitter.com/#!/salemanj/status/1167281142862684160"/>
    <hyperlink ref="X13" r:id="rId116" display="https://twitter.com/#!/mg95zr/status/1167299952172650496"/>
    <hyperlink ref="X14" r:id="rId117" display="https://twitter.com/#!/gzalh1/status/1167300544102195202"/>
    <hyperlink ref="X15" r:id="rId118" display="https://twitter.com/#!/mmmm0505/status/1167300562930421763"/>
    <hyperlink ref="X16" r:id="rId119" display="https://twitter.com/#!/afun777/status/1167323352358240258"/>
    <hyperlink ref="X17" r:id="rId120" display="https://twitter.com/#!/alshahranimufl1/status/1167343496480661504"/>
    <hyperlink ref="X18" r:id="rId121" display="https://twitter.com/#!/icvvhuw9vsziso7/status/1167348368768667648"/>
    <hyperlink ref="X19" r:id="rId122" display="https://twitter.com/#!/sdalshmrany808/status/1167353877487915008"/>
    <hyperlink ref="X20" r:id="rId123" display="https://twitter.com/#!/8te7rxvqeipbddy/status/1167365636697337856"/>
    <hyperlink ref="X21" r:id="rId124" display="https://twitter.com/#!/moham977/status/1167383331249504257"/>
    <hyperlink ref="X22" r:id="rId125" display="https://twitter.com/#!/m_n_5800/status/1167393370894942209"/>
    <hyperlink ref="X23" r:id="rId126" display="https://twitter.com/#!/ngbahrain/status/1167405556266622979"/>
    <hyperlink ref="X24" r:id="rId127" display="https://twitter.com/#!/shqdmm/status/1167530263754301443"/>
    <hyperlink ref="X25" r:id="rId128" display="https://twitter.com/#!/mfaaa1987/status/1167537268774658048"/>
    <hyperlink ref="X26" r:id="rId129" display="https://twitter.com/#!/fafafa2030/status/1167540439970451456"/>
    <hyperlink ref="X27" r:id="rId130" display="https://twitter.com/#!/ali_gh_s/status/1167548358560550912"/>
    <hyperlink ref="X28" r:id="rId131" display="https://twitter.com/#!/aminalammar/status/1167587144556306432"/>
    <hyperlink ref="X29" r:id="rId132" display="https://twitter.com/#!/aminalammar/status/1167587144556306432"/>
    <hyperlink ref="X30" r:id="rId133" display="https://twitter.com/#!/alwahsh6325/status/1167587447770947585"/>
    <hyperlink ref="X31" r:id="rId134" display="https://twitter.com/#!/marwaal61/status/1167587484873777153"/>
    <hyperlink ref="X32" r:id="rId135" display="https://twitter.com/#!/marwaal61/status/1167587484873777153"/>
    <hyperlink ref="X33" r:id="rId136" display="https://twitter.com/#!/pacific_2020/status/1167587649277898754"/>
    <hyperlink ref="X34" r:id="rId137" display="https://twitter.com/#!/pacific_2020/status/1167587649277898754"/>
    <hyperlink ref="X35" r:id="rId138" display="https://twitter.com/#!/yasser_humairi/status/1167587742282407941"/>
    <hyperlink ref="X36" r:id="rId139" display="https://twitter.com/#!/yasser_humairi/status/1167587742282407941"/>
    <hyperlink ref="X37" r:id="rId140" display="https://twitter.com/#!/edrsedrs/status/1167592960189521921"/>
    <hyperlink ref="X38" r:id="rId141" display="https://twitter.com/#!/edrsedrs/status/1167592960189521921"/>
    <hyperlink ref="X39" r:id="rId142" display="https://twitter.com/#!/omarali904/status/1167593979304665091"/>
    <hyperlink ref="X40" r:id="rId143" display="https://twitter.com/#!/omarali904/status/1167593979304665091"/>
    <hyperlink ref="X41" r:id="rId144" display="https://twitter.com/#!/michelghandour/status/1165360650597687296"/>
    <hyperlink ref="X42" r:id="rId145" display="https://twitter.com/#!/michelghandour/status/1167594176994840576"/>
    <hyperlink ref="X43" r:id="rId146" display="https://twitter.com/#!/haningdr/status/1167598340852391936"/>
    <hyperlink ref="X44" r:id="rId147" display="https://twitter.com/#!/michelghandour/status/1166414390331133952"/>
    <hyperlink ref="X45" r:id="rId148" display="https://twitter.com/#!/michelghandour/status/1167136512359698432"/>
    <hyperlink ref="X46" r:id="rId149" display="https://twitter.com/#!/haningdr/status/1167598340852391936"/>
    <hyperlink ref="X47" r:id="rId150" display="https://twitter.com/#!/haningdr/status/1167135265351262210"/>
    <hyperlink ref="X48" r:id="rId151" display="https://twitter.com/#!/rjlsmoo/status/1167599895408193536"/>
    <hyperlink ref="X49" r:id="rId152" display="https://twitter.com/#!/rjlsmoo/status/1167599895408193536"/>
    <hyperlink ref="X50" r:id="rId153" display="https://twitter.com/#!/emadforman/status/1167606908670414849"/>
    <hyperlink ref="X51" r:id="rId154" display="https://twitter.com/#!/emadforman/status/1167606908670414849"/>
    <hyperlink ref="X52" r:id="rId155" display="https://twitter.com/#!/alhamdani_f/status/1167615170996244481"/>
    <hyperlink ref="X53" r:id="rId156" display="https://twitter.com/#!/alhamdani_f/status/1167615170996244481"/>
    <hyperlink ref="X54" r:id="rId157" display="https://twitter.com/#!/joumana_dak/status/1167616832343355392"/>
    <hyperlink ref="X55" r:id="rId158" display="https://twitter.com/#!/ramadhansj/status/1167620755275825153"/>
    <hyperlink ref="X56" r:id="rId159" display="https://twitter.com/#!/dcalhurra/status/1164554208567332864"/>
    <hyperlink ref="X57" r:id="rId160" display="https://twitter.com/#!/dcalhurra/status/1165981620932874240"/>
    <hyperlink ref="X58" r:id="rId161" display="https://twitter.com/#!/dcalhurra/status/1167134299444957184"/>
    <hyperlink ref="X59" r:id="rId162" display="https://twitter.com/#!/dcalhurra/status/1167587014465732609"/>
    <hyperlink ref="X60" r:id="rId163" display="https://twitter.com/#!/dcalhurra/status/1167587014465732609"/>
    <hyperlink ref="X61" r:id="rId164" display="https://twitter.com/#!/abosife2010/status/1165982132340219904"/>
    <hyperlink ref="X62" r:id="rId165" display="https://twitter.com/#!/abosife2010/status/1167623101842108417"/>
    <hyperlink ref="X63" r:id="rId166" display="https://twitter.com/#!/abosife2010/status/1167623700063096833"/>
    <hyperlink ref="X64" r:id="rId167" display="https://twitter.com/#!/abosife2010/status/1167623700063096833"/>
    <hyperlink ref="X65" r:id="rId168" display="https://twitter.com/#!/i3tox8rsobjiftw/status/1167587918900355073"/>
    <hyperlink ref="X66" r:id="rId169" display="https://twitter.com/#!/i3tox8rsobjiftw/status/1167587918900355073"/>
    <hyperlink ref="X67" r:id="rId170" display="https://twitter.com/#!/i3tox8rsobjiftw/status/1167636136291966976"/>
    <hyperlink ref="X68" r:id="rId171" display="https://twitter.com/#!/edycohen/status/1167661760398147584"/>
    <hyperlink ref="X69" r:id="rId172" display="https://twitter.com/#!/edycohen/status/1167661760398147584"/>
    <hyperlink ref="X70" r:id="rId173" display="https://twitter.com/#!/fade_salh/status/1167662019673231361"/>
    <hyperlink ref="X71" r:id="rId174" display="https://twitter.com/#!/fade_salh/status/1167662019673231361"/>
    <hyperlink ref="X72" r:id="rId175" display="https://twitter.com/#!/i38853673/status/1167662466177929218"/>
    <hyperlink ref="X73" r:id="rId176" display="https://twitter.com/#!/i38853673/status/1167662466177929218"/>
    <hyperlink ref="X74" r:id="rId177" display="https://twitter.com/#!/saud2918/status/1167664565359915008"/>
    <hyperlink ref="X75" r:id="rId178" display="https://twitter.com/#!/saud2918/status/1167664565359915008"/>
    <hyperlink ref="X76" r:id="rId179" display="https://twitter.com/#!/ikwfmamtvkd9bzy/status/1167670413054414848"/>
    <hyperlink ref="X77" r:id="rId180" display="https://twitter.com/#!/ikwfmamtvkd9bzy/status/1167670413054414848"/>
    <hyperlink ref="X78" r:id="rId181" display="https://twitter.com/#!/mahmodshafei/status/1167672502321131521"/>
    <hyperlink ref="X79" r:id="rId182" display="https://twitter.com/#!/mahmodshafei/status/1167672502321131521"/>
    <hyperlink ref="X80" r:id="rId183" display="https://twitter.com/#!/mdjdel7u11bmcpe/status/1167674035490164741"/>
    <hyperlink ref="X81" r:id="rId184" display="https://twitter.com/#!/mdjdel7u11bmcpe/status/1167674035490164741"/>
    <hyperlink ref="X82" r:id="rId185" display="https://twitter.com/#!/aypress/status/1167684348788793345"/>
    <hyperlink ref="X83" r:id="rId186" display="https://twitter.com/#!/aypress/status/1167684348788793345"/>
    <hyperlink ref="X84" r:id="rId187" display="https://twitter.com/#!/x_xmxm/status/1167686345013305344"/>
    <hyperlink ref="X85" r:id="rId188" display="https://twitter.com/#!/x_xmxm/status/1167686345013305344"/>
    <hyperlink ref="X86" r:id="rId189" display="https://twitter.com/#!/mbs227472ttt14m/status/1167261166185455616"/>
    <hyperlink ref="X87" r:id="rId190" display="https://twitter.com/#!/alsanea2/status/1167705409550979073"/>
    <hyperlink ref="X88" r:id="rId191" display="https://twitter.com/#!/jvavcad45u3xi38/status/1167717140713136133"/>
    <hyperlink ref="X89" r:id="rId192" display="https://twitter.com/#!/alhurranews/status/1167586944668307457"/>
    <hyperlink ref="X90" r:id="rId193" display="https://twitter.com/#!/alhurranews/status/1167614797862580224"/>
    <hyperlink ref="X91" r:id="rId194" display="https://twitter.com/#!/jvavcad45u3xi38/status/1167717140713136133"/>
    <hyperlink ref="AZ86" r:id="rId195" display="https://api.twitter.com/1.1/geo/id/01bf5c1e56ac186d.json"/>
  </hyperlinks>
  <printOptions/>
  <pageMargins left="0.7" right="0.7" top="0.75" bottom="0.75" header="0.3" footer="0.3"/>
  <pageSetup horizontalDpi="600" verticalDpi="600" orientation="portrait" r:id="rId199"/>
  <legacyDrawing r:id="rId197"/>
  <tableParts>
    <tablePart r:id="rId19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1060</v>
      </c>
      <c r="B1" s="13" t="s">
        <v>1061</v>
      </c>
      <c r="C1" s="13" t="s">
        <v>1054</v>
      </c>
      <c r="D1" s="13" t="s">
        <v>1055</v>
      </c>
      <c r="E1" s="13" t="s">
        <v>1062</v>
      </c>
      <c r="F1" s="13" t="s">
        <v>144</v>
      </c>
      <c r="G1" s="13" t="s">
        <v>1063</v>
      </c>
      <c r="H1" s="13" t="s">
        <v>1064</v>
      </c>
      <c r="I1" s="13" t="s">
        <v>1065</v>
      </c>
      <c r="J1" s="13" t="s">
        <v>1066</v>
      </c>
      <c r="K1" s="13" t="s">
        <v>1067</v>
      </c>
      <c r="L1" s="13" t="s">
        <v>1068</v>
      </c>
    </row>
    <row r="2" spans="1:12" ht="15">
      <c r="A2" s="91" t="s">
        <v>265</v>
      </c>
      <c r="B2" s="91" t="s">
        <v>892</v>
      </c>
      <c r="C2" s="91">
        <v>26</v>
      </c>
      <c r="D2" s="130">
        <v>0.010192669841906315</v>
      </c>
      <c r="E2" s="130">
        <v>1.2068258760318498</v>
      </c>
      <c r="F2" s="91" t="s">
        <v>1056</v>
      </c>
      <c r="G2" s="91" t="b">
        <v>0</v>
      </c>
      <c r="H2" s="91" t="b">
        <v>0</v>
      </c>
      <c r="I2" s="91" t="b">
        <v>0</v>
      </c>
      <c r="J2" s="91" t="b">
        <v>0</v>
      </c>
      <c r="K2" s="91" t="b">
        <v>0</v>
      </c>
      <c r="L2" s="91" t="b">
        <v>0</v>
      </c>
    </row>
    <row r="3" spans="1:12" ht="15">
      <c r="A3" s="91" t="s">
        <v>895</v>
      </c>
      <c r="B3" s="91" t="s">
        <v>893</v>
      </c>
      <c r="C3" s="91">
        <v>25</v>
      </c>
      <c r="D3" s="130">
        <v>0.01021327342223428</v>
      </c>
      <c r="E3" s="130">
        <v>1.236789099409293</v>
      </c>
      <c r="F3" s="91" t="s">
        <v>1056</v>
      </c>
      <c r="G3" s="91" t="b">
        <v>0</v>
      </c>
      <c r="H3" s="91" t="b">
        <v>0</v>
      </c>
      <c r="I3" s="91" t="b">
        <v>0</v>
      </c>
      <c r="J3" s="91" t="b">
        <v>0</v>
      </c>
      <c r="K3" s="91" t="b">
        <v>0</v>
      </c>
      <c r="L3" s="91" t="b">
        <v>0</v>
      </c>
    </row>
    <row r="4" spans="1:12" ht="15">
      <c r="A4" s="91" t="s">
        <v>893</v>
      </c>
      <c r="B4" s="91" t="s">
        <v>897</v>
      </c>
      <c r="C4" s="91">
        <v>25</v>
      </c>
      <c r="D4" s="130">
        <v>0.01021327342223428</v>
      </c>
      <c r="E4" s="130">
        <v>1.236789099409293</v>
      </c>
      <c r="F4" s="91" t="s">
        <v>1056</v>
      </c>
      <c r="G4" s="91" t="b">
        <v>0</v>
      </c>
      <c r="H4" s="91" t="b">
        <v>0</v>
      </c>
      <c r="I4" s="91" t="b">
        <v>0</v>
      </c>
      <c r="J4" s="91" t="b">
        <v>0</v>
      </c>
      <c r="K4" s="91" t="b">
        <v>0</v>
      </c>
      <c r="L4" s="91" t="b">
        <v>0</v>
      </c>
    </row>
    <row r="5" spans="1:12" ht="15">
      <c r="A5" s="91" t="s">
        <v>897</v>
      </c>
      <c r="B5" s="91" t="s">
        <v>898</v>
      </c>
      <c r="C5" s="91">
        <v>25</v>
      </c>
      <c r="D5" s="130">
        <v>0.01021327342223428</v>
      </c>
      <c r="E5" s="130">
        <v>1.5870371177434557</v>
      </c>
      <c r="F5" s="91" t="s">
        <v>1056</v>
      </c>
      <c r="G5" s="91" t="b">
        <v>0</v>
      </c>
      <c r="H5" s="91" t="b">
        <v>0</v>
      </c>
      <c r="I5" s="91" t="b">
        <v>0</v>
      </c>
      <c r="J5" s="91" t="b">
        <v>0</v>
      </c>
      <c r="K5" s="91" t="b">
        <v>0</v>
      </c>
      <c r="L5" s="91" t="b">
        <v>0</v>
      </c>
    </row>
    <row r="6" spans="1:12" ht="15">
      <c r="A6" s="91" t="s">
        <v>898</v>
      </c>
      <c r="B6" s="91" t="s">
        <v>899</v>
      </c>
      <c r="C6" s="91">
        <v>25</v>
      </c>
      <c r="D6" s="130">
        <v>0.01021327342223428</v>
      </c>
      <c r="E6" s="130">
        <v>1.5870371177434557</v>
      </c>
      <c r="F6" s="91" t="s">
        <v>1056</v>
      </c>
      <c r="G6" s="91" t="b">
        <v>0</v>
      </c>
      <c r="H6" s="91" t="b">
        <v>0</v>
      </c>
      <c r="I6" s="91" t="b">
        <v>0</v>
      </c>
      <c r="J6" s="91" t="b">
        <v>0</v>
      </c>
      <c r="K6" s="91" t="b">
        <v>0</v>
      </c>
      <c r="L6" s="91" t="b">
        <v>0</v>
      </c>
    </row>
    <row r="7" spans="1:12" ht="15">
      <c r="A7" s="91" t="s">
        <v>899</v>
      </c>
      <c r="B7" s="91" t="s">
        <v>893</v>
      </c>
      <c r="C7" s="91">
        <v>25</v>
      </c>
      <c r="D7" s="130">
        <v>0.01021327342223428</v>
      </c>
      <c r="E7" s="130">
        <v>1.236789099409293</v>
      </c>
      <c r="F7" s="91" t="s">
        <v>1056</v>
      </c>
      <c r="G7" s="91" t="b">
        <v>0</v>
      </c>
      <c r="H7" s="91" t="b">
        <v>0</v>
      </c>
      <c r="I7" s="91" t="b">
        <v>0</v>
      </c>
      <c r="J7" s="91" t="b">
        <v>0</v>
      </c>
      <c r="K7" s="91" t="b">
        <v>0</v>
      </c>
      <c r="L7" s="91" t="b">
        <v>0</v>
      </c>
    </row>
    <row r="8" spans="1:12" ht="15">
      <c r="A8" s="91" t="s">
        <v>893</v>
      </c>
      <c r="B8" s="91" t="s">
        <v>900</v>
      </c>
      <c r="C8" s="91">
        <v>25</v>
      </c>
      <c r="D8" s="130">
        <v>0.01021327342223428</v>
      </c>
      <c r="E8" s="130">
        <v>1.236789099409293</v>
      </c>
      <c r="F8" s="91" t="s">
        <v>1056</v>
      </c>
      <c r="G8" s="91" t="b">
        <v>0</v>
      </c>
      <c r="H8" s="91" t="b">
        <v>0</v>
      </c>
      <c r="I8" s="91" t="b">
        <v>0</v>
      </c>
      <c r="J8" s="91" t="b">
        <v>0</v>
      </c>
      <c r="K8" s="91" t="b">
        <v>0</v>
      </c>
      <c r="L8" s="91" t="b">
        <v>0</v>
      </c>
    </row>
    <row r="9" spans="1:12" ht="15">
      <c r="A9" s="91" t="s">
        <v>900</v>
      </c>
      <c r="B9" s="91" t="s">
        <v>901</v>
      </c>
      <c r="C9" s="91">
        <v>25</v>
      </c>
      <c r="D9" s="130">
        <v>0.01021327342223428</v>
      </c>
      <c r="E9" s="130">
        <v>1.5870371177434557</v>
      </c>
      <c r="F9" s="91" t="s">
        <v>1056</v>
      </c>
      <c r="G9" s="91" t="b">
        <v>0</v>
      </c>
      <c r="H9" s="91" t="b">
        <v>0</v>
      </c>
      <c r="I9" s="91" t="b">
        <v>0</v>
      </c>
      <c r="J9" s="91" t="b">
        <v>0</v>
      </c>
      <c r="K9" s="91" t="b">
        <v>0</v>
      </c>
      <c r="L9" s="91" t="b">
        <v>0</v>
      </c>
    </row>
    <row r="10" spans="1:12" ht="15">
      <c r="A10" s="91" t="s">
        <v>901</v>
      </c>
      <c r="B10" s="91" t="s">
        <v>902</v>
      </c>
      <c r="C10" s="91">
        <v>25</v>
      </c>
      <c r="D10" s="130">
        <v>0.01021327342223428</v>
      </c>
      <c r="E10" s="130">
        <v>1.5870371177434557</v>
      </c>
      <c r="F10" s="91" t="s">
        <v>1056</v>
      </c>
      <c r="G10" s="91" t="b">
        <v>0</v>
      </c>
      <c r="H10" s="91" t="b">
        <v>0</v>
      </c>
      <c r="I10" s="91" t="b">
        <v>0</v>
      </c>
      <c r="J10" s="91" t="b">
        <v>0</v>
      </c>
      <c r="K10" s="91" t="b">
        <v>0</v>
      </c>
      <c r="L10" s="91" t="b">
        <v>0</v>
      </c>
    </row>
    <row r="11" spans="1:12" ht="15">
      <c r="A11" s="91" t="s">
        <v>902</v>
      </c>
      <c r="B11" s="91" t="s">
        <v>903</v>
      </c>
      <c r="C11" s="91">
        <v>25</v>
      </c>
      <c r="D11" s="130">
        <v>0.01021327342223428</v>
      </c>
      <c r="E11" s="130">
        <v>1.5870371177434557</v>
      </c>
      <c r="F11" s="91" t="s">
        <v>1056</v>
      </c>
      <c r="G11" s="91" t="b">
        <v>0</v>
      </c>
      <c r="H11" s="91" t="b">
        <v>0</v>
      </c>
      <c r="I11" s="91" t="b">
        <v>0</v>
      </c>
      <c r="J11" s="91" t="b">
        <v>0</v>
      </c>
      <c r="K11" s="91" t="b">
        <v>0</v>
      </c>
      <c r="L11" s="91" t="b">
        <v>0</v>
      </c>
    </row>
    <row r="12" spans="1:12" ht="15">
      <c r="A12" s="91" t="s">
        <v>903</v>
      </c>
      <c r="B12" s="91" t="s">
        <v>904</v>
      </c>
      <c r="C12" s="91">
        <v>25</v>
      </c>
      <c r="D12" s="130">
        <v>0.01021327342223428</v>
      </c>
      <c r="E12" s="130">
        <v>1.5870371177434557</v>
      </c>
      <c r="F12" s="91" t="s">
        <v>1056</v>
      </c>
      <c r="G12" s="91" t="b">
        <v>0</v>
      </c>
      <c r="H12" s="91" t="b">
        <v>0</v>
      </c>
      <c r="I12" s="91" t="b">
        <v>0</v>
      </c>
      <c r="J12" s="91" t="b">
        <v>0</v>
      </c>
      <c r="K12" s="91" t="b">
        <v>0</v>
      </c>
      <c r="L12" s="91" t="b">
        <v>0</v>
      </c>
    </row>
    <row r="13" spans="1:12" ht="15">
      <c r="A13" s="91" t="s">
        <v>904</v>
      </c>
      <c r="B13" s="91" t="s">
        <v>892</v>
      </c>
      <c r="C13" s="91">
        <v>25</v>
      </c>
      <c r="D13" s="130">
        <v>0.01021327342223428</v>
      </c>
      <c r="E13" s="130">
        <v>1.2068258760318498</v>
      </c>
      <c r="F13" s="91" t="s">
        <v>1056</v>
      </c>
      <c r="G13" s="91" t="b">
        <v>0</v>
      </c>
      <c r="H13" s="91" t="b">
        <v>0</v>
      </c>
      <c r="I13" s="91" t="b">
        <v>0</v>
      </c>
      <c r="J13" s="91" t="b">
        <v>0</v>
      </c>
      <c r="K13" s="91" t="b">
        <v>0</v>
      </c>
      <c r="L13" s="91" t="b">
        <v>0</v>
      </c>
    </row>
    <row r="14" spans="1:12" ht="15">
      <c r="A14" s="91" t="s">
        <v>892</v>
      </c>
      <c r="B14" s="91" t="s">
        <v>1025</v>
      </c>
      <c r="C14" s="91">
        <v>25</v>
      </c>
      <c r="D14" s="130">
        <v>0.01021327342223428</v>
      </c>
      <c r="E14" s="130">
        <v>1.2068258760318498</v>
      </c>
      <c r="F14" s="91" t="s">
        <v>1056</v>
      </c>
      <c r="G14" s="91" t="b">
        <v>0</v>
      </c>
      <c r="H14" s="91" t="b">
        <v>0</v>
      </c>
      <c r="I14" s="91" t="b">
        <v>0</v>
      </c>
      <c r="J14" s="91" t="b">
        <v>0</v>
      </c>
      <c r="K14" s="91" t="b">
        <v>0</v>
      </c>
      <c r="L14" s="91" t="b">
        <v>0</v>
      </c>
    </row>
    <row r="15" spans="1:12" ht="15">
      <c r="A15" s="91" t="s">
        <v>262</v>
      </c>
      <c r="B15" s="91" t="s">
        <v>895</v>
      </c>
      <c r="C15" s="91">
        <v>24</v>
      </c>
      <c r="D15" s="130">
        <v>0.010217039391401457</v>
      </c>
      <c r="E15" s="130">
        <v>1.6047658847038875</v>
      </c>
      <c r="F15" s="91" t="s">
        <v>1056</v>
      </c>
      <c r="G15" s="91" t="b">
        <v>0</v>
      </c>
      <c r="H15" s="91" t="b">
        <v>0</v>
      </c>
      <c r="I15" s="91" t="b">
        <v>0</v>
      </c>
      <c r="J15" s="91" t="b">
        <v>0</v>
      </c>
      <c r="K15" s="91" t="b">
        <v>0</v>
      </c>
      <c r="L15" s="91" t="b">
        <v>0</v>
      </c>
    </row>
    <row r="16" spans="1:12" ht="15">
      <c r="A16" s="91" t="s">
        <v>892</v>
      </c>
      <c r="B16" s="91" t="s">
        <v>906</v>
      </c>
      <c r="C16" s="91">
        <v>23</v>
      </c>
      <c r="D16" s="130">
        <v>0.010203265783971262</v>
      </c>
      <c r="E16" s="130">
        <v>1.2068258760318495</v>
      </c>
      <c r="F16" s="91" t="s">
        <v>1056</v>
      </c>
      <c r="G16" s="91" t="b">
        <v>0</v>
      </c>
      <c r="H16" s="91" t="b">
        <v>0</v>
      </c>
      <c r="I16" s="91" t="b">
        <v>0</v>
      </c>
      <c r="J16" s="91" t="b">
        <v>0</v>
      </c>
      <c r="K16" s="91" t="b">
        <v>0</v>
      </c>
      <c r="L16" s="91" t="b">
        <v>0</v>
      </c>
    </row>
    <row r="17" spans="1:12" ht="15">
      <c r="A17" s="91" t="s">
        <v>906</v>
      </c>
      <c r="B17" s="91" t="s">
        <v>907</v>
      </c>
      <c r="C17" s="91">
        <v>23</v>
      </c>
      <c r="D17" s="130">
        <v>0.010203265783971262</v>
      </c>
      <c r="E17" s="130">
        <v>1.6232492903979006</v>
      </c>
      <c r="F17" s="91" t="s">
        <v>1056</v>
      </c>
      <c r="G17" s="91" t="b">
        <v>0</v>
      </c>
      <c r="H17" s="91" t="b">
        <v>0</v>
      </c>
      <c r="I17" s="91" t="b">
        <v>0</v>
      </c>
      <c r="J17" s="91" t="b">
        <v>0</v>
      </c>
      <c r="K17" s="91" t="b">
        <v>0</v>
      </c>
      <c r="L17" s="91" t="b">
        <v>0</v>
      </c>
    </row>
    <row r="18" spans="1:12" ht="15">
      <c r="A18" s="91" t="s">
        <v>907</v>
      </c>
      <c r="B18" s="91" t="s">
        <v>908</v>
      </c>
      <c r="C18" s="91">
        <v>23</v>
      </c>
      <c r="D18" s="130">
        <v>0.010203265783971262</v>
      </c>
      <c r="E18" s="130">
        <v>1.6232492903979006</v>
      </c>
      <c r="F18" s="91" t="s">
        <v>1056</v>
      </c>
      <c r="G18" s="91" t="b">
        <v>0</v>
      </c>
      <c r="H18" s="91" t="b">
        <v>0</v>
      </c>
      <c r="I18" s="91" t="b">
        <v>0</v>
      </c>
      <c r="J18" s="91" t="b">
        <v>0</v>
      </c>
      <c r="K18" s="91" t="b">
        <v>0</v>
      </c>
      <c r="L18" s="91" t="b">
        <v>0</v>
      </c>
    </row>
    <row r="19" spans="1:12" ht="15">
      <c r="A19" s="91" t="s">
        <v>908</v>
      </c>
      <c r="B19" s="91" t="s">
        <v>909</v>
      </c>
      <c r="C19" s="91">
        <v>23</v>
      </c>
      <c r="D19" s="130">
        <v>0.010203265783971262</v>
      </c>
      <c r="E19" s="130">
        <v>1.6232492903979006</v>
      </c>
      <c r="F19" s="91" t="s">
        <v>1056</v>
      </c>
      <c r="G19" s="91" t="b">
        <v>0</v>
      </c>
      <c r="H19" s="91" t="b">
        <v>0</v>
      </c>
      <c r="I19" s="91" t="b">
        <v>0</v>
      </c>
      <c r="J19" s="91" t="b">
        <v>0</v>
      </c>
      <c r="K19" s="91" t="b">
        <v>0</v>
      </c>
      <c r="L19" s="91" t="b">
        <v>0</v>
      </c>
    </row>
    <row r="20" spans="1:12" ht="15">
      <c r="A20" s="91" t="s">
        <v>909</v>
      </c>
      <c r="B20" s="91" t="s">
        <v>910</v>
      </c>
      <c r="C20" s="91">
        <v>23</v>
      </c>
      <c r="D20" s="130">
        <v>0.010203265783971262</v>
      </c>
      <c r="E20" s="130">
        <v>1.6232492903979006</v>
      </c>
      <c r="F20" s="91" t="s">
        <v>1056</v>
      </c>
      <c r="G20" s="91" t="b">
        <v>0</v>
      </c>
      <c r="H20" s="91" t="b">
        <v>0</v>
      </c>
      <c r="I20" s="91" t="b">
        <v>0</v>
      </c>
      <c r="J20" s="91" t="b">
        <v>0</v>
      </c>
      <c r="K20" s="91" t="b">
        <v>0</v>
      </c>
      <c r="L20" s="91" t="b">
        <v>0</v>
      </c>
    </row>
    <row r="21" spans="1:12" ht="15">
      <c r="A21" s="91" t="s">
        <v>910</v>
      </c>
      <c r="B21" s="91" t="s">
        <v>911</v>
      </c>
      <c r="C21" s="91">
        <v>23</v>
      </c>
      <c r="D21" s="130">
        <v>0.010203265783971262</v>
      </c>
      <c r="E21" s="130">
        <v>1.6232492903979006</v>
      </c>
      <c r="F21" s="91" t="s">
        <v>1056</v>
      </c>
      <c r="G21" s="91" t="b">
        <v>0</v>
      </c>
      <c r="H21" s="91" t="b">
        <v>0</v>
      </c>
      <c r="I21" s="91" t="b">
        <v>0</v>
      </c>
      <c r="J21" s="91" t="b">
        <v>0</v>
      </c>
      <c r="K21" s="91" t="b">
        <v>0</v>
      </c>
      <c r="L21" s="91" t="b">
        <v>0</v>
      </c>
    </row>
    <row r="22" spans="1:12" ht="15">
      <c r="A22" s="91" t="s">
        <v>911</v>
      </c>
      <c r="B22" s="91" t="s">
        <v>912</v>
      </c>
      <c r="C22" s="91">
        <v>23</v>
      </c>
      <c r="D22" s="130">
        <v>0.010203265783971262</v>
      </c>
      <c r="E22" s="130">
        <v>1.6232492903979006</v>
      </c>
      <c r="F22" s="91" t="s">
        <v>1056</v>
      </c>
      <c r="G22" s="91" t="b">
        <v>0</v>
      </c>
      <c r="H22" s="91" t="b">
        <v>0</v>
      </c>
      <c r="I22" s="91" t="b">
        <v>0</v>
      </c>
      <c r="J22" s="91" t="b">
        <v>0</v>
      </c>
      <c r="K22" s="91" t="b">
        <v>0</v>
      </c>
      <c r="L22" s="91" t="b">
        <v>0</v>
      </c>
    </row>
    <row r="23" spans="1:12" ht="15">
      <c r="A23" s="91" t="s">
        <v>912</v>
      </c>
      <c r="B23" s="91" t="s">
        <v>913</v>
      </c>
      <c r="C23" s="91">
        <v>23</v>
      </c>
      <c r="D23" s="130">
        <v>0.010203265783971262</v>
      </c>
      <c r="E23" s="130">
        <v>1.6232492903979006</v>
      </c>
      <c r="F23" s="91" t="s">
        <v>1056</v>
      </c>
      <c r="G23" s="91" t="b">
        <v>0</v>
      </c>
      <c r="H23" s="91" t="b">
        <v>0</v>
      </c>
      <c r="I23" s="91" t="b">
        <v>0</v>
      </c>
      <c r="J23" s="91" t="b">
        <v>0</v>
      </c>
      <c r="K23" s="91" t="b">
        <v>0</v>
      </c>
      <c r="L23" s="91" t="b">
        <v>0</v>
      </c>
    </row>
    <row r="24" spans="1:12" ht="15">
      <c r="A24" s="91" t="s">
        <v>913</v>
      </c>
      <c r="B24" s="91" t="s">
        <v>876</v>
      </c>
      <c r="C24" s="91">
        <v>23</v>
      </c>
      <c r="D24" s="130">
        <v>0.010203265783971262</v>
      </c>
      <c r="E24" s="130">
        <v>1.6232492903979006</v>
      </c>
      <c r="F24" s="91" t="s">
        <v>1056</v>
      </c>
      <c r="G24" s="91" t="b">
        <v>0</v>
      </c>
      <c r="H24" s="91" t="b">
        <v>0</v>
      </c>
      <c r="I24" s="91" t="b">
        <v>0</v>
      </c>
      <c r="J24" s="91" t="b">
        <v>0</v>
      </c>
      <c r="K24" s="91" t="b">
        <v>0</v>
      </c>
      <c r="L24" s="91" t="b">
        <v>0</v>
      </c>
    </row>
    <row r="25" spans="1:12" ht="15">
      <c r="A25" s="91" t="s">
        <v>876</v>
      </c>
      <c r="B25" s="91" t="s">
        <v>894</v>
      </c>
      <c r="C25" s="91">
        <v>23</v>
      </c>
      <c r="D25" s="130">
        <v>0.010203265783971262</v>
      </c>
      <c r="E25" s="130">
        <v>1.4409090820652177</v>
      </c>
      <c r="F25" s="91" t="s">
        <v>1056</v>
      </c>
      <c r="G25" s="91" t="b">
        <v>0</v>
      </c>
      <c r="H25" s="91" t="b">
        <v>0</v>
      </c>
      <c r="I25" s="91" t="b">
        <v>0</v>
      </c>
      <c r="J25" s="91" t="b">
        <v>0</v>
      </c>
      <c r="K25" s="91" t="b">
        <v>0</v>
      </c>
      <c r="L25" s="91" t="b">
        <v>0</v>
      </c>
    </row>
    <row r="26" spans="1:12" ht="15">
      <c r="A26" s="91" t="s">
        <v>894</v>
      </c>
      <c r="B26" s="91" t="s">
        <v>1026</v>
      </c>
      <c r="C26" s="91">
        <v>23</v>
      </c>
      <c r="D26" s="130">
        <v>0.010203265783971262</v>
      </c>
      <c r="E26" s="130">
        <v>1.4534982093732383</v>
      </c>
      <c r="F26" s="91" t="s">
        <v>1056</v>
      </c>
      <c r="G26" s="91" t="b">
        <v>0</v>
      </c>
      <c r="H26" s="91" t="b">
        <v>0</v>
      </c>
      <c r="I26" s="91" t="b">
        <v>0</v>
      </c>
      <c r="J26" s="91" t="b">
        <v>0</v>
      </c>
      <c r="K26" s="91" t="b">
        <v>0</v>
      </c>
      <c r="L26" s="91" t="b">
        <v>0</v>
      </c>
    </row>
    <row r="27" spans="1:12" ht="15">
      <c r="A27" s="91" t="s">
        <v>1026</v>
      </c>
      <c r="B27" s="91" t="s">
        <v>1027</v>
      </c>
      <c r="C27" s="91">
        <v>23</v>
      </c>
      <c r="D27" s="130">
        <v>0.010203265783971262</v>
      </c>
      <c r="E27" s="130">
        <v>1.6232492903979006</v>
      </c>
      <c r="F27" s="91" t="s">
        <v>1056</v>
      </c>
      <c r="G27" s="91" t="b">
        <v>0</v>
      </c>
      <c r="H27" s="91" t="b">
        <v>0</v>
      </c>
      <c r="I27" s="91" t="b">
        <v>0</v>
      </c>
      <c r="J27" s="91" t="b">
        <v>0</v>
      </c>
      <c r="K27" s="91" t="b">
        <v>0</v>
      </c>
      <c r="L27" s="91" t="b">
        <v>0</v>
      </c>
    </row>
    <row r="28" spans="1:12" ht="15">
      <c r="A28" s="91" t="s">
        <v>1027</v>
      </c>
      <c r="B28" s="91" t="s">
        <v>1028</v>
      </c>
      <c r="C28" s="91">
        <v>23</v>
      </c>
      <c r="D28" s="130">
        <v>0.010203265783971262</v>
      </c>
      <c r="E28" s="130">
        <v>1.6232492903979006</v>
      </c>
      <c r="F28" s="91" t="s">
        <v>1056</v>
      </c>
      <c r="G28" s="91" t="b">
        <v>0</v>
      </c>
      <c r="H28" s="91" t="b">
        <v>0</v>
      </c>
      <c r="I28" s="91" t="b">
        <v>0</v>
      </c>
      <c r="J28" s="91" t="b">
        <v>0</v>
      </c>
      <c r="K28" s="91" t="b">
        <v>0</v>
      </c>
      <c r="L28" s="91" t="b">
        <v>0</v>
      </c>
    </row>
    <row r="29" spans="1:12" ht="15">
      <c r="A29" s="91" t="s">
        <v>1028</v>
      </c>
      <c r="B29" s="91" t="s">
        <v>1029</v>
      </c>
      <c r="C29" s="91">
        <v>23</v>
      </c>
      <c r="D29" s="130">
        <v>0.010203265783971262</v>
      </c>
      <c r="E29" s="130">
        <v>1.6232492903979006</v>
      </c>
      <c r="F29" s="91" t="s">
        <v>1056</v>
      </c>
      <c r="G29" s="91" t="b">
        <v>0</v>
      </c>
      <c r="H29" s="91" t="b">
        <v>0</v>
      </c>
      <c r="I29" s="91" t="b">
        <v>0</v>
      </c>
      <c r="J29" s="91" t="b">
        <v>0</v>
      </c>
      <c r="K29" s="91" t="b">
        <v>0</v>
      </c>
      <c r="L29" s="91" t="b">
        <v>0</v>
      </c>
    </row>
    <row r="30" spans="1:12" ht="15">
      <c r="A30" s="91" t="s">
        <v>1029</v>
      </c>
      <c r="B30" s="91" t="s">
        <v>1030</v>
      </c>
      <c r="C30" s="91">
        <v>22</v>
      </c>
      <c r="D30" s="130">
        <v>0.010171189538597455</v>
      </c>
      <c r="E30" s="130">
        <v>1.6232492903979006</v>
      </c>
      <c r="F30" s="91" t="s">
        <v>1056</v>
      </c>
      <c r="G30" s="91" t="b">
        <v>0</v>
      </c>
      <c r="H30" s="91" t="b">
        <v>0</v>
      </c>
      <c r="I30" s="91" t="b">
        <v>0</v>
      </c>
      <c r="J30" s="91" t="b">
        <v>0</v>
      </c>
      <c r="K30" s="91" t="b">
        <v>0</v>
      </c>
      <c r="L30" s="91" t="b">
        <v>0</v>
      </c>
    </row>
    <row r="31" spans="1:12" ht="15">
      <c r="A31" s="91" t="s">
        <v>1030</v>
      </c>
      <c r="B31" s="91" t="s">
        <v>266</v>
      </c>
      <c r="C31" s="91">
        <v>22</v>
      </c>
      <c r="D31" s="130">
        <v>0.010171189538597455</v>
      </c>
      <c r="E31" s="130">
        <v>1.6425544455932872</v>
      </c>
      <c r="F31" s="91" t="s">
        <v>1056</v>
      </c>
      <c r="G31" s="91" t="b">
        <v>0</v>
      </c>
      <c r="H31" s="91" t="b">
        <v>0</v>
      </c>
      <c r="I31" s="91" t="b">
        <v>0</v>
      </c>
      <c r="J31" s="91" t="b">
        <v>0</v>
      </c>
      <c r="K31" s="91" t="b">
        <v>0</v>
      </c>
      <c r="L31" s="91" t="b">
        <v>0</v>
      </c>
    </row>
    <row r="32" spans="1:12" ht="15">
      <c r="A32" s="91" t="s">
        <v>892</v>
      </c>
      <c r="B32" s="91" t="s">
        <v>916</v>
      </c>
      <c r="C32" s="91">
        <v>8</v>
      </c>
      <c r="D32" s="130">
        <v>0.007104294174805621</v>
      </c>
      <c r="E32" s="130">
        <v>0.9338246039681121</v>
      </c>
      <c r="F32" s="91" t="s">
        <v>1056</v>
      </c>
      <c r="G32" s="91" t="b">
        <v>0</v>
      </c>
      <c r="H32" s="91" t="b">
        <v>0</v>
      </c>
      <c r="I32" s="91" t="b">
        <v>0</v>
      </c>
      <c r="J32" s="91" t="b">
        <v>0</v>
      </c>
      <c r="K32" s="91" t="b">
        <v>0</v>
      </c>
      <c r="L32" s="91" t="b">
        <v>0</v>
      </c>
    </row>
    <row r="33" spans="1:12" ht="15">
      <c r="A33" s="91" t="s">
        <v>916</v>
      </c>
      <c r="B33" s="91" t="s">
        <v>1032</v>
      </c>
      <c r="C33" s="91">
        <v>7</v>
      </c>
      <c r="D33" s="130">
        <v>0.006609613632454731</v>
      </c>
      <c r="E33" s="130">
        <v>1.7297046213121874</v>
      </c>
      <c r="F33" s="91" t="s">
        <v>1056</v>
      </c>
      <c r="G33" s="91" t="b">
        <v>0</v>
      </c>
      <c r="H33" s="91" t="b">
        <v>0</v>
      </c>
      <c r="I33" s="91" t="b">
        <v>0</v>
      </c>
      <c r="J33" s="91" t="b">
        <v>0</v>
      </c>
      <c r="K33" s="91" t="b">
        <v>0</v>
      </c>
      <c r="L33" s="91" t="b">
        <v>0</v>
      </c>
    </row>
    <row r="34" spans="1:12" ht="15">
      <c r="A34" s="91" t="s">
        <v>1032</v>
      </c>
      <c r="B34" s="91" t="s">
        <v>1033</v>
      </c>
      <c r="C34" s="91">
        <v>7</v>
      </c>
      <c r="D34" s="130">
        <v>0.006609613632454731</v>
      </c>
      <c r="E34" s="130">
        <v>2.1398790864012365</v>
      </c>
      <c r="F34" s="91" t="s">
        <v>1056</v>
      </c>
      <c r="G34" s="91" t="b">
        <v>0</v>
      </c>
      <c r="H34" s="91" t="b">
        <v>0</v>
      </c>
      <c r="I34" s="91" t="b">
        <v>0</v>
      </c>
      <c r="J34" s="91" t="b">
        <v>0</v>
      </c>
      <c r="K34" s="91" t="b">
        <v>0</v>
      </c>
      <c r="L34" s="91" t="b">
        <v>0</v>
      </c>
    </row>
    <row r="35" spans="1:12" ht="15">
      <c r="A35" s="91" t="s">
        <v>1033</v>
      </c>
      <c r="B35" s="91" t="s">
        <v>1034</v>
      </c>
      <c r="C35" s="91">
        <v>7</v>
      </c>
      <c r="D35" s="130">
        <v>0.006609613632454731</v>
      </c>
      <c r="E35" s="130">
        <v>2.1398790864012365</v>
      </c>
      <c r="F35" s="91" t="s">
        <v>1056</v>
      </c>
      <c r="G35" s="91" t="b">
        <v>0</v>
      </c>
      <c r="H35" s="91" t="b">
        <v>0</v>
      </c>
      <c r="I35" s="91" t="b">
        <v>0</v>
      </c>
      <c r="J35" s="91" t="b">
        <v>0</v>
      </c>
      <c r="K35" s="91" t="b">
        <v>0</v>
      </c>
      <c r="L35" s="91" t="b">
        <v>0</v>
      </c>
    </row>
    <row r="36" spans="1:12" ht="15">
      <c r="A36" s="91" t="s">
        <v>1034</v>
      </c>
      <c r="B36" s="91" t="s">
        <v>1031</v>
      </c>
      <c r="C36" s="91">
        <v>7</v>
      </c>
      <c r="D36" s="130">
        <v>0.006609613632454731</v>
      </c>
      <c r="E36" s="130">
        <v>2.0818871394235496</v>
      </c>
      <c r="F36" s="91" t="s">
        <v>1056</v>
      </c>
      <c r="G36" s="91" t="b">
        <v>0</v>
      </c>
      <c r="H36" s="91" t="b">
        <v>0</v>
      </c>
      <c r="I36" s="91" t="b">
        <v>0</v>
      </c>
      <c r="J36" s="91" t="b">
        <v>0</v>
      </c>
      <c r="K36" s="91" t="b">
        <v>0</v>
      </c>
      <c r="L36" s="91" t="b">
        <v>0</v>
      </c>
    </row>
    <row r="37" spans="1:12" ht="15">
      <c r="A37" s="91" t="s">
        <v>1031</v>
      </c>
      <c r="B37" s="91" t="s">
        <v>1035</v>
      </c>
      <c r="C37" s="91">
        <v>7</v>
      </c>
      <c r="D37" s="130">
        <v>0.006609613632454731</v>
      </c>
      <c r="E37" s="130">
        <v>2.0818871394235496</v>
      </c>
      <c r="F37" s="91" t="s">
        <v>1056</v>
      </c>
      <c r="G37" s="91" t="b">
        <v>0</v>
      </c>
      <c r="H37" s="91" t="b">
        <v>0</v>
      </c>
      <c r="I37" s="91" t="b">
        <v>0</v>
      </c>
      <c r="J37" s="91" t="b">
        <v>0</v>
      </c>
      <c r="K37" s="91" t="b">
        <v>0</v>
      </c>
      <c r="L37" s="91" t="b">
        <v>0</v>
      </c>
    </row>
    <row r="38" spans="1:12" ht="15">
      <c r="A38" s="91" t="s">
        <v>1035</v>
      </c>
      <c r="B38" s="91" t="s">
        <v>1036</v>
      </c>
      <c r="C38" s="91">
        <v>7</v>
      </c>
      <c r="D38" s="130">
        <v>0.006609613632454731</v>
      </c>
      <c r="E38" s="130">
        <v>2.1398790864012365</v>
      </c>
      <c r="F38" s="91" t="s">
        <v>1056</v>
      </c>
      <c r="G38" s="91" t="b">
        <v>0</v>
      </c>
      <c r="H38" s="91" t="b">
        <v>0</v>
      </c>
      <c r="I38" s="91" t="b">
        <v>0</v>
      </c>
      <c r="J38" s="91" t="b">
        <v>0</v>
      </c>
      <c r="K38" s="91" t="b">
        <v>0</v>
      </c>
      <c r="L38" s="91" t="b">
        <v>0</v>
      </c>
    </row>
    <row r="39" spans="1:12" ht="15">
      <c r="A39" s="91" t="s">
        <v>1036</v>
      </c>
      <c r="B39" s="91" t="s">
        <v>918</v>
      </c>
      <c r="C39" s="91">
        <v>7</v>
      </c>
      <c r="D39" s="130">
        <v>0.006609613632454731</v>
      </c>
      <c r="E39" s="130">
        <v>1.9057958803678685</v>
      </c>
      <c r="F39" s="91" t="s">
        <v>1056</v>
      </c>
      <c r="G39" s="91" t="b">
        <v>0</v>
      </c>
      <c r="H39" s="91" t="b">
        <v>0</v>
      </c>
      <c r="I39" s="91" t="b">
        <v>0</v>
      </c>
      <c r="J39" s="91" t="b">
        <v>0</v>
      </c>
      <c r="K39" s="91" t="b">
        <v>0</v>
      </c>
      <c r="L39" s="91" t="b">
        <v>0</v>
      </c>
    </row>
    <row r="40" spans="1:12" ht="15">
      <c r="A40" s="91" t="s">
        <v>918</v>
      </c>
      <c r="B40" s="91" t="s">
        <v>1037</v>
      </c>
      <c r="C40" s="91">
        <v>7</v>
      </c>
      <c r="D40" s="130">
        <v>0.006609613632454731</v>
      </c>
      <c r="E40" s="130">
        <v>1.9057958803678685</v>
      </c>
      <c r="F40" s="91" t="s">
        <v>1056</v>
      </c>
      <c r="G40" s="91" t="b">
        <v>0</v>
      </c>
      <c r="H40" s="91" t="b">
        <v>0</v>
      </c>
      <c r="I40" s="91" t="b">
        <v>0</v>
      </c>
      <c r="J40" s="91" t="b">
        <v>0</v>
      </c>
      <c r="K40" s="91" t="b">
        <v>0</v>
      </c>
      <c r="L40" s="91" t="b">
        <v>0</v>
      </c>
    </row>
    <row r="41" spans="1:12" ht="15">
      <c r="A41" s="91" t="s">
        <v>1037</v>
      </c>
      <c r="B41" s="91" t="s">
        <v>1038</v>
      </c>
      <c r="C41" s="91">
        <v>7</v>
      </c>
      <c r="D41" s="130">
        <v>0.006609613632454731</v>
      </c>
      <c r="E41" s="130">
        <v>2.1398790864012365</v>
      </c>
      <c r="F41" s="91" t="s">
        <v>1056</v>
      </c>
      <c r="G41" s="91" t="b">
        <v>0</v>
      </c>
      <c r="H41" s="91" t="b">
        <v>0</v>
      </c>
      <c r="I41" s="91" t="b">
        <v>0</v>
      </c>
      <c r="J41" s="91" t="b">
        <v>0</v>
      </c>
      <c r="K41" s="91" t="b">
        <v>0</v>
      </c>
      <c r="L41" s="91" t="b">
        <v>0</v>
      </c>
    </row>
    <row r="42" spans="1:12" ht="15">
      <c r="A42" s="91" t="s">
        <v>250</v>
      </c>
      <c r="B42" s="91" t="s">
        <v>916</v>
      </c>
      <c r="C42" s="91">
        <v>7</v>
      </c>
      <c r="D42" s="130">
        <v>0.006609613632454731</v>
      </c>
      <c r="E42" s="130">
        <v>1.808885867359812</v>
      </c>
      <c r="F42" s="91" t="s">
        <v>1056</v>
      </c>
      <c r="G42" s="91" t="b">
        <v>0</v>
      </c>
      <c r="H42" s="91" t="b">
        <v>0</v>
      </c>
      <c r="I42" s="91" t="b">
        <v>0</v>
      </c>
      <c r="J42" s="91" t="b">
        <v>0</v>
      </c>
      <c r="K42" s="91" t="b">
        <v>0</v>
      </c>
      <c r="L42" s="91" t="b">
        <v>0</v>
      </c>
    </row>
    <row r="43" spans="1:12" ht="15">
      <c r="A43" s="91" t="s">
        <v>1038</v>
      </c>
      <c r="B43" s="91" t="s">
        <v>879</v>
      </c>
      <c r="C43" s="91">
        <v>5</v>
      </c>
      <c r="D43" s="130">
        <v>0.005429137263594234</v>
      </c>
      <c r="E43" s="130">
        <v>2.1398790864012365</v>
      </c>
      <c r="F43" s="91" t="s">
        <v>1056</v>
      </c>
      <c r="G43" s="91" t="b">
        <v>0</v>
      </c>
      <c r="H43" s="91" t="b">
        <v>0</v>
      </c>
      <c r="I43" s="91" t="b">
        <v>0</v>
      </c>
      <c r="J43" s="91" t="b">
        <v>0</v>
      </c>
      <c r="K43" s="91" t="b">
        <v>0</v>
      </c>
      <c r="L43" s="91" t="b">
        <v>0</v>
      </c>
    </row>
    <row r="44" spans="1:12" ht="15">
      <c r="A44" s="91" t="s">
        <v>879</v>
      </c>
      <c r="B44" s="91" t="s">
        <v>917</v>
      </c>
      <c r="C44" s="91">
        <v>5</v>
      </c>
      <c r="D44" s="130">
        <v>0.005429137263594234</v>
      </c>
      <c r="E44" s="130">
        <v>1.808885867359812</v>
      </c>
      <c r="F44" s="91" t="s">
        <v>1056</v>
      </c>
      <c r="G44" s="91" t="b">
        <v>0</v>
      </c>
      <c r="H44" s="91" t="b">
        <v>0</v>
      </c>
      <c r="I44" s="91" t="b">
        <v>0</v>
      </c>
      <c r="J44" s="91" t="b">
        <v>0</v>
      </c>
      <c r="K44" s="91" t="b">
        <v>0</v>
      </c>
      <c r="L44" s="91" t="b">
        <v>0</v>
      </c>
    </row>
    <row r="45" spans="1:12" ht="15">
      <c r="A45" s="91" t="s">
        <v>917</v>
      </c>
      <c r="B45" s="91" t="s">
        <v>880</v>
      </c>
      <c r="C45" s="91">
        <v>5</v>
      </c>
      <c r="D45" s="130">
        <v>0.005429137263594234</v>
      </c>
      <c r="E45" s="130">
        <v>1.9435844412572683</v>
      </c>
      <c r="F45" s="91" t="s">
        <v>1056</v>
      </c>
      <c r="G45" s="91" t="b">
        <v>0</v>
      </c>
      <c r="H45" s="91" t="b">
        <v>0</v>
      </c>
      <c r="I45" s="91" t="b">
        <v>0</v>
      </c>
      <c r="J45" s="91" t="b">
        <v>0</v>
      </c>
      <c r="K45" s="91" t="b">
        <v>0</v>
      </c>
      <c r="L45" s="91" t="b">
        <v>0</v>
      </c>
    </row>
    <row r="46" spans="1:12" ht="15">
      <c r="A46" s="91" t="s">
        <v>916</v>
      </c>
      <c r="B46" s="91" t="s">
        <v>919</v>
      </c>
      <c r="C46" s="91">
        <v>5</v>
      </c>
      <c r="D46" s="130">
        <v>0.005429137263594234</v>
      </c>
      <c r="E46" s="130">
        <v>1.7297046213121872</v>
      </c>
      <c r="F46" s="91" t="s">
        <v>1056</v>
      </c>
      <c r="G46" s="91" t="b">
        <v>0</v>
      </c>
      <c r="H46" s="91" t="b">
        <v>0</v>
      </c>
      <c r="I46" s="91" t="b">
        <v>0</v>
      </c>
      <c r="J46" s="91" t="b">
        <v>0</v>
      </c>
      <c r="K46" s="91" t="b">
        <v>0</v>
      </c>
      <c r="L46" s="91" t="b">
        <v>0</v>
      </c>
    </row>
    <row r="47" spans="1:12" ht="15">
      <c r="A47" s="91" t="s">
        <v>920</v>
      </c>
      <c r="B47" s="91" t="s">
        <v>893</v>
      </c>
      <c r="C47" s="91">
        <v>5</v>
      </c>
      <c r="D47" s="130">
        <v>0.005429137263594234</v>
      </c>
      <c r="E47" s="130">
        <v>1.236789099409293</v>
      </c>
      <c r="F47" s="91" t="s">
        <v>1056</v>
      </c>
      <c r="G47" s="91" t="b">
        <v>0</v>
      </c>
      <c r="H47" s="91" t="b">
        <v>0</v>
      </c>
      <c r="I47" s="91" t="b">
        <v>0</v>
      </c>
      <c r="J47" s="91" t="b">
        <v>0</v>
      </c>
      <c r="K47" s="91" t="b">
        <v>0</v>
      </c>
      <c r="L47" s="91" t="b">
        <v>0</v>
      </c>
    </row>
    <row r="48" spans="1:12" ht="15">
      <c r="A48" s="91" t="s">
        <v>916</v>
      </c>
      <c r="B48" s="91" t="s">
        <v>1040</v>
      </c>
      <c r="C48" s="91">
        <v>5</v>
      </c>
      <c r="D48" s="130">
        <v>0.005429137263594234</v>
      </c>
      <c r="E48" s="130">
        <v>1.7297046213121872</v>
      </c>
      <c r="F48" s="91" t="s">
        <v>1056</v>
      </c>
      <c r="G48" s="91" t="b">
        <v>0</v>
      </c>
      <c r="H48" s="91" t="b">
        <v>0</v>
      </c>
      <c r="I48" s="91" t="b">
        <v>0</v>
      </c>
      <c r="J48" s="91" t="b">
        <v>0</v>
      </c>
      <c r="K48" s="91" t="b">
        <v>0</v>
      </c>
      <c r="L48" s="91" t="b">
        <v>0</v>
      </c>
    </row>
    <row r="49" spans="1:12" ht="15">
      <c r="A49" s="91" t="s">
        <v>1040</v>
      </c>
      <c r="B49" s="91" t="s">
        <v>1041</v>
      </c>
      <c r="C49" s="91">
        <v>5</v>
      </c>
      <c r="D49" s="130">
        <v>0.005429137263594234</v>
      </c>
      <c r="E49" s="130">
        <v>2.2860071220794747</v>
      </c>
      <c r="F49" s="91" t="s">
        <v>1056</v>
      </c>
      <c r="G49" s="91" t="b">
        <v>0</v>
      </c>
      <c r="H49" s="91" t="b">
        <v>0</v>
      </c>
      <c r="I49" s="91" t="b">
        <v>0</v>
      </c>
      <c r="J49" s="91" t="b">
        <v>0</v>
      </c>
      <c r="K49" s="91" t="b">
        <v>0</v>
      </c>
      <c r="L49" s="91" t="b">
        <v>0</v>
      </c>
    </row>
    <row r="50" spans="1:12" ht="15">
      <c r="A50" s="91" t="s">
        <v>1041</v>
      </c>
      <c r="B50" s="91" t="s">
        <v>1042</v>
      </c>
      <c r="C50" s="91">
        <v>5</v>
      </c>
      <c r="D50" s="130">
        <v>0.005429137263594234</v>
      </c>
      <c r="E50" s="130">
        <v>2.2860071220794747</v>
      </c>
      <c r="F50" s="91" t="s">
        <v>1056</v>
      </c>
      <c r="G50" s="91" t="b">
        <v>0</v>
      </c>
      <c r="H50" s="91" t="b">
        <v>0</v>
      </c>
      <c r="I50" s="91" t="b">
        <v>0</v>
      </c>
      <c r="J50" s="91" t="b">
        <v>0</v>
      </c>
      <c r="K50" s="91" t="b">
        <v>0</v>
      </c>
      <c r="L50" s="91" t="b">
        <v>0</v>
      </c>
    </row>
    <row r="51" spans="1:12" ht="15">
      <c r="A51" s="91" t="s">
        <v>1042</v>
      </c>
      <c r="B51" s="91" t="s">
        <v>1043</v>
      </c>
      <c r="C51" s="91">
        <v>5</v>
      </c>
      <c r="D51" s="130">
        <v>0.005429137263594234</v>
      </c>
      <c r="E51" s="130">
        <v>2.2860071220794747</v>
      </c>
      <c r="F51" s="91" t="s">
        <v>1056</v>
      </c>
      <c r="G51" s="91" t="b">
        <v>0</v>
      </c>
      <c r="H51" s="91" t="b">
        <v>0</v>
      </c>
      <c r="I51" s="91" t="b">
        <v>0</v>
      </c>
      <c r="J51" s="91" t="b">
        <v>0</v>
      </c>
      <c r="K51" s="91" t="b">
        <v>0</v>
      </c>
      <c r="L51" s="91" t="b">
        <v>0</v>
      </c>
    </row>
    <row r="52" spans="1:12" ht="15">
      <c r="A52" s="91" t="s">
        <v>1043</v>
      </c>
      <c r="B52" s="91" t="s">
        <v>915</v>
      </c>
      <c r="C52" s="91">
        <v>5</v>
      </c>
      <c r="D52" s="130">
        <v>0.005429137263594234</v>
      </c>
      <c r="E52" s="130">
        <v>1.7808571437595686</v>
      </c>
      <c r="F52" s="91" t="s">
        <v>1056</v>
      </c>
      <c r="G52" s="91" t="b">
        <v>0</v>
      </c>
      <c r="H52" s="91" t="b">
        <v>0</v>
      </c>
      <c r="I52" s="91" t="b">
        <v>0</v>
      </c>
      <c r="J52" s="91" t="b">
        <v>0</v>
      </c>
      <c r="K52" s="91" t="b">
        <v>0</v>
      </c>
      <c r="L52" s="91" t="b">
        <v>0</v>
      </c>
    </row>
    <row r="53" spans="1:12" ht="15">
      <c r="A53" s="91" t="s">
        <v>915</v>
      </c>
      <c r="B53" s="91" t="s">
        <v>1044</v>
      </c>
      <c r="C53" s="91">
        <v>5</v>
      </c>
      <c r="D53" s="130">
        <v>0.005429137263594234</v>
      </c>
      <c r="E53" s="130">
        <v>1.7808571437595686</v>
      </c>
      <c r="F53" s="91" t="s">
        <v>1056</v>
      </c>
      <c r="G53" s="91" t="b">
        <v>0</v>
      </c>
      <c r="H53" s="91" t="b">
        <v>0</v>
      </c>
      <c r="I53" s="91" t="b">
        <v>0</v>
      </c>
      <c r="J53" s="91" t="b">
        <v>0</v>
      </c>
      <c r="K53" s="91" t="b">
        <v>0</v>
      </c>
      <c r="L53" s="91" t="b">
        <v>0</v>
      </c>
    </row>
    <row r="54" spans="1:12" ht="15">
      <c r="A54" s="91" t="s">
        <v>1044</v>
      </c>
      <c r="B54" s="91" t="s">
        <v>894</v>
      </c>
      <c r="C54" s="91">
        <v>5</v>
      </c>
      <c r="D54" s="130">
        <v>0.005429137263594234</v>
      </c>
      <c r="E54" s="130">
        <v>1.4409090820652177</v>
      </c>
      <c r="F54" s="91" t="s">
        <v>1056</v>
      </c>
      <c r="G54" s="91" t="b">
        <v>0</v>
      </c>
      <c r="H54" s="91" t="b">
        <v>0</v>
      </c>
      <c r="I54" s="91" t="b">
        <v>0</v>
      </c>
      <c r="J54" s="91" t="b">
        <v>0</v>
      </c>
      <c r="K54" s="91" t="b">
        <v>0</v>
      </c>
      <c r="L54" s="91" t="b">
        <v>0</v>
      </c>
    </row>
    <row r="55" spans="1:12" ht="15">
      <c r="A55" s="91" t="s">
        <v>894</v>
      </c>
      <c r="B55" s="91" t="s">
        <v>1045</v>
      </c>
      <c r="C55" s="91">
        <v>5</v>
      </c>
      <c r="D55" s="130">
        <v>0.005429137263594234</v>
      </c>
      <c r="E55" s="130">
        <v>1.4534982093732383</v>
      </c>
      <c r="F55" s="91" t="s">
        <v>1056</v>
      </c>
      <c r="G55" s="91" t="b">
        <v>0</v>
      </c>
      <c r="H55" s="91" t="b">
        <v>0</v>
      </c>
      <c r="I55" s="91" t="b">
        <v>0</v>
      </c>
      <c r="J55" s="91" t="b">
        <v>0</v>
      </c>
      <c r="K55" s="91" t="b">
        <v>0</v>
      </c>
      <c r="L55" s="91" t="b">
        <v>0</v>
      </c>
    </row>
    <row r="56" spans="1:12" ht="15">
      <c r="A56" s="91" t="s">
        <v>1045</v>
      </c>
      <c r="B56" s="91" t="s">
        <v>915</v>
      </c>
      <c r="C56" s="91">
        <v>5</v>
      </c>
      <c r="D56" s="130">
        <v>0.005429137263594234</v>
      </c>
      <c r="E56" s="130">
        <v>1.7808571437595686</v>
      </c>
      <c r="F56" s="91" t="s">
        <v>1056</v>
      </c>
      <c r="G56" s="91" t="b">
        <v>0</v>
      </c>
      <c r="H56" s="91" t="b">
        <v>0</v>
      </c>
      <c r="I56" s="91" t="b">
        <v>0</v>
      </c>
      <c r="J56" s="91" t="b">
        <v>0</v>
      </c>
      <c r="K56" s="91" t="b">
        <v>0</v>
      </c>
      <c r="L56" s="91" t="b">
        <v>0</v>
      </c>
    </row>
    <row r="57" spans="1:12" ht="15">
      <c r="A57" s="91" t="s">
        <v>915</v>
      </c>
      <c r="B57" s="91" t="s">
        <v>1046</v>
      </c>
      <c r="C57" s="91">
        <v>5</v>
      </c>
      <c r="D57" s="130">
        <v>0.005429137263594234</v>
      </c>
      <c r="E57" s="130">
        <v>1.7808571437595686</v>
      </c>
      <c r="F57" s="91" t="s">
        <v>1056</v>
      </c>
      <c r="G57" s="91" t="b">
        <v>0</v>
      </c>
      <c r="H57" s="91" t="b">
        <v>0</v>
      </c>
      <c r="I57" s="91" t="b">
        <v>0</v>
      </c>
      <c r="J57" s="91" t="b">
        <v>0</v>
      </c>
      <c r="K57" s="91" t="b">
        <v>0</v>
      </c>
      <c r="L57" s="91" t="b">
        <v>0</v>
      </c>
    </row>
    <row r="58" spans="1:12" ht="15">
      <c r="A58" s="91" t="s">
        <v>1046</v>
      </c>
      <c r="B58" s="91" t="s">
        <v>915</v>
      </c>
      <c r="C58" s="91">
        <v>5</v>
      </c>
      <c r="D58" s="130">
        <v>0.005429137263594234</v>
      </c>
      <c r="E58" s="130">
        <v>1.7808571437595686</v>
      </c>
      <c r="F58" s="91" t="s">
        <v>1056</v>
      </c>
      <c r="G58" s="91" t="b">
        <v>0</v>
      </c>
      <c r="H58" s="91" t="b">
        <v>0</v>
      </c>
      <c r="I58" s="91" t="b">
        <v>0</v>
      </c>
      <c r="J58" s="91" t="b">
        <v>0</v>
      </c>
      <c r="K58" s="91" t="b">
        <v>0</v>
      </c>
      <c r="L58" s="91" t="b">
        <v>0</v>
      </c>
    </row>
    <row r="59" spans="1:12" ht="15">
      <c r="A59" s="91" t="s">
        <v>915</v>
      </c>
      <c r="B59" s="91" t="s">
        <v>1047</v>
      </c>
      <c r="C59" s="91">
        <v>5</v>
      </c>
      <c r="D59" s="130">
        <v>0.005429137263594234</v>
      </c>
      <c r="E59" s="130">
        <v>1.7808571437595686</v>
      </c>
      <c r="F59" s="91" t="s">
        <v>1056</v>
      </c>
      <c r="G59" s="91" t="b">
        <v>0</v>
      </c>
      <c r="H59" s="91" t="b">
        <v>0</v>
      </c>
      <c r="I59" s="91" t="b">
        <v>0</v>
      </c>
      <c r="J59" s="91" t="b">
        <v>0</v>
      </c>
      <c r="K59" s="91" t="b">
        <v>0</v>
      </c>
      <c r="L59" s="91" t="b">
        <v>0</v>
      </c>
    </row>
    <row r="60" spans="1:12" ht="15">
      <c r="A60" s="91" t="s">
        <v>1047</v>
      </c>
      <c r="B60" s="91" t="s">
        <v>918</v>
      </c>
      <c r="C60" s="91">
        <v>5</v>
      </c>
      <c r="D60" s="130">
        <v>0.005429137263594234</v>
      </c>
      <c r="E60" s="130">
        <v>1.9057958803678685</v>
      </c>
      <c r="F60" s="91" t="s">
        <v>1056</v>
      </c>
      <c r="G60" s="91" t="b">
        <v>0</v>
      </c>
      <c r="H60" s="91" t="b">
        <v>0</v>
      </c>
      <c r="I60" s="91" t="b">
        <v>0</v>
      </c>
      <c r="J60" s="91" t="b">
        <v>0</v>
      </c>
      <c r="K60" s="91" t="b">
        <v>0</v>
      </c>
      <c r="L60" s="91" t="b">
        <v>0</v>
      </c>
    </row>
    <row r="61" spans="1:12" ht="15">
      <c r="A61" s="91" t="s">
        <v>918</v>
      </c>
      <c r="B61" s="91" t="s">
        <v>1048</v>
      </c>
      <c r="C61" s="91">
        <v>5</v>
      </c>
      <c r="D61" s="130">
        <v>0.005429137263594234</v>
      </c>
      <c r="E61" s="130">
        <v>1.9057958803678685</v>
      </c>
      <c r="F61" s="91" t="s">
        <v>1056</v>
      </c>
      <c r="G61" s="91" t="b">
        <v>0</v>
      </c>
      <c r="H61" s="91" t="b">
        <v>0</v>
      </c>
      <c r="I61" s="91" t="b">
        <v>0</v>
      </c>
      <c r="J61" s="91" t="b">
        <v>0</v>
      </c>
      <c r="K61" s="91" t="b">
        <v>0</v>
      </c>
      <c r="L61" s="91" t="b">
        <v>0</v>
      </c>
    </row>
    <row r="62" spans="1:12" ht="15">
      <c r="A62" s="91" t="s">
        <v>1048</v>
      </c>
      <c r="B62" s="91" t="s">
        <v>1049</v>
      </c>
      <c r="C62" s="91">
        <v>5</v>
      </c>
      <c r="D62" s="130">
        <v>0.005429137263594234</v>
      </c>
      <c r="E62" s="130">
        <v>2.2860071220794747</v>
      </c>
      <c r="F62" s="91" t="s">
        <v>1056</v>
      </c>
      <c r="G62" s="91" t="b">
        <v>0</v>
      </c>
      <c r="H62" s="91" t="b">
        <v>0</v>
      </c>
      <c r="I62" s="91" t="b">
        <v>0</v>
      </c>
      <c r="J62" s="91" t="b">
        <v>0</v>
      </c>
      <c r="K62" s="91" t="b">
        <v>0</v>
      </c>
      <c r="L62" s="91" t="b">
        <v>0</v>
      </c>
    </row>
    <row r="63" spans="1:12" ht="15">
      <c r="A63" s="91" t="s">
        <v>1049</v>
      </c>
      <c r="B63" s="91" t="s">
        <v>917</v>
      </c>
      <c r="C63" s="91">
        <v>5</v>
      </c>
      <c r="D63" s="130">
        <v>0.005429137263594234</v>
      </c>
      <c r="E63" s="130">
        <v>1.808885867359812</v>
      </c>
      <c r="F63" s="91" t="s">
        <v>1056</v>
      </c>
      <c r="G63" s="91" t="b">
        <v>0</v>
      </c>
      <c r="H63" s="91" t="b">
        <v>0</v>
      </c>
      <c r="I63" s="91" t="b">
        <v>0</v>
      </c>
      <c r="J63" s="91" t="b">
        <v>0</v>
      </c>
      <c r="K63" s="91" t="b">
        <v>0</v>
      </c>
      <c r="L63" s="91" t="b">
        <v>0</v>
      </c>
    </row>
    <row r="64" spans="1:12" ht="15">
      <c r="A64" s="91" t="s">
        <v>917</v>
      </c>
      <c r="B64" s="91" t="s">
        <v>1050</v>
      </c>
      <c r="C64" s="91">
        <v>5</v>
      </c>
      <c r="D64" s="130">
        <v>0.005429137263594234</v>
      </c>
      <c r="E64" s="130">
        <v>1.9435844412572683</v>
      </c>
      <c r="F64" s="91" t="s">
        <v>1056</v>
      </c>
      <c r="G64" s="91" t="b">
        <v>0</v>
      </c>
      <c r="H64" s="91" t="b">
        <v>0</v>
      </c>
      <c r="I64" s="91" t="b">
        <v>0</v>
      </c>
      <c r="J64" s="91" t="b">
        <v>0</v>
      </c>
      <c r="K64" s="91" t="b">
        <v>0</v>
      </c>
      <c r="L64" s="91" t="b">
        <v>0</v>
      </c>
    </row>
    <row r="65" spans="1:12" ht="15">
      <c r="A65" s="91" t="s">
        <v>1050</v>
      </c>
      <c r="B65" s="91" t="s">
        <v>1051</v>
      </c>
      <c r="C65" s="91">
        <v>5</v>
      </c>
      <c r="D65" s="130">
        <v>0.005429137263594234</v>
      </c>
      <c r="E65" s="130">
        <v>2.2860071220794747</v>
      </c>
      <c r="F65" s="91" t="s">
        <v>1056</v>
      </c>
      <c r="G65" s="91" t="b">
        <v>0</v>
      </c>
      <c r="H65" s="91" t="b">
        <v>0</v>
      </c>
      <c r="I65" s="91" t="b">
        <v>0</v>
      </c>
      <c r="J65" s="91" t="b">
        <v>0</v>
      </c>
      <c r="K65" s="91" t="b">
        <v>0</v>
      </c>
      <c r="L65" s="91" t="b">
        <v>0</v>
      </c>
    </row>
    <row r="66" spans="1:12" ht="15">
      <c r="A66" s="91" t="s">
        <v>1051</v>
      </c>
      <c r="B66" s="91" t="s">
        <v>894</v>
      </c>
      <c r="C66" s="91">
        <v>5</v>
      </c>
      <c r="D66" s="130">
        <v>0.005429137263594234</v>
      </c>
      <c r="E66" s="130">
        <v>1.4409090820652177</v>
      </c>
      <c r="F66" s="91" t="s">
        <v>1056</v>
      </c>
      <c r="G66" s="91" t="b">
        <v>0</v>
      </c>
      <c r="H66" s="91" t="b">
        <v>0</v>
      </c>
      <c r="I66" s="91" t="b">
        <v>0</v>
      </c>
      <c r="J66" s="91" t="b">
        <v>0</v>
      </c>
      <c r="K66" s="91" t="b">
        <v>0</v>
      </c>
      <c r="L66" s="91" t="b">
        <v>0</v>
      </c>
    </row>
    <row r="67" spans="1:12" ht="15">
      <c r="A67" s="91" t="s">
        <v>919</v>
      </c>
      <c r="B67" s="91" t="s">
        <v>1052</v>
      </c>
      <c r="C67" s="91">
        <v>4</v>
      </c>
      <c r="D67" s="130">
        <v>0.00471893001633297</v>
      </c>
      <c r="E67" s="130">
        <v>2.2860071220794747</v>
      </c>
      <c r="F67" s="91" t="s">
        <v>1056</v>
      </c>
      <c r="G67" s="91" t="b">
        <v>0</v>
      </c>
      <c r="H67" s="91" t="b">
        <v>0</v>
      </c>
      <c r="I67" s="91" t="b">
        <v>0</v>
      </c>
      <c r="J67" s="91" t="b">
        <v>0</v>
      </c>
      <c r="K67" s="91" t="b">
        <v>0</v>
      </c>
      <c r="L67" s="91" t="b">
        <v>0</v>
      </c>
    </row>
    <row r="68" spans="1:12" ht="15">
      <c r="A68" s="91" t="s">
        <v>1052</v>
      </c>
      <c r="B68" s="91" t="s">
        <v>920</v>
      </c>
      <c r="C68" s="91">
        <v>4</v>
      </c>
      <c r="D68" s="130">
        <v>0.00471893001633297</v>
      </c>
      <c r="E68" s="130">
        <v>2.2860071220794747</v>
      </c>
      <c r="F68" s="91" t="s">
        <v>1056</v>
      </c>
      <c r="G68" s="91" t="b">
        <v>0</v>
      </c>
      <c r="H68" s="91" t="b">
        <v>0</v>
      </c>
      <c r="I68" s="91" t="b">
        <v>0</v>
      </c>
      <c r="J68" s="91" t="b">
        <v>0</v>
      </c>
      <c r="K68" s="91" t="b">
        <v>0</v>
      </c>
      <c r="L68" s="91" t="b">
        <v>0</v>
      </c>
    </row>
    <row r="69" spans="1:12" ht="15">
      <c r="A69" s="91" t="s">
        <v>893</v>
      </c>
      <c r="B69" s="91" t="s">
        <v>1039</v>
      </c>
      <c r="C69" s="91">
        <v>4</v>
      </c>
      <c r="D69" s="130">
        <v>0.00471893001633297</v>
      </c>
      <c r="E69" s="130">
        <v>1.1398790864012367</v>
      </c>
      <c r="F69" s="91" t="s">
        <v>1056</v>
      </c>
      <c r="G69" s="91" t="b">
        <v>0</v>
      </c>
      <c r="H69" s="91" t="b">
        <v>0</v>
      </c>
      <c r="I69" s="91" t="b">
        <v>0</v>
      </c>
      <c r="J69" s="91" t="b">
        <v>0</v>
      </c>
      <c r="K69" s="91" t="b">
        <v>0</v>
      </c>
      <c r="L69" s="91" t="b">
        <v>0</v>
      </c>
    </row>
    <row r="70" spans="1:12" ht="15">
      <c r="A70" s="91" t="s">
        <v>1039</v>
      </c>
      <c r="B70" s="91" t="s">
        <v>892</v>
      </c>
      <c r="C70" s="91">
        <v>4</v>
      </c>
      <c r="D70" s="130">
        <v>0.00471893001633297</v>
      </c>
      <c r="E70" s="130">
        <v>1.1099158630237933</v>
      </c>
      <c r="F70" s="91" t="s">
        <v>1056</v>
      </c>
      <c r="G70" s="91" t="b">
        <v>0</v>
      </c>
      <c r="H70" s="91" t="b">
        <v>0</v>
      </c>
      <c r="I70" s="91" t="b">
        <v>0</v>
      </c>
      <c r="J70" s="91" t="b">
        <v>0</v>
      </c>
      <c r="K70" s="91" t="b">
        <v>0</v>
      </c>
      <c r="L70" s="91" t="b">
        <v>0</v>
      </c>
    </row>
    <row r="71" spans="1:12" ht="15">
      <c r="A71" s="91" t="s">
        <v>894</v>
      </c>
      <c r="B71" s="91" t="s">
        <v>892</v>
      </c>
      <c r="C71" s="91">
        <v>4</v>
      </c>
      <c r="D71" s="130">
        <v>0.00471893001633297</v>
      </c>
      <c r="E71" s="130">
        <v>0.277406950317557</v>
      </c>
      <c r="F71" s="91" t="s">
        <v>1056</v>
      </c>
      <c r="G71" s="91" t="b">
        <v>0</v>
      </c>
      <c r="H71" s="91" t="b">
        <v>0</v>
      </c>
      <c r="I71" s="91" t="b">
        <v>0</v>
      </c>
      <c r="J71" s="91" t="b">
        <v>0</v>
      </c>
      <c r="K71" s="91" t="b">
        <v>0</v>
      </c>
      <c r="L71" s="91" t="b">
        <v>0</v>
      </c>
    </row>
    <row r="72" spans="1:12" ht="15">
      <c r="A72" s="91" t="s">
        <v>892</v>
      </c>
      <c r="B72" s="91" t="s">
        <v>917</v>
      </c>
      <c r="C72" s="91">
        <v>4</v>
      </c>
      <c r="D72" s="130">
        <v>0.00471893001633297</v>
      </c>
      <c r="E72" s="130">
        <v>0.6327946083041309</v>
      </c>
      <c r="F72" s="91" t="s">
        <v>1056</v>
      </c>
      <c r="G72" s="91" t="b">
        <v>0</v>
      </c>
      <c r="H72" s="91" t="b">
        <v>0</v>
      </c>
      <c r="I72" s="91" t="b">
        <v>0</v>
      </c>
      <c r="J72" s="91" t="b">
        <v>0</v>
      </c>
      <c r="K72" s="91" t="b">
        <v>0</v>
      </c>
      <c r="L72" s="91" t="b">
        <v>0</v>
      </c>
    </row>
    <row r="73" spans="1:12" ht="15">
      <c r="A73" s="91" t="s">
        <v>1038</v>
      </c>
      <c r="B73" s="91" t="s">
        <v>1053</v>
      </c>
      <c r="C73" s="91">
        <v>2</v>
      </c>
      <c r="D73" s="130">
        <v>0.0029428564726315647</v>
      </c>
      <c r="E73" s="130">
        <v>2.1398790864012365</v>
      </c>
      <c r="F73" s="91" t="s">
        <v>1056</v>
      </c>
      <c r="G73" s="91" t="b">
        <v>0</v>
      </c>
      <c r="H73" s="91" t="b">
        <v>0</v>
      </c>
      <c r="I73" s="91" t="b">
        <v>0</v>
      </c>
      <c r="J73" s="91" t="b">
        <v>0</v>
      </c>
      <c r="K73" s="91" t="b">
        <v>0</v>
      </c>
      <c r="L73" s="91" t="b">
        <v>0</v>
      </c>
    </row>
    <row r="74" spans="1:12" ht="15">
      <c r="A74" s="91" t="s">
        <v>1053</v>
      </c>
      <c r="B74" s="91" t="s">
        <v>267</v>
      </c>
      <c r="C74" s="91">
        <v>2</v>
      </c>
      <c r="D74" s="130">
        <v>0.0029428564726315647</v>
      </c>
      <c r="E74" s="130">
        <v>2.507855871695831</v>
      </c>
      <c r="F74" s="91" t="s">
        <v>1056</v>
      </c>
      <c r="G74" s="91" t="b">
        <v>0</v>
      </c>
      <c r="H74" s="91" t="b">
        <v>0</v>
      </c>
      <c r="I74" s="91" t="b">
        <v>0</v>
      </c>
      <c r="J74" s="91" t="b">
        <v>0</v>
      </c>
      <c r="K74" s="91" t="b">
        <v>0</v>
      </c>
      <c r="L74" s="91" t="b">
        <v>0</v>
      </c>
    </row>
    <row r="75" spans="1:12" ht="15">
      <c r="A75" s="91" t="s">
        <v>895</v>
      </c>
      <c r="B75" s="91" t="s">
        <v>893</v>
      </c>
      <c r="C75" s="91">
        <v>25</v>
      </c>
      <c r="D75" s="130">
        <v>0</v>
      </c>
      <c r="E75" s="130">
        <v>0.8115750058705934</v>
      </c>
      <c r="F75" s="91" t="s">
        <v>846</v>
      </c>
      <c r="G75" s="91" t="b">
        <v>0</v>
      </c>
      <c r="H75" s="91" t="b">
        <v>0</v>
      </c>
      <c r="I75" s="91" t="b">
        <v>0</v>
      </c>
      <c r="J75" s="91" t="b">
        <v>0</v>
      </c>
      <c r="K75" s="91" t="b">
        <v>0</v>
      </c>
      <c r="L75" s="91" t="b">
        <v>0</v>
      </c>
    </row>
    <row r="76" spans="1:12" ht="15">
      <c r="A76" s="91" t="s">
        <v>893</v>
      </c>
      <c r="B76" s="91" t="s">
        <v>897</v>
      </c>
      <c r="C76" s="91">
        <v>25</v>
      </c>
      <c r="D76" s="130">
        <v>0</v>
      </c>
      <c r="E76" s="130">
        <v>0.8115750058705934</v>
      </c>
      <c r="F76" s="91" t="s">
        <v>846</v>
      </c>
      <c r="G76" s="91" t="b">
        <v>0</v>
      </c>
      <c r="H76" s="91" t="b">
        <v>0</v>
      </c>
      <c r="I76" s="91" t="b">
        <v>0</v>
      </c>
      <c r="J76" s="91" t="b">
        <v>0</v>
      </c>
      <c r="K76" s="91" t="b">
        <v>0</v>
      </c>
      <c r="L76" s="91" t="b">
        <v>0</v>
      </c>
    </row>
    <row r="77" spans="1:12" ht="15">
      <c r="A77" s="91" t="s">
        <v>897</v>
      </c>
      <c r="B77" s="91" t="s">
        <v>898</v>
      </c>
      <c r="C77" s="91">
        <v>25</v>
      </c>
      <c r="D77" s="130">
        <v>0</v>
      </c>
      <c r="E77" s="130">
        <v>1.1126050015345745</v>
      </c>
      <c r="F77" s="91" t="s">
        <v>846</v>
      </c>
      <c r="G77" s="91" t="b">
        <v>0</v>
      </c>
      <c r="H77" s="91" t="b">
        <v>0</v>
      </c>
      <c r="I77" s="91" t="b">
        <v>0</v>
      </c>
      <c r="J77" s="91" t="b">
        <v>0</v>
      </c>
      <c r="K77" s="91" t="b">
        <v>0</v>
      </c>
      <c r="L77" s="91" t="b">
        <v>0</v>
      </c>
    </row>
    <row r="78" spans="1:12" ht="15">
      <c r="A78" s="91" t="s">
        <v>898</v>
      </c>
      <c r="B78" s="91" t="s">
        <v>899</v>
      </c>
      <c r="C78" s="91">
        <v>25</v>
      </c>
      <c r="D78" s="130">
        <v>0</v>
      </c>
      <c r="E78" s="130">
        <v>1.1126050015345745</v>
      </c>
      <c r="F78" s="91" t="s">
        <v>846</v>
      </c>
      <c r="G78" s="91" t="b">
        <v>0</v>
      </c>
      <c r="H78" s="91" t="b">
        <v>0</v>
      </c>
      <c r="I78" s="91" t="b">
        <v>0</v>
      </c>
      <c r="J78" s="91" t="b">
        <v>0</v>
      </c>
      <c r="K78" s="91" t="b">
        <v>0</v>
      </c>
      <c r="L78" s="91" t="b">
        <v>0</v>
      </c>
    </row>
    <row r="79" spans="1:12" ht="15">
      <c r="A79" s="91" t="s">
        <v>899</v>
      </c>
      <c r="B79" s="91" t="s">
        <v>893</v>
      </c>
      <c r="C79" s="91">
        <v>25</v>
      </c>
      <c r="D79" s="130">
        <v>0</v>
      </c>
      <c r="E79" s="130">
        <v>0.8115750058705934</v>
      </c>
      <c r="F79" s="91" t="s">
        <v>846</v>
      </c>
      <c r="G79" s="91" t="b">
        <v>0</v>
      </c>
      <c r="H79" s="91" t="b">
        <v>0</v>
      </c>
      <c r="I79" s="91" t="b">
        <v>0</v>
      </c>
      <c r="J79" s="91" t="b">
        <v>0</v>
      </c>
      <c r="K79" s="91" t="b">
        <v>0</v>
      </c>
      <c r="L79" s="91" t="b">
        <v>0</v>
      </c>
    </row>
    <row r="80" spans="1:12" ht="15">
      <c r="A80" s="91" t="s">
        <v>893</v>
      </c>
      <c r="B80" s="91" t="s">
        <v>900</v>
      </c>
      <c r="C80" s="91">
        <v>25</v>
      </c>
      <c r="D80" s="130">
        <v>0</v>
      </c>
      <c r="E80" s="130">
        <v>0.8115750058705934</v>
      </c>
      <c r="F80" s="91" t="s">
        <v>846</v>
      </c>
      <c r="G80" s="91" t="b">
        <v>0</v>
      </c>
      <c r="H80" s="91" t="b">
        <v>0</v>
      </c>
      <c r="I80" s="91" t="b">
        <v>0</v>
      </c>
      <c r="J80" s="91" t="b">
        <v>0</v>
      </c>
      <c r="K80" s="91" t="b">
        <v>0</v>
      </c>
      <c r="L80" s="91" t="b">
        <v>0</v>
      </c>
    </row>
    <row r="81" spans="1:12" ht="15">
      <c r="A81" s="91" t="s">
        <v>900</v>
      </c>
      <c r="B81" s="91" t="s">
        <v>901</v>
      </c>
      <c r="C81" s="91">
        <v>25</v>
      </c>
      <c r="D81" s="130">
        <v>0</v>
      </c>
      <c r="E81" s="130">
        <v>1.1126050015345745</v>
      </c>
      <c r="F81" s="91" t="s">
        <v>846</v>
      </c>
      <c r="G81" s="91" t="b">
        <v>0</v>
      </c>
      <c r="H81" s="91" t="b">
        <v>0</v>
      </c>
      <c r="I81" s="91" t="b">
        <v>0</v>
      </c>
      <c r="J81" s="91" t="b">
        <v>0</v>
      </c>
      <c r="K81" s="91" t="b">
        <v>0</v>
      </c>
      <c r="L81" s="91" t="b">
        <v>0</v>
      </c>
    </row>
    <row r="82" spans="1:12" ht="15">
      <c r="A82" s="91" t="s">
        <v>901</v>
      </c>
      <c r="B82" s="91" t="s">
        <v>902</v>
      </c>
      <c r="C82" s="91">
        <v>25</v>
      </c>
      <c r="D82" s="130">
        <v>0</v>
      </c>
      <c r="E82" s="130">
        <v>1.1126050015345745</v>
      </c>
      <c r="F82" s="91" t="s">
        <v>846</v>
      </c>
      <c r="G82" s="91" t="b">
        <v>0</v>
      </c>
      <c r="H82" s="91" t="b">
        <v>0</v>
      </c>
      <c r="I82" s="91" t="b">
        <v>0</v>
      </c>
      <c r="J82" s="91" t="b">
        <v>0</v>
      </c>
      <c r="K82" s="91" t="b">
        <v>0</v>
      </c>
      <c r="L82" s="91" t="b">
        <v>0</v>
      </c>
    </row>
    <row r="83" spans="1:12" ht="15">
      <c r="A83" s="91" t="s">
        <v>902</v>
      </c>
      <c r="B83" s="91" t="s">
        <v>903</v>
      </c>
      <c r="C83" s="91">
        <v>25</v>
      </c>
      <c r="D83" s="130">
        <v>0</v>
      </c>
      <c r="E83" s="130">
        <v>1.1126050015345745</v>
      </c>
      <c r="F83" s="91" t="s">
        <v>846</v>
      </c>
      <c r="G83" s="91" t="b">
        <v>0</v>
      </c>
      <c r="H83" s="91" t="b">
        <v>0</v>
      </c>
      <c r="I83" s="91" t="b">
        <v>0</v>
      </c>
      <c r="J83" s="91" t="b">
        <v>0</v>
      </c>
      <c r="K83" s="91" t="b">
        <v>0</v>
      </c>
      <c r="L83" s="91" t="b">
        <v>0</v>
      </c>
    </row>
    <row r="84" spans="1:12" ht="15">
      <c r="A84" s="91" t="s">
        <v>903</v>
      </c>
      <c r="B84" s="91" t="s">
        <v>904</v>
      </c>
      <c r="C84" s="91">
        <v>25</v>
      </c>
      <c r="D84" s="130">
        <v>0</v>
      </c>
      <c r="E84" s="130">
        <v>1.1126050015345745</v>
      </c>
      <c r="F84" s="91" t="s">
        <v>846</v>
      </c>
      <c r="G84" s="91" t="b">
        <v>0</v>
      </c>
      <c r="H84" s="91" t="b">
        <v>0</v>
      </c>
      <c r="I84" s="91" t="b">
        <v>0</v>
      </c>
      <c r="J84" s="91" t="b">
        <v>0</v>
      </c>
      <c r="K84" s="91" t="b">
        <v>0</v>
      </c>
      <c r="L84" s="91" t="b">
        <v>0</v>
      </c>
    </row>
    <row r="85" spans="1:12" ht="15">
      <c r="A85" s="91" t="s">
        <v>904</v>
      </c>
      <c r="B85" s="91" t="s">
        <v>892</v>
      </c>
      <c r="C85" s="91">
        <v>25</v>
      </c>
      <c r="D85" s="130">
        <v>0</v>
      </c>
      <c r="E85" s="130">
        <v>1.1126050015345745</v>
      </c>
      <c r="F85" s="91" t="s">
        <v>846</v>
      </c>
      <c r="G85" s="91" t="b">
        <v>0</v>
      </c>
      <c r="H85" s="91" t="b">
        <v>0</v>
      </c>
      <c r="I85" s="91" t="b">
        <v>0</v>
      </c>
      <c r="J85" s="91" t="b">
        <v>0</v>
      </c>
      <c r="K85" s="91" t="b">
        <v>0</v>
      </c>
      <c r="L85" s="91" t="b">
        <v>0</v>
      </c>
    </row>
    <row r="86" spans="1:12" ht="15">
      <c r="A86" s="91" t="s">
        <v>892</v>
      </c>
      <c r="B86" s="91" t="s">
        <v>1025</v>
      </c>
      <c r="C86" s="91">
        <v>25</v>
      </c>
      <c r="D86" s="130">
        <v>0</v>
      </c>
      <c r="E86" s="130">
        <v>1.1126050015345745</v>
      </c>
      <c r="F86" s="91" t="s">
        <v>846</v>
      </c>
      <c r="G86" s="91" t="b">
        <v>0</v>
      </c>
      <c r="H86" s="91" t="b">
        <v>0</v>
      </c>
      <c r="I86" s="91" t="b">
        <v>0</v>
      </c>
      <c r="J86" s="91" t="b">
        <v>0</v>
      </c>
      <c r="K86" s="91" t="b">
        <v>0</v>
      </c>
      <c r="L86" s="91" t="b">
        <v>0</v>
      </c>
    </row>
    <row r="87" spans="1:12" ht="15">
      <c r="A87" s="91" t="s">
        <v>262</v>
      </c>
      <c r="B87" s="91" t="s">
        <v>895</v>
      </c>
      <c r="C87" s="91">
        <v>24</v>
      </c>
      <c r="D87" s="130">
        <v>0.001219170220774667</v>
      </c>
      <c r="E87" s="130">
        <v>1.130333768495006</v>
      </c>
      <c r="F87" s="91" t="s">
        <v>846</v>
      </c>
      <c r="G87" s="91" t="b">
        <v>0</v>
      </c>
      <c r="H87" s="91" t="b">
        <v>0</v>
      </c>
      <c r="I87" s="91" t="b">
        <v>0</v>
      </c>
      <c r="J87" s="91" t="b">
        <v>0</v>
      </c>
      <c r="K87" s="91" t="b">
        <v>0</v>
      </c>
      <c r="L87" s="91" t="b">
        <v>0</v>
      </c>
    </row>
    <row r="88" spans="1:12" ht="15">
      <c r="A88" s="91" t="s">
        <v>265</v>
      </c>
      <c r="B88" s="91" t="s">
        <v>892</v>
      </c>
      <c r="C88" s="91">
        <v>23</v>
      </c>
      <c r="D88" s="130">
        <v>0.001914666600120065</v>
      </c>
      <c r="E88" s="130">
        <v>1.2510560207021426</v>
      </c>
      <c r="F88" s="91" t="s">
        <v>847</v>
      </c>
      <c r="G88" s="91" t="b">
        <v>0</v>
      </c>
      <c r="H88" s="91" t="b">
        <v>0</v>
      </c>
      <c r="I88" s="91" t="b">
        <v>0</v>
      </c>
      <c r="J88" s="91" t="b">
        <v>0</v>
      </c>
      <c r="K88" s="91" t="b">
        <v>0</v>
      </c>
      <c r="L88" s="91" t="b">
        <v>0</v>
      </c>
    </row>
    <row r="89" spans="1:12" ht="15">
      <c r="A89" s="91" t="s">
        <v>892</v>
      </c>
      <c r="B89" s="91" t="s">
        <v>906</v>
      </c>
      <c r="C89" s="91">
        <v>21</v>
      </c>
      <c r="D89" s="130">
        <v>0.003655482741840196</v>
      </c>
      <c r="E89" s="130">
        <v>1.214843848047698</v>
      </c>
      <c r="F89" s="91" t="s">
        <v>847</v>
      </c>
      <c r="G89" s="91" t="b">
        <v>0</v>
      </c>
      <c r="H89" s="91" t="b">
        <v>0</v>
      </c>
      <c r="I89" s="91" t="b">
        <v>0</v>
      </c>
      <c r="J89" s="91" t="b">
        <v>0</v>
      </c>
      <c r="K89" s="91" t="b">
        <v>0</v>
      </c>
      <c r="L89" s="91" t="b">
        <v>0</v>
      </c>
    </row>
    <row r="90" spans="1:12" ht="15">
      <c r="A90" s="91" t="s">
        <v>906</v>
      </c>
      <c r="B90" s="91" t="s">
        <v>907</v>
      </c>
      <c r="C90" s="91">
        <v>21</v>
      </c>
      <c r="D90" s="130">
        <v>0.003655482741840196</v>
      </c>
      <c r="E90" s="130">
        <v>1.2905645619858161</v>
      </c>
      <c r="F90" s="91" t="s">
        <v>847</v>
      </c>
      <c r="G90" s="91" t="b">
        <v>0</v>
      </c>
      <c r="H90" s="91" t="b">
        <v>0</v>
      </c>
      <c r="I90" s="91" t="b">
        <v>0</v>
      </c>
      <c r="J90" s="91" t="b">
        <v>0</v>
      </c>
      <c r="K90" s="91" t="b">
        <v>0</v>
      </c>
      <c r="L90" s="91" t="b">
        <v>0</v>
      </c>
    </row>
    <row r="91" spans="1:12" ht="15">
      <c r="A91" s="91" t="s">
        <v>907</v>
      </c>
      <c r="B91" s="91" t="s">
        <v>908</v>
      </c>
      <c r="C91" s="91">
        <v>21</v>
      </c>
      <c r="D91" s="130">
        <v>0.003655482741840196</v>
      </c>
      <c r="E91" s="130">
        <v>1.2905645619858161</v>
      </c>
      <c r="F91" s="91" t="s">
        <v>847</v>
      </c>
      <c r="G91" s="91" t="b">
        <v>0</v>
      </c>
      <c r="H91" s="91" t="b">
        <v>0</v>
      </c>
      <c r="I91" s="91" t="b">
        <v>0</v>
      </c>
      <c r="J91" s="91" t="b">
        <v>0</v>
      </c>
      <c r="K91" s="91" t="b">
        <v>0</v>
      </c>
      <c r="L91" s="91" t="b">
        <v>0</v>
      </c>
    </row>
    <row r="92" spans="1:12" ht="15">
      <c r="A92" s="91" t="s">
        <v>908</v>
      </c>
      <c r="B92" s="91" t="s">
        <v>909</v>
      </c>
      <c r="C92" s="91">
        <v>21</v>
      </c>
      <c r="D92" s="130">
        <v>0.003655482741840196</v>
      </c>
      <c r="E92" s="130">
        <v>1.2905645619858161</v>
      </c>
      <c r="F92" s="91" t="s">
        <v>847</v>
      </c>
      <c r="G92" s="91" t="b">
        <v>0</v>
      </c>
      <c r="H92" s="91" t="b">
        <v>0</v>
      </c>
      <c r="I92" s="91" t="b">
        <v>0</v>
      </c>
      <c r="J92" s="91" t="b">
        <v>0</v>
      </c>
      <c r="K92" s="91" t="b">
        <v>0</v>
      </c>
      <c r="L92" s="91" t="b">
        <v>0</v>
      </c>
    </row>
    <row r="93" spans="1:12" ht="15">
      <c r="A93" s="91" t="s">
        <v>909</v>
      </c>
      <c r="B93" s="91" t="s">
        <v>910</v>
      </c>
      <c r="C93" s="91">
        <v>21</v>
      </c>
      <c r="D93" s="130">
        <v>0.003655482741840196</v>
      </c>
      <c r="E93" s="130">
        <v>1.2905645619858161</v>
      </c>
      <c r="F93" s="91" t="s">
        <v>847</v>
      </c>
      <c r="G93" s="91" t="b">
        <v>0</v>
      </c>
      <c r="H93" s="91" t="b">
        <v>0</v>
      </c>
      <c r="I93" s="91" t="b">
        <v>0</v>
      </c>
      <c r="J93" s="91" t="b">
        <v>0</v>
      </c>
      <c r="K93" s="91" t="b">
        <v>0</v>
      </c>
      <c r="L93" s="91" t="b">
        <v>0</v>
      </c>
    </row>
    <row r="94" spans="1:12" ht="15">
      <c r="A94" s="91" t="s">
        <v>910</v>
      </c>
      <c r="B94" s="91" t="s">
        <v>911</v>
      </c>
      <c r="C94" s="91">
        <v>21</v>
      </c>
      <c r="D94" s="130">
        <v>0.003655482741840196</v>
      </c>
      <c r="E94" s="130">
        <v>1.2905645619858161</v>
      </c>
      <c r="F94" s="91" t="s">
        <v>847</v>
      </c>
      <c r="G94" s="91" t="b">
        <v>0</v>
      </c>
      <c r="H94" s="91" t="b">
        <v>0</v>
      </c>
      <c r="I94" s="91" t="b">
        <v>0</v>
      </c>
      <c r="J94" s="91" t="b">
        <v>0</v>
      </c>
      <c r="K94" s="91" t="b">
        <v>0</v>
      </c>
      <c r="L94" s="91" t="b">
        <v>0</v>
      </c>
    </row>
    <row r="95" spans="1:12" ht="15">
      <c r="A95" s="91" t="s">
        <v>911</v>
      </c>
      <c r="B95" s="91" t="s">
        <v>912</v>
      </c>
      <c r="C95" s="91">
        <v>21</v>
      </c>
      <c r="D95" s="130">
        <v>0.003655482741840196</v>
      </c>
      <c r="E95" s="130">
        <v>1.2905645619858161</v>
      </c>
      <c r="F95" s="91" t="s">
        <v>847</v>
      </c>
      <c r="G95" s="91" t="b">
        <v>0</v>
      </c>
      <c r="H95" s="91" t="b">
        <v>0</v>
      </c>
      <c r="I95" s="91" t="b">
        <v>0</v>
      </c>
      <c r="J95" s="91" t="b">
        <v>0</v>
      </c>
      <c r="K95" s="91" t="b">
        <v>0</v>
      </c>
      <c r="L95" s="91" t="b">
        <v>0</v>
      </c>
    </row>
    <row r="96" spans="1:12" ht="15">
      <c r="A96" s="91" t="s">
        <v>912</v>
      </c>
      <c r="B96" s="91" t="s">
        <v>913</v>
      </c>
      <c r="C96" s="91">
        <v>21</v>
      </c>
      <c r="D96" s="130">
        <v>0.003655482741840196</v>
      </c>
      <c r="E96" s="130">
        <v>1.2905645619858161</v>
      </c>
      <c r="F96" s="91" t="s">
        <v>847</v>
      </c>
      <c r="G96" s="91" t="b">
        <v>0</v>
      </c>
      <c r="H96" s="91" t="b">
        <v>0</v>
      </c>
      <c r="I96" s="91" t="b">
        <v>0</v>
      </c>
      <c r="J96" s="91" t="b">
        <v>0</v>
      </c>
      <c r="K96" s="91" t="b">
        <v>0</v>
      </c>
      <c r="L96" s="91" t="b">
        <v>0</v>
      </c>
    </row>
    <row r="97" spans="1:12" ht="15">
      <c r="A97" s="91" t="s">
        <v>913</v>
      </c>
      <c r="B97" s="91" t="s">
        <v>876</v>
      </c>
      <c r="C97" s="91">
        <v>21</v>
      </c>
      <c r="D97" s="130">
        <v>0.003655482741840196</v>
      </c>
      <c r="E97" s="130">
        <v>1.2905645619858161</v>
      </c>
      <c r="F97" s="91" t="s">
        <v>847</v>
      </c>
      <c r="G97" s="91" t="b">
        <v>0</v>
      </c>
      <c r="H97" s="91" t="b">
        <v>0</v>
      </c>
      <c r="I97" s="91" t="b">
        <v>0</v>
      </c>
      <c r="J97" s="91" t="b">
        <v>0</v>
      </c>
      <c r="K97" s="91" t="b">
        <v>0</v>
      </c>
      <c r="L97" s="91" t="b">
        <v>0</v>
      </c>
    </row>
    <row r="98" spans="1:12" ht="15">
      <c r="A98" s="91" t="s">
        <v>876</v>
      </c>
      <c r="B98" s="91" t="s">
        <v>894</v>
      </c>
      <c r="C98" s="91">
        <v>21</v>
      </c>
      <c r="D98" s="130">
        <v>0.003655482741840196</v>
      </c>
      <c r="E98" s="130">
        <v>1.2905645619858161</v>
      </c>
      <c r="F98" s="91" t="s">
        <v>847</v>
      </c>
      <c r="G98" s="91" t="b">
        <v>0</v>
      </c>
      <c r="H98" s="91" t="b">
        <v>0</v>
      </c>
      <c r="I98" s="91" t="b">
        <v>0</v>
      </c>
      <c r="J98" s="91" t="b">
        <v>0</v>
      </c>
      <c r="K98" s="91" t="b">
        <v>0</v>
      </c>
      <c r="L98" s="91" t="b">
        <v>0</v>
      </c>
    </row>
    <row r="99" spans="1:12" ht="15">
      <c r="A99" s="91" t="s">
        <v>894</v>
      </c>
      <c r="B99" s="91" t="s">
        <v>1026</v>
      </c>
      <c r="C99" s="91">
        <v>21</v>
      </c>
      <c r="D99" s="130">
        <v>0.003655482741840196</v>
      </c>
      <c r="E99" s="130">
        <v>1.2905645619858161</v>
      </c>
      <c r="F99" s="91" t="s">
        <v>847</v>
      </c>
      <c r="G99" s="91" t="b">
        <v>0</v>
      </c>
      <c r="H99" s="91" t="b">
        <v>0</v>
      </c>
      <c r="I99" s="91" t="b">
        <v>0</v>
      </c>
      <c r="J99" s="91" t="b">
        <v>0</v>
      </c>
      <c r="K99" s="91" t="b">
        <v>0</v>
      </c>
      <c r="L99" s="91" t="b">
        <v>0</v>
      </c>
    </row>
    <row r="100" spans="1:12" ht="15">
      <c r="A100" s="91" t="s">
        <v>1026</v>
      </c>
      <c r="B100" s="91" t="s">
        <v>1027</v>
      </c>
      <c r="C100" s="91">
        <v>21</v>
      </c>
      <c r="D100" s="130">
        <v>0.003655482741840196</v>
      </c>
      <c r="E100" s="130">
        <v>1.2905645619858161</v>
      </c>
      <c r="F100" s="91" t="s">
        <v>847</v>
      </c>
      <c r="G100" s="91" t="b">
        <v>0</v>
      </c>
      <c r="H100" s="91" t="b">
        <v>0</v>
      </c>
      <c r="I100" s="91" t="b">
        <v>0</v>
      </c>
      <c r="J100" s="91" t="b">
        <v>0</v>
      </c>
      <c r="K100" s="91" t="b">
        <v>0</v>
      </c>
      <c r="L100" s="91" t="b">
        <v>0</v>
      </c>
    </row>
    <row r="101" spans="1:12" ht="15">
      <c r="A101" s="91" t="s">
        <v>1027</v>
      </c>
      <c r="B101" s="91" t="s">
        <v>1028</v>
      </c>
      <c r="C101" s="91">
        <v>21</v>
      </c>
      <c r="D101" s="130">
        <v>0.003655482741840196</v>
      </c>
      <c r="E101" s="130">
        <v>1.2905645619858161</v>
      </c>
      <c r="F101" s="91" t="s">
        <v>847</v>
      </c>
      <c r="G101" s="91" t="b">
        <v>0</v>
      </c>
      <c r="H101" s="91" t="b">
        <v>0</v>
      </c>
      <c r="I101" s="91" t="b">
        <v>0</v>
      </c>
      <c r="J101" s="91" t="b">
        <v>0</v>
      </c>
      <c r="K101" s="91" t="b">
        <v>0</v>
      </c>
      <c r="L101" s="91" t="b">
        <v>0</v>
      </c>
    </row>
    <row r="102" spans="1:12" ht="15">
      <c r="A102" s="91" t="s">
        <v>1028</v>
      </c>
      <c r="B102" s="91" t="s">
        <v>1029</v>
      </c>
      <c r="C102" s="91">
        <v>21</v>
      </c>
      <c r="D102" s="130">
        <v>0.003655482741840196</v>
      </c>
      <c r="E102" s="130">
        <v>1.2905645619858161</v>
      </c>
      <c r="F102" s="91" t="s">
        <v>847</v>
      </c>
      <c r="G102" s="91" t="b">
        <v>0</v>
      </c>
      <c r="H102" s="91" t="b">
        <v>0</v>
      </c>
      <c r="I102" s="91" t="b">
        <v>0</v>
      </c>
      <c r="J102" s="91" t="b">
        <v>0</v>
      </c>
      <c r="K102" s="91" t="b">
        <v>0</v>
      </c>
      <c r="L102" s="91" t="b">
        <v>0</v>
      </c>
    </row>
    <row r="103" spans="1:12" ht="15">
      <c r="A103" s="91" t="s">
        <v>1029</v>
      </c>
      <c r="B103" s="91" t="s">
        <v>1030</v>
      </c>
      <c r="C103" s="91">
        <v>20</v>
      </c>
      <c r="D103" s="130">
        <v>0.004455632781979605</v>
      </c>
      <c r="E103" s="130">
        <v>1.2905645619858164</v>
      </c>
      <c r="F103" s="91" t="s">
        <v>847</v>
      </c>
      <c r="G103" s="91" t="b">
        <v>0</v>
      </c>
      <c r="H103" s="91" t="b">
        <v>0</v>
      </c>
      <c r="I103" s="91" t="b">
        <v>0</v>
      </c>
      <c r="J103" s="91" t="b">
        <v>0</v>
      </c>
      <c r="K103" s="91" t="b">
        <v>0</v>
      </c>
      <c r="L103" s="91" t="b">
        <v>0</v>
      </c>
    </row>
    <row r="104" spans="1:12" ht="15">
      <c r="A104" s="91" t="s">
        <v>1030</v>
      </c>
      <c r="B104" s="91" t="s">
        <v>266</v>
      </c>
      <c r="C104" s="91">
        <v>20</v>
      </c>
      <c r="D104" s="130">
        <v>0.004455632781979605</v>
      </c>
      <c r="E104" s="130">
        <v>1.3117538610557542</v>
      </c>
      <c r="F104" s="91" t="s">
        <v>847</v>
      </c>
      <c r="G104" s="91" t="b">
        <v>0</v>
      </c>
      <c r="H104" s="91" t="b">
        <v>0</v>
      </c>
      <c r="I104" s="91" t="b">
        <v>0</v>
      </c>
      <c r="J104" s="91" t="b">
        <v>0</v>
      </c>
      <c r="K104" s="91" t="b">
        <v>0</v>
      </c>
      <c r="L104" s="91" t="b">
        <v>0</v>
      </c>
    </row>
    <row r="105" spans="1:12" ht="15">
      <c r="A105" s="91" t="s">
        <v>892</v>
      </c>
      <c r="B105" s="91" t="s">
        <v>916</v>
      </c>
      <c r="C105" s="91">
        <v>4</v>
      </c>
      <c r="D105" s="130">
        <v>0.007318436941094944</v>
      </c>
      <c r="E105" s="130">
        <v>1.2148438480476977</v>
      </c>
      <c r="F105" s="91" t="s">
        <v>847</v>
      </c>
      <c r="G105" s="91" t="b">
        <v>0</v>
      </c>
      <c r="H105" s="91" t="b">
        <v>0</v>
      </c>
      <c r="I105" s="91" t="b">
        <v>0</v>
      </c>
      <c r="J105" s="91" t="b">
        <v>0</v>
      </c>
      <c r="K105" s="91" t="b">
        <v>0</v>
      </c>
      <c r="L105" s="91" t="b">
        <v>0</v>
      </c>
    </row>
    <row r="106" spans="1:12" ht="15">
      <c r="A106" s="91" t="s">
        <v>916</v>
      </c>
      <c r="B106" s="91" t="s">
        <v>1032</v>
      </c>
      <c r="C106" s="91">
        <v>4</v>
      </c>
      <c r="D106" s="130">
        <v>0.007318436941094944</v>
      </c>
      <c r="E106" s="130">
        <v>2.010723865391773</v>
      </c>
      <c r="F106" s="91" t="s">
        <v>847</v>
      </c>
      <c r="G106" s="91" t="b">
        <v>0</v>
      </c>
      <c r="H106" s="91" t="b">
        <v>0</v>
      </c>
      <c r="I106" s="91" t="b">
        <v>0</v>
      </c>
      <c r="J106" s="91" t="b">
        <v>0</v>
      </c>
      <c r="K106" s="91" t="b">
        <v>0</v>
      </c>
      <c r="L106" s="91" t="b">
        <v>0</v>
      </c>
    </row>
    <row r="107" spans="1:12" ht="15">
      <c r="A107" s="91" t="s">
        <v>1032</v>
      </c>
      <c r="B107" s="91" t="s">
        <v>1033</v>
      </c>
      <c r="C107" s="91">
        <v>4</v>
      </c>
      <c r="D107" s="130">
        <v>0.007318436941094944</v>
      </c>
      <c r="E107" s="130">
        <v>2.010723865391773</v>
      </c>
      <c r="F107" s="91" t="s">
        <v>847</v>
      </c>
      <c r="G107" s="91" t="b">
        <v>0</v>
      </c>
      <c r="H107" s="91" t="b">
        <v>0</v>
      </c>
      <c r="I107" s="91" t="b">
        <v>0</v>
      </c>
      <c r="J107" s="91" t="b">
        <v>0</v>
      </c>
      <c r="K107" s="91" t="b">
        <v>0</v>
      </c>
      <c r="L107" s="91" t="b">
        <v>0</v>
      </c>
    </row>
    <row r="108" spans="1:12" ht="15">
      <c r="A108" s="91" t="s">
        <v>1033</v>
      </c>
      <c r="B108" s="91" t="s">
        <v>1034</v>
      </c>
      <c r="C108" s="91">
        <v>4</v>
      </c>
      <c r="D108" s="130">
        <v>0.007318436941094944</v>
      </c>
      <c r="E108" s="130">
        <v>2.010723865391773</v>
      </c>
      <c r="F108" s="91" t="s">
        <v>847</v>
      </c>
      <c r="G108" s="91" t="b">
        <v>0</v>
      </c>
      <c r="H108" s="91" t="b">
        <v>0</v>
      </c>
      <c r="I108" s="91" t="b">
        <v>0</v>
      </c>
      <c r="J108" s="91" t="b">
        <v>0</v>
      </c>
      <c r="K108" s="91" t="b">
        <v>0</v>
      </c>
      <c r="L108" s="91" t="b">
        <v>0</v>
      </c>
    </row>
    <row r="109" spans="1:12" ht="15">
      <c r="A109" s="91" t="s">
        <v>1034</v>
      </c>
      <c r="B109" s="91" t="s">
        <v>1031</v>
      </c>
      <c r="C109" s="91">
        <v>4</v>
      </c>
      <c r="D109" s="130">
        <v>0.007318436941094944</v>
      </c>
      <c r="E109" s="130">
        <v>2.010723865391773</v>
      </c>
      <c r="F109" s="91" t="s">
        <v>847</v>
      </c>
      <c r="G109" s="91" t="b">
        <v>0</v>
      </c>
      <c r="H109" s="91" t="b">
        <v>0</v>
      </c>
      <c r="I109" s="91" t="b">
        <v>0</v>
      </c>
      <c r="J109" s="91" t="b">
        <v>0</v>
      </c>
      <c r="K109" s="91" t="b">
        <v>0</v>
      </c>
      <c r="L109" s="91" t="b">
        <v>0</v>
      </c>
    </row>
    <row r="110" spans="1:12" ht="15">
      <c r="A110" s="91" t="s">
        <v>1031</v>
      </c>
      <c r="B110" s="91" t="s">
        <v>1035</v>
      </c>
      <c r="C110" s="91">
        <v>4</v>
      </c>
      <c r="D110" s="130">
        <v>0.007318436941094944</v>
      </c>
      <c r="E110" s="130">
        <v>2.010723865391773</v>
      </c>
      <c r="F110" s="91" t="s">
        <v>847</v>
      </c>
      <c r="G110" s="91" t="b">
        <v>0</v>
      </c>
      <c r="H110" s="91" t="b">
        <v>0</v>
      </c>
      <c r="I110" s="91" t="b">
        <v>0</v>
      </c>
      <c r="J110" s="91" t="b">
        <v>0</v>
      </c>
      <c r="K110" s="91" t="b">
        <v>0</v>
      </c>
      <c r="L110" s="91" t="b">
        <v>0</v>
      </c>
    </row>
    <row r="111" spans="1:12" ht="15">
      <c r="A111" s="91" t="s">
        <v>1035</v>
      </c>
      <c r="B111" s="91" t="s">
        <v>1036</v>
      </c>
      <c r="C111" s="91">
        <v>4</v>
      </c>
      <c r="D111" s="130">
        <v>0.007318436941094944</v>
      </c>
      <c r="E111" s="130">
        <v>2.010723865391773</v>
      </c>
      <c r="F111" s="91" t="s">
        <v>847</v>
      </c>
      <c r="G111" s="91" t="b">
        <v>0</v>
      </c>
      <c r="H111" s="91" t="b">
        <v>0</v>
      </c>
      <c r="I111" s="91" t="b">
        <v>0</v>
      </c>
      <c r="J111" s="91" t="b">
        <v>0</v>
      </c>
      <c r="K111" s="91" t="b">
        <v>0</v>
      </c>
      <c r="L111" s="91" t="b">
        <v>0</v>
      </c>
    </row>
    <row r="112" spans="1:12" ht="15">
      <c r="A112" s="91" t="s">
        <v>1036</v>
      </c>
      <c r="B112" s="91" t="s">
        <v>918</v>
      </c>
      <c r="C112" s="91">
        <v>4</v>
      </c>
      <c r="D112" s="130">
        <v>0.007318436941094944</v>
      </c>
      <c r="E112" s="130">
        <v>2.010723865391773</v>
      </c>
      <c r="F112" s="91" t="s">
        <v>847</v>
      </c>
      <c r="G112" s="91" t="b">
        <v>0</v>
      </c>
      <c r="H112" s="91" t="b">
        <v>0</v>
      </c>
      <c r="I112" s="91" t="b">
        <v>0</v>
      </c>
      <c r="J112" s="91" t="b">
        <v>0</v>
      </c>
      <c r="K112" s="91" t="b">
        <v>0</v>
      </c>
      <c r="L112" s="91" t="b">
        <v>0</v>
      </c>
    </row>
    <row r="113" spans="1:12" ht="15">
      <c r="A113" s="91" t="s">
        <v>918</v>
      </c>
      <c r="B113" s="91" t="s">
        <v>1037</v>
      </c>
      <c r="C113" s="91">
        <v>4</v>
      </c>
      <c r="D113" s="130">
        <v>0.007318436941094944</v>
      </c>
      <c r="E113" s="130">
        <v>2.010723865391773</v>
      </c>
      <c r="F113" s="91" t="s">
        <v>847</v>
      </c>
      <c r="G113" s="91" t="b">
        <v>0</v>
      </c>
      <c r="H113" s="91" t="b">
        <v>0</v>
      </c>
      <c r="I113" s="91" t="b">
        <v>0</v>
      </c>
      <c r="J113" s="91" t="b">
        <v>0</v>
      </c>
      <c r="K113" s="91" t="b">
        <v>0</v>
      </c>
      <c r="L113" s="91" t="b">
        <v>0</v>
      </c>
    </row>
    <row r="114" spans="1:12" ht="15">
      <c r="A114" s="91" t="s">
        <v>1037</v>
      </c>
      <c r="B114" s="91" t="s">
        <v>1038</v>
      </c>
      <c r="C114" s="91">
        <v>4</v>
      </c>
      <c r="D114" s="130">
        <v>0.007318436941094944</v>
      </c>
      <c r="E114" s="130">
        <v>2.010723865391773</v>
      </c>
      <c r="F114" s="91" t="s">
        <v>847</v>
      </c>
      <c r="G114" s="91" t="b">
        <v>0</v>
      </c>
      <c r="H114" s="91" t="b">
        <v>0</v>
      </c>
      <c r="I114" s="91" t="b">
        <v>0</v>
      </c>
      <c r="J114" s="91" t="b">
        <v>0</v>
      </c>
      <c r="K114" s="91" t="b">
        <v>0</v>
      </c>
      <c r="L114" s="91" t="b">
        <v>0</v>
      </c>
    </row>
    <row r="115" spans="1:12" ht="15">
      <c r="A115" s="91" t="s">
        <v>1038</v>
      </c>
      <c r="B115" s="91" t="s">
        <v>879</v>
      </c>
      <c r="C115" s="91">
        <v>4</v>
      </c>
      <c r="D115" s="130">
        <v>0.007318436941094944</v>
      </c>
      <c r="E115" s="130">
        <v>2.010723865391773</v>
      </c>
      <c r="F115" s="91" t="s">
        <v>847</v>
      </c>
      <c r="G115" s="91" t="b">
        <v>0</v>
      </c>
      <c r="H115" s="91" t="b">
        <v>0</v>
      </c>
      <c r="I115" s="91" t="b">
        <v>0</v>
      </c>
      <c r="J115" s="91" t="b">
        <v>0</v>
      </c>
      <c r="K115" s="91" t="b">
        <v>0</v>
      </c>
      <c r="L115" s="91" t="b">
        <v>0</v>
      </c>
    </row>
    <row r="116" spans="1:12" ht="15">
      <c r="A116" s="91" t="s">
        <v>879</v>
      </c>
      <c r="B116" s="91" t="s">
        <v>917</v>
      </c>
      <c r="C116" s="91">
        <v>4</v>
      </c>
      <c r="D116" s="130">
        <v>0.007318436941094944</v>
      </c>
      <c r="E116" s="130">
        <v>2.010723865391773</v>
      </c>
      <c r="F116" s="91" t="s">
        <v>847</v>
      </c>
      <c r="G116" s="91" t="b">
        <v>0</v>
      </c>
      <c r="H116" s="91" t="b">
        <v>0</v>
      </c>
      <c r="I116" s="91" t="b">
        <v>0</v>
      </c>
      <c r="J116" s="91" t="b">
        <v>0</v>
      </c>
      <c r="K116" s="91" t="b">
        <v>0</v>
      </c>
      <c r="L116" s="91" t="b">
        <v>0</v>
      </c>
    </row>
    <row r="117" spans="1:12" ht="15">
      <c r="A117" s="91" t="s">
        <v>917</v>
      </c>
      <c r="B117" s="91" t="s">
        <v>880</v>
      </c>
      <c r="C117" s="91">
        <v>4</v>
      </c>
      <c r="D117" s="130">
        <v>0.007318436941094944</v>
      </c>
      <c r="E117" s="130">
        <v>2.010723865391773</v>
      </c>
      <c r="F117" s="91" t="s">
        <v>847</v>
      </c>
      <c r="G117" s="91" t="b">
        <v>0</v>
      </c>
      <c r="H117" s="91" t="b">
        <v>0</v>
      </c>
      <c r="I117" s="91" t="b">
        <v>0</v>
      </c>
      <c r="J117" s="91" t="b">
        <v>0</v>
      </c>
      <c r="K117" s="91" t="b">
        <v>0</v>
      </c>
      <c r="L117" s="91" t="b">
        <v>0</v>
      </c>
    </row>
    <row r="118" spans="1:12" ht="15">
      <c r="A118" s="91" t="s">
        <v>250</v>
      </c>
      <c r="B118" s="91" t="s">
        <v>916</v>
      </c>
      <c r="C118" s="91">
        <v>7</v>
      </c>
      <c r="D118" s="130">
        <v>0.010133683864885787</v>
      </c>
      <c r="E118" s="130">
        <v>1.3240952997326747</v>
      </c>
      <c r="F118" s="91" t="s">
        <v>848</v>
      </c>
      <c r="G118" s="91" t="b">
        <v>0</v>
      </c>
      <c r="H118" s="91" t="b">
        <v>0</v>
      </c>
      <c r="I118" s="91" t="b">
        <v>0</v>
      </c>
      <c r="J118" s="91" t="b">
        <v>0</v>
      </c>
      <c r="K118" s="91" t="b">
        <v>0</v>
      </c>
      <c r="L118" s="91" t="b">
        <v>0</v>
      </c>
    </row>
    <row r="119" spans="1:12" ht="15">
      <c r="A119" s="91" t="s">
        <v>916</v>
      </c>
      <c r="B119" s="91" t="s">
        <v>919</v>
      </c>
      <c r="C119" s="91">
        <v>5</v>
      </c>
      <c r="D119" s="130">
        <v>0.010184475369352944</v>
      </c>
      <c r="E119" s="130">
        <v>1.2193599492126617</v>
      </c>
      <c r="F119" s="91" t="s">
        <v>848</v>
      </c>
      <c r="G119" s="91" t="b">
        <v>0</v>
      </c>
      <c r="H119" s="91" t="b">
        <v>0</v>
      </c>
      <c r="I119" s="91" t="b">
        <v>0</v>
      </c>
      <c r="J119" s="91" t="b">
        <v>0</v>
      </c>
      <c r="K119" s="91" t="b">
        <v>0</v>
      </c>
      <c r="L119" s="91" t="b">
        <v>0</v>
      </c>
    </row>
    <row r="120" spans="1:12" ht="15">
      <c r="A120" s="91" t="s">
        <v>920</v>
      </c>
      <c r="B120" s="91" t="s">
        <v>893</v>
      </c>
      <c r="C120" s="91">
        <v>5</v>
      </c>
      <c r="D120" s="130">
        <v>0.010184475369352944</v>
      </c>
      <c r="E120" s="130">
        <v>1.587336734507256</v>
      </c>
      <c r="F120" s="91" t="s">
        <v>848</v>
      </c>
      <c r="G120" s="91" t="b">
        <v>0</v>
      </c>
      <c r="H120" s="91" t="b">
        <v>0</v>
      </c>
      <c r="I120" s="91" t="b">
        <v>0</v>
      </c>
      <c r="J120" s="91" t="b">
        <v>0</v>
      </c>
      <c r="K120" s="91" t="b">
        <v>0</v>
      </c>
      <c r="L120" s="91" t="b">
        <v>0</v>
      </c>
    </row>
    <row r="121" spans="1:12" ht="15">
      <c r="A121" s="91" t="s">
        <v>916</v>
      </c>
      <c r="B121" s="91" t="s">
        <v>1040</v>
      </c>
      <c r="C121" s="91">
        <v>5</v>
      </c>
      <c r="D121" s="130">
        <v>0.010184475369352944</v>
      </c>
      <c r="E121" s="130">
        <v>1.2193599492126617</v>
      </c>
      <c r="F121" s="91" t="s">
        <v>848</v>
      </c>
      <c r="G121" s="91" t="b">
        <v>0</v>
      </c>
      <c r="H121" s="91" t="b">
        <v>0</v>
      </c>
      <c r="I121" s="91" t="b">
        <v>0</v>
      </c>
      <c r="J121" s="91" t="b">
        <v>0</v>
      </c>
      <c r="K121" s="91" t="b">
        <v>0</v>
      </c>
      <c r="L121" s="91" t="b">
        <v>0</v>
      </c>
    </row>
    <row r="122" spans="1:12" ht="15">
      <c r="A122" s="91" t="s">
        <v>1040</v>
      </c>
      <c r="B122" s="91" t="s">
        <v>1041</v>
      </c>
      <c r="C122" s="91">
        <v>5</v>
      </c>
      <c r="D122" s="130">
        <v>0.010184475369352944</v>
      </c>
      <c r="E122" s="130">
        <v>1.6665179805548809</v>
      </c>
      <c r="F122" s="91" t="s">
        <v>848</v>
      </c>
      <c r="G122" s="91" t="b">
        <v>0</v>
      </c>
      <c r="H122" s="91" t="b">
        <v>0</v>
      </c>
      <c r="I122" s="91" t="b">
        <v>0</v>
      </c>
      <c r="J122" s="91" t="b">
        <v>0</v>
      </c>
      <c r="K122" s="91" t="b">
        <v>0</v>
      </c>
      <c r="L122" s="91" t="b">
        <v>0</v>
      </c>
    </row>
    <row r="123" spans="1:12" ht="15">
      <c r="A123" s="91" t="s">
        <v>1041</v>
      </c>
      <c r="B123" s="91" t="s">
        <v>1042</v>
      </c>
      <c r="C123" s="91">
        <v>5</v>
      </c>
      <c r="D123" s="130">
        <v>0.010184475369352944</v>
      </c>
      <c r="E123" s="130">
        <v>1.6665179805548809</v>
      </c>
      <c r="F123" s="91" t="s">
        <v>848</v>
      </c>
      <c r="G123" s="91" t="b">
        <v>0</v>
      </c>
      <c r="H123" s="91" t="b">
        <v>0</v>
      </c>
      <c r="I123" s="91" t="b">
        <v>0</v>
      </c>
      <c r="J123" s="91" t="b">
        <v>0</v>
      </c>
      <c r="K123" s="91" t="b">
        <v>0</v>
      </c>
      <c r="L123" s="91" t="b">
        <v>0</v>
      </c>
    </row>
    <row r="124" spans="1:12" ht="15">
      <c r="A124" s="91" t="s">
        <v>1042</v>
      </c>
      <c r="B124" s="91" t="s">
        <v>1043</v>
      </c>
      <c r="C124" s="91">
        <v>5</v>
      </c>
      <c r="D124" s="130">
        <v>0.010184475369352944</v>
      </c>
      <c r="E124" s="130">
        <v>1.6665179805548809</v>
      </c>
      <c r="F124" s="91" t="s">
        <v>848</v>
      </c>
      <c r="G124" s="91" t="b">
        <v>0</v>
      </c>
      <c r="H124" s="91" t="b">
        <v>0</v>
      </c>
      <c r="I124" s="91" t="b">
        <v>0</v>
      </c>
      <c r="J124" s="91" t="b">
        <v>0</v>
      </c>
      <c r="K124" s="91" t="b">
        <v>0</v>
      </c>
      <c r="L124" s="91" t="b">
        <v>0</v>
      </c>
    </row>
    <row r="125" spans="1:12" ht="15">
      <c r="A125" s="91" t="s">
        <v>1043</v>
      </c>
      <c r="B125" s="91" t="s">
        <v>915</v>
      </c>
      <c r="C125" s="91">
        <v>5</v>
      </c>
      <c r="D125" s="130">
        <v>0.010184475369352944</v>
      </c>
      <c r="E125" s="130">
        <v>1.1613680022349748</v>
      </c>
      <c r="F125" s="91" t="s">
        <v>848</v>
      </c>
      <c r="G125" s="91" t="b">
        <v>0</v>
      </c>
      <c r="H125" s="91" t="b">
        <v>0</v>
      </c>
      <c r="I125" s="91" t="b">
        <v>0</v>
      </c>
      <c r="J125" s="91" t="b">
        <v>0</v>
      </c>
      <c r="K125" s="91" t="b">
        <v>0</v>
      </c>
      <c r="L125" s="91" t="b">
        <v>0</v>
      </c>
    </row>
    <row r="126" spans="1:12" ht="15">
      <c r="A126" s="91" t="s">
        <v>915</v>
      </c>
      <c r="B126" s="91" t="s">
        <v>1044</v>
      </c>
      <c r="C126" s="91">
        <v>5</v>
      </c>
      <c r="D126" s="130">
        <v>0.010184475369352944</v>
      </c>
      <c r="E126" s="130">
        <v>1.1613680022349748</v>
      </c>
      <c r="F126" s="91" t="s">
        <v>848</v>
      </c>
      <c r="G126" s="91" t="b">
        <v>0</v>
      </c>
      <c r="H126" s="91" t="b">
        <v>0</v>
      </c>
      <c r="I126" s="91" t="b">
        <v>0</v>
      </c>
      <c r="J126" s="91" t="b">
        <v>0</v>
      </c>
      <c r="K126" s="91" t="b">
        <v>0</v>
      </c>
      <c r="L126" s="91" t="b">
        <v>0</v>
      </c>
    </row>
    <row r="127" spans="1:12" ht="15">
      <c r="A127" s="91" t="s">
        <v>1044</v>
      </c>
      <c r="B127" s="91" t="s">
        <v>894</v>
      </c>
      <c r="C127" s="91">
        <v>5</v>
      </c>
      <c r="D127" s="130">
        <v>0.010184475369352944</v>
      </c>
      <c r="E127" s="130">
        <v>1.2193599492126617</v>
      </c>
      <c r="F127" s="91" t="s">
        <v>848</v>
      </c>
      <c r="G127" s="91" t="b">
        <v>0</v>
      </c>
      <c r="H127" s="91" t="b">
        <v>0</v>
      </c>
      <c r="I127" s="91" t="b">
        <v>0</v>
      </c>
      <c r="J127" s="91" t="b">
        <v>0</v>
      </c>
      <c r="K127" s="91" t="b">
        <v>0</v>
      </c>
      <c r="L127" s="91" t="b">
        <v>0</v>
      </c>
    </row>
    <row r="128" spans="1:12" ht="15">
      <c r="A128" s="91" t="s">
        <v>894</v>
      </c>
      <c r="B128" s="91" t="s">
        <v>1045</v>
      </c>
      <c r="C128" s="91">
        <v>5</v>
      </c>
      <c r="D128" s="130">
        <v>0.010184475369352944</v>
      </c>
      <c r="E128" s="130">
        <v>1.251544632584063</v>
      </c>
      <c r="F128" s="91" t="s">
        <v>848</v>
      </c>
      <c r="G128" s="91" t="b">
        <v>0</v>
      </c>
      <c r="H128" s="91" t="b">
        <v>0</v>
      </c>
      <c r="I128" s="91" t="b">
        <v>0</v>
      </c>
      <c r="J128" s="91" t="b">
        <v>0</v>
      </c>
      <c r="K128" s="91" t="b">
        <v>0</v>
      </c>
      <c r="L128" s="91" t="b">
        <v>0</v>
      </c>
    </row>
    <row r="129" spans="1:12" ht="15">
      <c r="A129" s="91" t="s">
        <v>1045</v>
      </c>
      <c r="B129" s="91" t="s">
        <v>915</v>
      </c>
      <c r="C129" s="91">
        <v>5</v>
      </c>
      <c r="D129" s="130">
        <v>0.010184475369352944</v>
      </c>
      <c r="E129" s="130">
        <v>1.1613680022349748</v>
      </c>
      <c r="F129" s="91" t="s">
        <v>848</v>
      </c>
      <c r="G129" s="91" t="b">
        <v>0</v>
      </c>
      <c r="H129" s="91" t="b">
        <v>0</v>
      </c>
      <c r="I129" s="91" t="b">
        <v>0</v>
      </c>
      <c r="J129" s="91" t="b">
        <v>0</v>
      </c>
      <c r="K129" s="91" t="b">
        <v>0</v>
      </c>
      <c r="L129" s="91" t="b">
        <v>0</v>
      </c>
    </row>
    <row r="130" spans="1:12" ht="15">
      <c r="A130" s="91" t="s">
        <v>915</v>
      </c>
      <c r="B130" s="91" t="s">
        <v>1046</v>
      </c>
      <c r="C130" s="91">
        <v>5</v>
      </c>
      <c r="D130" s="130">
        <v>0.010184475369352944</v>
      </c>
      <c r="E130" s="130">
        <v>1.1613680022349748</v>
      </c>
      <c r="F130" s="91" t="s">
        <v>848</v>
      </c>
      <c r="G130" s="91" t="b">
        <v>0</v>
      </c>
      <c r="H130" s="91" t="b">
        <v>0</v>
      </c>
      <c r="I130" s="91" t="b">
        <v>0</v>
      </c>
      <c r="J130" s="91" t="b">
        <v>0</v>
      </c>
      <c r="K130" s="91" t="b">
        <v>0</v>
      </c>
      <c r="L130" s="91" t="b">
        <v>0</v>
      </c>
    </row>
    <row r="131" spans="1:12" ht="15">
      <c r="A131" s="91" t="s">
        <v>1046</v>
      </c>
      <c r="B131" s="91" t="s">
        <v>915</v>
      </c>
      <c r="C131" s="91">
        <v>5</v>
      </c>
      <c r="D131" s="130">
        <v>0.010184475369352944</v>
      </c>
      <c r="E131" s="130">
        <v>1.1613680022349748</v>
      </c>
      <c r="F131" s="91" t="s">
        <v>848</v>
      </c>
      <c r="G131" s="91" t="b">
        <v>0</v>
      </c>
      <c r="H131" s="91" t="b">
        <v>0</v>
      </c>
      <c r="I131" s="91" t="b">
        <v>0</v>
      </c>
      <c r="J131" s="91" t="b">
        <v>0</v>
      </c>
      <c r="K131" s="91" t="b">
        <v>0</v>
      </c>
      <c r="L131" s="91" t="b">
        <v>0</v>
      </c>
    </row>
    <row r="132" spans="1:12" ht="15">
      <c r="A132" s="91" t="s">
        <v>915</v>
      </c>
      <c r="B132" s="91" t="s">
        <v>1047</v>
      </c>
      <c r="C132" s="91">
        <v>5</v>
      </c>
      <c r="D132" s="130">
        <v>0.010184475369352944</v>
      </c>
      <c r="E132" s="130">
        <v>1.1613680022349748</v>
      </c>
      <c r="F132" s="91" t="s">
        <v>848</v>
      </c>
      <c r="G132" s="91" t="b">
        <v>0</v>
      </c>
      <c r="H132" s="91" t="b">
        <v>0</v>
      </c>
      <c r="I132" s="91" t="b">
        <v>0</v>
      </c>
      <c r="J132" s="91" t="b">
        <v>0</v>
      </c>
      <c r="K132" s="91" t="b">
        <v>0</v>
      </c>
      <c r="L132" s="91" t="b">
        <v>0</v>
      </c>
    </row>
    <row r="133" spans="1:12" ht="15">
      <c r="A133" s="91" t="s">
        <v>1047</v>
      </c>
      <c r="B133" s="91" t="s">
        <v>918</v>
      </c>
      <c r="C133" s="91">
        <v>5</v>
      </c>
      <c r="D133" s="130">
        <v>0.010184475369352944</v>
      </c>
      <c r="E133" s="130">
        <v>1.462397997898956</v>
      </c>
      <c r="F133" s="91" t="s">
        <v>848</v>
      </c>
      <c r="G133" s="91" t="b">
        <v>0</v>
      </c>
      <c r="H133" s="91" t="b">
        <v>0</v>
      </c>
      <c r="I133" s="91" t="b">
        <v>0</v>
      </c>
      <c r="J133" s="91" t="b">
        <v>0</v>
      </c>
      <c r="K133" s="91" t="b">
        <v>0</v>
      </c>
      <c r="L133" s="91" t="b">
        <v>0</v>
      </c>
    </row>
    <row r="134" spans="1:12" ht="15">
      <c r="A134" s="91" t="s">
        <v>918</v>
      </c>
      <c r="B134" s="91" t="s">
        <v>1048</v>
      </c>
      <c r="C134" s="91">
        <v>5</v>
      </c>
      <c r="D134" s="130">
        <v>0.010184475369352944</v>
      </c>
      <c r="E134" s="130">
        <v>1.462397997898956</v>
      </c>
      <c r="F134" s="91" t="s">
        <v>848</v>
      </c>
      <c r="G134" s="91" t="b">
        <v>0</v>
      </c>
      <c r="H134" s="91" t="b">
        <v>0</v>
      </c>
      <c r="I134" s="91" t="b">
        <v>0</v>
      </c>
      <c r="J134" s="91" t="b">
        <v>0</v>
      </c>
      <c r="K134" s="91" t="b">
        <v>0</v>
      </c>
      <c r="L134" s="91" t="b">
        <v>0</v>
      </c>
    </row>
    <row r="135" spans="1:12" ht="15">
      <c r="A135" s="91" t="s">
        <v>1048</v>
      </c>
      <c r="B135" s="91" t="s">
        <v>1049</v>
      </c>
      <c r="C135" s="91">
        <v>5</v>
      </c>
      <c r="D135" s="130">
        <v>0.010184475369352944</v>
      </c>
      <c r="E135" s="130">
        <v>1.6665179805548809</v>
      </c>
      <c r="F135" s="91" t="s">
        <v>848</v>
      </c>
      <c r="G135" s="91" t="b">
        <v>0</v>
      </c>
      <c r="H135" s="91" t="b">
        <v>0</v>
      </c>
      <c r="I135" s="91" t="b">
        <v>0</v>
      </c>
      <c r="J135" s="91" t="b">
        <v>0</v>
      </c>
      <c r="K135" s="91" t="b">
        <v>0</v>
      </c>
      <c r="L135" s="91" t="b">
        <v>0</v>
      </c>
    </row>
    <row r="136" spans="1:12" ht="15">
      <c r="A136" s="91" t="s">
        <v>1049</v>
      </c>
      <c r="B136" s="91" t="s">
        <v>917</v>
      </c>
      <c r="C136" s="91">
        <v>5</v>
      </c>
      <c r="D136" s="130">
        <v>0.010184475369352944</v>
      </c>
      <c r="E136" s="130">
        <v>1.3240952997326747</v>
      </c>
      <c r="F136" s="91" t="s">
        <v>848</v>
      </c>
      <c r="G136" s="91" t="b">
        <v>0</v>
      </c>
      <c r="H136" s="91" t="b">
        <v>0</v>
      </c>
      <c r="I136" s="91" t="b">
        <v>0</v>
      </c>
      <c r="J136" s="91" t="b">
        <v>0</v>
      </c>
      <c r="K136" s="91" t="b">
        <v>0</v>
      </c>
      <c r="L136" s="91" t="b">
        <v>0</v>
      </c>
    </row>
    <row r="137" spans="1:12" ht="15">
      <c r="A137" s="91" t="s">
        <v>917</v>
      </c>
      <c r="B137" s="91" t="s">
        <v>1050</v>
      </c>
      <c r="C137" s="91">
        <v>5</v>
      </c>
      <c r="D137" s="130">
        <v>0.010184475369352944</v>
      </c>
      <c r="E137" s="130">
        <v>1.5203899448766427</v>
      </c>
      <c r="F137" s="91" t="s">
        <v>848</v>
      </c>
      <c r="G137" s="91" t="b">
        <v>0</v>
      </c>
      <c r="H137" s="91" t="b">
        <v>0</v>
      </c>
      <c r="I137" s="91" t="b">
        <v>0</v>
      </c>
      <c r="J137" s="91" t="b">
        <v>0</v>
      </c>
      <c r="K137" s="91" t="b">
        <v>0</v>
      </c>
      <c r="L137" s="91" t="b">
        <v>0</v>
      </c>
    </row>
    <row r="138" spans="1:12" ht="15">
      <c r="A138" s="91" t="s">
        <v>1050</v>
      </c>
      <c r="B138" s="91" t="s">
        <v>1051</v>
      </c>
      <c r="C138" s="91">
        <v>5</v>
      </c>
      <c r="D138" s="130">
        <v>0.010184475369352944</v>
      </c>
      <c r="E138" s="130">
        <v>1.6665179805548809</v>
      </c>
      <c r="F138" s="91" t="s">
        <v>848</v>
      </c>
      <c r="G138" s="91" t="b">
        <v>0</v>
      </c>
      <c r="H138" s="91" t="b">
        <v>0</v>
      </c>
      <c r="I138" s="91" t="b">
        <v>0</v>
      </c>
      <c r="J138" s="91" t="b">
        <v>0</v>
      </c>
      <c r="K138" s="91" t="b">
        <v>0</v>
      </c>
      <c r="L138" s="91" t="b">
        <v>0</v>
      </c>
    </row>
    <row r="139" spans="1:12" ht="15">
      <c r="A139" s="91" t="s">
        <v>1051</v>
      </c>
      <c r="B139" s="91" t="s">
        <v>894</v>
      </c>
      <c r="C139" s="91">
        <v>5</v>
      </c>
      <c r="D139" s="130">
        <v>0.010184475369352944</v>
      </c>
      <c r="E139" s="130">
        <v>1.2193599492126617</v>
      </c>
      <c r="F139" s="91" t="s">
        <v>848</v>
      </c>
      <c r="G139" s="91" t="b">
        <v>0</v>
      </c>
      <c r="H139" s="91" t="b">
        <v>0</v>
      </c>
      <c r="I139" s="91" t="b">
        <v>0</v>
      </c>
      <c r="J139" s="91" t="b">
        <v>0</v>
      </c>
      <c r="K139" s="91" t="b">
        <v>0</v>
      </c>
      <c r="L139" s="91" t="b">
        <v>0</v>
      </c>
    </row>
    <row r="140" spans="1:12" ht="15">
      <c r="A140" s="91" t="s">
        <v>919</v>
      </c>
      <c r="B140" s="91" t="s">
        <v>1052</v>
      </c>
      <c r="C140" s="91">
        <v>4</v>
      </c>
      <c r="D140" s="130">
        <v>0.009710645021418747</v>
      </c>
      <c r="E140" s="130">
        <v>1.6665179805548809</v>
      </c>
      <c r="F140" s="91" t="s">
        <v>848</v>
      </c>
      <c r="G140" s="91" t="b">
        <v>0</v>
      </c>
      <c r="H140" s="91" t="b">
        <v>0</v>
      </c>
      <c r="I140" s="91" t="b">
        <v>0</v>
      </c>
      <c r="J140" s="91" t="b">
        <v>0</v>
      </c>
      <c r="K140" s="91" t="b">
        <v>0</v>
      </c>
      <c r="L140" s="91" t="b">
        <v>0</v>
      </c>
    </row>
    <row r="141" spans="1:12" ht="15">
      <c r="A141" s="91" t="s">
        <v>1052</v>
      </c>
      <c r="B141" s="91" t="s">
        <v>920</v>
      </c>
      <c r="C141" s="91">
        <v>4</v>
      </c>
      <c r="D141" s="130">
        <v>0.009710645021418747</v>
      </c>
      <c r="E141" s="130">
        <v>1.6665179805548809</v>
      </c>
      <c r="F141" s="91" t="s">
        <v>848</v>
      </c>
      <c r="G141" s="91" t="b">
        <v>0</v>
      </c>
      <c r="H141" s="91" t="b">
        <v>0</v>
      </c>
      <c r="I141" s="91" t="b">
        <v>0</v>
      </c>
      <c r="J141" s="91" t="b">
        <v>0</v>
      </c>
      <c r="K141" s="91" t="b">
        <v>0</v>
      </c>
      <c r="L141" s="91" t="b">
        <v>0</v>
      </c>
    </row>
    <row r="142" spans="1:12" ht="15">
      <c r="A142" s="91" t="s">
        <v>893</v>
      </c>
      <c r="B142" s="91" t="s">
        <v>1039</v>
      </c>
      <c r="C142" s="91">
        <v>4</v>
      </c>
      <c r="D142" s="130">
        <v>0.009710645021418747</v>
      </c>
      <c r="E142" s="130">
        <v>1.4904267214991995</v>
      </c>
      <c r="F142" s="91" t="s">
        <v>848</v>
      </c>
      <c r="G142" s="91" t="b">
        <v>0</v>
      </c>
      <c r="H142" s="91" t="b">
        <v>0</v>
      </c>
      <c r="I142" s="91" t="b">
        <v>0</v>
      </c>
      <c r="J142" s="91" t="b">
        <v>0</v>
      </c>
      <c r="K142" s="91" t="b">
        <v>0</v>
      </c>
      <c r="L142" s="91" t="b">
        <v>0</v>
      </c>
    </row>
    <row r="143" spans="1:12" ht="15">
      <c r="A143" s="91" t="s">
        <v>1039</v>
      </c>
      <c r="B143" s="91" t="s">
        <v>892</v>
      </c>
      <c r="C143" s="91">
        <v>4</v>
      </c>
      <c r="D143" s="130">
        <v>0.009710645021418747</v>
      </c>
      <c r="E143" s="130">
        <v>1.1893967258352185</v>
      </c>
      <c r="F143" s="91" t="s">
        <v>848</v>
      </c>
      <c r="G143" s="91" t="b">
        <v>0</v>
      </c>
      <c r="H143" s="91" t="b">
        <v>0</v>
      </c>
      <c r="I143" s="91" t="b">
        <v>0</v>
      </c>
      <c r="J143" s="91" t="b">
        <v>0</v>
      </c>
      <c r="K143" s="91" t="b">
        <v>0</v>
      </c>
      <c r="L143" s="91" t="b">
        <v>0</v>
      </c>
    </row>
    <row r="144" spans="1:12" ht="15">
      <c r="A144" s="91" t="s">
        <v>892</v>
      </c>
      <c r="B144" s="91" t="s">
        <v>916</v>
      </c>
      <c r="C144" s="91">
        <v>4</v>
      </c>
      <c r="D144" s="130">
        <v>0.009710645021418747</v>
      </c>
      <c r="E144" s="130">
        <v>0.926155291060637</v>
      </c>
      <c r="F144" s="91" t="s">
        <v>848</v>
      </c>
      <c r="G144" s="91" t="b">
        <v>0</v>
      </c>
      <c r="H144" s="91" t="b">
        <v>0</v>
      </c>
      <c r="I144" s="91" t="b">
        <v>0</v>
      </c>
      <c r="J144" s="91" t="b">
        <v>0</v>
      </c>
      <c r="K144" s="91" t="b">
        <v>0</v>
      </c>
      <c r="L144" s="91" t="b">
        <v>0</v>
      </c>
    </row>
    <row r="145" spans="1:12" ht="15">
      <c r="A145" s="91" t="s">
        <v>894</v>
      </c>
      <c r="B145" s="91" t="s">
        <v>892</v>
      </c>
      <c r="C145" s="91">
        <v>4</v>
      </c>
      <c r="D145" s="130">
        <v>0.009710645021418747</v>
      </c>
      <c r="E145" s="130">
        <v>0.7744233778644005</v>
      </c>
      <c r="F145" s="91" t="s">
        <v>848</v>
      </c>
      <c r="G145" s="91" t="b">
        <v>0</v>
      </c>
      <c r="H145" s="91" t="b">
        <v>0</v>
      </c>
      <c r="I145" s="91" t="b">
        <v>0</v>
      </c>
      <c r="J145" s="91" t="b">
        <v>0</v>
      </c>
      <c r="K145" s="91" t="b">
        <v>0</v>
      </c>
      <c r="L145" s="91" t="b">
        <v>0</v>
      </c>
    </row>
    <row r="146" spans="1:12" ht="15">
      <c r="A146" s="91" t="s">
        <v>892</v>
      </c>
      <c r="B146" s="91" t="s">
        <v>917</v>
      </c>
      <c r="C146" s="91">
        <v>4</v>
      </c>
      <c r="D146" s="130">
        <v>0.009710645021418747</v>
      </c>
      <c r="E146" s="130">
        <v>0.926155291060637</v>
      </c>
      <c r="F146" s="91" t="s">
        <v>848</v>
      </c>
      <c r="G146" s="91" t="b">
        <v>0</v>
      </c>
      <c r="H146" s="91" t="b">
        <v>0</v>
      </c>
      <c r="I146" s="91" t="b">
        <v>0</v>
      </c>
      <c r="J146" s="91" t="b">
        <v>0</v>
      </c>
      <c r="K146" s="91" t="b">
        <v>0</v>
      </c>
      <c r="L146" s="91" t="b">
        <v>0</v>
      </c>
    </row>
    <row r="147" spans="1:12" ht="15">
      <c r="A147" s="91" t="s">
        <v>265</v>
      </c>
      <c r="B147" s="91" t="s">
        <v>892</v>
      </c>
      <c r="C147" s="91">
        <v>3</v>
      </c>
      <c r="D147" s="130">
        <v>0.008794339450841883</v>
      </c>
      <c r="E147" s="130">
        <v>1.2863067388432747</v>
      </c>
      <c r="F147" s="91" t="s">
        <v>848</v>
      </c>
      <c r="G147" s="91" t="b">
        <v>0</v>
      </c>
      <c r="H147" s="91" t="b">
        <v>0</v>
      </c>
      <c r="I147" s="91" t="b">
        <v>0</v>
      </c>
      <c r="J147" s="91" t="b">
        <v>0</v>
      </c>
      <c r="K147" s="91" t="b">
        <v>0</v>
      </c>
      <c r="L147" s="91" t="b">
        <v>0</v>
      </c>
    </row>
    <row r="148" spans="1:12" ht="15">
      <c r="A148" s="91" t="s">
        <v>916</v>
      </c>
      <c r="B148" s="91" t="s">
        <v>1032</v>
      </c>
      <c r="C148" s="91">
        <v>3</v>
      </c>
      <c r="D148" s="130">
        <v>0.008794339450841883</v>
      </c>
      <c r="E148" s="130">
        <v>1.2193599492126617</v>
      </c>
      <c r="F148" s="91" t="s">
        <v>848</v>
      </c>
      <c r="G148" s="91" t="b">
        <v>0</v>
      </c>
      <c r="H148" s="91" t="b">
        <v>0</v>
      </c>
      <c r="I148" s="91" t="b">
        <v>0</v>
      </c>
      <c r="J148" s="91" t="b">
        <v>0</v>
      </c>
      <c r="K148" s="91" t="b">
        <v>0</v>
      </c>
      <c r="L148" s="91" t="b">
        <v>0</v>
      </c>
    </row>
    <row r="149" spans="1:12" ht="15">
      <c r="A149" s="91" t="s">
        <v>1032</v>
      </c>
      <c r="B149" s="91" t="s">
        <v>1033</v>
      </c>
      <c r="C149" s="91">
        <v>3</v>
      </c>
      <c r="D149" s="130">
        <v>0.008794339450841883</v>
      </c>
      <c r="E149" s="130">
        <v>1.8883667301712372</v>
      </c>
      <c r="F149" s="91" t="s">
        <v>848</v>
      </c>
      <c r="G149" s="91" t="b">
        <v>0</v>
      </c>
      <c r="H149" s="91" t="b">
        <v>0</v>
      </c>
      <c r="I149" s="91" t="b">
        <v>0</v>
      </c>
      <c r="J149" s="91" t="b">
        <v>0</v>
      </c>
      <c r="K149" s="91" t="b">
        <v>0</v>
      </c>
      <c r="L149" s="91" t="b">
        <v>0</v>
      </c>
    </row>
    <row r="150" spans="1:12" ht="15">
      <c r="A150" s="91" t="s">
        <v>1033</v>
      </c>
      <c r="B150" s="91" t="s">
        <v>1034</v>
      </c>
      <c r="C150" s="91">
        <v>3</v>
      </c>
      <c r="D150" s="130">
        <v>0.008794339450841883</v>
      </c>
      <c r="E150" s="130">
        <v>1.8883667301712372</v>
      </c>
      <c r="F150" s="91" t="s">
        <v>848</v>
      </c>
      <c r="G150" s="91" t="b">
        <v>0</v>
      </c>
      <c r="H150" s="91" t="b">
        <v>0</v>
      </c>
      <c r="I150" s="91" t="b">
        <v>0</v>
      </c>
      <c r="J150" s="91" t="b">
        <v>0</v>
      </c>
      <c r="K150" s="91" t="b">
        <v>0</v>
      </c>
      <c r="L150" s="91" t="b">
        <v>0</v>
      </c>
    </row>
    <row r="151" spans="1:12" ht="15">
      <c r="A151" s="91" t="s">
        <v>1034</v>
      </c>
      <c r="B151" s="91" t="s">
        <v>1031</v>
      </c>
      <c r="C151" s="91">
        <v>3</v>
      </c>
      <c r="D151" s="130">
        <v>0.008794339450841883</v>
      </c>
      <c r="E151" s="130">
        <v>1.7634279935629373</v>
      </c>
      <c r="F151" s="91" t="s">
        <v>848</v>
      </c>
      <c r="G151" s="91" t="b">
        <v>0</v>
      </c>
      <c r="H151" s="91" t="b">
        <v>0</v>
      </c>
      <c r="I151" s="91" t="b">
        <v>0</v>
      </c>
      <c r="J151" s="91" t="b">
        <v>0</v>
      </c>
      <c r="K151" s="91" t="b">
        <v>0</v>
      </c>
      <c r="L151" s="91" t="b">
        <v>0</v>
      </c>
    </row>
    <row r="152" spans="1:12" ht="15">
      <c r="A152" s="91" t="s">
        <v>1031</v>
      </c>
      <c r="B152" s="91" t="s">
        <v>1035</v>
      </c>
      <c r="C152" s="91">
        <v>3</v>
      </c>
      <c r="D152" s="130">
        <v>0.008794339450841883</v>
      </c>
      <c r="E152" s="130">
        <v>1.7634279935629373</v>
      </c>
      <c r="F152" s="91" t="s">
        <v>848</v>
      </c>
      <c r="G152" s="91" t="b">
        <v>0</v>
      </c>
      <c r="H152" s="91" t="b">
        <v>0</v>
      </c>
      <c r="I152" s="91" t="b">
        <v>0</v>
      </c>
      <c r="J152" s="91" t="b">
        <v>0</v>
      </c>
      <c r="K152" s="91" t="b">
        <v>0</v>
      </c>
      <c r="L152" s="91" t="b">
        <v>0</v>
      </c>
    </row>
    <row r="153" spans="1:12" ht="15">
      <c r="A153" s="91" t="s">
        <v>1035</v>
      </c>
      <c r="B153" s="91" t="s">
        <v>1036</v>
      </c>
      <c r="C153" s="91">
        <v>3</v>
      </c>
      <c r="D153" s="130">
        <v>0.008794339450841883</v>
      </c>
      <c r="E153" s="130">
        <v>1.8883667301712372</v>
      </c>
      <c r="F153" s="91" t="s">
        <v>848</v>
      </c>
      <c r="G153" s="91" t="b">
        <v>0</v>
      </c>
      <c r="H153" s="91" t="b">
        <v>0</v>
      </c>
      <c r="I153" s="91" t="b">
        <v>0</v>
      </c>
      <c r="J153" s="91" t="b">
        <v>0</v>
      </c>
      <c r="K153" s="91" t="b">
        <v>0</v>
      </c>
      <c r="L153" s="91" t="b">
        <v>0</v>
      </c>
    </row>
    <row r="154" spans="1:12" ht="15">
      <c r="A154" s="91" t="s">
        <v>1036</v>
      </c>
      <c r="B154" s="91" t="s">
        <v>918</v>
      </c>
      <c r="C154" s="91">
        <v>3</v>
      </c>
      <c r="D154" s="130">
        <v>0.008794339450841883</v>
      </c>
      <c r="E154" s="130">
        <v>1.462397997898956</v>
      </c>
      <c r="F154" s="91" t="s">
        <v>848</v>
      </c>
      <c r="G154" s="91" t="b">
        <v>0</v>
      </c>
      <c r="H154" s="91" t="b">
        <v>0</v>
      </c>
      <c r="I154" s="91" t="b">
        <v>0</v>
      </c>
      <c r="J154" s="91" t="b">
        <v>0</v>
      </c>
      <c r="K154" s="91" t="b">
        <v>0</v>
      </c>
      <c r="L154" s="91" t="b">
        <v>0</v>
      </c>
    </row>
    <row r="155" spans="1:12" ht="15">
      <c r="A155" s="91" t="s">
        <v>918</v>
      </c>
      <c r="B155" s="91" t="s">
        <v>1037</v>
      </c>
      <c r="C155" s="91">
        <v>3</v>
      </c>
      <c r="D155" s="130">
        <v>0.008794339450841883</v>
      </c>
      <c r="E155" s="130">
        <v>1.462397997898956</v>
      </c>
      <c r="F155" s="91" t="s">
        <v>848</v>
      </c>
      <c r="G155" s="91" t="b">
        <v>0</v>
      </c>
      <c r="H155" s="91" t="b">
        <v>0</v>
      </c>
      <c r="I155" s="91" t="b">
        <v>0</v>
      </c>
      <c r="J155" s="91" t="b">
        <v>0</v>
      </c>
      <c r="K155" s="91" t="b">
        <v>0</v>
      </c>
      <c r="L155" s="91" t="b">
        <v>0</v>
      </c>
    </row>
    <row r="156" spans="1:12" ht="15">
      <c r="A156" s="91" t="s">
        <v>1037</v>
      </c>
      <c r="B156" s="91" t="s">
        <v>1038</v>
      </c>
      <c r="C156" s="91">
        <v>3</v>
      </c>
      <c r="D156" s="130">
        <v>0.008794339450841883</v>
      </c>
      <c r="E156" s="130">
        <v>1.8883667301712372</v>
      </c>
      <c r="F156" s="91" t="s">
        <v>848</v>
      </c>
      <c r="G156" s="91" t="b">
        <v>0</v>
      </c>
      <c r="H156" s="91" t="b">
        <v>0</v>
      </c>
      <c r="I156" s="91" t="b">
        <v>0</v>
      </c>
      <c r="J156" s="91" t="b">
        <v>0</v>
      </c>
      <c r="K156" s="91" t="b">
        <v>0</v>
      </c>
      <c r="L156" s="91" t="b">
        <v>0</v>
      </c>
    </row>
    <row r="157" spans="1:12" ht="15">
      <c r="A157" s="91" t="s">
        <v>892</v>
      </c>
      <c r="B157" s="91" t="s">
        <v>906</v>
      </c>
      <c r="C157" s="91">
        <v>2</v>
      </c>
      <c r="D157" s="130">
        <v>0.007282983766064061</v>
      </c>
      <c r="E157" s="130">
        <v>1.3654879848908996</v>
      </c>
      <c r="F157" s="91" t="s">
        <v>848</v>
      </c>
      <c r="G157" s="91" t="b">
        <v>0</v>
      </c>
      <c r="H157" s="91" t="b">
        <v>0</v>
      </c>
      <c r="I157" s="91" t="b">
        <v>0</v>
      </c>
      <c r="J157" s="91" t="b">
        <v>0</v>
      </c>
      <c r="K157" s="91" t="b">
        <v>0</v>
      </c>
      <c r="L157" s="91" t="b">
        <v>0</v>
      </c>
    </row>
    <row r="158" spans="1:12" ht="15">
      <c r="A158" s="91" t="s">
        <v>906</v>
      </c>
      <c r="B158" s="91" t="s">
        <v>907</v>
      </c>
      <c r="C158" s="91">
        <v>2</v>
      </c>
      <c r="D158" s="130">
        <v>0.007282983766064061</v>
      </c>
      <c r="E158" s="130">
        <v>2.0644579892269186</v>
      </c>
      <c r="F158" s="91" t="s">
        <v>848</v>
      </c>
      <c r="G158" s="91" t="b">
        <v>0</v>
      </c>
      <c r="H158" s="91" t="b">
        <v>0</v>
      </c>
      <c r="I158" s="91" t="b">
        <v>0</v>
      </c>
      <c r="J158" s="91" t="b">
        <v>0</v>
      </c>
      <c r="K158" s="91" t="b">
        <v>0</v>
      </c>
      <c r="L158" s="91" t="b">
        <v>0</v>
      </c>
    </row>
    <row r="159" spans="1:12" ht="15">
      <c r="A159" s="91" t="s">
        <v>907</v>
      </c>
      <c r="B159" s="91" t="s">
        <v>908</v>
      </c>
      <c r="C159" s="91">
        <v>2</v>
      </c>
      <c r="D159" s="130">
        <v>0.007282983766064061</v>
      </c>
      <c r="E159" s="130">
        <v>2.0644579892269186</v>
      </c>
      <c r="F159" s="91" t="s">
        <v>848</v>
      </c>
      <c r="G159" s="91" t="b">
        <v>0</v>
      </c>
      <c r="H159" s="91" t="b">
        <v>0</v>
      </c>
      <c r="I159" s="91" t="b">
        <v>0</v>
      </c>
      <c r="J159" s="91" t="b">
        <v>0</v>
      </c>
      <c r="K159" s="91" t="b">
        <v>0</v>
      </c>
      <c r="L159" s="91" t="b">
        <v>0</v>
      </c>
    </row>
    <row r="160" spans="1:12" ht="15">
      <c r="A160" s="91" t="s">
        <v>908</v>
      </c>
      <c r="B160" s="91" t="s">
        <v>909</v>
      </c>
      <c r="C160" s="91">
        <v>2</v>
      </c>
      <c r="D160" s="130">
        <v>0.007282983766064061</v>
      </c>
      <c r="E160" s="130">
        <v>2.0644579892269186</v>
      </c>
      <c r="F160" s="91" t="s">
        <v>848</v>
      </c>
      <c r="G160" s="91" t="b">
        <v>0</v>
      </c>
      <c r="H160" s="91" t="b">
        <v>0</v>
      </c>
      <c r="I160" s="91" t="b">
        <v>0</v>
      </c>
      <c r="J160" s="91" t="b">
        <v>0</v>
      </c>
      <c r="K160" s="91" t="b">
        <v>0</v>
      </c>
      <c r="L160" s="91" t="b">
        <v>0</v>
      </c>
    </row>
    <row r="161" spans="1:12" ht="15">
      <c r="A161" s="91" t="s">
        <v>909</v>
      </c>
      <c r="B161" s="91" t="s">
        <v>910</v>
      </c>
      <c r="C161" s="91">
        <v>2</v>
      </c>
      <c r="D161" s="130">
        <v>0.007282983766064061</v>
      </c>
      <c r="E161" s="130">
        <v>2.0644579892269186</v>
      </c>
      <c r="F161" s="91" t="s">
        <v>848</v>
      </c>
      <c r="G161" s="91" t="b">
        <v>0</v>
      </c>
      <c r="H161" s="91" t="b">
        <v>0</v>
      </c>
      <c r="I161" s="91" t="b">
        <v>0</v>
      </c>
      <c r="J161" s="91" t="b">
        <v>0</v>
      </c>
      <c r="K161" s="91" t="b">
        <v>0</v>
      </c>
      <c r="L161" s="91" t="b">
        <v>0</v>
      </c>
    </row>
    <row r="162" spans="1:12" ht="15">
      <c r="A162" s="91" t="s">
        <v>910</v>
      </c>
      <c r="B162" s="91" t="s">
        <v>911</v>
      </c>
      <c r="C162" s="91">
        <v>2</v>
      </c>
      <c r="D162" s="130">
        <v>0.007282983766064061</v>
      </c>
      <c r="E162" s="130">
        <v>2.0644579892269186</v>
      </c>
      <c r="F162" s="91" t="s">
        <v>848</v>
      </c>
      <c r="G162" s="91" t="b">
        <v>0</v>
      </c>
      <c r="H162" s="91" t="b">
        <v>0</v>
      </c>
      <c r="I162" s="91" t="b">
        <v>0</v>
      </c>
      <c r="J162" s="91" t="b">
        <v>0</v>
      </c>
      <c r="K162" s="91" t="b">
        <v>0</v>
      </c>
      <c r="L162" s="91" t="b">
        <v>0</v>
      </c>
    </row>
    <row r="163" spans="1:12" ht="15">
      <c r="A163" s="91" t="s">
        <v>911</v>
      </c>
      <c r="B163" s="91" t="s">
        <v>912</v>
      </c>
      <c r="C163" s="91">
        <v>2</v>
      </c>
      <c r="D163" s="130">
        <v>0.007282983766064061</v>
      </c>
      <c r="E163" s="130">
        <v>2.0644579892269186</v>
      </c>
      <c r="F163" s="91" t="s">
        <v>848</v>
      </c>
      <c r="G163" s="91" t="b">
        <v>0</v>
      </c>
      <c r="H163" s="91" t="b">
        <v>0</v>
      </c>
      <c r="I163" s="91" t="b">
        <v>0</v>
      </c>
      <c r="J163" s="91" t="b">
        <v>0</v>
      </c>
      <c r="K163" s="91" t="b">
        <v>0</v>
      </c>
      <c r="L163" s="91" t="b">
        <v>0</v>
      </c>
    </row>
    <row r="164" spans="1:12" ht="15">
      <c r="A164" s="91" t="s">
        <v>912</v>
      </c>
      <c r="B164" s="91" t="s">
        <v>913</v>
      </c>
      <c r="C164" s="91">
        <v>2</v>
      </c>
      <c r="D164" s="130">
        <v>0.007282983766064061</v>
      </c>
      <c r="E164" s="130">
        <v>2.0644579892269186</v>
      </c>
      <c r="F164" s="91" t="s">
        <v>848</v>
      </c>
      <c r="G164" s="91" t="b">
        <v>0</v>
      </c>
      <c r="H164" s="91" t="b">
        <v>0</v>
      </c>
      <c r="I164" s="91" t="b">
        <v>0</v>
      </c>
      <c r="J164" s="91" t="b">
        <v>0</v>
      </c>
      <c r="K164" s="91" t="b">
        <v>0</v>
      </c>
      <c r="L164" s="91" t="b">
        <v>0</v>
      </c>
    </row>
    <row r="165" spans="1:12" ht="15">
      <c r="A165" s="91" t="s">
        <v>913</v>
      </c>
      <c r="B165" s="91" t="s">
        <v>876</v>
      </c>
      <c r="C165" s="91">
        <v>2</v>
      </c>
      <c r="D165" s="130">
        <v>0.007282983766064061</v>
      </c>
      <c r="E165" s="130">
        <v>2.0644579892269186</v>
      </c>
      <c r="F165" s="91" t="s">
        <v>848</v>
      </c>
      <c r="G165" s="91" t="b">
        <v>0</v>
      </c>
      <c r="H165" s="91" t="b">
        <v>0</v>
      </c>
      <c r="I165" s="91" t="b">
        <v>0</v>
      </c>
      <c r="J165" s="91" t="b">
        <v>0</v>
      </c>
      <c r="K165" s="91" t="b">
        <v>0</v>
      </c>
      <c r="L165" s="91" t="b">
        <v>0</v>
      </c>
    </row>
    <row r="166" spans="1:12" ht="15">
      <c r="A166" s="91" t="s">
        <v>876</v>
      </c>
      <c r="B166" s="91" t="s">
        <v>894</v>
      </c>
      <c r="C166" s="91">
        <v>2</v>
      </c>
      <c r="D166" s="130">
        <v>0.007282983766064061</v>
      </c>
      <c r="E166" s="130">
        <v>1.2193599492126617</v>
      </c>
      <c r="F166" s="91" t="s">
        <v>848</v>
      </c>
      <c r="G166" s="91" t="b">
        <v>0</v>
      </c>
      <c r="H166" s="91" t="b">
        <v>0</v>
      </c>
      <c r="I166" s="91" t="b">
        <v>0</v>
      </c>
      <c r="J166" s="91" t="b">
        <v>0</v>
      </c>
      <c r="K166" s="91" t="b">
        <v>0</v>
      </c>
      <c r="L166" s="91" t="b">
        <v>0</v>
      </c>
    </row>
    <row r="167" spans="1:12" ht="15">
      <c r="A167" s="91" t="s">
        <v>894</v>
      </c>
      <c r="B167" s="91" t="s">
        <v>1026</v>
      </c>
      <c r="C167" s="91">
        <v>2</v>
      </c>
      <c r="D167" s="130">
        <v>0.007282983766064061</v>
      </c>
      <c r="E167" s="130">
        <v>1.251544632584063</v>
      </c>
      <c r="F167" s="91" t="s">
        <v>848</v>
      </c>
      <c r="G167" s="91" t="b">
        <v>0</v>
      </c>
      <c r="H167" s="91" t="b">
        <v>0</v>
      </c>
      <c r="I167" s="91" t="b">
        <v>0</v>
      </c>
      <c r="J167" s="91" t="b">
        <v>0</v>
      </c>
      <c r="K167" s="91" t="b">
        <v>0</v>
      </c>
      <c r="L167" s="91" t="b">
        <v>0</v>
      </c>
    </row>
    <row r="168" spans="1:12" ht="15">
      <c r="A168" s="91" t="s">
        <v>1026</v>
      </c>
      <c r="B168" s="91" t="s">
        <v>1027</v>
      </c>
      <c r="C168" s="91">
        <v>2</v>
      </c>
      <c r="D168" s="130">
        <v>0.007282983766064061</v>
      </c>
      <c r="E168" s="130">
        <v>2.0644579892269186</v>
      </c>
      <c r="F168" s="91" t="s">
        <v>848</v>
      </c>
      <c r="G168" s="91" t="b">
        <v>0</v>
      </c>
      <c r="H168" s="91" t="b">
        <v>0</v>
      </c>
      <c r="I168" s="91" t="b">
        <v>0</v>
      </c>
      <c r="J168" s="91" t="b">
        <v>0</v>
      </c>
      <c r="K168" s="91" t="b">
        <v>0</v>
      </c>
      <c r="L168" s="91" t="b">
        <v>0</v>
      </c>
    </row>
    <row r="169" spans="1:12" ht="15">
      <c r="A169" s="91" t="s">
        <v>1027</v>
      </c>
      <c r="B169" s="91" t="s">
        <v>1028</v>
      </c>
      <c r="C169" s="91">
        <v>2</v>
      </c>
      <c r="D169" s="130">
        <v>0.007282983766064061</v>
      </c>
      <c r="E169" s="130">
        <v>2.0644579892269186</v>
      </c>
      <c r="F169" s="91" t="s">
        <v>848</v>
      </c>
      <c r="G169" s="91" t="b">
        <v>0</v>
      </c>
      <c r="H169" s="91" t="b">
        <v>0</v>
      </c>
      <c r="I169" s="91" t="b">
        <v>0</v>
      </c>
      <c r="J169" s="91" t="b">
        <v>0</v>
      </c>
      <c r="K169" s="91" t="b">
        <v>0</v>
      </c>
      <c r="L169" s="91" t="b">
        <v>0</v>
      </c>
    </row>
    <row r="170" spans="1:12" ht="15">
      <c r="A170" s="91" t="s">
        <v>1028</v>
      </c>
      <c r="B170" s="91" t="s">
        <v>1029</v>
      </c>
      <c r="C170" s="91">
        <v>2</v>
      </c>
      <c r="D170" s="130">
        <v>0.007282983766064061</v>
      </c>
      <c r="E170" s="130">
        <v>2.0644579892269186</v>
      </c>
      <c r="F170" s="91" t="s">
        <v>848</v>
      </c>
      <c r="G170" s="91" t="b">
        <v>0</v>
      </c>
      <c r="H170" s="91" t="b">
        <v>0</v>
      </c>
      <c r="I170" s="91" t="b">
        <v>0</v>
      </c>
      <c r="J170" s="91" t="b">
        <v>0</v>
      </c>
      <c r="K170" s="91" t="b">
        <v>0</v>
      </c>
      <c r="L170" s="91" t="b">
        <v>0</v>
      </c>
    </row>
    <row r="171" spans="1:12" ht="15">
      <c r="A171" s="91" t="s">
        <v>1029</v>
      </c>
      <c r="B171" s="91" t="s">
        <v>1030</v>
      </c>
      <c r="C171" s="91">
        <v>2</v>
      </c>
      <c r="D171" s="130">
        <v>0.007282983766064061</v>
      </c>
      <c r="E171" s="130">
        <v>2.0644579892269186</v>
      </c>
      <c r="F171" s="91" t="s">
        <v>848</v>
      </c>
      <c r="G171" s="91" t="b">
        <v>0</v>
      </c>
      <c r="H171" s="91" t="b">
        <v>0</v>
      </c>
      <c r="I171" s="91" t="b">
        <v>0</v>
      </c>
      <c r="J171" s="91" t="b">
        <v>0</v>
      </c>
      <c r="K171" s="91" t="b">
        <v>0</v>
      </c>
      <c r="L171" s="91" t="b">
        <v>0</v>
      </c>
    </row>
    <row r="172" spans="1:12" ht="15">
      <c r="A172" s="91" t="s">
        <v>1030</v>
      </c>
      <c r="B172" s="91" t="s">
        <v>266</v>
      </c>
      <c r="C172" s="91">
        <v>2</v>
      </c>
      <c r="D172" s="130">
        <v>0.007282983766064061</v>
      </c>
      <c r="E172" s="130">
        <v>2.0644579892269186</v>
      </c>
      <c r="F172" s="91" t="s">
        <v>848</v>
      </c>
      <c r="G172" s="91" t="b">
        <v>0</v>
      </c>
      <c r="H172" s="91" t="b">
        <v>0</v>
      </c>
      <c r="I172" s="91" t="b">
        <v>0</v>
      </c>
      <c r="J172" s="91" t="b">
        <v>0</v>
      </c>
      <c r="K172" s="91" t="b">
        <v>0</v>
      </c>
      <c r="L172" s="91" t="b">
        <v>0</v>
      </c>
    </row>
    <row r="173" spans="1:12" ht="15">
      <c r="A173" s="91" t="s">
        <v>1038</v>
      </c>
      <c r="B173" s="91" t="s">
        <v>1053</v>
      </c>
      <c r="C173" s="91">
        <v>2</v>
      </c>
      <c r="D173" s="130">
        <v>0.007282983766064061</v>
      </c>
      <c r="E173" s="130">
        <v>1.8883667301712372</v>
      </c>
      <c r="F173" s="91" t="s">
        <v>848</v>
      </c>
      <c r="G173" s="91" t="b">
        <v>0</v>
      </c>
      <c r="H173" s="91" t="b">
        <v>0</v>
      </c>
      <c r="I173" s="91" t="b">
        <v>0</v>
      </c>
      <c r="J173" s="91" t="b">
        <v>0</v>
      </c>
      <c r="K173" s="91" t="b">
        <v>0</v>
      </c>
      <c r="L173" s="91" t="b">
        <v>0</v>
      </c>
    </row>
    <row r="174" spans="1:12" ht="15">
      <c r="A174" s="91" t="s">
        <v>1053</v>
      </c>
      <c r="B174" s="91" t="s">
        <v>267</v>
      </c>
      <c r="C174" s="91">
        <v>2</v>
      </c>
      <c r="D174" s="130">
        <v>0.007282983766064061</v>
      </c>
      <c r="E174" s="130">
        <v>1.8883667301712372</v>
      </c>
      <c r="F174" s="91" t="s">
        <v>848</v>
      </c>
      <c r="G174" s="91" t="b">
        <v>0</v>
      </c>
      <c r="H174" s="91" t="b">
        <v>0</v>
      </c>
      <c r="I174" s="91" t="b">
        <v>0</v>
      </c>
      <c r="J174" s="91" t="b">
        <v>0</v>
      </c>
      <c r="K174" s="91" t="b">
        <v>0</v>
      </c>
      <c r="L17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1080</v>
      </c>
      <c r="B2" s="133" t="s">
        <v>1081</v>
      </c>
      <c r="C2" s="67" t="s">
        <v>1082</v>
      </c>
    </row>
    <row r="3" spans="1:3" ht="15">
      <c r="A3" s="132" t="s">
        <v>846</v>
      </c>
      <c r="B3" s="132" t="s">
        <v>846</v>
      </c>
      <c r="C3" s="36">
        <v>25</v>
      </c>
    </row>
    <row r="4" spans="1:3" ht="15">
      <c r="A4" s="132" t="s">
        <v>847</v>
      </c>
      <c r="B4" s="132" t="s">
        <v>847</v>
      </c>
      <c r="C4" s="36">
        <v>45</v>
      </c>
    </row>
    <row r="5" spans="1:3" ht="15">
      <c r="A5" s="132" t="s">
        <v>848</v>
      </c>
      <c r="B5" s="132" t="s">
        <v>847</v>
      </c>
      <c r="C5" s="36">
        <v>5</v>
      </c>
    </row>
    <row r="6" spans="1:3" ht="15">
      <c r="A6" s="132" t="s">
        <v>848</v>
      </c>
      <c r="B6" s="132" t="s">
        <v>848</v>
      </c>
      <c r="C6" s="36">
        <v>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1088</v>
      </c>
      <c r="B1" s="13" t="s">
        <v>17</v>
      </c>
    </row>
    <row r="2" spans="1:2" ht="15">
      <c r="A2" s="85" t="s">
        <v>1089</v>
      </c>
      <c r="B2" s="85" t="s">
        <v>1095</v>
      </c>
    </row>
    <row r="3" spans="1:2" ht="15">
      <c r="A3" s="85" t="s">
        <v>1090</v>
      </c>
      <c r="B3" s="85" t="s">
        <v>1096</v>
      </c>
    </row>
    <row r="4" spans="1:2" ht="15">
      <c r="A4" s="85" t="s">
        <v>1091</v>
      </c>
      <c r="B4" s="85" t="s">
        <v>1097</v>
      </c>
    </row>
    <row r="5" spans="1:2" ht="15">
      <c r="A5" s="85" t="s">
        <v>1092</v>
      </c>
      <c r="B5" s="85" t="s">
        <v>1098</v>
      </c>
    </row>
    <row r="6" spans="1:2" ht="15">
      <c r="A6" s="85" t="s">
        <v>1093</v>
      </c>
      <c r="B6" s="85" t="s">
        <v>1099</v>
      </c>
    </row>
    <row r="7" spans="1:2" ht="15">
      <c r="A7" s="85" t="s">
        <v>1094</v>
      </c>
      <c r="B7" s="85" t="s">
        <v>1096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845</v>
      </c>
      <c r="BB2" s="13" t="s">
        <v>853</v>
      </c>
      <c r="BC2" s="13" t="s">
        <v>854</v>
      </c>
      <c r="BD2" s="67" t="s">
        <v>1069</v>
      </c>
      <c r="BE2" s="67" t="s">
        <v>1070</v>
      </c>
      <c r="BF2" s="67" t="s">
        <v>1071</v>
      </c>
      <c r="BG2" s="67" t="s">
        <v>1072</v>
      </c>
      <c r="BH2" s="67" t="s">
        <v>1073</v>
      </c>
      <c r="BI2" s="67" t="s">
        <v>1074</v>
      </c>
      <c r="BJ2" s="67" t="s">
        <v>1075</v>
      </c>
      <c r="BK2" s="67" t="s">
        <v>1076</v>
      </c>
      <c r="BL2" s="67" t="s">
        <v>1077</v>
      </c>
    </row>
    <row r="3" spans="1:64" ht="15" customHeight="1">
      <c r="A3" s="84" t="s">
        <v>212</v>
      </c>
      <c r="B3" s="84" t="s">
        <v>250</v>
      </c>
      <c r="C3" s="53"/>
      <c r="D3" s="54"/>
      <c r="E3" s="65"/>
      <c r="F3" s="55"/>
      <c r="G3" s="53"/>
      <c r="H3" s="57"/>
      <c r="I3" s="56"/>
      <c r="J3" s="56"/>
      <c r="K3" s="36" t="s">
        <v>65</v>
      </c>
      <c r="L3" s="62">
        <v>3</v>
      </c>
      <c r="M3" s="62"/>
      <c r="N3" s="63"/>
      <c r="O3" s="85" t="s">
        <v>268</v>
      </c>
      <c r="P3" s="87">
        <v>43703.58908564815</v>
      </c>
      <c r="Q3" s="85" t="s">
        <v>269</v>
      </c>
      <c r="R3" s="89" t="s">
        <v>283</v>
      </c>
      <c r="S3" s="85" t="s">
        <v>289</v>
      </c>
      <c r="T3" s="85" t="s">
        <v>291</v>
      </c>
      <c r="U3" s="85"/>
      <c r="V3" s="89" t="s">
        <v>296</v>
      </c>
      <c r="W3" s="87">
        <v>43703.58908564815</v>
      </c>
      <c r="X3" s="89" t="s">
        <v>350</v>
      </c>
      <c r="Y3" s="85"/>
      <c r="Z3" s="85"/>
      <c r="AA3" s="91" t="s">
        <v>416</v>
      </c>
      <c r="AB3" s="85"/>
      <c r="AC3" s="85" t="b">
        <v>0</v>
      </c>
      <c r="AD3" s="85">
        <v>0</v>
      </c>
      <c r="AE3" s="91" t="s">
        <v>482</v>
      </c>
      <c r="AF3" s="85" t="b">
        <v>0</v>
      </c>
      <c r="AG3" s="85" t="s">
        <v>483</v>
      </c>
      <c r="AH3" s="85"/>
      <c r="AI3" s="91" t="s">
        <v>482</v>
      </c>
      <c r="AJ3" s="85" t="b">
        <v>0</v>
      </c>
      <c r="AK3" s="85">
        <v>0</v>
      </c>
      <c r="AL3" s="91" t="s">
        <v>460</v>
      </c>
      <c r="AM3" s="85" t="s">
        <v>484</v>
      </c>
      <c r="AN3" s="85" t="b">
        <v>0</v>
      </c>
      <c r="AO3" s="91" t="s">
        <v>460</v>
      </c>
      <c r="AP3" s="85" t="s">
        <v>176</v>
      </c>
      <c r="AQ3" s="85">
        <v>0</v>
      </c>
      <c r="AR3" s="85">
        <v>0</v>
      </c>
      <c r="AS3" s="85"/>
      <c r="AT3" s="85"/>
      <c r="AU3" s="85"/>
      <c r="AV3" s="85"/>
      <c r="AW3" s="85"/>
      <c r="AX3" s="85"/>
      <c r="AY3" s="85"/>
      <c r="AZ3" s="85"/>
      <c r="BA3">
        <v>2</v>
      </c>
      <c r="BB3" s="85" t="str">
        <f>REPLACE(INDEX(GroupVertices[Group],MATCH(Edges25[[#This Row],[Vertex 1]],GroupVertices[Vertex],0)),1,1,"")</f>
        <v>3</v>
      </c>
      <c r="BC3" s="85" t="str">
        <f>REPLACE(INDEX(GroupVertices[Group],MATCH(Edges25[[#This Row],[Vertex 2]],GroupVertices[Vertex],0)),1,1,"")</f>
        <v>3</v>
      </c>
      <c r="BD3" s="51">
        <v>0</v>
      </c>
      <c r="BE3" s="52">
        <v>0</v>
      </c>
      <c r="BF3" s="51">
        <v>0</v>
      </c>
      <c r="BG3" s="52">
        <v>0</v>
      </c>
      <c r="BH3" s="51">
        <v>0</v>
      </c>
      <c r="BI3" s="52">
        <v>0</v>
      </c>
      <c r="BJ3" s="51">
        <v>9</v>
      </c>
      <c r="BK3" s="52">
        <v>100</v>
      </c>
      <c r="BL3" s="51">
        <v>9</v>
      </c>
    </row>
    <row r="4" spans="1:64" ht="15" customHeight="1">
      <c r="A4" s="84" t="s">
        <v>212</v>
      </c>
      <c r="B4" s="84" t="s">
        <v>250</v>
      </c>
      <c r="C4" s="53"/>
      <c r="D4" s="54"/>
      <c r="E4" s="65"/>
      <c r="F4" s="55"/>
      <c r="G4" s="53"/>
      <c r="H4" s="57"/>
      <c r="I4" s="56"/>
      <c r="J4" s="56"/>
      <c r="K4" s="36" t="s">
        <v>65</v>
      </c>
      <c r="L4" s="83">
        <v>4</v>
      </c>
      <c r="M4" s="83"/>
      <c r="N4" s="63"/>
      <c r="O4" s="86" t="s">
        <v>268</v>
      </c>
      <c r="P4" s="88">
        <v>43706.75170138889</v>
      </c>
      <c r="Q4" s="86" t="s">
        <v>270</v>
      </c>
      <c r="R4" s="86"/>
      <c r="S4" s="86"/>
      <c r="T4" s="86" t="s">
        <v>292</v>
      </c>
      <c r="U4" s="86"/>
      <c r="V4" s="90" t="s">
        <v>296</v>
      </c>
      <c r="W4" s="88">
        <v>43706.75170138889</v>
      </c>
      <c r="X4" s="90" t="s">
        <v>351</v>
      </c>
      <c r="Y4" s="86"/>
      <c r="Z4" s="86"/>
      <c r="AA4" s="92" t="s">
        <v>417</v>
      </c>
      <c r="AB4" s="86"/>
      <c r="AC4" s="86" t="b">
        <v>0</v>
      </c>
      <c r="AD4" s="86">
        <v>0</v>
      </c>
      <c r="AE4" s="92" t="s">
        <v>482</v>
      </c>
      <c r="AF4" s="86" t="b">
        <v>0</v>
      </c>
      <c r="AG4" s="86" t="s">
        <v>483</v>
      </c>
      <c r="AH4" s="86"/>
      <c r="AI4" s="92" t="s">
        <v>482</v>
      </c>
      <c r="AJ4" s="86" t="b">
        <v>0</v>
      </c>
      <c r="AK4" s="86">
        <v>0</v>
      </c>
      <c r="AL4" s="92" t="s">
        <v>461</v>
      </c>
      <c r="AM4" s="86" t="s">
        <v>484</v>
      </c>
      <c r="AN4" s="86" t="b">
        <v>0</v>
      </c>
      <c r="AO4" s="92" t="s">
        <v>461</v>
      </c>
      <c r="AP4" s="86" t="s">
        <v>176</v>
      </c>
      <c r="AQ4" s="86">
        <v>0</v>
      </c>
      <c r="AR4" s="86">
        <v>0</v>
      </c>
      <c r="AS4" s="86"/>
      <c r="AT4" s="86"/>
      <c r="AU4" s="86"/>
      <c r="AV4" s="86"/>
      <c r="AW4" s="86"/>
      <c r="AX4" s="86"/>
      <c r="AY4" s="86"/>
      <c r="AZ4" s="86"/>
      <c r="BA4">
        <v>2</v>
      </c>
      <c r="BB4" s="85" t="str">
        <f>REPLACE(INDEX(GroupVertices[Group],MATCH(Edges25[[#This Row],[Vertex 1]],GroupVertices[Vertex],0)),1,1,"")</f>
        <v>3</v>
      </c>
      <c r="BC4" s="85" t="str">
        <f>REPLACE(INDEX(GroupVertices[Group],MATCH(Edges25[[#This Row],[Vertex 2]],GroupVertices[Vertex],0)),1,1,"")</f>
        <v>3</v>
      </c>
      <c r="BD4" s="51">
        <v>0</v>
      </c>
      <c r="BE4" s="52">
        <v>0</v>
      </c>
      <c r="BF4" s="51">
        <v>0</v>
      </c>
      <c r="BG4" s="52">
        <v>0</v>
      </c>
      <c r="BH4" s="51">
        <v>0</v>
      </c>
      <c r="BI4" s="52">
        <v>0</v>
      </c>
      <c r="BJ4" s="51">
        <v>24</v>
      </c>
      <c r="BK4" s="52">
        <v>100</v>
      </c>
      <c r="BL4" s="51">
        <v>24</v>
      </c>
    </row>
    <row r="5" spans="1:64" ht="15">
      <c r="A5" s="84" t="s">
        <v>213</v>
      </c>
      <c r="B5" s="84" t="s">
        <v>250</v>
      </c>
      <c r="C5" s="53"/>
      <c r="D5" s="54"/>
      <c r="E5" s="65"/>
      <c r="F5" s="55"/>
      <c r="G5" s="53"/>
      <c r="H5" s="57"/>
      <c r="I5" s="56"/>
      <c r="J5" s="56"/>
      <c r="K5" s="36" t="s">
        <v>65</v>
      </c>
      <c r="L5" s="83">
        <v>5</v>
      </c>
      <c r="M5" s="83"/>
      <c r="N5" s="63"/>
      <c r="O5" s="86" t="s">
        <v>268</v>
      </c>
      <c r="P5" s="88">
        <v>43706.75568287037</v>
      </c>
      <c r="Q5" s="86" t="s">
        <v>270</v>
      </c>
      <c r="R5" s="86"/>
      <c r="S5" s="86"/>
      <c r="T5" s="86" t="s">
        <v>292</v>
      </c>
      <c r="U5" s="86"/>
      <c r="V5" s="90" t="s">
        <v>297</v>
      </c>
      <c r="W5" s="88">
        <v>43706.75568287037</v>
      </c>
      <c r="X5" s="90" t="s">
        <v>352</v>
      </c>
      <c r="Y5" s="86"/>
      <c r="Z5" s="86"/>
      <c r="AA5" s="92" t="s">
        <v>418</v>
      </c>
      <c r="AB5" s="86"/>
      <c r="AC5" s="86" t="b">
        <v>0</v>
      </c>
      <c r="AD5" s="86">
        <v>0</v>
      </c>
      <c r="AE5" s="92" t="s">
        <v>482</v>
      </c>
      <c r="AF5" s="86" t="b">
        <v>0</v>
      </c>
      <c r="AG5" s="86" t="s">
        <v>483</v>
      </c>
      <c r="AH5" s="86"/>
      <c r="AI5" s="92" t="s">
        <v>482</v>
      </c>
      <c r="AJ5" s="86" t="b">
        <v>0</v>
      </c>
      <c r="AK5" s="86">
        <v>0</v>
      </c>
      <c r="AL5" s="92" t="s">
        <v>461</v>
      </c>
      <c r="AM5" s="86" t="s">
        <v>485</v>
      </c>
      <c r="AN5" s="86" t="b">
        <v>0</v>
      </c>
      <c r="AO5" s="92" t="s">
        <v>461</v>
      </c>
      <c r="AP5" s="86" t="s">
        <v>176</v>
      </c>
      <c r="AQ5" s="86">
        <v>0</v>
      </c>
      <c r="AR5" s="86">
        <v>0</v>
      </c>
      <c r="AS5" s="86"/>
      <c r="AT5" s="86"/>
      <c r="AU5" s="86"/>
      <c r="AV5" s="86"/>
      <c r="AW5" s="86"/>
      <c r="AX5" s="86"/>
      <c r="AY5" s="86"/>
      <c r="AZ5" s="86"/>
      <c r="BA5">
        <v>1</v>
      </c>
      <c r="BB5" s="85" t="str">
        <f>REPLACE(INDEX(GroupVertices[Group],MATCH(Edges25[[#This Row],[Vertex 1]],GroupVertices[Vertex],0)),1,1,"")</f>
        <v>3</v>
      </c>
      <c r="BC5" s="85" t="str">
        <f>REPLACE(INDEX(GroupVertices[Group],MATCH(Edges25[[#This Row],[Vertex 2]],GroupVertices[Vertex],0)),1,1,"")</f>
        <v>3</v>
      </c>
      <c r="BD5" s="51">
        <v>0</v>
      </c>
      <c r="BE5" s="52">
        <v>0</v>
      </c>
      <c r="BF5" s="51">
        <v>0</v>
      </c>
      <c r="BG5" s="52">
        <v>0</v>
      </c>
      <c r="BH5" s="51">
        <v>0</v>
      </c>
      <c r="BI5" s="52">
        <v>0</v>
      </c>
      <c r="BJ5" s="51">
        <v>24</v>
      </c>
      <c r="BK5" s="52">
        <v>100</v>
      </c>
      <c r="BL5" s="51">
        <v>24</v>
      </c>
    </row>
    <row r="6" spans="1:64" ht="15">
      <c r="A6" s="84" t="s">
        <v>214</v>
      </c>
      <c r="B6" s="84" t="s">
        <v>262</v>
      </c>
      <c r="C6" s="53"/>
      <c r="D6" s="54"/>
      <c r="E6" s="65"/>
      <c r="F6" s="55"/>
      <c r="G6" s="53"/>
      <c r="H6" s="57"/>
      <c r="I6" s="56"/>
      <c r="J6" s="56"/>
      <c r="K6" s="36" t="s">
        <v>65</v>
      </c>
      <c r="L6" s="83">
        <v>6</v>
      </c>
      <c r="M6" s="83"/>
      <c r="N6" s="63"/>
      <c r="O6" s="86" t="s">
        <v>268</v>
      </c>
      <c r="P6" s="88">
        <v>43707.10024305555</v>
      </c>
      <c r="Q6" s="86" t="s">
        <v>271</v>
      </c>
      <c r="R6" s="86"/>
      <c r="S6" s="86"/>
      <c r="T6" s="86" t="s">
        <v>293</v>
      </c>
      <c r="U6" s="86"/>
      <c r="V6" s="90" t="s">
        <v>298</v>
      </c>
      <c r="W6" s="88">
        <v>43707.10024305555</v>
      </c>
      <c r="X6" s="90" t="s">
        <v>353</v>
      </c>
      <c r="Y6" s="86"/>
      <c r="Z6" s="86"/>
      <c r="AA6" s="92" t="s">
        <v>419</v>
      </c>
      <c r="AB6" s="86"/>
      <c r="AC6" s="86" t="b">
        <v>0</v>
      </c>
      <c r="AD6" s="86">
        <v>0</v>
      </c>
      <c r="AE6" s="92" t="s">
        <v>482</v>
      </c>
      <c r="AF6" s="86" t="b">
        <v>0</v>
      </c>
      <c r="AG6" s="86" t="s">
        <v>483</v>
      </c>
      <c r="AH6" s="86"/>
      <c r="AI6" s="92" t="s">
        <v>482</v>
      </c>
      <c r="AJ6" s="86" t="b">
        <v>0</v>
      </c>
      <c r="AK6" s="86">
        <v>0</v>
      </c>
      <c r="AL6" s="92" t="s">
        <v>477</v>
      </c>
      <c r="AM6" s="86" t="s">
        <v>484</v>
      </c>
      <c r="AN6" s="86" t="b">
        <v>0</v>
      </c>
      <c r="AO6" s="92" t="s">
        <v>477</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15</v>
      </c>
      <c r="BK6" s="52">
        <v>100</v>
      </c>
      <c r="BL6" s="51">
        <v>15</v>
      </c>
    </row>
    <row r="7" spans="1:64" ht="15">
      <c r="A7" s="84" t="s">
        <v>215</v>
      </c>
      <c r="B7" s="84" t="s">
        <v>262</v>
      </c>
      <c r="C7" s="53"/>
      <c r="D7" s="54"/>
      <c r="E7" s="65"/>
      <c r="F7" s="55"/>
      <c r="G7" s="53"/>
      <c r="H7" s="57"/>
      <c r="I7" s="56"/>
      <c r="J7" s="56"/>
      <c r="K7" s="36" t="s">
        <v>65</v>
      </c>
      <c r="L7" s="83">
        <v>7</v>
      </c>
      <c r="M7" s="83"/>
      <c r="N7" s="63"/>
      <c r="O7" s="86" t="s">
        <v>268</v>
      </c>
      <c r="P7" s="88">
        <v>43707.100324074076</v>
      </c>
      <c r="Q7" s="86" t="s">
        <v>271</v>
      </c>
      <c r="R7" s="86"/>
      <c r="S7" s="86"/>
      <c r="T7" s="86" t="s">
        <v>293</v>
      </c>
      <c r="U7" s="86"/>
      <c r="V7" s="90" t="s">
        <v>299</v>
      </c>
      <c r="W7" s="88">
        <v>43707.100324074076</v>
      </c>
      <c r="X7" s="90" t="s">
        <v>354</v>
      </c>
      <c r="Y7" s="86"/>
      <c r="Z7" s="86"/>
      <c r="AA7" s="92" t="s">
        <v>420</v>
      </c>
      <c r="AB7" s="86"/>
      <c r="AC7" s="86" t="b">
        <v>0</v>
      </c>
      <c r="AD7" s="86">
        <v>0</v>
      </c>
      <c r="AE7" s="92" t="s">
        <v>482</v>
      </c>
      <c r="AF7" s="86" t="b">
        <v>0</v>
      </c>
      <c r="AG7" s="86" t="s">
        <v>483</v>
      </c>
      <c r="AH7" s="86"/>
      <c r="AI7" s="92" t="s">
        <v>482</v>
      </c>
      <c r="AJ7" s="86" t="b">
        <v>0</v>
      </c>
      <c r="AK7" s="86">
        <v>0</v>
      </c>
      <c r="AL7" s="92" t="s">
        <v>477</v>
      </c>
      <c r="AM7" s="86" t="s">
        <v>484</v>
      </c>
      <c r="AN7" s="86" t="b">
        <v>0</v>
      </c>
      <c r="AO7" s="92" t="s">
        <v>477</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15</v>
      </c>
      <c r="BK7" s="52">
        <v>100</v>
      </c>
      <c r="BL7" s="51">
        <v>15</v>
      </c>
    </row>
    <row r="8" spans="1:64" ht="15">
      <c r="A8" s="84" t="s">
        <v>216</v>
      </c>
      <c r="B8" s="84" t="s">
        <v>262</v>
      </c>
      <c r="C8" s="53"/>
      <c r="D8" s="54"/>
      <c r="E8" s="65"/>
      <c r="F8" s="55"/>
      <c r="G8" s="53"/>
      <c r="H8" s="57"/>
      <c r="I8" s="56"/>
      <c r="J8" s="56"/>
      <c r="K8" s="36" t="s">
        <v>65</v>
      </c>
      <c r="L8" s="83">
        <v>8</v>
      </c>
      <c r="M8" s="83"/>
      <c r="N8" s="63"/>
      <c r="O8" s="86" t="s">
        <v>268</v>
      </c>
      <c r="P8" s="88">
        <v>43707.10456018519</v>
      </c>
      <c r="Q8" s="86" t="s">
        <v>271</v>
      </c>
      <c r="R8" s="86"/>
      <c r="S8" s="86"/>
      <c r="T8" s="86" t="s">
        <v>293</v>
      </c>
      <c r="U8" s="86"/>
      <c r="V8" s="90" t="s">
        <v>300</v>
      </c>
      <c r="W8" s="88">
        <v>43707.10456018519</v>
      </c>
      <c r="X8" s="90" t="s">
        <v>355</v>
      </c>
      <c r="Y8" s="86"/>
      <c r="Z8" s="86"/>
      <c r="AA8" s="92" t="s">
        <v>421</v>
      </c>
      <c r="AB8" s="86"/>
      <c r="AC8" s="86" t="b">
        <v>0</v>
      </c>
      <c r="AD8" s="86">
        <v>0</v>
      </c>
      <c r="AE8" s="92" t="s">
        <v>482</v>
      </c>
      <c r="AF8" s="86" t="b">
        <v>0</v>
      </c>
      <c r="AG8" s="86" t="s">
        <v>483</v>
      </c>
      <c r="AH8" s="86"/>
      <c r="AI8" s="92" t="s">
        <v>482</v>
      </c>
      <c r="AJ8" s="86" t="b">
        <v>0</v>
      </c>
      <c r="AK8" s="86">
        <v>0</v>
      </c>
      <c r="AL8" s="92" t="s">
        <v>477</v>
      </c>
      <c r="AM8" s="86" t="s">
        <v>484</v>
      </c>
      <c r="AN8" s="86" t="b">
        <v>0</v>
      </c>
      <c r="AO8" s="92" t="s">
        <v>477</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15</v>
      </c>
      <c r="BK8" s="52">
        <v>100</v>
      </c>
      <c r="BL8" s="51">
        <v>15</v>
      </c>
    </row>
    <row r="9" spans="1:64" ht="15">
      <c r="A9" s="84" t="s">
        <v>217</v>
      </c>
      <c r="B9" s="84" t="s">
        <v>262</v>
      </c>
      <c r="C9" s="53"/>
      <c r="D9" s="54"/>
      <c r="E9" s="65"/>
      <c r="F9" s="55"/>
      <c r="G9" s="53"/>
      <c r="H9" s="57"/>
      <c r="I9" s="56"/>
      <c r="J9" s="56"/>
      <c r="K9" s="36" t="s">
        <v>65</v>
      </c>
      <c r="L9" s="83">
        <v>9</v>
      </c>
      <c r="M9" s="83"/>
      <c r="N9" s="63"/>
      <c r="O9" s="86" t="s">
        <v>268</v>
      </c>
      <c r="P9" s="88">
        <v>43707.107256944444</v>
      </c>
      <c r="Q9" s="86" t="s">
        <v>271</v>
      </c>
      <c r="R9" s="86"/>
      <c r="S9" s="86"/>
      <c r="T9" s="86" t="s">
        <v>293</v>
      </c>
      <c r="U9" s="86"/>
      <c r="V9" s="90" t="s">
        <v>301</v>
      </c>
      <c r="W9" s="88">
        <v>43707.107256944444</v>
      </c>
      <c r="X9" s="90" t="s">
        <v>356</v>
      </c>
      <c r="Y9" s="86"/>
      <c r="Z9" s="86"/>
      <c r="AA9" s="92" t="s">
        <v>422</v>
      </c>
      <c r="AB9" s="86"/>
      <c r="AC9" s="86" t="b">
        <v>0</v>
      </c>
      <c r="AD9" s="86">
        <v>0</v>
      </c>
      <c r="AE9" s="92" t="s">
        <v>482</v>
      </c>
      <c r="AF9" s="86" t="b">
        <v>0</v>
      </c>
      <c r="AG9" s="86" t="s">
        <v>483</v>
      </c>
      <c r="AH9" s="86"/>
      <c r="AI9" s="92" t="s">
        <v>482</v>
      </c>
      <c r="AJ9" s="86" t="b">
        <v>0</v>
      </c>
      <c r="AK9" s="86">
        <v>0</v>
      </c>
      <c r="AL9" s="92" t="s">
        <v>477</v>
      </c>
      <c r="AM9" s="86" t="s">
        <v>485</v>
      </c>
      <c r="AN9" s="86" t="b">
        <v>0</v>
      </c>
      <c r="AO9" s="92" t="s">
        <v>477</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15</v>
      </c>
      <c r="BK9" s="52">
        <v>100</v>
      </c>
      <c r="BL9" s="51">
        <v>15</v>
      </c>
    </row>
    <row r="10" spans="1:64" ht="15">
      <c r="A10" s="84" t="s">
        <v>218</v>
      </c>
      <c r="B10" s="84" t="s">
        <v>262</v>
      </c>
      <c r="C10" s="53"/>
      <c r="D10" s="54"/>
      <c r="E10" s="65"/>
      <c r="F10" s="55"/>
      <c r="G10" s="53"/>
      <c r="H10" s="57"/>
      <c r="I10" s="56"/>
      <c r="J10" s="56"/>
      <c r="K10" s="36" t="s">
        <v>65</v>
      </c>
      <c r="L10" s="83">
        <v>10</v>
      </c>
      <c r="M10" s="83"/>
      <c r="N10" s="63"/>
      <c r="O10" s="86" t="s">
        <v>268</v>
      </c>
      <c r="P10" s="88">
        <v>43707.12636574074</v>
      </c>
      <c r="Q10" s="86" t="s">
        <v>271</v>
      </c>
      <c r="R10" s="86"/>
      <c r="S10" s="86"/>
      <c r="T10" s="86" t="s">
        <v>293</v>
      </c>
      <c r="U10" s="86"/>
      <c r="V10" s="90" t="s">
        <v>302</v>
      </c>
      <c r="W10" s="88">
        <v>43707.12636574074</v>
      </c>
      <c r="X10" s="90" t="s">
        <v>357</v>
      </c>
      <c r="Y10" s="86"/>
      <c r="Z10" s="86"/>
      <c r="AA10" s="92" t="s">
        <v>423</v>
      </c>
      <c r="AB10" s="86"/>
      <c r="AC10" s="86" t="b">
        <v>0</v>
      </c>
      <c r="AD10" s="86">
        <v>0</v>
      </c>
      <c r="AE10" s="92" t="s">
        <v>482</v>
      </c>
      <c r="AF10" s="86" t="b">
        <v>0</v>
      </c>
      <c r="AG10" s="86" t="s">
        <v>483</v>
      </c>
      <c r="AH10" s="86"/>
      <c r="AI10" s="92" t="s">
        <v>482</v>
      </c>
      <c r="AJ10" s="86" t="b">
        <v>0</v>
      </c>
      <c r="AK10" s="86">
        <v>0</v>
      </c>
      <c r="AL10" s="92" t="s">
        <v>477</v>
      </c>
      <c r="AM10" s="86" t="s">
        <v>485</v>
      </c>
      <c r="AN10" s="86" t="b">
        <v>0</v>
      </c>
      <c r="AO10" s="92" t="s">
        <v>477</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0</v>
      </c>
      <c r="BE10" s="52">
        <v>0</v>
      </c>
      <c r="BF10" s="51">
        <v>0</v>
      </c>
      <c r="BG10" s="52">
        <v>0</v>
      </c>
      <c r="BH10" s="51">
        <v>0</v>
      </c>
      <c r="BI10" s="52">
        <v>0</v>
      </c>
      <c r="BJ10" s="51">
        <v>15</v>
      </c>
      <c r="BK10" s="52">
        <v>100</v>
      </c>
      <c r="BL10" s="51">
        <v>15</v>
      </c>
    </row>
    <row r="11" spans="1:64" ht="15">
      <c r="A11" s="84" t="s">
        <v>219</v>
      </c>
      <c r="B11" s="84" t="s">
        <v>262</v>
      </c>
      <c r="C11" s="53"/>
      <c r="D11" s="54"/>
      <c r="E11" s="65"/>
      <c r="F11" s="55"/>
      <c r="G11" s="53"/>
      <c r="H11" s="57"/>
      <c r="I11" s="56"/>
      <c r="J11" s="56"/>
      <c r="K11" s="36" t="s">
        <v>65</v>
      </c>
      <c r="L11" s="83">
        <v>11</v>
      </c>
      <c r="M11" s="83"/>
      <c r="N11" s="63"/>
      <c r="O11" s="86" t="s">
        <v>268</v>
      </c>
      <c r="P11" s="88">
        <v>43707.12820601852</v>
      </c>
      <c r="Q11" s="86" t="s">
        <v>271</v>
      </c>
      <c r="R11" s="86"/>
      <c r="S11" s="86"/>
      <c r="T11" s="86" t="s">
        <v>293</v>
      </c>
      <c r="U11" s="86"/>
      <c r="V11" s="90" t="s">
        <v>303</v>
      </c>
      <c r="W11" s="88">
        <v>43707.12820601852</v>
      </c>
      <c r="X11" s="90" t="s">
        <v>358</v>
      </c>
      <c r="Y11" s="86"/>
      <c r="Z11" s="86"/>
      <c r="AA11" s="92" t="s">
        <v>424</v>
      </c>
      <c r="AB11" s="86"/>
      <c r="AC11" s="86" t="b">
        <v>0</v>
      </c>
      <c r="AD11" s="86">
        <v>0</v>
      </c>
      <c r="AE11" s="92" t="s">
        <v>482</v>
      </c>
      <c r="AF11" s="86" t="b">
        <v>0</v>
      </c>
      <c r="AG11" s="86" t="s">
        <v>483</v>
      </c>
      <c r="AH11" s="86"/>
      <c r="AI11" s="92" t="s">
        <v>482</v>
      </c>
      <c r="AJ11" s="86" t="b">
        <v>0</v>
      </c>
      <c r="AK11" s="86">
        <v>0</v>
      </c>
      <c r="AL11" s="92" t="s">
        <v>477</v>
      </c>
      <c r="AM11" s="86" t="s">
        <v>484</v>
      </c>
      <c r="AN11" s="86" t="b">
        <v>0</v>
      </c>
      <c r="AO11" s="92" t="s">
        <v>477</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0</v>
      </c>
      <c r="BE11" s="52">
        <v>0</v>
      </c>
      <c r="BF11" s="51">
        <v>0</v>
      </c>
      <c r="BG11" s="52">
        <v>0</v>
      </c>
      <c r="BH11" s="51">
        <v>0</v>
      </c>
      <c r="BI11" s="52">
        <v>0</v>
      </c>
      <c r="BJ11" s="51">
        <v>15</v>
      </c>
      <c r="BK11" s="52">
        <v>100</v>
      </c>
      <c r="BL11" s="51">
        <v>15</v>
      </c>
    </row>
    <row r="12" spans="1:64" ht="15">
      <c r="A12" s="84" t="s">
        <v>220</v>
      </c>
      <c r="B12" s="84" t="s">
        <v>262</v>
      </c>
      <c r="C12" s="53"/>
      <c r="D12" s="54"/>
      <c r="E12" s="65"/>
      <c r="F12" s="55"/>
      <c r="G12" s="53"/>
      <c r="H12" s="57"/>
      <c r="I12" s="56"/>
      <c r="J12" s="56"/>
      <c r="K12" s="36" t="s">
        <v>65</v>
      </c>
      <c r="L12" s="83">
        <v>12</v>
      </c>
      <c r="M12" s="83"/>
      <c r="N12" s="63"/>
      <c r="O12" s="86" t="s">
        <v>268</v>
      </c>
      <c r="P12" s="88">
        <v>43707.15377314815</v>
      </c>
      <c r="Q12" s="86" t="s">
        <v>271</v>
      </c>
      <c r="R12" s="86"/>
      <c r="S12" s="86"/>
      <c r="T12" s="86" t="s">
        <v>293</v>
      </c>
      <c r="U12" s="86"/>
      <c r="V12" s="90" t="s">
        <v>304</v>
      </c>
      <c r="W12" s="88">
        <v>43707.15377314815</v>
      </c>
      <c r="X12" s="90" t="s">
        <v>359</v>
      </c>
      <c r="Y12" s="86"/>
      <c r="Z12" s="86"/>
      <c r="AA12" s="92" t="s">
        <v>425</v>
      </c>
      <c r="AB12" s="86"/>
      <c r="AC12" s="86" t="b">
        <v>0</v>
      </c>
      <c r="AD12" s="86">
        <v>0</v>
      </c>
      <c r="AE12" s="92" t="s">
        <v>482</v>
      </c>
      <c r="AF12" s="86" t="b">
        <v>0</v>
      </c>
      <c r="AG12" s="86" t="s">
        <v>483</v>
      </c>
      <c r="AH12" s="86"/>
      <c r="AI12" s="92" t="s">
        <v>482</v>
      </c>
      <c r="AJ12" s="86" t="b">
        <v>0</v>
      </c>
      <c r="AK12" s="86">
        <v>0</v>
      </c>
      <c r="AL12" s="92" t="s">
        <v>477</v>
      </c>
      <c r="AM12" s="86" t="s">
        <v>485</v>
      </c>
      <c r="AN12" s="86" t="b">
        <v>0</v>
      </c>
      <c r="AO12" s="92" t="s">
        <v>477</v>
      </c>
      <c r="AP12" s="86" t="s">
        <v>176</v>
      </c>
      <c r="AQ12" s="86">
        <v>0</v>
      </c>
      <c r="AR12" s="86">
        <v>0</v>
      </c>
      <c r="AS12" s="86"/>
      <c r="AT12" s="86"/>
      <c r="AU12" s="86"/>
      <c r="AV12" s="86"/>
      <c r="AW12" s="86"/>
      <c r="AX12" s="86"/>
      <c r="AY12" s="86"/>
      <c r="AZ12" s="86"/>
      <c r="BA12">
        <v>1</v>
      </c>
      <c r="BB12" s="85" t="str">
        <f>REPLACE(INDEX(GroupVertices[Group],MATCH(Edges25[[#This Row],[Vertex 1]],GroupVertices[Vertex],0)),1,1,"")</f>
        <v>1</v>
      </c>
      <c r="BC12" s="85" t="str">
        <f>REPLACE(INDEX(GroupVertices[Group],MATCH(Edges25[[#This Row],[Vertex 2]],GroupVertices[Vertex],0)),1,1,"")</f>
        <v>1</v>
      </c>
      <c r="BD12" s="51">
        <v>0</v>
      </c>
      <c r="BE12" s="52">
        <v>0</v>
      </c>
      <c r="BF12" s="51">
        <v>0</v>
      </c>
      <c r="BG12" s="52">
        <v>0</v>
      </c>
      <c r="BH12" s="51">
        <v>0</v>
      </c>
      <c r="BI12" s="52">
        <v>0</v>
      </c>
      <c r="BJ12" s="51">
        <v>15</v>
      </c>
      <c r="BK12" s="52">
        <v>100</v>
      </c>
      <c r="BL12" s="51">
        <v>15</v>
      </c>
    </row>
    <row r="13" spans="1:64" ht="15">
      <c r="A13" s="84" t="s">
        <v>221</v>
      </c>
      <c r="B13" s="84" t="s">
        <v>262</v>
      </c>
      <c r="C13" s="53"/>
      <c r="D13" s="54"/>
      <c r="E13" s="65"/>
      <c r="F13" s="55"/>
      <c r="G13" s="53"/>
      <c r="H13" s="57"/>
      <c r="I13" s="56"/>
      <c r="J13" s="56"/>
      <c r="K13" s="36" t="s">
        <v>65</v>
      </c>
      <c r="L13" s="83">
        <v>13</v>
      </c>
      <c r="M13" s="83"/>
      <c r="N13" s="63"/>
      <c r="O13" s="86" t="s">
        <v>268</v>
      </c>
      <c r="P13" s="88">
        <v>43707.205671296295</v>
      </c>
      <c r="Q13" s="86" t="s">
        <v>271</v>
      </c>
      <c r="R13" s="86"/>
      <c r="S13" s="86"/>
      <c r="T13" s="86" t="s">
        <v>293</v>
      </c>
      <c r="U13" s="86"/>
      <c r="V13" s="90" t="s">
        <v>305</v>
      </c>
      <c r="W13" s="88">
        <v>43707.205671296295</v>
      </c>
      <c r="X13" s="90" t="s">
        <v>360</v>
      </c>
      <c r="Y13" s="86"/>
      <c r="Z13" s="86"/>
      <c r="AA13" s="92" t="s">
        <v>426</v>
      </c>
      <c r="AB13" s="86"/>
      <c r="AC13" s="86" t="b">
        <v>0</v>
      </c>
      <c r="AD13" s="86">
        <v>0</v>
      </c>
      <c r="AE13" s="92" t="s">
        <v>482</v>
      </c>
      <c r="AF13" s="86" t="b">
        <v>0</v>
      </c>
      <c r="AG13" s="86" t="s">
        <v>483</v>
      </c>
      <c r="AH13" s="86"/>
      <c r="AI13" s="92" t="s">
        <v>482</v>
      </c>
      <c r="AJ13" s="86" t="b">
        <v>0</v>
      </c>
      <c r="AK13" s="86">
        <v>0</v>
      </c>
      <c r="AL13" s="92" t="s">
        <v>477</v>
      </c>
      <c r="AM13" s="86" t="s">
        <v>484</v>
      </c>
      <c r="AN13" s="86" t="b">
        <v>0</v>
      </c>
      <c r="AO13" s="92" t="s">
        <v>477</v>
      </c>
      <c r="AP13" s="86" t="s">
        <v>176</v>
      </c>
      <c r="AQ13" s="86">
        <v>0</v>
      </c>
      <c r="AR13" s="86">
        <v>0</v>
      </c>
      <c r="AS13" s="86"/>
      <c r="AT13" s="86"/>
      <c r="AU13" s="86"/>
      <c r="AV13" s="86"/>
      <c r="AW13" s="86"/>
      <c r="AX13" s="86"/>
      <c r="AY13" s="86"/>
      <c r="AZ13" s="86"/>
      <c r="BA13">
        <v>1</v>
      </c>
      <c r="BB13" s="85" t="str">
        <f>REPLACE(INDEX(GroupVertices[Group],MATCH(Edges25[[#This Row],[Vertex 1]],GroupVertices[Vertex],0)),1,1,"")</f>
        <v>1</v>
      </c>
      <c r="BC13" s="85" t="str">
        <f>REPLACE(INDEX(GroupVertices[Group],MATCH(Edges25[[#This Row],[Vertex 2]],GroupVertices[Vertex],0)),1,1,"")</f>
        <v>1</v>
      </c>
      <c r="BD13" s="51">
        <v>0</v>
      </c>
      <c r="BE13" s="52">
        <v>0</v>
      </c>
      <c r="BF13" s="51">
        <v>0</v>
      </c>
      <c r="BG13" s="52">
        <v>0</v>
      </c>
      <c r="BH13" s="51">
        <v>0</v>
      </c>
      <c r="BI13" s="52">
        <v>0</v>
      </c>
      <c r="BJ13" s="51">
        <v>15</v>
      </c>
      <c r="BK13" s="52">
        <v>100</v>
      </c>
      <c r="BL13" s="51">
        <v>15</v>
      </c>
    </row>
    <row r="14" spans="1:64" ht="15">
      <c r="A14" s="84" t="s">
        <v>222</v>
      </c>
      <c r="B14" s="84" t="s">
        <v>262</v>
      </c>
      <c r="C14" s="53"/>
      <c r="D14" s="54"/>
      <c r="E14" s="65"/>
      <c r="F14" s="55"/>
      <c r="G14" s="53"/>
      <c r="H14" s="57"/>
      <c r="I14" s="56"/>
      <c r="J14" s="56"/>
      <c r="K14" s="36" t="s">
        <v>65</v>
      </c>
      <c r="L14" s="83">
        <v>14</v>
      </c>
      <c r="M14" s="83"/>
      <c r="N14" s="63"/>
      <c r="O14" s="86" t="s">
        <v>268</v>
      </c>
      <c r="P14" s="88">
        <v>43707.20730324074</v>
      </c>
      <c r="Q14" s="86" t="s">
        <v>271</v>
      </c>
      <c r="R14" s="86"/>
      <c r="S14" s="86"/>
      <c r="T14" s="86" t="s">
        <v>293</v>
      </c>
      <c r="U14" s="86"/>
      <c r="V14" s="90" t="s">
        <v>306</v>
      </c>
      <c r="W14" s="88">
        <v>43707.20730324074</v>
      </c>
      <c r="X14" s="90" t="s">
        <v>361</v>
      </c>
      <c r="Y14" s="86"/>
      <c r="Z14" s="86"/>
      <c r="AA14" s="92" t="s">
        <v>427</v>
      </c>
      <c r="AB14" s="86"/>
      <c r="AC14" s="86" t="b">
        <v>0</v>
      </c>
      <c r="AD14" s="86">
        <v>0</v>
      </c>
      <c r="AE14" s="92" t="s">
        <v>482</v>
      </c>
      <c r="AF14" s="86" t="b">
        <v>0</v>
      </c>
      <c r="AG14" s="86" t="s">
        <v>483</v>
      </c>
      <c r="AH14" s="86"/>
      <c r="AI14" s="92" t="s">
        <v>482</v>
      </c>
      <c r="AJ14" s="86" t="b">
        <v>0</v>
      </c>
      <c r="AK14" s="86">
        <v>0</v>
      </c>
      <c r="AL14" s="92" t="s">
        <v>477</v>
      </c>
      <c r="AM14" s="86" t="s">
        <v>484</v>
      </c>
      <c r="AN14" s="86" t="b">
        <v>0</v>
      </c>
      <c r="AO14" s="92" t="s">
        <v>477</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v>0</v>
      </c>
      <c r="BE14" s="52">
        <v>0</v>
      </c>
      <c r="BF14" s="51">
        <v>0</v>
      </c>
      <c r="BG14" s="52">
        <v>0</v>
      </c>
      <c r="BH14" s="51">
        <v>0</v>
      </c>
      <c r="BI14" s="52">
        <v>0</v>
      </c>
      <c r="BJ14" s="51">
        <v>15</v>
      </c>
      <c r="BK14" s="52">
        <v>100</v>
      </c>
      <c r="BL14" s="51">
        <v>15</v>
      </c>
    </row>
    <row r="15" spans="1:64" ht="15">
      <c r="A15" s="84" t="s">
        <v>223</v>
      </c>
      <c r="B15" s="84" t="s">
        <v>262</v>
      </c>
      <c r="C15" s="53"/>
      <c r="D15" s="54"/>
      <c r="E15" s="65"/>
      <c r="F15" s="55"/>
      <c r="G15" s="53"/>
      <c r="H15" s="57"/>
      <c r="I15" s="56"/>
      <c r="J15" s="56"/>
      <c r="K15" s="36" t="s">
        <v>65</v>
      </c>
      <c r="L15" s="83">
        <v>15</v>
      </c>
      <c r="M15" s="83"/>
      <c r="N15" s="63"/>
      <c r="O15" s="86" t="s">
        <v>268</v>
      </c>
      <c r="P15" s="88">
        <v>43707.20736111111</v>
      </c>
      <c r="Q15" s="86" t="s">
        <v>271</v>
      </c>
      <c r="R15" s="86"/>
      <c r="S15" s="86"/>
      <c r="T15" s="86" t="s">
        <v>293</v>
      </c>
      <c r="U15" s="86"/>
      <c r="V15" s="90" t="s">
        <v>307</v>
      </c>
      <c r="W15" s="88">
        <v>43707.20736111111</v>
      </c>
      <c r="X15" s="90" t="s">
        <v>362</v>
      </c>
      <c r="Y15" s="86"/>
      <c r="Z15" s="86"/>
      <c r="AA15" s="92" t="s">
        <v>428</v>
      </c>
      <c r="AB15" s="86"/>
      <c r="AC15" s="86" t="b">
        <v>0</v>
      </c>
      <c r="AD15" s="86">
        <v>0</v>
      </c>
      <c r="AE15" s="92" t="s">
        <v>482</v>
      </c>
      <c r="AF15" s="86" t="b">
        <v>0</v>
      </c>
      <c r="AG15" s="86" t="s">
        <v>483</v>
      </c>
      <c r="AH15" s="86"/>
      <c r="AI15" s="92" t="s">
        <v>482</v>
      </c>
      <c r="AJ15" s="86" t="b">
        <v>0</v>
      </c>
      <c r="AK15" s="86">
        <v>0</v>
      </c>
      <c r="AL15" s="92" t="s">
        <v>477</v>
      </c>
      <c r="AM15" s="86" t="s">
        <v>485</v>
      </c>
      <c r="AN15" s="86" t="b">
        <v>0</v>
      </c>
      <c r="AO15" s="92" t="s">
        <v>477</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0</v>
      </c>
      <c r="BE15" s="52">
        <v>0</v>
      </c>
      <c r="BF15" s="51">
        <v>0</v>
      </c>
      <c r="BG15" s="52">
        <v>0</v>
      </c>
      <c r="BH15" s="51">
        <v>0</v>
      </c>
      <c r="BI15" s="52">
        <v>0</v>
      </c>
      <c r="BJ15" s="51">
        <v>15</v>
      </c>
      <c r="BK15" s="52">
        <v>100</v>
      </c>
      <c r="BL15" s="51">
        <v>15</v>
      </c>
    </row>
    <row r="16" spans="1:64" ht="15">
      <c r="A16" s="84" t="s">
        <v>224</v>
      </c>
      <c r="B16" s="84" t="s">
        <v>262</v>
      </c>
      <c r="C16" s="53"/>
      <c r="D16" s="54"/>
      <c r="E16" s="65"/>
      <c r="F16" s="55"/>
      <c r="G16" s="53"/>
      <c r="H16" s="57"/>
      <c r="I16" s="56"/>
      <c r="J16" s="56"/>
      <c r="K16" s="36" t="s">
        <v>65</v>
      </c>
      <c r="L16" s="83">
        <v>16</v>
      </c>
      <c r="M16" s="83"/>
      <c r="N16" s="63"/>
      <c r="O16" s="86" t="s">
        <v>268</v>
      </c>
      <c r="P16" s="88">
        <v>43707.27024305556</v>
      </c>
      <c r="Q16" s="86" t="s">
        <v>271</v>
      </c>
      <c r="R16" s="86"/>
      <c r="S16" s="86"/>
      <c r="T16" s="86" t="s">
        <v>293</v>
      </c>
      <c r="U16" s="86"/>
      <c r="V16" s="90" t="s">
        <v>308</v>
      </c>
      <c r="W16" s="88">
        <v>43707.27024305556</v>
      </c>
      <c r="X16" s="90" t="s">
        <v>363</v>
      </c>
      <c r="Y16" s="86"/>
      <c r="Z16" s="86"/>
      <c r="AA16" s="92" t="s">
        <v>429</v>
      </c>
      <c r="AB16" s="86"/>
      <c r="AC16" s="86" t="b">
        <v>0</v>
      </c>
      <c r="AD16" s="86">
        <v>0</v>
      </c>
      <c r="AE16" s="92" t="s">
        <v>482</v>
      </c>
      <c r="AF16" s="86" t="b">
        <v>0</v>
      </c>
      <c r="AG16" s="86" t="s">
        <v>483</v>
      </c>
      <c r="AH16" s="86"/>
      <c r="AI16" s="92" t="s">
        <v>482</v>
      </c>
      <c r="AJ16" s="86" t="b">
        <v>0</v>
      </c>
      <c r="AK16" s="86">
        <v>0</v>
      </c>
      <c r="AL16" s="92" t="s">
        <v>477</v>
      </c>
      <c r="AM16" s="86" t="s">
        <v>484</v>
      </c>
      <c r="AN16" s="86" t="b">
        <v>0</v>
      </c>
      <c r="AO16" s="92" t="s">
        <v>477</v>
      </c>
      <c r="AP16" s="86" t="s">
        <v>176</v>
      </c>
      <c r="AQ16" s="86">
        <v>0</v>
      </c>
      <c r="AR16" s="86">
        <v>0</v>
      </c>
      <c r="AS16" s="86"/>
      <c r="AT16" s="86"/>
      <c r="AU16" s="86"/>
      <c r="AV16" s="86"/>
      <c r="AW16" s="86"/>
      <c r="AX16" s="86"/>
      <c r="AY16" s="86"/>
      <c r="AZ16" s="86"/>
      <c r="BA16">
        <v>1</v>
      </c>
      <c r="BB16" s="85" t="str">
        <f>REPLACE(INDEX(GroupVertices[Group],MATCH(Edges25[[#This Row],[Vertex 1]],GroupVertices[Vertex],0)),1,1,"")</f>
        <v>1</v>
      </c>
      <c r="BC16" s="85" t="str">
        <f>REPLACE(INDEX(GroupVertices[Group],MATCH(Edges25[[#This Row],[Vertex 2]],GroupVertices[Vertex],0)),1,1,"")</f>
        <v>1</v>
      </c>
      <c r="BD16" s="51">
        <v>0</v>
      </c>
      <c r="BE16" s="52">
        <v>0</v>
      </c>
      <c r="BF16" s="51">
        <v>0</v>
      </c>
      <c r="BG16" s="52">
        <v>0</v>
      </c>
      <c r="BH16" s="51">
        <v>0</v>
      </c>
      <c r="BI16" s="52">
        <v>0</v>
      </c>
      <c r="BJ16" s="51">
        <v>15</v>
      </c>
      <c r="BK16" s="52">
        <v>100</v>
      </c>
      <c r="BL16" s="51">
        <v>15</v>
      </c>
    </row>
    <row r="17" spans="1:64" ht="15">
      <c r="A17" s="84" t="s">
        <v>225</v>
      </c>
      <c r="B17" s="84" t="s">
        <v>262</v>
      </c>
      <c r="C17" s="53"/>
      <c r="D17" s="54"/>
      <c r="E17" s="65"/>
      <c r="F17" s="55"/>
      <c r="G17" s="53"/>
      <c r="H17" s="57"/>
      <c r="I17" s="56"/>
      <c r="J17" s="56"/>
      <c r="K17" s="36" t="s">
        <v>65</v>
      </c>
      <c r="L17" s="83">
        <v>17</v>
      </c>
      <c r="M17" s="83"/>
      <c r="N17" s="63"/>
      <c r="O17" s="86" t="s">
        <v>268</v>
      </c>
      <c r="P17" s="88">
        <v>43707.325833333336</v>
      </c>
      <c r="Q17" s="86" t="s">
        <v>271</v>
      </c>
      <c r="R17" s="86"/>
      <c r="S17" s="86"/>
      <c r="T17" s="86" t="s">
        <v>293</v>
      </c>
      <c r="U17" s="86"/>
      <c r="V17" s="90" t="s">
        <v>309</v>
      </c>
      <c r="W17" s="88">
        <v>43707.325833333336</v>
      </c>
      <c r="X17" s="90" t="s">
        <v>364</v>
      </c>
      <c r="Y17" s="86"/>
      <c r="Z17" s="86"/>
      <c r="AA17" s="92" t="s">
        <v>430</v>
      </c>
      <c r="AB17" s="86"/>
      <c r="AC17" s="86" t="b">
        <v>0</v>
      </c>
      <c r="AD17" s="86">
        <v>0</v>
      </c>
      <c r="AE17" s="92" t="s">
        <v>482</v>
      </c>
      <c r="AF17" s="86" t="b">
        <v>0</v>
      </c>
      <c r="AG17" s="86" t="s">
        <v>483</v>
      </c>
      <c r="AH17" s="86"/>
      <c r="AI17" s="92" t="s">
        <v>482</v>
      </c>
      <c r="AJ17" s="86" t="b">
        <v>0</v>
      </c>
      <c r="AK17" s="86">
        <v>0</v>
      </c>
      <c r="AL17" s="92" t="s">
        <v>477</v>
      </c>
      <c r="AM17" s="86" t="s">
        <v>485</v>
      </c>
      <c r="AN17" s="86" t="b">
        <v>0</v>
      </c>
      <c r="AO17" s="92" t="s">
        <v>477</v>
      </c>
      <c r="AP17" s="86" t="s">
        <v>176</v>
      </c>
      <c r="AQ17" s="86">
        <v>0</v>
      </c>
      <c r="AR17" s="86">
        <v>0</v>
      </c>
      <c r="AS17" s="86"/>
      <c r="AT17" s="86"/>
      <c r="AU17" s="86"/>
      <c r="AV17" s="86"/>
      <c r="AW17" s="86"/>
      <c r="AX17" s="86"/>
      <c r="AY17" s="86"/>
      <c r="AZ17" s="86"/>
      <c r="BA17">
        <v>1</v>
      </c>
      <c r="BB17" s="85" t="str">
        <f>REPLACE(INDEX(GroupVertices[Group],MATCH(Edges25[[#This Row],[Vertex 1]],GroupVertices[Vertex],0)),1,1,"")</f>
        <v>1</v>
      </c>
      <c r="BC17" s="85" t="str">
        <f>REPLACE(INDEX(GroupVertices[Group],MATCH(Edges25[[#This Row],[Vertex 2]],GroupVertices[Vertex],0)),1,1,"")</f>
        <v>1</v>
      </c>
      <c r="BD17" s="51">
        <v>0</v>
      </c>
      <c r="BE17" s="52">
        <v>0</v>
      </c>
      <c r="BF17" s="51">
        <v>0</v>
      </c>
      <c r="BG17" s="52">
        <v>0</v>
      </c>
      <c r="BH17" s="51">
        <v>0</v>
      </c>
      <c r="BI17" s="52">
        <v>0</v>
      </c>
      <c r="BJ17" s="51">
        <v>15</v>
      </c>
      <c r="BK17" s="52">
        <v>100</v>
      </c>
      <c r="BL17" s="51">
        <v>15</v>
      </c>
    </row>
    <row r="18" spans="1:64" ht="15">
      <c r="A18" s="84" t="s">
        <v>226</v>
      </c>
      <c r="B18" s="84" t="s">
        <v>262</v>
      </c>
      <c r="C18" s="53"/>
      <c r="D18" s="54"/>
      <c r="E18" s="65"/>
      <c r="F18" s="55"/>
      <c r="G18" s="53"/>
      <c r="H18" s="57"/>
      <c r="I18" s="56"/>
      <c r="J18" s="56"/>
      <c r="K18" s="36" t="s">
        <v>65</v>
      </c>
      <c r="L18" s="83">
        <v>18</v>
      </c>
      <c r="M18" s="83"/>
      <c r="N18" s="63"/>
      <c r="O18" s="86" t="s">
        <v>268</v>
      </c>
      <c r="P18" s="88">
        <v>43707.33928240741</v>
      </c>
      <c r="Q18" s="86" t="s">
        <v>271</v>
      </c>
      <c r="R18" s="86"/>
      <c r="S18" s="86"/>
      <c r="T18" s="86" t="s">
        <v>293</v>
      </c>
      <c r="U18" s="86"/>
      <c r="V18" s="90" t="s">
        <v>310</v>
      </c>
      <c r="W18" s="88">
        <v>43707.33928240741</v>
      </c>
      <c r="X18" s="90" t="s">
        <v>365</v>
      </c>
      <c r="Y18" s="86"/>
      <c r="Z18" s="86"/>
      <c r="AA18" s="92" t="s">
        <v>431</v>
      </c>
      <c r="AB18" s="86"/>
      <c r="AC18" s="86" t="b">
        <v>0</v>
      </c>
      <c r="AD18" s="86">
        <v>0</v>
      </c>
      <c r="AE18" s="92" t="s">
        <v>482</v>
      </c>
      <c r="AF18" s="86" t="b">
        <v>0</v>
      </c>
      <c r="AG18" s="86" t="s">
        <v>483</v>
      </c>
      <c r="AH18" s="86"/>
      <c r="AI18" s="92" t="s">
        <v>482</v>
      </c>
      <c r="AJ18" s="86" t="b">
        <v>0</v>
      </c>
      <c r="AK18" s="86">
        <v>0</v>
      </c>
      <c r="AL18" s="92" t="s">
        <v>477</v>
      </c>
      <c r="AM18" s="86" t="s">
        <v>484</v>
      </c>
      <c r="AN18" s="86" t="b">
        <v>0</v>
      </c>
      <c r="AO18" s="92" t="s">
        <v>477</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0</v>
      </c>
      <c r="BE18" s="52">
        <v>0</v>
      </c>
      <c r="BF18" s="51">
        <v>0</v>
      </c>
      <c r="BG18" s="52">
        <v>0</v>
      </c>
      <c r="BH18" s="51">
        <v>0</v>
      </c>
      <c r="BI18" s="52">
        <v>0</v>
      </c>
      <c r="BJ18" s="51">
        <v>15</v>
      </c>
      <c r="BK18" s="52">
        <v>100</v>
      </c>
      <c r="BL18" s="51">
        <v>15</v>
      </c>
    </row>
    <row r="19" spans="1:64" ht="15">
      <c r="A19" s="84" t="s">
        <v>227</v>
      </c>
      <c r="B19" s="84" t="s">
        <v>262</v>
      </c>
      <c r="C19" s="53"/>
      <c r="D19" s="54"/>
      <c r="E19" s="65"/>
      <c r="F19" s="55"/>
      <c r="G19" s="53"/>
      <c r="H19" s="57"/>
      <c r="I19" s="56"/>
      <c r="J19" s="56"/>
      <c r="K19" s="36" t="s">
        <v>65</v>
      </c>
      <c r="L19" s="83">
        <v>19</v>
      </c>
      <c r="M19" s="83"/>
      <c r="N19" s="63"/>
      <c r="O19" s="86" t="s">
        <v>268</v>
      </c>
      <c r="P19" s="88">
        <v>43707.354479166665</v>
      </c>
      <c r="Q19" s="86" t="s">
        <v>271</v>
      </c>
      <c r="R19" s="86"/>
      <c r="S19" s="86"/>
      <c r="T19" s="86" t="s">
        <v>293</v>
      </c>
      <c r="U19" s="86"/>
      <c r="V19" s="90" t="s">
        <v>311</v>
      </c>
      <c r="W19" s="88">
        <v>43707.354479166665</v>
      </c>
      <c r="X19" s="90" t="s">
        <v>366</v>
      </c>
      <c r="Y19" s="86"/>
      <c r="Z19" s="86"/>
      <c r="AA19" s="92" t="s">
        <v>432</v>
      </c>
      <c r="AB19" s="86"/>
      <c r="AC19" s="86" t="b">
        <v>0</v>
      </c>
      <c r="AD19" s="86">
        <v>0</v>
      </c>
      <c r="AE19" s="92" t="s">
        <v>482</v>
      </c>
      <c r="AF19" s="86" t="b">
        <v>0</v>
      </c>
      <c r="AG19" s="86" t="s">
        <v>483</v>
      </c>
      <c r="AH19" s="86"/>
      <c r="AI19" s="92" t="s">
        <v>482</v>
      </c>
      <c r="AJ19" s="86" t="b">
        <v>0</v>
      </c>
      <c r="AK19" s="86">
        <v>0</v>
      </c>
      <c r="AL19" s="92" t="s">
        <v>477</v>
      </c>
      <c r="AM19" s="86" t="s">
        <v>485</v>
      </c>
      <c r="AN19" s="86" t="b">
        <v>0</v>
      </c>
      <c r="AO19" s="92" t="s">
        <v>477</v>
      </c>
      <c r="AP19" s="86" t="s">
        <v>176</v>
      </c>
      <c r="AQ19" s="86">
        <v>0</v>
      </c>
      <c r="AR19" s="86">
        <v>0</v>
      </c>
      <c r="AS19" s="86"/>
      <c r="AT19" s="86"/>
      <c r="AU19" s="86"/>
      <c r="AV19" s="86"/>
      <c r="AW19" s="86"/>
      <c r="AX19" s="86"/>
      <c r="AY19" s="86"/>
      <c r="AZ19" s="86"/>
      <c r="BA19">
        <v>1</v>
      </c>
      <c r="BB19" s="85" t="str">
        <f>REPLACE(INDEX(GroupVertices[Group],MATCH(Edges25[[#This Row],[Vertex 1]],GroupVertices[Vertex],0)),1,1,"")</f>
        <v>1</v>
      </c>
      <c r="BC19" s="85" t="str">
        <f>REPLACE(INDEX(GroupVertices[Group],MATCH(Edges25[[#This Row],[Vertex 2]],GroupVertices[Vertex],0)),1,1,"")</f>
        <v>1</v>
      </c>
      <c r="BD19" s="51">
        <v>0</v>
      </c>
      <c r="BE19" s="52">
        <v>0</v>
      </c>
      <c r="BF19" s="51">
        <v>0</v>
      </c>
      <c r="BG19" s="52">
        <v>0</v>
      </c>
      <c r="BH19" s="51">
        <v>0</v>
      </c>
      <c r="BI19" s="52">
        <v>0</v>
      </c>
      <c r="BJ19" s="51">
        <v>15</v>
      </c>
      <c r="BK19" s="52">
        <v>100</v>
      </c>
      <c r="BL19" s="51">
        <v>15</v>
      </c>
    </row>
    <row r="20" spans="1:64" ht="15">
      <c r="A20" s="84" t="s">
        <v>228</v>
      </c>
      <c r="B20" s="84" t="s">
        <v>262</v>
      </c>
      <c r="C20" s="53"/>
      <c r="D20" s="54"/>
      <c r="E20" s="65"/>
      <c r="F20" s="55"/>
      <c r="G20" s="53"/>
      <c r="H20" s="57"/>
      <c r="I20" s="56"/>
      <c r="J20" s="56"/>
      <c r="K20" s="36" t="s">
        <v>65</v>
      </c>
      <c r="L20" s="83">
        <v>20</v>
      </c>
      <c r="M20" s="83"/>
      <c r="N20" s="63"/>
      <c r="O20" s="86" t="s">
        <v>268</v>
      </c>
      <c r="P20" s="88">
        <v>43707.38693287037</v>
      </c>
      <c r="Q20" s="86" t="s">
        <v>271</v>
      </c>
      <c r="R20" s="86"/>
      <c r="S20" s="86"/>
      <c r="T20" s="86" t="s">
        <v>293</v>
      </c>
      <c r="U20" s="86"/>
      <c r="V20" s="90" t="s">
        <v>312</v>
      </c>
      <c r="W20" s="88">
        <v>43707.38693287037</v>
      </c>
      <c r="X20" s="90" t="s">
        <v>367</v>
      </c>
      <c r="Y20" s="86"/>
      <c r="Z20" s="86"/>
      <c r="AA20" s="92" t="s">
        <v>433</v>
      </c>
      <c r="AB20" s="86"/>
      <c r="AC20" s="86" t="b">
        <v>0</v>
      </c>
      <c r="AD20" s="86">
        <v>0</v>
      </c>
      <c r="AE20" s="92" t="s">
        <v>482</v>
      </c>
      <c r="AF20" s="86" t="b">
        <v>0</v>
      </c>
      <c r="AG20" s="86" t="s">
        <v>483</v>
      </c>
      <c r="AH20" s="86"/>
      <c r="AI20" s="92" t="s">
        <v>482</v>
      </c>
      <c r="AJ20" s="86" t="b">
        <v>0</v>
      </c>
      <c r="AK20" s="86">
        <v>0</v>
      </c>
      <c r="AL20" s="92" t="s">
        <v>477</v>
      </c>
      <c r="AM20" s="86" t="s">
        <v>485</v>
      </c>
      <c r="AN20" s="86" t="b">
        <v>0</v>
      </c>
      <c r="AO20" s="92" t="s">
        <v>477</v>
      </c>
      <c r="AP20" s="86" t="s">
        <v>176</v>
      </c>
      <c r="AQ20" s="86">
        <v>0</v>
      </c>
      <c r="AR20" s="86">
        <v>0</v>
      </c>
      <c r="AS20" s="86"/>
      <c r="AT20" s="86"/>
      <c r="AU20" s="86"/>
      <c r="AV20" s="86"/>
      <c r="AW20" s="86"/>
      <c r="AX20" s="86"/>
      <c r="AY20" s="86"/>
      <c r="AZ20" s="86"/>
      <c r="BA20">
        <v>1</v>
      </c>
      <c r="BB20" s="85" t="str">
        <f>REPLACE(INDEX(GroupVertices[Group],MATCH(Edges25[[#This Row],[Vertex 1]],GroupVertices[Vertex],0)),1,1,"")</f>
        <v>1</v>
      </c>
      <c r="BC20" s="85" t="str">
        <f>REPLACE(INDEX(GroupVertices[Group],MATCH(Edges25[[#This Row],[Vertex 2]],GroupVertices[Vertex],0)),1,1,"")</f>
        <v>1</v>
      </c>
      <c r="BD20" s="51">
        <v>0</v>
      </c>
      <c r="BE20" s="52">
        <v>0</v>
      </c>
      <c r="BF20" s="51">
        <v>0</v>
      </c>
      <c r="BG20" s="52">
        <v>0</v>
      </c>
      <c r="BH20" s="51">
        <v>0</v>
      </c>
      <c r="BI20" s="52">
        <v>0</v>
      </c>
      <c r="BJ20" s="51">
        <v>15</v>
      </c>
      <c r="BK20" s="52">
        <v>100</v>
      </c>
      <c r="BL20" s="51">
        <v>15</v>
      </c>
    </row>
    <row r="21" spans="1:64" ht="15">
      <c r="A21" s="84" t="s">
        <v>229</v>
      </c>
      <c r="B21" s="84" t="s">
        <v>262</v>
      </c>
      <c r="C21" s="53"/>
      <c r="D21" s="54"/>
      <c r="E21" s="65"/>
      <c r="F21" s="55"/>
      <c r="G21" s="53"/>
      <c r="H21" s="57"/>
      <c r="I21" s="56"/>
      <c r="J21" s="56"/>
      <c r="K21" s="36" t="s">
        <v>65</v>
      </c>
      <c r="L21" s="83">
        <v>21</v>
      </c>
      <c r="M21" s="83"/>
      <c r="N21" s="63"/>
      <c r="O21" s="86" t="s">
        <v>268</v>
      </c>
      <c r="P21" s="88">
        <v>43707.435752314814</v>
      </c>
      <c r="Q21" s="86" t="s">
        <v>271</v>
      </c>
      <c r="R21" s="86"/>
      <c r="S21" s="86"/>
      <c r="T21" s="86" t="s">
        <v>293</v>
      </c>
      <c r="U21" s="86"/>
      <c r="V21" s="90" t="s">
        <v>313</v>
      </c>
      <c r="W21" s="88">
        <v>43707.435752314814</v>
      </c>
      <c r="X21" s="90" t="s">
        <v>368</v>
      </c>
      <c r="Y21" s="86"/>
      <c r="Z21" s="86"/>
      <c r="AA21" s="92" t="s">
        <v>434</v>
      </c>
      <c r="AB21" s="86"/>
      <c r="AC21" s="86" t="b">
        <v>0</v>
      </c>
      <c r="AD21" s="86">
        <v>0</v>
      </c>
      <c r="AE21" s="92" t="s">
        <v>482</v>
      </c>
      <c r="AF21" s="86" t="b">
        <v>0</v>
      </c>
      <c r="AG21" s="86" t="s">
        <v>483</v>
      </c>
      <c r="AH21" s="86"/>
      <c r="AI21" s="92" t="s">
        <v>482</v>
      </c>
      <c r="AJ21" s="86" t="b">
        <v>0</v>
      </c>
      <c r="AK21" s="86">
        <v>0</v>
      </c>
      <c r="AL21" s="92" t="s">
        <v>477</v>
      </c>
      <c r="AM21" s="86" t="s">
        <v>484</v>
      </c>
      <c r="AN21" s="86" t="b">
        <v>0</v>
      </c>
      <c r="AO21" s="92" t="s">
        <v>477</v>
      </c>
      <c r="AP21" s="86" t="s">
        <v>176</v>
      </c>
      <c r="AQ21" s="86">
        <v>0</v>
      </c>
      <c r="AR21" s="86">
        <v>0</v>
      </c>
      <c r="AS21" s="86"/>
      <c r="AT21" s="86"/>
      <c r="AU21" s="86"/>
      <c r="AV21" s="86"/>
      <c r="AW21" s="86"/>
      <c r="AX21" s="86"/>
      <c r="AY21" s="86"/>
      <c r="AZ21" s="86"/>
      <c r="BA21">
        <v>1</v>
      </c>
      <c r="BB21" s="85" t="str">
        <f>REPLACE(INDEX(GroupVertices[Group],MATCH(Edges25[[#This Row],[Vertex 1]],GroupVertices[Vertex],0)),1,1,"")</f>
        <v>1</v>
      </c>
      <c r="BC21" s="85" t="str">
        <f>REPLACE(INDEX(GroupVertices[Group],MATCH(Edges25[[#This Row],[Vertex 2]],GroupVertices[Vertex],0)),1,1,"")</f>
        <v>1</v>
      </c>
      <c r="BD21" s="51">
        <v>0</v>
      </c>
      <c r="BE21" s="52">
        <v>0</v>
      </c>
      <c r="BF21" s="51">
        <v>0</v>
      </c>
      <c r="BG21" s="52">
        <v>0</v>
      </c>
      <c r="BH21" s="51">
        <v>0</v>
      </c>
      <c r="BI21" s="52">
        <v>0</v>
      </c>
      <c r="BJ21" s="51">
        <v>15</v>
      </c>
      <c r="BK21" s="52">
        <v>100</v>
      </c>
      <c r="BL21" s="51">
        <v>15</v>
      </c>
    </row>
    <row r="22" spans="1:64" ht="15">
      <c r="A22" s="84" t="s">
        <v>230</v>
      </c>
      <c r="B22" s="84" t="s">
        <v>262</v>
      </c>
      <c r="C22" s="53"/>
      <c r="D22" s="54"/>
      <c r="E22" s="65"/>
      <c r="F22" s="55"/>
      <c r="G22" s="53"/>
      <c r="H22" s="57"/>
      <c r="I22" s="56"/>
      <c r="J22" s="56"/>
      <c r="K22" s="36" t="s">
        <v>65</v>
      </c>
      <c r="L22" s="83">
        <v>22</v>
      </c>
      <c r="M22" s="83"/>
      <c r="N22" s="63"/>
      <c r="O22" s="86" t="s">
        <v>268</v>
      </c>
      <c r="P22" s="88">
        <v>43707.46346064815</v>
      </c>
      <c r="Q22" s="86" t="s">
        <v>271</v>
      </c>
      <c r="R22" s="86"/>
      <c r="S22" s="86"/>
      <c r="T22" s="86" t="s">
        <v>293</v>
      </c>
      <c r="U22" s="86"/>
      <c r="V22" s="90" t="s">
        <v>314</v>
      </c>
      <c r="W22" s="88">
        <v>43707.46346064815</v>
      </c>
      <c r="X22" s="90" t="s">
        <v>369</v>
      </c>
      <c r="Y22" s="86"/>
      <c r="Z22" s="86"/>
      <c r="AA22" s="92" t="s">
        <v>435</v>
      </c>
      <c r="AB22" s="86"/>
      <c r="AC22" s="86" t="b">
        <v>0</v>
      </c>
      <c r="AD22" s="86">
        <v>0</v>
      </c>
      <c r="AE22" s="92" t="s">
        <v>482</v>
      </c>
      <c r="AF22" s="86" t="b">
        <v>0</v>
      </c>
      <c r="AG22" s="86" t="s">
        <v>483</v>
      </c>
      <c r="AH22" s="86"/>
      <c r="AI22" s="92" t="s">
        <v>482</v>
      </c>
      <c r="AJ22" s="86" t="b">
        <v>0</v>
      </c>
      <c r="AK22" s="86">
        <v>0</v>
      </c>
      <c r="AL22" s="92" t="s">
        <v>477</v>
      </c>
      <c r="AM22" s="86" t="s">
        <v>485</v>
      </c>
      <c r="AN22" s="86" t="b">
        <v>0</v>
      </c>
      <c r="AO22" s="92" t="s">
        <v>477</v>
      </c>
      <c r="AP22" s="86" t="s">
        <v>176</v>
      </c>
      <c r="AQ22" s="86">
        <v>0</v>
      </c>
      <c r="AR22" s="86">
        <v>0</v>
      </c>
      <c r="AS22" s="86"/>
      <c r="AT22" s="86"/>
      <c r="AU22" s="86"/>
      <c r="AV22" s="86"/>
      <c r="AW22" s="86"/>
      <c r="AX22" s="86"/>
      <c r="AY22" s="86"/>
      <c r="AZ22" s="86"/>
      <c r="BA22">
        <v>1</v>
      </c>
      <c r="BB22" s="85" t="str">
        <f>REPLACE(INDEX(GroupVertices[Group],MATCH(Edges25[[#This Row],[Vertex 1]],GroupVertices[Vertex],0)),1,1,"")</f>
        <v>1</v>
      </c>
      <c r="BC22" s="85" t="str">
        <f>REPLACE(INDEX(GroupVertices[Group],MATCH(Edges25[[#This Row],[Vertex 2]],GroupVertices[Vertex],0)),1,1,"")</f>
        <v>1</v>
      </c>
      <c r="BD22" s="51">
        <v>0</v>
      </c>
      <c r="BE22" s="52">
        <v>0</v>
      </c>
      <c r="BF22" s="51">
        <v>0</v>
      </c>
      <c r="BG22" s="52">
        <v>0</v>
      </c>
      <c r="BH22" s="51">
        <v>0</v>
      </c>
      <c r="BI22" s="52">
        <v>0</v>
      </c>
      <c r="BJ22" s="51">
        <v>15</v>
      </c>
      <c r="BK22" s="52">
        <v>100</v>
      </c>
      <c r="BL22" s="51">
        <v>15</v>
      </c>
    </row>
    <row r="23" spans="1:64" ht="15">
      <c r="A23" s="84" t="s">
        <v>231</v>
      </c>
      <c r="B23" s="84" t="s">
        <v>262</v>
      </c>
      <c r="C23" s="53"/>
      <c r="D23" s="54"/>
      <c r="E23" s="65"/>
      <c r="F23" s="55"/>
      <c r="G23" s="53"/>
      <c r="H23" s="57"/>
      <c r="I23" s="56"/>
      <c r="J23" s="56"/>
      <c r="K23" s="36" t="s">
        <v>65</v>
      </c>
      <c r="L23" s="83">
        <v>23</v>
      </c>
      <c r="M23" s="83"/>
      <c r="N23" s="63"/>
      <c r="O23" s="86" t="s">
        <v>268</v>
      </c>
      <c r="P23" s="88">
        <v>43707.497083333335</v>
      </c>
      <c r="Q23" s="86" t="s">
        <v>271</v>
      </c>
      <c r="R23" s="86"/>
      <c r="S23" s="86"/>
      <c r="T23" s="86" t="s">
        <v>293</v>
      </c>
      <c r="U23" s="86"/>
      <c r="V23" s="90" t="s">
        <v>315</v>
      </c>
      <c r="W23" s="88">
        <v>43707.497083333335</v>
      </c>
      <c r="X23" s="90" t="s">
        <v>370</v>
      </c>
      <c r="Y23" s="86"/>
      <c r="Z23" s="86"/>
      <c r="AA23" s="92" t="s">
        <v>436</v>
      </c>
      <c r="AB23" s="86"/>
      <c r="AC23" s="86" t="b">
        <v>0</v>
      </c>
      <c r="AD23" s="86">
        <v>0</v>
      </c>
      <c r="AE23" s="92" t="s">
        <v>482</v>
      </c>
      <c r="AF23" s="86" t="b">
        <v>0</v>
      </c>
      <c r="AG23" s="86" t="s">
        <v>483</v>
      </c>
      <c r="AH23" s="86"/>
      <c r="AI23" s="92" t="s">
        <v>482</v>
      </c>
      <c r="AJ23" s="86" t="b">
        <v>0</v>
      </c>
      <c r="AK23" s="86">
        <v>0</v>
      </c>
      <c r="AL23" s="92" t="s">
        <v>477</v>
      </c>
      <c r="AM23" s="86" t="s">
        <v>485</v>
      </c>
      <c r="AN23" s="86" t="b">
        <v>0</v>
      </c>
      <c r="AO23" s="92" t="s">
        <v>477</v>
      </c>
      <c r="AP23" s="86" t="s">
        <v>176</v>
      </c>
      <c r="AQ23" s="86">
        <v>0</v>
      </c>
      <c r="AR23" s="86">
        <v>0</v>
      </c>
      <c r="AS23" s="86"/>
      <c r="AT23" s="86"/>
      <c r="AU23" s="86"/>
      <c r="AV23" s="86"/>
      <c r="AW23" s="86"/>
      <c r="AX23" s="86"/>
      <c r="AY23" s="86"/>
      <c r="AZ23" s="86"/>
      <c r="BA23">
        <v>1</v>
      </c>
      <c r="BB23" s="85" t="str">
        <f>REPLACE(INDEX(GroupVertices[Group],MATCH(Edges25[[#This Row],[Vertex 1]],GroupVertices[Vertex],0)),1,1,"")</f>
        <v>1</v>
      </c>
      <c r="BC23" s="85" t="str">
        <f>REPLACE(INDEX(GroupVertices[Group],MATCH(Edges25[[#This Row],[Vertex 2]],GroupVertices[Vertex],0)),1,1,"")</f>
        <v>1</v>
      </c>
      <c r="BD23" s="51">
        <v>0</v>
      </c>
      <c r="BE23" s="52">
        <v>0</v>
      </c>
      <c r="BF23" s="51">
        <v>0</v>
      </c>
      <c r="BG23" s="52">
        <v>0</v>
      </c>
      <c r="BH23" s="51">
        <v>0</v>
      </c>
      <c r="BI23" s="52">
        <v>0</v>
      </c>
      <c r="BJ23" s="51">
        <v>15</v>
      </c>
      <c r="BK23" s="52">
        <v>100</v>
      </c>
      <c r="BL23" s="51">
        <v>15</v>
      </c>
    </row>
    <row r="24" spans="1:64" ht="15">
      <c r="A24" s="84" t="s">
        <v>232</v>
      </c>
      <c r="B24" s="84" t="s">
        <v>262</v>
      </c>
      <c r="C24" s="53"/>
      <c r="D24" s="54"/>
      <c r="E24" s="65"/>
      <c r="F24" s="55"/>
      <c r="G24" s="53"/>
      <c r="H24" s="57"/>
      <c r="I24" s="56"/>
      <c r="J24" s="56"/>
      <c r="K24" s="36" t="s">
        <v>65</v>
      </c>
      <c r="L24" s="83">
        <v>24</v>
      </c>
      <c r="M24" s="83"/>
      <c r="N24" s="63"/>
      <c r="O24" s="86" t="s">
        <v>268</v>
      </c>
      <c r="P24" s="88">
        <v>43707.841215277775</v>
      </c>
      <c r="Q24" s="86" t="s">
        <v>271</v>
      </c>
      <c r="R24" s="86"/>
      <c r="S24" s="86"/>
      <c r="T24" s="86" t="s">
        <v>293</v>
      </c>
      <c r="U24" s="86"/>
      <c r="V24" s="90" t="s">
        <v>316</v>
      </c>
      <c r="W24" s="88">
        <v>43707.841215277775</v>
      </c>
      <c r="X24" s="90" t="s">
        <v>371</v>
      </c>
      <c r="Y24" s="86"/>
      <c r="Z24" s="86"/>
      <c r="AA24" s="92" t="s">
        <v>437</v>
      </c>
      <c r="AB24" s="86"/>
      <c r="AC24" s="86" t="b">
        <v>0</v>
      </c>
      <c r="AD24" s="86">
        <v>0</v>
      </c>
      <c r="AE24" s="92" t="s">
        <v>482</v>
      </c>
      <c r="AF24" s="86" t="b">
        <v>0</v>
      </c>
      <c r="AG24" s="86" t="s">
        <v>483</v>
      </c>
      <c r="AH24" s="86"/>
      <c r="AI24" s="92" t="s">
        <v>482</v>
      </c>
      <c r="AJ24" s="86" t="b">
        <v>0</v>
      </c>
      <c r="AK24" s="86">
        <v>0</v>
      </c>
      <c r="AL24" s="92" t="s">
        <v>477</v>
      </c>
      <c r="AM24" s="86" t="s">
        <v>484</v>
      </c>
      <c r="AN24" s="86" t="b">
        <v>0</v>
      </c>
      <c r="AO24" s="92" t="s">
        <v>477</v>
      </c>
      <c r="AP24" s="86" t="s">
        <v>176</v>
      </c>
      <c r="AQ24" s="86">
        <v>0</v>
      </c>
      <c r="AR24" s="86">
        <v>0</v>
      </c>
      <c r="AS24" s="86"/>
      <c r="AT24" s="86"/>
      <c r="AU24" s="86"/>
      <c r="AV24" s="86"/>
      <c r="AW24" s="86"/>
      <c r="AX24" s="86"/>
      <c r="AY24" s="86"/>
      <c r="AZ24" s="86"/>
      <c r="BA24">
        <v>1</v>
      </c>
      <c r="BB24" s="85" t="str">
        <f>REPLACE(INDEX(GroupVertices[Group],MATCH(Edges25[[#This Row],[Vertex 1]],GroupVertices[Vertex],0)),1,1,"")</f>
        <v>1</v>
      </c>
      <c r="BC24" s="85" t="str">
        <f>REPLACE(INDEX(GroupVertices[Group],MATCH(Edges25[[#This Row],[Vertex 2]],GroupVertices[Vertex],0)),1,1,"")</f>
        <v>1</v>
      </c>
      <c r="BD24" s="51">
        <v>0</v>
      </c>
      <c r="BE24" s="52">
        <v>0</v>
      </c>
      <c r="BF24" s="51">
        <v>0</v>
      </c>
      <c r="BG24" s="52">
        <v>0</v>
      </c>
      <c r="BH24" s="51">
        <v>0</v>
      </c>
      <c r="BI24" s="52">
        <v>0</v>
      </c>
      <c r="BJ24" s="51">
        <v>15</v>
      </c>
      <c r="BK24" s="52">
        <v>100</v>
      </c>
      <c r="BL24" s="51">
        <v>15</v>
      </c>
    </row>
    <row r="25" spans="1:64" ht="15">
      <c r="A25" s="84" t="s">
        <v>233</v>
      </c>
      <c r="B25" s="84" t="s">
        <v>262</v>
      </c>
      <c r="C25" s="53"/>
      <c r="D25" s="54"/>
      <c r="E25" s="65"/>
      <c r="F25" s="55"/>
      <c r="G25" s="53"/>
      <c r="H25" s="57"/>
      <c r="I25" s="56"/>
      <c r="J25" s="56"/>
      <c r="K25" s="36" t="s">
        <v>65</v>
      </c>
      <c r="L25" s="83">
        <v>25</v>
      </c>
      <c r="M25" s="83"/>
      <c r="N25" s="63"/>
      <c r="O25" s="86" t="s">
        <v>268</v>
      </c>
      <c r="P25" s="88">
        <v>43707.86054398148</v>
      </c>
      <c r="Q25" s="86" t="s">
        <v>271</v>
      </c>
      <c r="R25" s="86"/>
      <c r="S25" s="86"/>
      <c r="T25" s="86" t="s">
        <v>293</v>
      </c>
      <c r="U25" s="86"/>
      <c r="V25" s="90" t="s">
        <v>317</v>
      </c>
      <c r="W25" s="88">
        <v>43707.86054398148</v>
      </c>
      <c r="X25" s="90" t="s">
        <v>372</v>
      </c>
      <c r="Y25" s="86"/>
      <c r="Z25" s="86"/>
      <c r="AA25" s="92" t="s">
        <v>438</v>
      </c>
      <c r="AB25" s="86"/>
      <c r="AC25" s="86" t="b">
        <v>0</v>
      </c>
      <c r="AD25" s="86">
        <v>0</v>
      </c>
      <c r="AE25" s="92" t="s">
        <v>482</v>
      </c>
      <c r="AF25" s="86" t="b">
        <v>0</v>
      </c>
      <c r="AG25" s="86" t="s">
        <v>483</v>
      </c>
      <c r="AH25" s="86"/>
      <c r="AI25" s="92" t="s">
        <v>482</v>
      </c>
      <c r="AJ25" s="86" t="b">
        <v>0</v>
      </c>
      <c r="AK25" s="86">
        <v>0</v>
      </c>
      <c r="AL25" s="92" t="s">
        <v>477</v>
      </c>
      <c r="AM25" s="86" t="s">
        <v>484</v>
      </c>
      <c r="AN25" s="86" t="b">
        <v>0</v>
      </c>
      <c r="AO25" s="92" t="s">
        <v>477</v>
      </c>
      <c r="AP25" s="86" t="s">
        <v>176</v>
      </c>
      <c r="AQ25" s="86">
        <v>0</v>
      </c>
      <c r="AR25" s="86">
        <v>0</v>
      </c>
      <c r="AS25" s="86"/>
      <c r="AT25" s="86"/>
      <c r="AU25" s="86"/>
      <c r="AV25" s="86"/>
      <c r="AW25" s="86"/>
      <c r="AX25" s="86"/>
      <c r="AY25" s="86"/>
      <c r="AZ25" s="86"/>
      <c r="BA25">
        <v>1</v>
      </c>
      <c r="BB25" s="85" t="str">
        <f>REPLACE(INDEX(GroupVertices[Group],MATCH(Edges25[[#This Row],[Vertex 1]],GroupVertices[Vertex],0)),1,1,"")</f>
        <v>1</v>
      </c>
      <c r="BC25" s="85" t="str">
        <f>REPLACE(INDEX(GroupVertices[Group],MATCH(Edges25[[#This Row],[Vertex 2]],GroupVertices[Vertex],0)),1,1,"")</f>
        <v>1</v>
      </c>
      <c r="BD25" s="51">
        <v>0</v>
      </c>
      <c r="BE25" s="52">
        <v>0</v>
      </c>
      <c r="BF25" s="51">
        <v>0</v>
      </c>
      <c r="BG25" s="52">
        <v>0</v>
      </c>
      <c r="BH25" s="51">
        <v>0</v>
      </c>
      <c r="BI25" s="52">
        <v>0</v>
      </c>
      <c r="BJ25" s="51">
        <v>15</v>
      </c>
      <c r="BK25" s="52">
        <v>100</v>
      </c>
      <c r="BL25" s="51">
        <v>15</v>
      </c>
    </row>
    <row r="26" spans="1:64" ht="15">
      <c r="A26" s="84" t="s">
        <v>234</v>
      </c>
      <c r="B26" s="84" t="s">
        <v>262</v>
      </c>
      <c r="C26" s="53"/>
      <c r="D26" s="54"/>
      <c r="E26" s="65"/>
      <c r="F26" s="55"/>
      <c r="G26" s="53"/>
      <c r="H26" s="57"/>
      <c r="I26" s="56"/>
      <c r="J26" s="56"/>
      <c r="K26" s="36" t="s">
        <v>65</v>
      </c>
      <c r="L26" s="83">
        <v>26</v>
      </c>
      <c r="M26" s="83"/>
      <c r="N26" s="63"/>
      <c r="O26" s="86" t="s">
        <v>268</v>
      </c>
      <c r="P26" s="88">
        <v>43707.86929398148</v>
      </c>
      <c r="Q26" s="86" t="s">
        <v>271</v>
      </c>
      <c r="R26" s="86"/>
      <c r="S26" s="86"/>
      <c r="T26" s="86" t="s">
        <v>293</v>
      </c>
      <c r="U26" s="86"/>
      <c r="V26" s="90" t="s">
        <v>318</v>
      </c>
      <c r="W26" s="88">
        <v>43707.86929398148</v>
      </c>
      <c r="X26" s="90" t="s">
        <v>373</v>
      </c>
      <c r="Y26" s="86"/>
      <c r="Z26" s="86"/>
      <c r="AA26" s="92" t="s">
        <v>439</v>
      </c>
      <c r="AB26" s="86"/>
      <c r="AC26" s="86" t="b">
        <v>0</v>
      </c>
      <c r="AD26" s="86">
        <v>0</v>
      </c>
      <c r="AE26" s="92" t="s">
        <v>482</v>
      </c>
      <c r="AF26" s="86" t="b">
        <v>0</v>
      </c>
      <c r="AG26" s="86" t="s">
        <v>483</v>
      </c>
      <c r="AH26" s="86"/>
      <c r="AI26" s="92" t="s">
        <v>482</v>
      </c>
      <c r="AJ26" s="86" t="b">
        <v>0</v>
      </c>
      <c r="AK26" s="86">
        <v>0</v>
      </c>
      <c r="AL26" s="92" t="s">
        <v>477</v>
      </c>
      <c r="AM26" s="86" t="s">
        <v>485</v>
      </c>
      <c r="AN26" s="86" t="b">
        <v>0</v>
      </c>
      <c r="AO26" s="92" t="s">
        <v>477</v>
      </c>
      <c r="AP26" s="86" t="s">
        <v>176</v>
      </c>
      <c r="AQ26" s="86">
        <v>0</v>
      </c>
      <c r="AR26" s="86">
        <v>0</v>
      </c>
      <c r="AS26" s="86"/>
      <c r="AT26" s="86"/>
      <c r="AU26" s="86"/>
      <c r="AV26" s="86"/>
      <c r="AW26" s="86"/>
      <c r="AX26" s="86"/>
      <c r="AY26" s="86"/>
      <c r="AZ26" s="86"/>
      <c r="BA26">
        <v>1</v>
      </c>
      <c r="BB26" s="85" t="str">
        <f>REPLACE(INDEX(GroupVertices[Group],MATCH(Edges25[[#This Row],[Vertex 1]],GroupVertices[Vertex],0)),1,1,"")</f>
        <v>1</v>
      </c>
      <c r="BC26" s="85" t="str">
        <f>REPLACE(INDEX(GroupVertices[Group],MATCH(Edges25[[#This Row],[Vertex 2]],GroupVertices[Vertex],0)),1,1,"")</f>
        <v>1</v>
      </c>
      <c r="BD26" s="51">
        <v>0</v>
      </c>
      <c r="BE26" s="52">
        <v>0</v>
      </c>
      <c r="BF26" s="51">
        <v>0</v>
      </c>
      <c r="BG26" s="52">
        <v>0</v>
      </c>
      <c r="BH26" s="51">
        <v>0</v>
      </c>
      <c r="BI26" s="52">
        <v>0</v>
      </c>
      <c r="BJ26" s="51">
        <v>15</v>
      </c>
      <c r="BK26" s="52">
        <v>100</v>
      </c>
      <c r="BL26" s="51">
        <v>15</v>
      </c>
    </row>
    <row r="27" spans="1:64" ht="15">
      <c r="A27" s="84" t="s">
        <v>235</v>
      </c>
      <c r="B27" s="84" t="s">
        <v>262</v>
      </c>
      <c r="C27" s="53"/>
      <c r="D27" s="54"/>
      <c r="E27" s="65"/>
      <c r="F27" s="55"/>
      <c r="G27" s="53"/>
      <c r="H27" s="57"/>
      <c r="I27" s="56"/>
      <c r="J27" s="56"/>
      <c r="K27" s="36" t="s">
        <v>65</v>
      </c>
      <c r="L27" s="83">
        <v>27</v>
      </c>
      <c r="M27" s="83"/>
      <c r="N27" s="63"/>
      <c r="O27" s="86" t="s">
        <v>268</v>
      </c>
      <c r="P27" s="88">
        <v>43707.89114583333</v>
      </c>
      <c r="Q27" s="86" t="s">
        <v>271</v>
      </c>
      <c r="R27" s="86"/>
      <c r="S27" s="86"/>
      <c r="T27" s="86" t="s">
        <v>293</v>
      </c>
      <c r="U27" s="86"/>
      <c r="V27" s="90" t="s">
        <v>319</v>
      </c>
      <c r="W27" s="88">
        <v>43707.89114583333</v>
      </c>
      <c r="X27" s="90" t="s">
        <v>374</v>
      </c>
      <c r="Y27" s="86"/>
      <c r="Z27" s="86"/>
      <c r="AA27" s="92" t="s">
        <v>440</v>
      </c>
      <c r="AB27" s="86"/>
      <c r="AC27" s="86" t="b">
        <v>0</v>
      </c>
      <c r="AD27" s="86">
        <v>0</v>
      </c>
      <c r="AE27" s="92" t="s">
        <v>482</v>
      </c>
      <c r="AF27" s="86" t="b">
        <v>0</v>
      </c>
      <c r="AG27" s="86" t="s">
        <v>483</v>
      </c>
      <c r="AH27" s="86"/>
      <c r="AI27" s="92" t="s">
        <v>482</v>
      </c>
      <c r="AJ27" s="86" t="b">
        <v>0</v>
      </c>
      <c r="AK27" s="86">
        <v>0</v>
      </c>
      <c r="AL27" s="92" t="s">
        <v>477</v>
      </c>
      <c r="AM27" s="86" t="s">
        <v>484</v>
      </c>
      <c r="AN27" s="86" t="b">
        <v>0</v>
      </c>
      <c r="AO27" s="92" t="s">
        <v>477</v>
      </c>
      <c r="AP27" s="86" t="s">
        <v>176</v>
      </c>
      <c r="AQ27" s="86">
        <v>0</v>
      </c>
      <c r="AR27" s="86">
        <v>0</v>
      </c>
      <c r="AS27" s="86"/>
      <c r="AT27" s="86"/>
      <c r="AU27" s="86"/>
      <c r="AV27" s="86"/>
      <c r="AW27" s="86"/>
      <c r="AX27" s="86"/>
      <c r="AY27" s="86"/>
      <c r="AZ27" s="86"/>
      <c r="BA27">
        <v>1</v>
      </c>
      <c r="BB27" s="85" t="str">
        <f>REPLACE(INDEX(GroupVertices[Group],MATCH(Edges25[[#This Row],[Vertex 1]],GroupVertices[Vertex],0)),1,1,"")</f>
        <v>1</v>
      </c>
      <c r="BC27" s="85" t="str">
        <f>REPLACE(INDEX(GroupVertices[Group],MATCH(Edges25[[#This Row],[Vertex 2]],GroupVertices[Vertex],0)),1,1,"")</f>
        <v>1</v>
      </c>
      <c r="BD27" s="51">
        <v>0</v>
      </c>
      <c r="BE27" s="52">
        <v>0</v>
      </c>
      <c r="BF27" s="51">
        <v>0</v>
      </c>
      <c r="BG27" s="52">
        <v>0</v>
      </c>
      <c r="BH27" s="51">
        <v>0</v>
      </c>
      <c r="BI27" s="52">
        <v>0</v>
      </c>
      <c r="BJ27" s="51">
        <v>15</v>
      </c>
      <c r="BK27" s="52">
        <v>100</v>
      </c>
      <c r="BL27" s="51">
        <v>15</v>
      </c>
    </row>
    <row r="28" spans="1:64" ht="15">
      <c r="A28" s="84" t="s">
        <v>236</v>
      </c>
      <c r="B28" s="84" t="s">
        <v>266</v>
      </c>
      <c r="C28" s="53"/>
      <c r="D28" s="54"/>
      <c r="E28" s="65"/>
      <c r="F28" s="55"/>
      <c r="G28" s="53"/>
      <c r="H28" s="57"/>
      <c r="I28" s="56"/>
      <c r="J28" s="56"/>
      <c r="K28" s="36" t="s">
        <v>65</v>
      </c>
      <c r="L28" s="83">
        <v>28</v>
      </c>
      <c r="M28" s="83"/>
      <c r="N28" s="63"/>
      <c r="O28" s="86" t="s">
        <v>268</v>
      </c>
      <c r="P28" s="88">
        <v>43707.9981712963</v>
      </c>
      <c r="Q28" s="86" t="s">
        <v>272</v>
      </c>
      <c r="R28" s="86"/>
      <c r="S28" s="86"/>
      <c r="T28" s="86" t="s">
        <v>293</v>
      </c>
      <c r="U28" s="86"/>
      <c r="V28" s="90" t="s">
        <v>320</v>
      </c>
      <c r="W28" s="88">
        <v>43707.9981712963</v>
      </c>
      <c r="X28" s="90" t="s">
        <v>375</v>
      </c>
      <c r="Y28" s="86"/>
      <c r="Z28" s="86"/>
      <c r="AA28" s="92" t="s">
        <v>441</v>
      </c>
      <c r="AB28" s="86"/>
      <c r="AC28" s="86" t="b">
        <v>0</v>
      </c>
      <c r="AD28" s="86">
        <v>0</v>
      </c>
      <c r="AE28" s="92" t="s">
        <v>482</v>
      </c>
      <c r="AF28" s="86" t="b">
        <v>0</v>
      </c>
      <c r="AG28" s="86" t="s">
        <v>483</v>
      </c>
      <c r="AH28" s="86"/>
      <c r="AI28" s="92" t="s">
        <v>482</v>
      </c>
      <c r="AJ28" s="86" t="b">
        <v>0</v>
      </c>
      <c r="AK28" s="86">
        <v>0</v>
      </c>
      <c r="AL28" s="92" t="s">
        <v>480</v>
      </c>
      <c r="AM28" s="86" t="s">
        <v>485</v>
      </c>
      <c r="AN28" s="86" t="b">
        <v>0</v>
      </c>
      <c r="AO28" s="92" t="s">
        <v>480</v>
      </c>
      <c r="AP28" s="86" t="s">
        <v>176</v>
      </c>
      <c r="AQ28" s="86">
        <v>0</v>
      </c>
      <c r="AR28" s="86">
        <v>0</v>
      </c>
      <c r="AS28" s="86"/>
      <c r="AT28" s="86"/>
      <c r="AU28" s="86"/>
      <c r="AV28" s="86"/>
      <c r="AW28" s="86"/>
      <c r="AX28" s="86"/>
      <c r="AY28" s="86"/>
      <c r="AZ28" s="86"/>
      <c r="BA28">
        <v>1</v>
      </c>
      <c r="BB28" s="85" t="str">
        <f>REPLACE(INDEX(GroupVertices[Group],MATCH(Edges25[[#This Row],[Vertex 1]],GroupVertices[Vertex],0)),1,1,"")</f>
        <v>2</v>
      </c>
      <c r="BC28" s="85" t="str">
        <f>REPLACE(INDEX(GroupVertices[Group],MATCH(Edges25[[#This Row],[Vertex 2]],GroupVertices[Vertex],0)),1,1,"")</f>
        <v>2</v>
      </c>
      <c r="BD28" s="51"/>
      <c r="BE28" s="52"/>
      <c r="BF28" s="51"/>
      <c r="BG28" s="52"/>
      <c r="BH28" s="51"/>
      <c r="BI28" s="52"/>
      <c r="BJ28" s="51"/>
      <c r="BK28" s="52"/>
      <c r="BL28" s="51"/>
    </row>
    <row r="29" spans="1:64" ht="15">
      <c r="A29" s="84" t="s">
        <v>237</v>
      </c>
      <c r="B29" s="84" t="s">
        <v>262</v>
      </c>
      <c r="C29" s="53"/>
      <c r="D29" s="54"/>
      <c r="E29" s="65"/>
      <c r="F29" s="55"/>
      <c r="G29" s="53"/>
      <c r="H29" s="57"/>
      <c r="I29" s="56"/>
      <c r="J29" s="56"/>
      <c r="K29" s="36" t="s">
        <v>65</v>
      </c>
      <c r="L29" s="83">
        <v>30</v>
      </c>
      <c r="M29" s="83"/>
      <c r="N29" s="63"/>
      <c r="O29" s="86" t="s">
        <v>268</v>
      </c>
      <c r="P29" s="88">
        <v>43707.99900462963</v>
      </c>
      <c r="Q29" s="86" t="s">
        <v>271</v>
      </c>
      <c r="R29" s="86"/>
      <c r="S29" s="86"/>
      <c r="T29" s="86" t="s">
        <v>293</v>
      </c>
      <c r="U29" s="86"/>
      <c r="V29" s="90" t="s">
        <v>321</v>
      </c>
      <c r="W29" s="88">
        <v>43707.99900462963</v>
      </c>
      <c r="X29" s="90" t="s">
        <v>376</v>
      </c>
      <c r="Y29" s="86"/>
      <c r="Z29" s="86"/>
      <c r="AA29" s="92" t="s">
        <v>442</v>
      </c>
      <c r="AB29" s="86"/>
      <c r="AC29" s="86" t="b">
        <v>0</v>
      </c>
      <c r="AD29" s="86">
        <v>0</v>
      </c>
      <c r="AE29" s="92" t="s">
        <v>482</v>
      </c>
      <c r="AF29" s="86" t="b">
        <v>0</v>
      </c>
      <c r="AG29" s="86" t="s">
        <v>483</v>
      </c>
      <c r="AH29" s="86"/>
      <c r="AI29" s="92" t="s">
        <v>482</v>
      </c>
      <c r="AJ29" s="86" t="b">
        <v>0</v>
      </c>
      <c r="AK29" s="86">
        <v>0</v>
      </c>
      <c r="AL29" s="92" t="s">
        <v>477</v>
      </c>
      <c r="AM29" s="86" t="s">
        <v>484</v>
      </c>
      <c r="AN29" s="86" t="b">
        <v>0</v>
      </c>
      <c r="AO29" s="92" t="s">
        <v>477</v>
      </c>
      <c r="AP29" s="86" t="s">
        <v>176</v>
      </c>
      <c r="AQ29" s="86">
        <v>0</v>
      </c>
      <c r="AR29" s="86">
        <v>0</v>
      </c>
      <c r="AS29" s="86"/>
      <c r="AT29" s="86"/>
      <c r="AU29" s="86"/>
      <c r="AV29" s="86"/>
      <c r="AW29" s="86"/>
      <c r="AX29" s="86"/>
      <c r="AY29" s="86"/>
      <c r="AZ29" s="86"/>
      <c r="BA29">
        <v>1</v>
      </c>
      <c r="BB29" s="85" t="str">
        <f>REPLACE(INDEX(GroupVertices[Group],MATCH(Edges25[[#This Row],[Vertex 1]],GroupVertices[Vertex],0)),1,1,"")</f>
        <v>1</v>
      </c>
      <c r="BC29" s="85" t="str">
        <f>REPLACE(INDEX(GroupVertices[Group],MATCH(Edges25[[#This Row],[Vertex 2]],GroupVertices[Vertex],0)),1,1,"")</f>
        <v>1</v>
      </c>
      <c r="BD29" s="51">
        <v>0</v>
      </c>
      <c r="BE29" s="52">
        <v>0</v>
      </c>
      <c r="BF29" s="51">
        <v>0</v>
      </c>
      <c r="BG29" s="52">
        <v>0</v>
      </c>
      <c r="BH29" s="51">
        <v>0</v>
      </c>
      <c r="BI29" s="52">
        <v>0</v>
      </c>
      <c r="BJ29" s="51">
        <v>15</v>
      </c>
      <c r="BK29" s="52">
        <v>100</v>
      </c>
      <c r="BL29" s="51">
        <v>15</v>
      </c>
    </row>
    <row r="30" spans="1:64" ht="15">
      <c r="A30" s="84" t="s">
        <v>238</v>
      </c>
      <c r="B30" s="84" t="s">
        <v>266</v>
      </c>
      <c r="C30" s="53"/>
      <c r="D30" s="54"/>
      <c r="E30" s="65"/>
      <c r="F30" s="55"/>
      <c r="G30" s="53"/>
      <c r="H30" s="57"/>
      <c r="I30" s="56"/>
      <c r="J30" s="56"/>
      <c r="K30" s="36" t="s">
        <v>65</v>
      </c>
      <c r="L30" s="83">
        <v>31</v>
      </c>
      <c r="M30" s="83"/>
      <c r="N30" s="63"/>
      <c r="O30" s="86" t="s">
        <v>268</v>
      </c>
      <c r="P30" s="88">
        <v>43707.9991087963</v>
      </c>
      <c r="Q30" s="86" t="s">
        <v>272</v>
      </c>
      <c r="R30" s="86"/>
      <c r="S30" s="86"/>
      <c r="T30" s="86" t="s">
        <v>293</v>
      </c>
      <c r="U30" s="86"/>
      <c r="V30" s="90" t="s">
        <v>322</v>
      </c>
      <c r="W30" s="88">
        <v>43707.9991087963</v>
      </c>
      <c r="X30" s="90" t="s">
        <v>377</v>
      </c>
      <c r="Y30" s="86"/>
      <c r="Z30" s="86"/>
      <c r="AA30" s="92" t="s">
        <v>443</v>
      </c>
      <c r="AB30" s="86"/>
      <c r="AC30" s="86" t="b">
        <v>0</v>
      </c>
      <c r="AD30" s="86">
        <v>0</v>
      </c>
      <c r="AE30" s="92" t="s">
        <v>482</v>
      </c>
      <c r="AF30" s="86" t="b">
        <v>0</v>
      </c>
      <c r="AG30" s="86" t="s">
        <v>483</v>
      </c>
      <c r="AH30" s="86"/>
      <c r="AI30" s="92" t="s">
        <v>482</v>
      </c>
      <c r="AJ30" s="86" t="b">
        <v>0</v>
      </c>
      <c r="AK30" s="86">
        <v>0</v>
      </c>
      <c r="AL30" s="92" t="s">
        <v>480</v>
      </c>
      <c r="AM30" s="86" t="s">
        <v>484</v>
      </c>
      <c r="AN30" s="86" t="b">
        <v>0</v>
      </c>
      <c r="AO30" s="92" t="s">
        <v>480</v>
      </c>
      <c r="AP30" s="86" t="s">
        <v>176</v>
      </c>
      <c r="AQ30" s="86">
        <v>0</v>
      </c>
      <c r="AR30" s="86">
        <v>0</v>
      </c>
      <c r="AS30" s="86"/>
      <c r="AT30" s="86"/>
      <c r="AU30" s="86"/>
      <c r="AV30" s="86"/>
      <c r="AW30" s="86"/>
      <c r="AX30" s="86"/>
      <c r="AY30" s="86"/>
      <c r="AZ30" s="86"/>
      <c r="BA30">
        <v>1</v>
      </c>
      <c r="BB30" s="85" t="str">
        <f>REPLACE(INDEX(GroupVertices[Group],MATCH(Edges25[[#This Row],[Vertex 1]],GroupVertices[Vertex],0)),1,1,"")</f>
        <v>2</v>
      </c>
      <c r="BC30" s="85" t="str">
        <f>REPLACE(INDEX(GroupVertices[Group],MATCH(Edges25[[#This Row],[Vertex 2]],GroupVertices[Vertex],0)),1,1,"")</f>
        <v>2</v>
      </c>
      <c r="BD30" s="51"/>
      <c r="BE30" s="52"/>
      <c r="BF30" s="51"/>
      <c r="BG30" s="52"/>
      <c r="BH30" s="51"/>
      <c r="BI30" s="52"/>
      <c r="BJ30" s="51"/>
      <c r="BK30" s="52"/>
      <c r="BL30" s="51"/>
    </row>
    <row r="31" spans="1:64" ht="15">
      <c r="A31" s="84" t="s">
        <v>239</v>
      </c>
      <c r="B31" s="84" t="s">
        <v>266</v>
      </c>
      <c r="C31" s="53"/>
      <c r="D31" s="54"/>
      <c r="E31" s="65"/>
      <c r="F31" s="55"/>
      <c r="G31" s="53"/>
      <c r="H31" s="57"/>
      <c r="I31" s="56"/>
      <c r="J31" s="56"/>
      <c r="K31" s="36" t="s">
        <v>65</v>
      </c>
      <c r="L31" s="83">
        <v>33</v>
      </c>
      <c r="M31" s="83"/>
      <c r="N31" s="63"/>
      <c r="O31" s="86" t="s">
        <v>268</v>
      </c>
      <c r="P31" s="88">
        <v>43707.999560185184</v>
      </c>
      <c r="Q31" s="86" t="s">
        <v>272</v>
      </c>
      <c r="R31" s="86"/>
      <c r="S31" s="86"/>
      <c r="T31" s="86" t="s">
        <v>293</v>
      </c>
      <c r="U31" s="86"/>
      <c r="V31" s="90" t="s">
        <v>323</v>
      </c>
      <c r="W31" s="88">
        <v>43707.999560185184</v>
      </c>
      <c r="X31" s="90" t="s">
        <v>378</v>
      </c>
      <c r="Y31" s="86"/>
      <c r="Z31" s="86"/>
      <c r="AA31" s="92" t="s">
        <v>444</v>
      </c>
      <c r="AB31" s="86"/>
      <c r="AC31" s="86" t="b">
        <v>0</v>
      </c>
      <c r="AD31" s="86">
        <v>0</v>
      </c>
      <c r="AE31" s="92" t="s">
        <v>482</v>
      </c>
      <c r="AF31" s="86" t="b">
        <v>0</v>
      </c>
      <c r="AG31" s="86" t="s">
        <v>483</v>
      </c>
      <c r="AH31" s="86"/>
      <c r="AI31" s="92" t="s">
        <v>482</v>
      </c>
      <c r="AJ31" s="86" t="b">
        <v>0</v>
      </c>
      <c r="AK31" s="86">
        <v>0</v>
      </c>
      <c r="AL31" s="92" t="s">
        <v>480</v>
      </c>
      <c r="AM31" s="86" t="s">
        <v>485</v>
      </c>
      <c r="AN31" s="86" t="b">
        <v>0</v>
      </c>
      <c r="AO31" s="92" t="s">
        <v>480</v>
      </c>
      <c r="AP31" s="86" t="s">
        <v>176</v>
      </c>
      <c r="AQ31" s="86">
        <v>0</v>
      </c>
      <c r="AR31" s="86">
        <v>0</v>
      </c>
      <c r="AS31" s="86"/>
      <c r="AT31" s="86"/>
      <c r="AU31" s="86"/>
      <c r="AV31" s="86"/>
      <c r="AW31" s="86"/>
      <c r="AX31" s="86"/>
      <c r="AY31" s="86"/>
      <c r="AZ31" s="86"/>
      <c r="BA31">
        <v>1</v>
      </c>
      <c r="BB31" s="85" t="str">
        <f>REPLACE(INDEX(GroupVertices[Group],MATCH(Edges25[[#This Row],[Vertex 1]],GroupVertices[Vertex],0)),1,1,"")</f>
        <v>2</v>
      </c>
      <c r="BC31" s="85" t="str">
        <f>REPLACE(INDEX(GroupVertices[Group],MATCH(Edges25[[#This Row],[Vertex 2]],GroupVertices[Vertex],0)),1,1,"")</f>
        <v>2</v>
      </c>
      <c r="BD31" s="51"/>
      <c r="BE31" s="52"/>
      <c r="BF31" s="51"/>
      <c r="BG31" s="52"/>
      <c r="BH31" s="51"/>
      <c r="BI31" s="52"/>
      <c r="BJ31" s="51"/>
      <c r="BK31" s="52"/>
      <c r="BL31" s="51"/>
    </row>
    <row r="32" spans="1:64" ht="15">
      <c r="A32" s="84" t="s">
        <v>240</v>
      </c>
      <c r="B32" s="84" t="s">
        <v>266</v>
      </c>
      <c r="C32" s="53"/>
      <c r="D32" s="54"/>
      <c r="E32" s="65"/>
      <c r="F32" s="55"/>
      <c r="G32" s="53"/>
      <c r="H32" s="57"/>
      <c r="I32" s="56"/>
      <c r="J32" s="56"/>
      <c r="K32" s="36" t="s">
        <v>65</v>
      </c>
      <c r="L32" s="83">
        <v>35</v>
      </c>
      <c r="M32" s="83"/>
      <c r="N32" s="63"/>
      <c r="O32" s="86" t="s">
        <v>268</v>
      </c>
      <c r="P32" s="88">
        <v>43707.99982638889</v>
      </c>
      <c r="Q32" s="86" t="s">
        <v>272</v>
      </c>
      <c r="R32" s="86"/>
      <c r="S32" s="86"/>
      <c r="T32" s="86" t="s">
        <v>293</v>
      </c>
      <c r="U32" s="86"/>
      <c r="V32" s="90" t="s">
        <v>324</v>
      </c>
      <c r="W32" s="88">
        <v>43707.99982638889</v>
      </c>
      <c r="X32" s="90" t="s">
        <v>379</v>
      </c>
      <c r="Y32" s="86"/>
      <c r="Z32" s="86"/>
      <c r="AA32" s="92" t="s">
        <v>445</v>
      </c>
      <c r="AB32" s="86"/>
      <c r="AC32" s="86" t="b">
        <v>0</v>
      </c>
      <c r="AD32" s="86">
        <v>0</v>
      </c>
      <c r="AE32" s="92" t="s">
        <v>482</v>
      </c>
      <c r="AF32" s="86" t="b">
        <v>0</v>
      </c>
      <c r="AG32" s="86" t="s">
        <v>483</v>
      </c>
      <c r="AH32" s="86"/>
      <c r="AI32" s="92" t="s">
        <v>482</v>
      </c>
      <c r="AJ32" s="86" t="b">
        <v>0</v>
      </c>
      <c r="AK32" s="86">
        <v>0</v>
      </c>
      <c r="AL32" s="92" t="s">
        <v>480</v>
      </c>
      <c r="AM32" s="86" t="s">
        <v>484</v>
      </c>
      <c r="AN32" s="86" t="b">
        <v>0</v>
      </c>
      <c r="AO32" s="92" t="s">
        <v>480</v>
      </c>
      <c r="AP32" s="86" t="s">
        <v>176</v>
      </c>
      <c r="AQ32" s="86">
        <v>0</v>
      </c>
      <c r="AR32" s="86">
        <v>0</v>
      </c>
      <c r="AS32" s="86"/>
      <c r="AT32" s="86"/>
      <c r="AU32" s="86"/>
      <c r="AV32" s="86"/>
      <c r="AW32" s="86"/>
      <c r="AX32" s="86"/>
      <c r="AY32" s="86"/>
      <c r="AZ32" s="86"/>
      <c r="BA32">
        <v>1</v>
      </c>
      <c r="BB32" s="85" t="str">
        <f>REPLACE(INDEX(GroupVertices[Group],MATCH(Edges25[[#This Row],[Vertex 1]],GroupVertices[Vertex],0)),1,1,"")</f>
        <v>2</v>
      </c>
      <c r="BC32" s="85" t="str">
        <f>REPLACE(INDEX(GroupVertices[Group],MATCH(Edges25[[#This Row],[Vertex 2]],GroupVertices[Vertex],0)),1,1,"")</f>
        <v>2</v>
      </c>
      <c r="BD32" s="51"/>
      <c r="BE32" s="52"/>
      <c r="BF32" s="51"/>
      <c r="BG32" s="52"/>
      <c r="BH32" s="51"/>
      <c r="BI32" s="52"/>
      <c r="BJ32" s="51"/>
      <c r="BK32" s="52"/>
      <c r="BL32" s="51"/>
    </row>
    <row r="33" spans="1:64" ht="15">
      <c r="A33" s="84" t="s">
        <v>241</v>
      </c>
      <c r="B33" s="84" t="s">
        <v>266</v>
      </c>
      <c r="C33" s="53"/>
      <c r="D33" s="54"/>
      <c r="E33" s="65"/>
      <c r="F33" s="55"/>
      <c r="G33" s="53"/>
      <c r="H33" s="57"/>
      <c r="I33" s="56"/>
      <c r="J33" s="56"/>
      <c r="K33" s="36" t="s">
        <v>65</v>
      </c>
      <c r="L33" s="83">
        <v>37</v>
      </c>
      <c r="M33" s="83"/>
      <c r="N33" s="63"/>
      <c r="O33" s="86" t="s">
        <v>268</v>
      </c>
      <c r="P33" s="88">
        <v>43708.01422453704</v>
      </c>
      <c r="Q33" s="86" t="s">
        <v>272</v>
      </c>
      <c r="R33" s="86"/>
      <c r="S33" s="86"/>
      <c r="T33" s="86" t="s">
        <v>293</v>
      </c>
      <c r="U33" s="86"/>
      <c r="V33" s="90" t="s">
        <v>325</v>
      </c>
      <c r="W33" s="88">
        <v>43708.01422453704</v>
      </c>
      <c r="X33" s="90" t="s">
        <v>380</v>
      </c>
      <c r="Y33" s="86"/>
      <c r="Z33" s="86"/>
      <c r="AA33" s="92" t="s">
        <v>446</v>
      </c>
      <c r="AB33" s="86"/>
      <c r="AC33" s="86" t="b">
        <v>0</v>
      </c>
      <c r="AD33" s="86">
        <v>0</v>
      </c>
      <c r="AE33" s="92" t="s">
        <v>482</v>
      </c>
      <c r="AF33" s="86" t="b">
        <v>0</v>
      </c>
      <c r="AG33" s="86" t="s">
        <v>483</v>
      </c>
      <c r="AH33" s="86"/>
      <c r="AI33" s="92" t="s">
        <v>482</v>
      </c>
      <c r="AJ33" s="86" t="b">
        <v>0</v>
      </c>
      <c r="AK33" s="86">
        <v>0</v>
      </c>
      <c r="AL33" s="92" t="s">
        <v>480</v>
      </c>
      <c r="AM33" s="86" t="s">
        <v>484</v>
      </c>
      <c r="AN33" s="86" t="b">
        <v>0</v>
      </c>
      <c r="AO33" s="92" t="s">
        <v>480</v>
      </c>
      <c r="AP33" s="86" t="s">
        <v>176</v>
      </c>
      <c r="AQ33" s="86">
        <v>0</v>
      </c>
      <c r="AR33" s="86">
        <v>0</v>
      </c>
      <c r="AS33" s="86"/>
      <c r="AT33" s="86"/>
      <c r="AU33" s="86"/>
      <c r="AV33" s="86"/>
      <c r="AW33" s="86"/>
      <c r="AX33" s="86"/>
      <c r="AY33" s="86"/>
      <c r="AZ33" s="86"/>
      <c r="BA33">
        <v>1</v>
      </c>
      <c r="BB33" s="85" t="str">
        <f>REPLACE(INDEX(GroupVertices[Group],MATCH(Edges25[[#This Row],[Vertex 1]],GroupVertices[Vertex],0)),1,1,"")</f>
        <v>2</v>
      </c>
      <c r="BC33" s="85" t="str">
        <f>REPLACE(INDEX(GroupVertices[Group],MATCH(Edges25[[#This Row],[Vertex 2]],GroupVertices[Vertex],0)),1,1,"")</f>
        <v>2</v>
      </c>
      <c r="BD33" s="51"/>
      <c r="BE33" s="52"/>
      <c r="BF33" s="51"/>
      <c r="BG33" s="52"/>
      <c r="BH33" s="51"/>
      <c r="BI33" s="52"/>
      <c r="BJ33" s="51"/>
      <c r="BK33" s="52"/>
      <c r="BL33" s="51"/>
    </row>
    <row r="34" spans="1:64" ht="15">
      <c r="A34" s="84" t="s">
        <v>242</v>
      </c>
      <c r="B34" s="84" t="s">
        <v>266</v>
      </c>
      <c r="C34" s="53"/>
      <c r="D34" s="54"/>
      <c r="E34" s="65"/>
      <c r="F34" s="55"/>
      <c r="G34" s="53"/>
      <c r="H34" s="57"/>
      <c r="I34" s="56"/>
      <c r="J34" s="56"/>
      <c r="K34" s="36" t="s">
        <v>65</v>
      </c>
      <c r="L34" s="83">
        <v>39</v>
      </c>
      <c r="M34" s="83"/>
      <c r="N34" s="63"/>
      <c r="O34" s="86" t="s">
        <v>268</v>
      </c>
      <c r="P34" s="88">
        <v>43708.01703703704</v>
      </c>
      <c r="Q34" s="86" t="s">
        <v>272</v>
      </c>
      <c r="R34" s="86"/>
      <c r="S34" s="86"/>
      <c r="T34" s="86" t="s">
        <v>293</v>
      </c>
      <c r="U34" s="86"/>
      <c r="V34" s="90" t="s">
        <v>326</v>
      </c>
      <c r="W34" s="88">
        <v>43708.01703703704</v>
      </c>
      <c r="X34" s="90" t="s">
        <v>381</v>
      </c>
      <c r="Y34" s="86"/>
      <c r="Z34" s="86"/>
      <c r="AA34" s="92" t="s">
        <v>447</v>
      </c>
      <c r="AB34" s="86"/>
      <c r="AC34" s="86" t="b">
        <v>0</v>
      </c>
      <c r="AD34" s="86">
        <v>0</v>
      </c>
      <c r="AE34" s="92" t="s">
        <v>482</v>
      </c>
      <c r="AF34" s="86" t="b">
        <v>0</v>
      </c>
      <c r="AG34" s="86" t="s">
        <v>483</v>
      </c>
      <c r="AH34" s="86"/>
      <c r="AI34" s="92" t="s">
        <v>482</v>
      </c>
      <c r="AJ34" s="86" t="b">
        <v>0</v>
      </c>
      <c r="AK34" s="86">
        <v>0</v>
      </c>
      <c r="AL34" s="92" t="s">
        <v>480</v>
      </c>
      <c r="AM34" s="86" t="s">
        <v>484</v>
      </c>
      <c r="AN34" s="86" t="b">
        <v>0</v>
      </c>
      <c r="AO34" s="92" t="s">
        <v>480</v>
      </c>
      <c r="AP34" s="86" t="s">
        <v>176</v>
      </c>
      <c r="AQ34" s="86">
        <v>0</v>
      </c>
      <c r="AR34" s="86">
        <v>0</v>
      </c>
      <c r="AS34" s="86"/>
      <c r="AT34" s="86"/>
      <c r="AU34" s="86"/>
      <c r="AV34" s="86"/>
      <c r="AW34" s="86"/>
      <c r="AX34" s="86"/>
      <c r="AY34" s="86"/>
      <c r="AZ34" s="86"/>
      <c r="BA34">
        <v>1</v>
      </c>
      <c r="BB34" s="85" t="str">
        <f>REPLACE(INDEX(GroupVertices[Group],MATCH(Edges25[[#This Row],[Vertex 1]],GroupVertices[Vertex],0)),1,1,"")</f>
        <v>2</v>
      </c>
      <c r="BC34" s="85" t="str">
        <f>REPLACE(INDEX(GroupVertices[Group],MATCH(Edges25[[#This Row],[Vertex 2]],GroupVertices[Vertex],0)),1,1,"")</f>
        <v>2</v>
      </c>
      <c r="BD34" s="51"/>
      <c r="BE34" s="52"/>
      <c r="BF34" s="51"/>
      <c r="BG34" s="52"/>
      <c r="BH34" s="51"/>
      <c r="BI34" s="52"/>
      <c r="BJ34" s="51"/>
      <c r="BK34" s="52"/>
      <c r="BL34" s="51"/>
    </row>
    <row r="35" spans="1:64" ht="15">
      <c r="A35" s="84" t="s">
        <v>243</v>
      </c>
      <c r="B35" s="84" t="s">
        <v>267</v>
      </c>
      <c r="C35" s="53"/>
      <c r="D35" s="54"/>
      <c r="E35" s="65"/>
      <c r="F35" s="55"/>
      <c r="G35" s="53"/>
      <c r="H35" s="57"/>
      <c r="I35" s="56"/>
      <c r="J35" s="56"/>
      <c r="K35" s="36" t="s">
        <v>65</v>
      </c>
      <c r="L35" s="83">
        <v>41</v>
      </c>
      <c r="M35" s="83"/>
      <c r="N35" s="63"/>
      <c r="O35" s="86" t="s">
        <v>268</v>
      </c>
      <c r="P35" s="88">
        <v>43701.85422453703</v>
      </c>
      <c r="Q35" s="86" t="s">
        <v>273</v>
      </c>
      <c r="R35" s="90" t="s">
        <v>284</v>
      </c>
      <c r="S35" s="86" t="s">
        <v>289</v>
      </c>
      <c r="T35" s="86" t="s">
        <v>293</v>
      </c>
      <c r="U35" s="86"/>
      <c r="V35" s="90" t="s">
        <v>327</v>
      </c>
      <c r="W35" s="88">
        <v>43701.85422453703</v>
      </c>
      <c r="X35" s="90" t="s">
        <v>382</v>
      </c>
      <c r="Y35" s="86"/>
      <c r="Z35" s="86"/>
      <c r="AA35" s="92" t="s">
        <v>448</v>
      </c>
      <c r="AB35" s="86"/>
      <c r="AC35" s="86" t="b">
        <v>0</v>
      </c>
      <c r="AD35" s="86">
        <v>0</v>
      </c>
      <c r="AE35" s="92" t="s">
        <v>482</v>
      </c>
      <c r="AF35" s="86" t="b">
        <v>0</v>
      </c>
      <c r="AG35" s="86" t="s">
        <v>483</v>
      </c>
      <c r="AH35" s="86"/>
      <c r="AI35" s="92" t="s">
        <v>482</v>
      </c>
      <c r="AJ35" s="86" t="b">
        <v>0</v>
      </c>
      <c r="AK35" s="86">
        <v>0</v>
      </c>
      <c r="AL35" s="92" t="s">
        <v>482</v>
      </c>
      <c r="AM35" s="86" t="s">
        <v>484</v>
      </c>
      <c r="AN35" s="86" t="b">
        <v>0</v>
      </c>
      <c r="AO35" s="92" t="s">
        <v>448</v>
      </c>
      <c r="AP35" s="86" t="s">
        <v>176</v>
      </c>
      <c r="AQ35" s="86">
        <v>0</v>
      </c>
      <c r="AR35" s="86">
        <v>0</v>
      </c>
      <c r="AS35" s="86"/>
      <c r="AT35" s="86"/>
      <c r="AU35" s="86"/>
      <c r="AV35" s="86"/>
      <c r="AW35" s="86"/>
      <c r="AX35" s="86"/>
      <c r="AY35" s="86"/>
      <c r="AZ35" s="86"/>
      <c r="BA35">
        <v>2</v>
      </c>
      <c r="BB35" s="85" t="str">
        <f>REPLACE(INDEX(GroupVertices[Group],MATCH(Edges25[[#This Row],[Vertex 1]],GroupVertices[Vertex],0)),1,1,"")</f>
        <v>3</v>
      </c>
      <c r="BC35" s="85" t="str">
        <f>REPLACE(INDEX(GroupVertices[Group],MATCH(Edges25[[#This Row],[Vertex 2]],GroupVertices[Vertex],0)),1,1,"")</f>
        <v>3</v>
      </c>
      <c r="BD35" s="51">
        <v>0</v>
      </c>
      <c r="BE35" s="52">
        <v>0</v>
      </c>
      <c r="BF35" s="51">
        <v>0</v>
      </c>
      <c r="BG35" s="52">
        <v>0</v>
      </c>
      <c r="BH35" s="51">
        <v>0</v>
      </c>
      <c r="BI35" s="52">
        <v>0</v>
      </c>
      <c r="BJ35" s="51">
        <v>9</v>
      </c>
      <c r="BK35" s="52">
        <v>100</v>
      </c>
      <c r="BL35" s="51">
        <v>9</v>
      </c>
    </row>
    <row r="36" spans="1:64" ht="15">
      <c r="A36" s="84" t="s">
        <v>243</v>
      </c>
      <c r="B36" s="84" t="s">
        <v>267</v>
      </c>
      <c r="C36" s="53"/>
      <c r="D36" s="54"/>
      <c r="E36" s="65"/>
      <c r="F36" s="55"/>
      <c r="G36" s="53"/>
      <c r="H36" s="57"/>
      <c r="I36" s="56"/>
      <c r="J36" s="56"/>
      <c r="K36" s="36" t="s">
        <v>65</v>
      </c>
      <c r="L36" s="83">
        <v>42</v>
      </c>
      <c r="M36" s="83"/>
      <c r="N36" s="63"/>
      <c r="O36" s="86" t="s">
        <v>268</v>
      </c>
      <c r="P36" s="88">
        <v>43708.01758101852</v>
      </c>
      <c r="Q36" s="86" t="s">
        <v>274</v>
      </c>
      <c r="R36" s="90" t="s">
        <v>285</v>
      </c>
      <c r="S36" s="86" t="s">
        <v>289</v>
      </c>
      <c r="T36" s="86" t="s">
        <v>293</v>
      </c>
      <c r="U36" s="86"/>
      <c r="V36" s="90" t="s">
        <v>327</v>
      </c>
      <c r="W36" s="88">
        <v>43708.01758101852</v>
      </c>
      <c r="X36" s="90" t="s">
        <v>383</v>
      </c>
      <c r="Y36" s="86"/>
      <c r="Z36" s="86"/>
      <c r="AA36" s="92" t="s">
        <v>449</v>
      </c>
      <c r="AB36" s="86"/>
      <c r="AC36" s="86" t="b">
        <v>0</v>
      </c>
      <c r="AD36" s="86">
        <v>0</v>
      </c>
      <c r="AE36" s="92" t="s">
        <v>482</v>
      </c>
      <c r="AF36" s="86" t="b">
        <v>0</v>
      </c>
      <c r="AG36" s="86" t="s">
        <v>483</v>
      </c>
      <c r="AH36" s="86"/>
      <c r="AI36" s="92" t="s">
        <v>482</v>
      </c>
      <c r="AJ36" s="86" t="b">
        <v>0</v>
      </c>
      <c r="AK36" s="86">
        <v>0</v>
      </c>
      <c r="AL36" s="92" t="s">
        <v>482</v>
      </c>
      <c r="AM36" s="86" t="s">
        <v>484</v>
      </c>
      <c r="AN36" s="86" t="b">
        <v>0</v>
      </c>
      <c r="AO36" s="92" t="s">
        <v>449</v>
      </c>
      <c r="AP36" s="86" t="s">
        <v>176</v>
      </c>
      <c r="AQ36" s="86">
        <v>0</v>
      </c>
      <c r="AR36" s="86">
        <v>0</v>
      </c>
      <c r="AS36" s="86"/>
      <c r="AT36" s="86"/>
      <c r="AU36" s="86"/>
      <c r="AV36" s="86"/>
      <c r="AW36" s="86"/>
      <c r="AX36" s="86"/>
      <c r="AY36" s="86"/>
      <c r="AZ36" s="86"/>
      <c r="BA36">
        <v>2</v>
      </c>
      <c r="BB36" s="85" t="str">
        <f>REPLACE(INDEX(GroupVertices[Group],MATCH(Edges25[[#This Row],[Vertex 1]],GroupVertices[Vertex],0)),1,1,"")</f>
        <v>3</v>
      </c>
      <c r="BC36" s="85" t="str">
        <f>REPLACE(INDEX(GroupVertices[Group],MATCH(Edges25[[#This Row],[Vertex 2]],GroupVertices[Vertex],0)),1,1,"")</f>
        <v>3</v>
      </c>
      <c r="BD36" s="51">
        <v>0</v>
      </c>
      <c r="BE36" s="52">
        <v>0</v>
      </c>
      <c r="BF36" s="51">
        <v>0</v>
      </c>
      <c r="BG36" s="52">
        <v>0</v>
      </c>
      <c r="BH36" s="51">
        <v>0</v>
      </c>
      <c r="BI36" s="52">
        <v>0</v>
      </c>
      <c r="BJ36" s="51">
        <v>14</v>
      </c>
      <c r="BK36" s="52">
        <v>100</v>
      </c>
      <c r="BL36" s="51">
        <v>14</v>
      </c>
    </row>
    <row r="37" spans="1:64" ht="15">
      <c r="A37" s="84" t="s">
        <v>244</v>
      </c>
      <c r="B37" s="84" t="s">
        <v>267</v>
      </c>
      <c r="C37" s="53"/>
      <c r="D37" s="54"/>
      <c r="E37" s="65"/>
      <c r="F37" s="55"/>
      <c r="G37" s="53"/>
      <c r="H37" s="57"/>
      <c r="I37" s="56"/>
      <c r="J37" s="56"/>
      <c r="K37" s="36" t="s">
        <v>65</v>
      </c>
      <c r="L37" s="83">
        <v>43</v>
      </c>
      <c r="M37" s="83"/>
      <c r="N37" s="63"/>
      <c r="O37" s="86" t="s">
        <v>268</v>
      </c>
      <c r="P37" s="88">
        <v>43708.029074074075</v>
      </c>
      <c r="Q37" s="86" t="s">
        <v>275</v>
      </c>
      <c r="R37" s="90" t="s">
        <v>285</v>
      </c>
      <c r="S37" s="86" t="s">
        <v>289</v>
      </c>
      <c r="T37" s="86" t="s">
        <v>293</v>
      </c>
      <c r="U37" s="86"/>
      <c r="V37" s="90" t="s">
        <v>328</v>
      </c>
      <c r="W37" s="88">
        <v>43708.029074074075</v>
      </c>
      <c r="X37" s="90" t="s">
        <v>384</v>
      </c>
      <c r="Y37" s="86"/>
      <c r="Z37" s="86"/>
      <c r="AA37" s="92" t="s">
        <v>450</v>
      </c>
      <c r="AB37" s="86"/>
      <c r="AC37" s="86" t="b">
        <v>0</v>
      </c>
      <c r="AD37" s="86">
        <v>0</v>
      </c>
      <c r="AE37" s="92" t="s">
        <v>482</v>
      </c>
      <c r="AF37" s="86" t="b">
        <v>0</v>
      </c>
      <c r="AG37" s="86" t="s">
        <v>483</v>
      </c>
      <c r="AH37" s="86"/>
      <c r="AI37" s="92" t="s">
        <v>482</v>
      </c>
      <c r="AJ37" s="86" t="b">
        <v>0</v>
      </c>
      <c r="AK37" s="86">
        <v>0</v>
      </c>
      <c r="AL37" s="92" t="s">
        <v>449</v>
      </c>
      <c r="AM37" s="86" t="s">
        <v>484</v>
      </c>
      <c r="AN37" s="86" t="b">
        <v>0</v>
      </c>
      <c r="AO37" s="92" t="s">
        <v>449</v>
      </c>
      <c r="AP37" s="86" t="s">
        <v>176</v>
      </c>
      <c r="AQ37" s="86">
        <v>0</v>
      </c>
      <c r="AR37" s="86">
        <v>0</v>
      </c>
      <c r="AS37" s="86"/>
      <c r="AT37" s="86"/>
      <c r="AU37" s="86"/>
      <c r="AV37" s="86"/>
      <c r="AW37" s="86"/>
      <c r="AX37" s="86"/>
      <c r="AY37" s="86"/>
      <c r="AZ37" s="86"/>
      <c r="BA37">
        <v>1</v>
      </c>
      <c r="BB37" s="85" t="str">
        <f>REPLACE(INDEX(GroupVertices[Group],MATCH(Edges25[[#This Row],[Vertex 1]],GroupVertices[Vertex],0)),1,1,"")</f>
        <v>3</v>
      </c>
      <c r="BC37" s="85" t="str">
        <f>REPLACE(INDEX(GroupVertices[Group],MATCH(Edges25[[#This Row],[Vertex 2]],GroupVertices[Vertex],0)),1,1,"")</f>
        <v>3</v>
      </c>
      <c r="BD37" s="51"/>
      <c r="BE37" s="52"/>
      <c r="BF37" s="51"/>
      <c r="BG37" s="52"/>
      <c r="BH37" s="51"/>
      <c r="BI37" s="52"/>
      <c r="BJ37" s="51"/>
      <c r="BK37" s="52"/>
      <c r="BL37" s="51"/>
    </row>
    <row r="38" spans="1:64" ht="15">
      <c r="A38" s="84" t="s">
        <v>243</v>
      </c>
      <c r="B38" s="84" t="s">
        <v>250</v>
      </c>
      <c r="C38" s="53"/>
      <c r="D38" s="54"/>
      <c r="E38" s="65"/>
      <c r="F38" s="55"/>
      <c r="G38" s="53"/>
      <c r="H38" s="57"/>
      <c r="I38" s="56"/>
      <c r="J38" s="56"/>
      <c r="K38" s="36" t="s">
        <v>65</v>
      </c>
      <c r="L38" s="83">
        <v>44</v>
      </c>
      <c r="M38" s="83"/>
      <c r="N38" s="63"/>
      <c r="O38" s="86" t="s">
        <v>268</v>
      </c>
      <c r="P38" s="88">
        <v>43704.76199074074</v>
      </c>
      <c r="Q38" s="86" t="s">
        <v>269</v>
      </c>
      <c r="R38" s="90" t="s">
        <v>283</v>
      </c>
      <c r="S38" s="86" t="s">
        <v>289</v>
      </c>
      <c r="T38" s="86" t="s">
        <v>291</v>
      </c>
      <c r="U38" s="86"/>
      <c r="V38" s="90" t="s">
        <v>327</v>
      </c>
      <c r="W38" s="88">
        <v>43704.76199074074</v>
      </c>
      <c r="X38" s="90" t="s">
        <v>385</v>
      </c>
      <c r="Y38" s="86"/>
      <c r="Z38" s="86"/>
      <c r="AA38" s="92" t="s">
        <v>451</v>
      </c>
      <c r="AB38" s="86"/>
      <c r="AC38" s="86" t="b">
        <v>0</v>
      </c>
      <c r="AD38" s="86">
        <v>0</v>
      </c>
      <c r="AE38" s="92" t="s">
        <v>482</v>
      </c>
      <c r="AF38" s="86" t="b">
        <v>0</v>
      </c>
      <c r="AG38" s="86" t="s">
        <v>483</v>
      </c>
      <c r="AH38" s="86"/>
      <c r="AI38" s="92" t="s">
        <v>482</v>
      </c>
      <c r="AJ38" s="86" t="b">
        <v>0</v>
      </c>
      <c r="AK38" s="86">
        <v>0</v>
      </c>
      <c r="AL38" s="92" t="s">
        <v>460</v>
      </c>
      <c r="AM38" s="86" t="s">
        <v>484</v>
      </c>
      <c r="AN38" s="86" t="b">
        <v>0</v>
      </c>
      <c r="AO38" s="92" t="s">
        <v>460</v>
      </c>
      <c r="AP38" s="86" t="s">
        <v>176</v>
      </c>
      <c r="AQ38" s="86">
        <v>0</v>
      </c>
      <c r="AR38" s="86">
        <v>0</v>
      </c>
      <c r="AS38" s="86"/>
      <c r="AT38" s="86"/>
      <c r="AU38" s="86"/>
      <c r="AV38" s="86"/>
      <c r="AW38" s="86"/>
      <c r="AX38" s="86"/>
      <c r="AY38" s="86"/>
      <c r="AZ38" s="86"/>
      <c r="BA38">
        <v>2</v>
      </c>
      <c r="BB38" s="85" t="str">
        <f>REPLACE(INDEX(GroupVertices[Group],MATCH(Edges25[[#This Row],[Vertex 1]],GroupVertices[Vertex],0)),1,1,"")</f>
        <v>3</v>
      </c>
      <c r="BC38" s="85" t="str">
        <f>REPLACE(INDEX(GroupVertices[Group],MATCH(Edges25[[#This Row],[Vertex 2]],GroupVertices[Vertex],0)),1,1,"")</f>
        <v>3</v>
      </c>
      <c r="BD38" s="51">
        <v>0</v>
      </c>
      <c r="BE38" s="52">
        <v>0</v>
      </c>
      <c r="BF38" s="51">
        <v>0</v>
      </c>
      <c r="BG38" s="52">
        <v>0</v>
      </c>
      <c r="BH38" s="51">
        <v>0</v>
      </c>
      <c r="BI38" s="52">
        <v>0</v>
      </c>
      <c r="BJ38" s="51">
        <v>9</v>
      </c>
      <c r="BK38" s="52">
        <v>100</v>
      </c>
      <c r="BL38" s="51">
        <v>9</v>
      </c>
    </row>
    <row r="39" spans="1:64" ht="15">
      <c r="A39" s="84" t="s">
        <v>243</v>
      </c>
      <c r="B39" s="84" t="s">
        <v>250</v>
      </c>
      <c r="C39" s="53"/>
      <c r="D39" s="54"/>
      <c r="E39" s="65"/>
      <c r="F39" s="55"/>
      <c r="G39" s="53"/>
      <c r="H39" s="57"/>
      <c r="I39" s="56"/>
      <c r="J39" s="56"/>
      <c r="K39" s="36" t="s">
        <v>65</v>
      </c>
      <c r="L39" s="83">
        <v>45</v>
      </c>
      <c r="M39" s="83"/>
      <c r="N39" s="63"/>
      <c r="O39" s="86" t="s">
        <v>268</v>
      </c>
      <c r="P39" s="88">
        <v>43706.75466435185</v>
      </c>
      <c r="Q39" s="86" t="s">
        <v>270</v>
      </c>
      <c r="R39" s="86"/>
      <c r="S39" s="86"/>
      <c r="T39" s="86" t="s">
        <v>292</v>
      </c>
      <c r="U39" s="86"/>
      <c r="V39" s="90" t="s">
        <v>327</v>
      </c>
      <c r="W39" s="88">
        <v>43706.75466435185</v>
      </c>
      <c r="X39" s="90" t="s">
        <v>386</v>
      </c>
      <c r="Y39" s="86"/>
      <c r="Z39" s="86"/>
      <c r="AA39" s="92" t="s">
        <v>452</v>
      </c>
      <c r="AB39" s="86"/>
      <c r="AC39" s="86" t="b">
        <v>0</v>
      </c>
      <c r="AD39" s="86">
        <v>0</v>
      </c>
      <c r="AE39" s="92" t="s">
        <v>482</v>
      </c>
      <c r="AF39" s="86" t="b">
        <v>0</v>
      </c>
      <c r="AG39" s="86" t="s">
        <v>483</v>
      </c>
      <c r="AH39" s="86"/>
      <c r="AI39" s="92" t="s">
        <v>482</v>
      </c>
      <c r="AJ39" s="86" t="b">
        <v>0</v>
      </c>
      <c r="AK39" s="86">
        <v>0</v>
      </c>
      <c r="AL39" s="92" t="s">
        <v>461</v>
      </c>
      <c r="AM39" s="86" t="s">
        <v>486</v>
      </c>
      <c r="AN39" s="86" t="b">
        <v>0</v>
      </c>
      <c r="AO39" s="92" t="s">
        <v>461</v>
      </c>
      <c r="AP39" s="86" t="s">
        <v>176</v>
      </c>
      <c r="AQ39" s="86">
        <v>0</v>
      </c>
      <c r="AR39" s="86">
        <v>0</v>
      </c>
      <c r="AS39" s="86"/>
      <c r="AT39" s="86"/>
      <c r="AU39" s="86"/>
      <c r="AV39" s="86"/>
      <c r="AW39" s="86"/>
      <c r="AX39" s="86"/>
      <c r="AY39" s="86"/>
      <c r="AZ39" s="86"/>
      <c r="BA39">
        <v>2</v>
      </c>
      <c r="BB39" s="85" t="str">
        <f>REPLACE(INDEX(GroupVertices[Group],MATCH(Edges25[[#This Row],[Vertex 1]],GroupVertices[Vertex],0)),1,1,"")</f>
        <v>3</v>
      </c>
      <c r="BC39" s="85" t="str">
        <f>REPLACE(INDEX(GroupVertices[Group],MATCH(Edges25[[#This Row],[Vertex 2]],GroupVertices[Vertex],0)),1,1,"")</f>
        <v>3</v>
      </c>
      <c r="BD39" s="51">
        <v>0</v>
      </c>
      <c r="BE39" s="52">
        <v>0</v>
      </c>
      <c r="BF39" s="51">
        <v>0</v>
      </c>
      <c r="BG39" s="52">
        <v>0</v>
      </c>
      <c r="BH39" s="51">
        <v>0</v>
      </c>
      <c r="BI39" s="52">
        <v>0</v>
      </c>
      <c r="BJ39" s="51">
        <v>24</v>
      </c>
      <c r="BK39" s="52">
        <v>100</v>
      </c>
      <c r="BL39" s="51">
        <v>24</v>
      </c>
    </row>
    <row r="40" spans="1:64" ht="15">
      <c r="A40" s="84" t="s">
        <v>244</v>
      </c>
      <c r="B40" s="84" t="s">
        <v>250</v>
      </c>
      <c r="C40" s="53"/>
      <c r="D40" s="54"/>
      <c r="E40" s="65"/>
      <c r="F40" s="55"/>
      <c r="G40" s="53"/>
      <c r="H40" s="57"/>
      <c r="I40" s="56"/>
      <c r="J40" s="56"/>
      <c r="K40" s="36" t="s">
        <v>65</v>
      </c>
      <c r="L40" s="83">
        <v>47</v>
      </c>
      <c r="M40" s="83"/>
      <c r="N40" s="63"/>
      <c r="O40" s="86" t="s">
        <v>268</v>
      </c>
      <c r="P40" s="88">
        <v>43706.751226851855</v>
      </c>
      <c r="Q40" s="86" t="s">
        <v>270</v>
      </c>
      <c r="R40" s="86"/>
      <c r="S40" s="86"/>
      <c r="T40" s="86" t="s">
        <v>292</v>
      </c>
      <c r="U40" s="86"/>
      <c r="V40" s="90" t="s">
        <v>328</v>
      </c>
      <c r="W40" s="88">
        <v>43706.751226851855</v>
      </c>
      <c r="X40" s="90" t="s">
        <v>387</v>
      </c>
      <c r="Y40" s="86"/>
      <c r="Z40" s="86"/>
      <c r="AA40" s="92" t="s">
        <v>453</v>
      </c>
      <c r="AB40" s="86"/>
      <c r="AC40" s="86" t="b">
        <v>0</v>
      </c>
      <c r="AD40" s="86">
        <v>0</v>
      </c>
      <c r="AE40" s="92" t="s">
        <v>482</v>
      </c>
      <c r="AF40" s="86" t="b">
        <v>0</v>
      </c>
      <c r="AG40" s="86" t="s">
        <v>483</v>
      </c>
      <c r="AH40" s="86"/>
      <c r="AI40" s="92" t="s">
        <v>482</v>
      </c>
      <c r="AJ40" s="86" t="b">
        <v>0</v>
      </c>
      <c r="AK40" s="86">
        <v>0</v>
      </c>
      <c r="AL40" s="92" t="s">
        <v>461</v>
      </c>
      <c r="AM40" s="86" t="s">
        <v>486</v>
      </c>
      <c r="AN40" s="86" t="b">
        <v>0</v>
      </c>
      <c r="AO40" s="92" t="s">
        <v>461</v>
      </c>
      <c r="AP40" s="86" t="s">
        <v>176</v>
      </c>
      <c r="AQ40" s="86">
        <v>0</v>
      </c>
      <c r="AR40" s="86">
        <v>0</v>
      </c>
      <c r="AS40" s="86"/>
      <c r="AT40" s="86"/>
      <c r="AU40" s="86"/>
      <c r="AV40" s="86"/>
      <c r="AW40" s="86"/>
      <c r="AX40" s="86"/>
      <c r="AY40" s="86"/>
      <c r="AZ40" s="86"/>
      <c r="BA40">
        <v>1</v>
      </c>
      <c r="BB40" s="85" t="str">
        <f>REPLACE(INDEX(GroupVertices[Group],MATCH(Edges25[[#This Row],[Vertex 1]],GroupVertices[Vertex],0)),1,1,"")</f>
        <v>3</v>
      </c>
      <c r="BC40" s="85" t="str">
        <f>REPLACE(INDEX(GroupVertices[Group],MATCH(Edges25[[#This Row],[Vertex 2]],GroupVertices[Vertex],0)),1,1,"")</f>
        <v>3</v>
      </c>
      <c r="BD40" s="51">
        <v>0</v>
      </c>
      <c r="BE40" s="52">
        <v>0</v>
      </c>
      <c r="BF40" s="51">
        <v>0</v>
      </c>
      <c r="BG40" s="52">
        <v>0</v>
      </c>
      <c r="BH40" s="51">
        <v>0</v>
      </c>
      <c r="BI40" s="52">
        <v>0</v>
      </c>
      <c r="BJ40" s="51">
        <v>24</v>
      </c>
      <c r="BK40" s="52">
        <v>100</v>
      </c>
      <c r="BL40" s="51">
        <v>24</v>
      </c>
    </row>
    <row r="41" spans="1:64" ht="15">
      <c r="A41" s="84" t="s">
        <v>245</v>
      </c>
      <c r="B41" s="84" t="s">
        <v>266</v>
      </c>
      <c r="C41" s="53"/>
      <c r="D41" s="54"/>
      <c r="E41" s="65"/>
      <c r="F41" s="55"/>
      <c r="G41" s="53"/>
      <c r="H41" s="57"/>
      <c r="I41" s="56"/>
      <c r="J41" s="56"/>
      <c r="K41" s="36" t="s">
        <v>65</v>
      </c>
      <c r="L41" s="83">
        <v>48</v>
      </c>
      <c r="M41" s="83"/>
      <c r="N41" s="63"/>
      <c r="O41" s="86" t="s">
        <v>268</v>
      </c>
      <c r="P41" s="88">
        <v>43708.03335648148</v>
      </c>
      <c r="Q41" s="86" t="s">
        <v>272</v>
      </c>
      <c r="R41" s="86"/>
      <c r="S41" s="86"/>
      <c r="T41" s="86" t="s">
        <v>293</v>
      </c>
      <c r="U41" s="86"/>
      <c r="V41" s="90" t="s">
        <v>329</v>
      </c>
      <c r="W41" s="88">
        <v>43708.03335648148</v>
      </c>
      <c r="X41" s="90" t="s">
        <v>388</v>
      </c>
      <c r="Y41" s="86"/>
      <c r="Z41" s="86"/>
      <c r="AA41" s="92" t="s">
        <v>454</v>
      </c>
      <c r="AB41" s="86"/>
      <c r="AC41" s="86" t="b">
        <v>0</v>
      </c>
      <c r="AD41" s="86">
        <v>0</v>
      </c>
      <c r="AE41" s="92" t="s">
        <v>482</v>
      </c>
      <c r="AF41" s="86" t="b">
        <v>0</v>
      </c>
      <c r="AG41" s="86" t="s">
        <v>483</v>
      </c>
      <c r="AH41" s="86"/>
      <c r="AI41" s="92" t="s">
        <v>482</v>
      </c>
      <c r="AJ41" s="86" t="b">
        <v>0</v>
      </c>
      <c r="AK41" s="86">
        <v>0</v>
      </c>
      <c r="AL41" s="92" t="s">
        <v>480</v>
      </c>
      <c r="AM41" s="86" t="s">
        <v>485</v>
      </c>
      <c r="AN41" s="86" t="b">
        <v>0</v>
      </c>
      <c r="AO41" s="92" t="s">
        <v>480</v>
      </c>
      <c r="AP41" s="86" t="s">
        <v>176</v>
      </c>
      <c r="AQ41" s="86">
        <v>0</v>
      </c>
      <c r="AR41" s="86">
        <v>0</v>
      </c>
      <c r="AS41" s="86"/>
      <c r="AT41" s="86"/>
      <c r="AU41" s="86"/>
      <c r="AV41" s="86"/>
      <c r="AW41" s="86"/>
      <c r="AX41" s="86"/>
      <c r="AY41" s="86"/>
      <c r="AZ41" s="86"/>
      <c r="BA41">
        <v>1</v>
      </c>
      <c r="BB41" s="85" t="str">
        <f>REPLACE(INDEX(GroupVertices[Group],MATCH(Edges25[[#This Row],[Vertex 1]],GroupVertices[Vertex],0)),1,1,"")</f>
        <v>2</v>
      </c>
      <c r="BC41" s="85" t="str">
        <f>REPLACE(INDEX(GroupVertices[Group],MATCH(Edges25[[#This Row],[Vertex 2]],GroupVertices[Vertex],0)),1,1,"")</f>
        <v>2</v>
      </c>
      <c r="BD41" s="51"/>
      <c r="BE41" s="52"/>
      <c r="BF41" s="51"/>
      <c r="BG41" s="52"/>
      <c r="BH41" s="51"/>
      <c r="BI41" s="52"/>
      <c r="BJ41" s="51"/>
      <c r="BK41" s="52"/>
      <c r="BL41" s="51"/>
    </row>
    <row r="42" spans="1:64" ht="15">
      <c r="A42" s="84" t="s">
        <v>246</v>
      </c>
      <c r="B42" s="84" t="s">
        <v>266</v>
      </c>
      <c r="C42" s="53"/>
      <c r="D42" s="54"/>
      <c r="E42" s="65"/>
      <c r="F42" s="55"/>
      <c r="G42" s="53"/>
      <c r="H42" s="57"/>
      <c r="I42" s="56"/>
      <c r="J42" s="56"/>
      <c r="K42" s="36" t="s">
        <v>65</v>
      </c>
      <c r="L42" s="83">
        <v>50</v>
      </c>
      <c r="M42" s="83"/>
      <c r="N42" s="63"/>
      <c r="O42" s="86" t="s">
        <v>268</v>
      </c>
      <c r="P42" s="88">
        <v>43708.052708333336</v>
      </c>
      <c r="Q42" s="86" t="s">
        <v>272</v>
      </c>
      <c r="R42" s="86"/>
      <c r="S42" s="86"/>
      <c r="T42" s="86" t="s">
        <v>293</v>
      </c>
      <c r="U42" s="86"/>
      <c r="V42" s="90" t="s">
        <v>330</v>
      </c>
      <c r="W42" s="88">
        <v>43708.052708333336</v>
      </c>
      <c r="X42" s="90" t="s">
        <v>389</v>
      </c>
      <c r="Y42" s="86"/>
      <c r="Z42" s="86"/>
      <c r="AA42" s="92" t="s">
        <v>455</v>
      </c>
      <c r="AB42" s="86"/>
      <c r="AC42" s="86" t="b">
        <v>0</v>
      </c>
      <c r="AD42" s="86">
        <v>0</v>
      </c>
      <c r="AE42" s="92" t="s">
        <v>482</v>
      </c>
      <c r="AF42" s="86" t="b">
        <v>0</v>
      </c>
      <c r="AG42" s="86" t="s">
        <v>483</v>
      </c>
      <c r="AH42" s="86"/>
      <c r="AI42" s="92" t="s">
        <v>482</v>
      </c>
      <c r="AJ42" s="86" t="b">
        <v>0</v>
      </c>
      <c r="AK42" s="86">
        <v>0</v>
      </c>
      <c r="AL42" s="92" t="s">
        <v>480</v>
      </c>
      <c r="AM42" s="86" t="s">
        <v>485</v>
      </c>
      <c r="AN42" s="86" t="b">
        <v>0</v>
      </c>
      <c r="AO42" s="92" t="s">
        <v>480</v>
      </c>
      <c r="AP42" s="86" t="s">
        <v>176</v>
      </c>
      <c r="AQ42" s="86">
        <v>0</v>
      </c>
      <c r="AR42" s="86">
        <v>0</v>
      </c>
      <c r="AS42" s="86"/>
      <c r="AT42" s="86"/>
      <c r="AU42" s="86"/>
      <c r="AV42" s="86"/>
      <c r="AW42" s="86"/>
      <c r="AX42" s="86"/>
      <c r="AY42" s="86"/>
      <c r="AZ42" s="86"/>
      <c r="BA42">
        <v>1</v>
      </c>
      <c r="BB42" s="85" t="str">
        <f>REPLACE(INDEX(GroupVertices[Group],MATCH(Edges25[[#This Row],[Vertex 1]],GroupVertices[Vertex],0)),1,1,"")</f>
        <v>2</v>
      </c>
      <c r="BC42" s="85" t="str">
        <f>REPLACE(INDEX(GroupVertices[Group],MATCH(Edges25[[#This Row],[Vertex 2]],GroupVertices[Vertex],0)),1,1,"")</f>
        <v>2</v>
      </c>
      <c r="BD42" s="51"/>
      <c r="BE42" s="52"/>
      <c r="BF42" s="51"/>
      <c r="BG42" s="52"/>
      <c r="BH42" s="51"/>
      <c r="BI42" s="52"/>
      <c r="BJ42" s="51"/>
      <c r="BK42" s="52"/>
      <c r="BL42" s="51"/>
    </row>
    <row r="43" spans="1:64" ht="15">
      <c r="A43" s="84" t="s">
        <v>247</v>
      </c>
      <c r="B43" s="84" t="s">
        <v>266</v>
      </c>
      <c r="C43" s="53"/>
      <c r="D43" s="54"/>
      <c r="E43" s="65"/>
      <c r="F43" s="55"/>
      <c r="G43" s="53"/>
      <c r="H43" s="57"/>
      <c r="I43" s="56"/>
      <c r="J43" s="56"/>
      <c r="K43" s="36" t="s">
        <v>65</v>
      </c>
      <c r="L43" s="83">
        <v>52</v>
      </c>
      <c r="M43" s="83"/>
      <c r="N43" s="63"/>
      <c r="O43" s="86" t="s">
        <v>268</v>
      </c>
      <c r="P43" s="88">
        <v>43708.07550925926</v>
      </c>
      <c r="Q43" s="86" t="s">
        <v>272</v>
      </c>
      <c r="R43" s="86"/>
      <c r="S43" s="86"/>
      <c r="T43" s="86" t="s">
        <v>293</v>
      </c>
      <c r="U43" s="86"/>
      <c r="V43" s="90" t="s">
        <v>331</v>
      </c>
      <c r="W43" s="88">
        <v>43708.07550925926</v>
      </c>
      <c r="X43" s="90" t="s">
        <v>390</v>
      </c>
      <c r="Y43" s="86"/>
      <c r="Z43" s="86"/>
      <c r="AA43" s="92" t="s">
        <v>456</v>
      </c>
      <c r="AB43" s="86"/>
      <c r="AC43" s="86" t="b">
        <v>0</v>
      </c>
      <c r="AD43" s="86">
        <v>0</v>
      </c>
      <c r="AE43" s="92" t="s">
        <v>482</v>
      </c>
      <c r="AF43" s="86" t="b">
        <v>0</v>
      </c>
      <c r="AG43" s="86" t="s">
        <v>483</v>
      </c>
      <c r="AH43" s="86"/>
      <c r="AI43" s="92" t="s">
        <v>482</v>
      </c>
      <c r="AJ43" s="86" t="b">
        <v>0</v>
      </c>
      <c r="AK43" s="86">
        <v>0</v>
      </c>
      <c r="AL43" s="92" t="s">
        <v>480</v>
      </c>
      <c r="AM43" s="86" t="s">
        <v>485</v>
      </c>
      <c r="AN43" s="86" t="b">
        <v>0</v>
      </c>
      <c r="AO43" s="92" t="s">
        <v>480</v>
      </c>
      <c r="AP43" s="86" t="s">
        <v>176</v>
      </c>
      <c r="AQ43" s="86">
        <v>0</v>
      </c>
      <c r="AR43" s="86">
        <v>0</v>
      </c>
      <c r="AS43" s="86"/>
      <c r="AT43" s="86"/>
      <c r="AU43" s="86"/>
      <c r="AV43" s="86"/>
      <c r="AW43" s="86"/>
      <c r="AX43" s="86"/>
      <c r="AY43" s="86"/>
      <c r="AZ43" s="86"/>
      <c r="BA43">
        <v>1</v>
      </c>
      <c r="BB43" s="85" t="str">
        <f>REPLACE(INDEX(GroupVertices[Group],MATCH(Edges25[[#This Row],[Vertex 1]],GroupVertices[Vertex],0)),1,1,"")</f>
        <v>2</v>
      </c>
      <c r="BC43" s="85" t="str">
        <f>REPLACE(INDEX(GroupVertices[Group],MATCH(Edges25[[#This Row],[Vertex 2]],GroupVertices[Vertex],0)),1,1,"")</f>
        <v>2</v>
      </c>
      <c r="BD43" s="51"/>
      <c r="BE43" s="52"/>
      <c r="BF43" s="51"/>
      <c r="BG43" s="52"/>
      <c r="BH43" s="51"/>
      <c r="BI43" s="52"/>
      <c r="BJ43" s="51"/>
      <c r="BK43" s="52"/>
      <c r="BL43" s="51"/>
    </row>
    <row r="44" spans="1:64" ht="15">
      <c r="A44" s="84" t="s">
        <v>248</v>
      </c>
      <c r="B44" s="84" t="s">
        <v>265</v>
      </c>
      <c r="C44" s="53"/>
      <c r="D44" s="54"/>
      <c r="E44" s="65"/>
      <c r="F44" s="55"/>
      <c r="G44" s="53"/>
      <c r="H44" s="57"/>
      <c r="I44" s="56"/>
      <c r="J44" s="56"/>
      <c r="K44" s="36" t="s">
        <v>65</v>
      </c>
      <c r="L44" s="83">
        <v>54</v>
      </c>
      <c r="M44" s="83"/>
      <c r="N44" s="63"/>
      <c r="O44" s="86" t="s">
        <v>268</v>
      </c>
      <c r="P44" s="88">
        <v>43708.080092592594</v>
      </c>
      <c r="Q44" s="86" t="s">
        <v>276</v>
      </c>
      <c r="R44" s="90" t="s">
        <v>285</v>
      </c>
      <c r="S44" s="86" t="s">
        <v>289</v>
      </c>
      <c r="T44" s="86" t="s">
        <v>293</v>
      </c>
      <c r="U44" s="86"/>
      <c r="V44" s="90" t="s">
        <v>332</v>
      </c>
      <c r="W44" s="88">
        <v>43708.080092592594</v>
      </c>
      <c r="X44" s="90" t="s">
        <v>391</v>
      </c>
      <c r="Y44" s="86"/>
      <c r="Z44" s="86"/>
      <c r="AA44" s="92" t="s">
        <v>457</v>
      </c>
      <c r="AB44" s="86"/>
      <c r="AC44" s="86" t="b">
        <v>0</v>
      </c>
      <c r="AD44" s="86">
        <v>0</v>
      </c>
      <c r="AE44" s="92" t="s">
        <v>482</v>
      </c>
      <c r="AF44" s="86" t="b">
        <v>0</v>
      </c>
      <c r="AG44" s="86" t="s">
        <v>483</v>
      </c>
      <c r="AH44" s="86"/>
      <c r="AI44" s="92" t="s">
        <v>482</v>
      </c>
      <c r="AJ44" s="86" t="b">
        <v>0</v>
      </c>
      <c r="AK44" s="86">
        <v>0</v>
      </c>
      <c r="AL44" s="92" t="s">
        <v>481</v>
      </c>
      <c r="AM44" s="86" t="s">
        <v>484</v>
      </c>
      <c r="AN44" s="86" t="b">
        <v>0</v>
      </c>
      <c r="AO44" s="92" t="s">
        <v>481</v>
      </c>
      <c r="AP44" s="86" t="s">
        <v>176</v>
      </c>
      <c r="AQ44" s="86">
        <v>0</v>
      </c>
      <c r="AR44" s="86">
        <v>0</v>
      </c>
      <c r="AS44" s="86"/>
      <c r="AT44" s="86"/>
      <c r="AU44" s="86"/>
      <c r="AV44" s="86"/>
      <c r="AW44" s="86"/>
      <c r="AX44" s="86"/>
      <c r="AY44" s="86"/>
      <c r="AZ44" s="86"/>
      <c r="BA44">
        <v>1</v>
      </c>
      <c r="BB44" s="85" t="str">
        <f>REPLACE(INDEX(GroupVertices[Group],MATCH(Edges25[[#This Row],[Vertex 1]],GroupVertices[Vertex],0)),1,1,"")</f>
        <v>2</v>
      </c>
      <c r="BC44" s="85" t="str">
        <f>REPLACE(INDEX(GroupVertices[Group],MATCH(Edges25[[#This Row],[Vertex 2]],GroupVertices[Vertex],0)),1,1,"")</f>
        <v>2</v>
      </c>
      <c r="BD44" s="51">
        <v>0</v>
      </c>
      <c r="BE44" s="52">
        <v>0</v>
      </c>
      <c r="BF44" s="51">
        <v>0</v>
      </c>
      <c r="BG44" s="52">
        <v>0</v>
      </c>
      <c r="BH44" s="51">
        <v>0</v>
      </c>
      <c r="BI44" s="52">
        <v>0</v>
      </c>
      <c r="BJ44" s="51">
        <v>16</v>
      </c>
      <c r="BK44" s="52">
        <v>100</v>
      </c>
      <c r="BL44" s="51">
        <v>16</v>
      </c>
    </row>
    <row r="45" spans="1:64" ht="15">
      <c r="A45" s="84" t="s">
        <v>249</v>
      </c>
      <c r="B45" s="84" t="s">
        <v>265</v>
      </c>
      <c r="C45" s="53"/>
      <c r="D45" s="54"/>
      <c r="E45" s="65"/>
      <c r="F45" s="55"/>
      <c r="G45" s="53"/>
      <c r="H45" s="57"/>
      <c r="I45" s="56"/>
      <c r="J45" s="56"/>
      <c r="K45" s="36" t="s">
        <v>65</v>
      </c>
      <c r="L45" s="83">
        <v>55</v>
      </c>
      <c r="M45" s="83"/>
      <c r="N45" s="63"/>
      <c r="O45" s="86" t="s">
        <v>268</v>
      </c>
      <c r="P45" s="88">
        <v>43708.09092592593</v>
      </c>
      <c r="Q45" s="86" t="s">
        <v>276</v>
      </c>
      <c r="R45" s="90" t="s">
        <v>285</v>
      </c>
      <c r="S45" s="86" t="s">
        <v>289</v>
      </c>
      <c r="T45" s="86" t="s">
        <v>293</v>
      </c>
      <c r="U45" s="86"/>
      <c r="V45" s="90" t="s">
        <v>333</v>
      </c>
      <c r="W45" s="88">
        <v>43708.09092592593</v>
      </c>
      <c r="X45" s="90" t="s">
        <v>392</v>
      </c>
      <c r="Y45" s="86"/>
      <c r="Z45" s="86"/>
      <c r="AA45" s="92" t="s">
        <v>458</v>
      </c>
      <c r="AB45" s="86"/>
      <c r="AC45" s="86" t="b">
        <v>0</v>
      </c>
      <c r="AD45" s="86">
        <v>0</v>
      </c>
      <c r="AE45" s="92" t="s">
        <v>482</v>
      </c>
      <c r="AF45" s="86" t="b">
        <v>0</v>
      </c>
      <c r="AG45" s="86" t="s">
        <v>483</v>
      </c>
      <c r="AH45" s="86"/>
      <c r="AI45" s="92" t="s">
        <v>482</v>
      </c>
      <c r="AJ45" s="86" t="b">
        <v>0</v>
      </c>
      <c r="AK45" s="86">
        <v>0</v>
      </c>
      <c r="AL45" s="92" t="s">
        <v>481</v>
      </c>
      <c r="AM45" s="86" t="s">
        <v>484</v>
      </c>
      <c r="AN45" s="86" t="b">
        <v>0</v>
      </c>
      <c r="AO45" s="92" t="s">
        <v>481</v>
      </c>
      <c r="AP45" s="86" t="s">
        <v>176</v>
      </c>
      <c r="AQ45" s="86">
        <v>0</v>
      </c>
      <c r="AR45" s="86">
        <v>0</v>
      </c>
      <c r="AS45" s="86"/>
      <c r="AT45" s="86"/>
      <c r="AU45" s="86"/>
      <c r="AV45" s="86"/>
      <c r="AW45" s="86"/>
      <c r="AX45" s="86"/>
      <c r="AY45" s="86"/>
      <c r="AZ45" s="86"/>
      <c r="BA45">
        <v>1</v>
      </c>
      <c r="BB45" s="85" t="str">
        <f>REPLACE(INDEX(GroupVertices[Group],MATCH(Edges25[[#This Row],[Vertex 1]],GroupVertices[Vertex],0)),1,1,"")</f>
        <v>2</v>
      </c>
      <c r="BC45" s="85" t="str">
        <f>REPLACE(INDEX(GroupVertices[Group],MATCH(Edges25[[#This Row],[Vertex 2]],GroupVertices[Vertex],0)),1,1,"")</f>
        <v>2</v>
      </c>
      <c r="BD45" s="51">
        <v>0</v>
      </c>
      <c r="BE45" s="52">
        <v>0</v>
      </c>
      <c r="BF45" s="51">
        <v>0</v>
      </c>
      <c r="BG45" s="52">
        <v>0</v>
      </c>
      <c r="BH45" s="51">
        <v>0</v>
      </c>
      <c r="BI45" s="52">
        <v>0</v>
      </c>
      <c r="BJ45" s="51">
        <v>16</v>
      </c>
      <c r="BK45" s="52">
        <v>100</v>
      </c>
      <c r="BL45" s="51">
        <v>16</v>
      </c>
    </row>
    <row r="46" spans="1:64" ht="15">
      <c r="A46" s="84" t="s">
        <v>250</v>
      </c>
      <c r="B46" s="84" t="s">
        <v>250</v>
      </c>
      <c r="C46" s="53"/>
      <c r="D46" s="54"/>
      <c r="E46" s="65"/>
      <c r="F46" s="55"/>
      <c r="G46" s="53"/>
      <c r="H46" s="57"/>
      <c r="I46" s="56"/>
      <c r="J46" s="56"/>
      <c r="K46" s="36" t="s">
        <v>65</v>
      </c>
      <c r="L46" s="83">
        <v>56</v>
      </c>
      <c r="M46" s="83"/>
      <c r="N46" s="63"/>
      <c r="O46" s="86" t="s">
        <v>176</v>
      </c>
      <c r="P46" s="88">
        <v>43699.62886574074</v>
      </c>
      <c r="Q46" s="86" t="s">
        <v>277</v>
      </c>
      <c r="R46" s="90" t="s">
        <v>286</v>
      </c>
      <c r="S46" s="86" t="s">
        <v>290</v>
      </c>
      <c r="T46" s="86" t="s">
        <v>294</v>
      </c>
      <c r="U46" s="86"/>
      <c r="V46" s="90" t="s">
        <v>334</v>
      </c>
      <c r="W46" s="88">
        <v>43699.62886574074</v>
      </c>
      <c r="X46" s="90" t="s">
        <v>393</v>
      </c>
      <c r="Y46" s="86"/>
      <c r="Z46" s="86"/>
      <c r="AA46" s="92" t="s">
        <v>459</v>
      </c>
      <c r="AB46" s="86"/>
      <c r="AC46" s="86" t="b">
        <v>0</v>
      </c>
      <c r="AD46" s="86">
        <v>0</v>
      </c>
      <c r="AE46" s="92" t="s">
        <v>482</v>
      </c>
      <c r="AF46" s="86" t="b">
        <v>0</v>
      </c>
      <c r="AG46" s="86" t="s">
        <v>483</v>
      </c>
      <c r="AH46" s="86"/>
      <c r="AI46" s="92" t="s">
        <v>482</v>
      </c>
      <c r="AJ46" s="86" t="b">
        <v>0</v>
      </c>
      <c r="AK46" s="86">
        <v>0</v>
      </c>
      <c r="AL46" s="92" t="s">
        <v>482</v>
      </c>
      <c r="AM46" s="86" t="s">
        <v>486</v>
      </c>
      <c r="AN46" s="86" t="b">
        <v>1</v>
      </c>
      <c r="AO46" s="92" t="s">
        <v>459</v>
      </c>
      <c r="AP46" s="86" t="s">
        <v>176</v>
      </c>
      <c r="AQ46" s="86">
        <v>0</v>
      </c>
      <c r="AR46" s="86">
        <v>0</v>
      </c>
      <c r="AS46" s="86"/>
      <c r="AT46" s="86"/>
      <c r="AU46" s="86"/>
      <c r="AV46" s="86"/>
      <c r="AW46" s="86"/>
      <c r="AX46" s="86"/>
      <c r="AY46" s="86"/>
      <c r="AZ46" s="86"/>
      <c r="BA46">
        <v>3</v>
      </c>
      <c r="BB46" s="85" t="str">
        <f>REPLACE(INDEX(GroupVertices[Group],MATCH(Edges25[[#This Row],[Vertex 1]],GroupVertices[Vertex],0)),1,1,"")</f>
        <v>3</v>
      </c>
      <c r="BC46" s="85" t="str">
        <f>REPLACE(INDEX(GroupVertices[Group],MATCH(Edges25[[#This Row],[Vertex 2]],GroupVertices[Vertex],0)),1,1,"")</f>
        <v>3</v>
      </c>
      <c r="BD46" s="51">
        <v>0</v>
      </c>
      <c r="BE46" s="52">
        <v>0</v>
      </c>
      <c r="BF46" s="51">
        <v>0</v>
      </c>
      <c r="BG46" s="52">
        <v>0</v>
      </c>
      <c r="BH46" s="51">
        <v>0</v>
      </c>
      <c r="BI46" s="52">
        <v>0</v>
      </c>
      <c r="BJ46" s="51">
        <v>19</v>
      </c>
      <c r="BK46" s="52">
        <v>100</v>
      </c>
      <c r="BL46" s="51">
        <v>19</v>
      </c>
    </row>
    <row r="47" spans="1:64" ht="15">
      <c r="A47" s="84" t="s">
        <v>250</v>
      </c>
      <c r="B47" s="84" t="s">
        <v>250</v>
      </c>
      <c r="C47" s="53"/>
      <c r="D47" s="54"/>
      <c r="E47" s="65"/>
      <c r="F47" s="55"/>
      <c r="G47" s="53"/>
      <c r="H47" s="57"/>
      <c r="I47" s="56"/>
      <c r="J47" s="56"/>
      <c r="K47" s="36" t="s">
        <v>65</v>
      </c>
      <c r="L47" s="83">
        <v>57</v>
      </c>
      <c r="M47" s="83"/>
      <c r="N47" s="63"/>
      <c r="O47" s="86" t="s">
        <v>176</v>
      </c>
      <c r="P47" s="88">
        <v>43703.567766203705</v>
      </c>
      <c r="Q47" s="86" t="s">
        <v>278</v>
      </c>
      <c r="R47" s="90" t="s">
        <v>283</v>
      </c>
      <c r="S47" s="86" t="s">
        <v>289</v>
      </c>
      <c r="T47" s="86" t="s">
        <v>291</v>
      </c>
      <c r="U47" s="86"/>
      <c r="V47" s="90" t="s">
        <v>334</v>
      </c>
      <c r="W47" s="88">
        <v>43703.567766203705</v>
      </c>
      <c r="X47" s="90" t="s">
        <v>394</v>
      </c>
      <c r="Y47" s="86"/>
      <c r="Z47" s="86"/>
      <c r="AA47" s="92" t="s">
        <v>460</v>
      </c>
      <c r="AB47" s="86"/>
      <c r="AC47" s="86" t="b">
        <v>0</v>
      </c>
      <c r="AD47" s="86">
        <v>0</v>
      </c>
      <c r="AE47" s="92" t="s">
        <v>482</v>
      </c>
      <c r="AF47" s="86" t="b">
        <v>0</v>
      </c>
      <c r="AG47" s="86" t="s">
        <v>483</v>
      </c>
      <c r="AH47" s="86"/>
      <c r="AI47" s="92" t="s">
        <v>482</v>
      </c>
      <c r="AJ47" s="86" t="b">
        <v>0</v>
      </c>
      <c r="AK47" s="86">
        <v>0</v>
      </c>
      <c r="AL47" s="92" t="s">
        <v>482</v>
      </c>
      <c r="AM47" s="86" t="s">
        <v>486</v>
      </c>
      <c r="AN47" s="86" t="b">
        <v>0</v>
      </c>
      <c r="AO47" s="92" t="s">
        <v>460</v>
      </c>
      <c r="AP47" s="86" t="s">
        <v>176</v>
      </c>
      <c r="AQ47" s="86">
        <v>0</v>
      </c>
      <c r="AR47" s="86">
        <v>0</v>
      </c>
      <c r="AS47" s="86"/>
      <c r="AT47" s="86"/>
      <c r="AU47" s="86"/>
      <c r="AV47" s="86"/>
      <c r="AW47" s="86"/>
      <c r="AX47" s="86"/>
      <c r="AY47" s="86"/>
      <c r="AZ47" s="86"/>
      <c r="BA47">
        <v>3</v>
      </c>
      <c r="BB47" s="85" t="str">
        <f>REPLACE(INDEX(GroupVertices[Group],MATCH(Edges25[[#This Row],[Vertex 1]],GroupVertices[Vertex],0)),1,1,"")</f>
        <v>3</v>
      </c>
      <c r="BC47" s="85" t="str">
        <f>REPLACE(INDEX(GroupVertices[Group],MATCH(Edges25[[#This Row],[Vertex 2]],GroupVertices[Vertex],0)),1,1,"")</f>
        <v>3</v>
      </c>
      <c r="BD47" s="51">
        <v>0</v>
      </c>
      <c r="BE47" s="52">
        <v>0</v>
      </c>
      <c r="BF47" s="51">
        <v>0</v>
      </c>
      <c r="BG47" s="52">
        <v>0</v>
      </c>
      <c r="BH47" s="51">
        <v>0</v>
      </c>
      <c r="BI47" s="52">
        <v>0</v>
      </c>
      <c r="BJ47" s="51">
        <v>7</v>
      </c>
      <c r="BK47" s="52">
        <v>100</v>
      </c>
      <c r="BL47" s="51">
        <v>7</v>
      </c>
    </row>
    <row r="48" spans="1:64" ht="15">
      <c r="A48" s="84" t="s">
        <v>250</v>
      </c>
      <c r="B48" s="84" t="s">
        <v>250</v>
      </c>
      <c r="C48" s="53"/>
      <c r="D48" s="54"/>
      <c r="E48" s="65"/>
      <c r="F48" s="55"/>
      <c r="G48" s="53"/>
      <c r="H48" s="57"/>
      <c r="I48" s="56"/>
      <c r="J48" s="56"/>
      <c r="K48" s="36" t="s">
        <v>65</v>
      </c>
      <c r="L48" s="83">
        <v>58</v>
      </c>
      <c r="M48" s="83"/>
      <c r="N48" s="63"/>
      <c r="O48" s="86" t="s">
        <v>176</v>
      </c>
      <c r="P48" s="88">
        <v>43706.74855324074</v>
      </c>
      <c r="Q48" s="86" t="s">
        <v>279</v>
      </c>
      <c r="R48" s="90" t="s">
        <v>287</v>
      </c>
      <c r="S48" s="86" t="s">
        <v>290</v>
      </c>
      <c r="T48" s="86" t="s">
        <v>295</v>
      </c>
      <c r="U48" s="86"/>
      <c r="V48" s="90" t="s">
        <v>334</v>
      </c>
      <c r="W48" s="88">
        <v>43706.74855324074</v>
      </c>
      <c r="X48" s="90" t="s">
        <v>395</v>
      </c>
      <c r="Y48" s="86"/>
      <c r="Z48" s="86"/>
      <c r="AA48" s="92" t="s">
        <v>461</v>
      </c>
      <c r="AB48" s="86"/>
      <c r="AC48" s="86" t="b">
        <v>0</v>
      </c>
      <c r="AD48" s="86">
        <v>0</v>
      </c>
      <c r="AE48" s="92" t="s">
        <v>482</v>
      </c>
      <c r="AF48" s="86" t="b">
        <v>0</v>
      </c>
      <c r="AG48" s="86" t="s">
        <v>483</v>
      </c>
      <c r="AH48" s="86"/>
      <c r="AI48" s="92" t="s">
        <v>482</v>
      </c>
      <c r="AJ48" s="86" t="b">
        <v>0</v>
      </c>
      <c r="AK48" s="86">
        <v>0</v>
      </c>
      <c r="AL48" s="92" t="s">
        <v>482</v>
      </c>
      <c r="AM48" s="86" t="s">
        <v>486</v>
      </c>
      <c r="AN48" s="86" t="b">
        <v>1</v>
      </c>
      <c r="AO48" s="92" t="s">
        <v>461</v>
      </c>
      <c r="AP48" s="86" t="s">
        <v>176</v>
      </c>
      <c r="AQ48" s="86">
        <v>0</v>
      </c>
      <c r="AR48" s="86">
        <v>0</v>
      </c>
      <c r="AS48" s="86"/>
      <c r="AT48" s="86"/>
      <c r="AU48" s="86"/>
      <c r="AV48" s="86"/>
      <c r="AW48" s="86"/>
      <c r="AX48" s="86"/>
      <c r="AY48" s="86"/>
      <c r="AZ48" s="86"/>
      <c r="BA48">
        <v>3</v>
      </c>
      <c r="BB48" s="85" t="str">
        <f>REPLACE(INDEX(GroupVertices[Group],MATCH(Edges25[[#This Row],[Vertex 1]],GroupVertices[Vertex],0)),1,1,"")</f>
        <v>3</v>
      </c>
      <c r="BC48" s="85" t="str">
        <f>REPLACE(INDEX(GroupVertices[Group],MATCH(Edges25[[#This Row],[Vertex 2]],GroupVertices[Vertex],0)),1,1,"")</f>
        <v>3</v>
      </c>
      <c r="BD48" s="51">
        <v>0</v>
      </c>
      <c r="BE48" s="52">
        <v>0</v>
      </c>
      <c r="BF48" s="51">
        <v>0</v>
      </c>
      <c r="BG48" s="52">
        <v>0</v>
      </c>
      <c r="BH48" s="51">
        <v>0</v>
      </c>
      <c r="BI48" s="52">
        <v>0</v>
      </c>
      <c r="BJ48" s="51">
        <v>20</v>
      </c>
      <c r="BK48" s="52">
        <v>100</v>
      </c>
      <c r="BL48" s="51">
        <v>20</v>
      </c>
    </row>
    <row r="49" spans="1:64" ht="15">
      <c r="A49" s="84" t="s">
        <v>250</v>
      </c>
      <c r="B49" s="84" t="s">
        <v>266</v>
      </c>
      <c r="C49" s="53"/>
      <c r="D49" s="54"/>
      <c r="E49" s="65"/>
      <c r="F49" s="55"/>
      <c r="G49" s="53"/>
      <c r="H49" s="57"/>
      <c r="I49" s="56"/>
      <c r="J49" s="56"/>
      <c r="K49" s="36" t="s">
        <v>65</v>
      </c>
      <c r="L49" s="83">
        <v>59</v>
      </c>
      <c r="M49" s="83"/>
      <c r="N49" s="63"/>
      <c r="O49" s="86" t="s">
        <v>268</v>
      </c>
      <c r="P49" s="88">
        <v>43707.9978125</v>
      </c>
      <c r="Q49" s="86" t="s">
        <v>272</v>
      </c>
      <c r="R49" s="86"/>
      <c r="S49" s="86"/>
      <c r="T49" s="86" t="s">
        <v>293</v>
      </c>
      <c r="U49" s="86"/>
      <c r="V49" s="90" t="s">
        <v>334</v>
      </c>
      <c r="W49" s="88">
        <v>43707.9978125</v>
      </c>
      <c r="X49" s="90" t="s">
        <v>396</v>
      </c>
      <c r="Y49" s="86"/>
      <c r="Z49" s="86"/>
      <c r="AA49" s="92" t="s">
        <v>462</v>
      </c>
      <c r="AB49" s="86"/>
      <c r="AC49" s="86" t="b">
        <v>0</v>
      </c>
      <c r="AD49" s="86">
        <v>0</v>
      </c>
      <c r="AE49" s="92" t="s">
        <v>482</v>
      </c>
      <c r="AF49" s="86" t="b">
        <v>0</v>
      </c>
      <c r="AG49" s="86" t="s">
        <v>483</v>
      </c>
      <c r="AH49" s="86"/>
      <c r="AI49" s="92" t="s">
        <v>482</v>
      </c>
      <c r="AJ49" s="86" t="b">
        <v>0</v>
      </c>
      <c r="AK49" s="86">
        <v>0</v>
      </c>
      <c r="AL49" s="92" t="s">
        <v>480</v>
      </c>
      <c r="AM49" s="86" t="s">
        <v>484</v>
      </c>
      <c r="AN49" s="86" t="b">
        <v>0</v>
      </c>
      <c r="AO49" s="92" t="s">
        <v>480</v>
      </c>
      <c r="AP49" s="86" t="s">
        <v>176</v>
      </c>
      <c r="AQ49" s="86">
        <v>0</v>
      </c>
      <c r="AR49" s="86">
        <v>0</v>
      </c>
      <c r="AS49" s="86"/>
      <c r="AT49" s="86"/>
      <c r="AU49" s="86"/>
      <c r="AV49" s="86"/>
      <c r="AW49" s="86"/>
      <c r="AX49" s="86"/>
      <c r="AY49" s="86"/>
      <c r="AZ49" s="86"/>
      <c r="BA49">
        <v>1</v>
      </c>
      <c r="BB49" s="85" t="str">
        <f>REPLACE(INDEX(GroupVertices[Group],MATCH(Edges25[[#This Row],[Vertex 1]],GroupVertices[Vertex],0)),1,1,"")</f>
        <v>3</v>
      </c>
      <c r="BC49" s="85" t="str">
        <f>REPLACE(INDEX(GroupVertices[Group],MATCH(Edges25[[#This Row],[Vertex 2]],GroupVertices[Vertex],0)),1,1,"")</f>
        <v>2</v>
      </c>
      <c r="BD49" s="51"/>
      <c r="BE49" s="52"/>
      <c r="BF49" s="51"/>
      <c r="BG49" s="52"/>
      <c r="BH49" s="51"/>
      <c r="BI49" s="52"/>
      <c r="BJ49" s="51"/>
      <c r="BK49" s="52"/>
      <c r="BL49" s="51"/>
    </row>
    <row r="50" spans="1:64" ht="15">
      <c r="A50" s="84" t="s">
        <v>251</v>
      </c>
      <c r="B50" s="84" t="s">
        <v>250</v>
      </c>
      <c r="C50" s="53"/>
      <c r="D50" s="54"/>
      <c r="E50" s="65"/>
      <c r="F50" s="55"/>
      <c r="G50" s="53"/>
      <c r="H50" s="57"/>
      <c r="I50" s="56"/>
      <c r="J50" s="56"/>
      <c r="K50" s="36" t="s">
        <v>65</v>
      </c>
      <c r="L50" s="83">
        <v>61</v>
      </c>
      <c r="M50" s="83"/>
      <c r="N50" s="63"/>
      <c r="O50" s="86" t="s">
        <v>268</v>
      </c>
      <c r="P50" s="88">
        <v>43703.56917824074</v>
      </c>
      <c r="Q50" s="86" t="s">
        <v>269</v>
      </c>
      <c r="R50" s="90" t="s">
        <v>283</v>
      </c>
      <c r="S50" s="86" t="s">
        <v>289</v>
      </c>
      <c r="T50" s="86" t="s">
        <v>291</v>
      </c>
      <c r="U50" s="86"/>
      <c r="V50" s="90" t="s">
        <v>335</v>
      </c>
      <c r="W50" s="88">
        <v>43703.56917824074</v>
      </c>
      <c r="X50" s="90" t="s">
        <v>397</v>
      </c>
      <c r="Y50" s="86"/>
      <c r="Z50" s="86"/>
      <c r="AA50" s="92" t="s">
        <v>463</v>
      </c>
      <c r="AB50" s="86"/>
      <c r="AC50" s="86" t="b">
        <v>0</v>
      </c>
      <c r="AD50" s="86">
        <v>0</v>
      </c>
      <c r="AE50" s="92" t="s">
        <v>482</v>
      </c>
      <c r="AF50" s="86" t="b">
        <v>0</v>
      </c>
      <c r="AG50" s="86" t="s">
        <v>483</v>
      </c>
      <c r="AH50" s="86"/>
      <c r="AI50" s="92" t="s">
        <v>482</v>
      </c>
      <c r="AJ50" s="86" t="b">
        <v>0</v>
      </c>
      <c r="AK50" s="86">
        <v>0</v>
      </c>
      <c r="AL50" s="92" t="s">
        <v>460</v>
      </c>
      <c r="AM50" s="86" t="s">
        <v>486</v>
      </c>
      <c r="AN50" s="86" t="b">
        <v>0</v>
      </c>
      <c r="AO50" s="92" t="s">
        <v>460</v>
      </c>
      <c r="AP50" s="86" t="s">
        <v>176</v>
      </c>
      <c r="AQ50" s="86">
        <v>0</v>
      </c>
      <c r="AR50" s="86">
        <v>0</v>
      </c>
      <c r="AS50" s="86"/>
      <c r="AT50" s="86"/>
      <c r="AU50" s="86"/>
      <c r="AV50" s="86"/>
      <c r="AW50" s="86"/>
      <c r="AX50" s="86"/>
      <c r="AY50" s="86"/>
      <c r="AZ50" s="86"/>
      <c r="BA50">
        <v>1</v>
      </c>
      <c r="BB50" s="85" t="str">
        <f>REPLACE(INDEX(GroupVertices[Group],MATCH(Edges25[[#This Row],[Vertex 1]],GroupVertices[Vertex],0)),1,1,"")</f>
        <v>3</v>
      </c>
      <c r="BC50" s="85" t="str">
        <f>REPLACE(INDEX(GroupVertices[Group],MATCH(Edges25[[#This Row],[Vertex 2]],GroupVertices[Vertex],0)),1,1,"")</f>
        <v>3</v>
      </c>
      <c r="BD50" s="51">
        <v>0</v>
      </c>
      <c r="BE50" s="52">
        <v>0</v>
      </c>
      <c r="BF50" s="51">
        <v>0</v>
      </c>
      <c r="BG50" s="52">
        <v>0</v>
      </c>
      <c r="BH50" s="51">
        <v>0</v>
      </c>
      <c r="BI50" s="52">
        <v>0</v>
      </c>
      <c r="BJ50" s="51">
        <v>9</v>
      </c>
      <c r="BK50" s="52">
        <v>100</v>
      </c>
      <c r="BL50" s="51">
        <v>9</v>
      </c>
    </row>
    <row r="51" spans="1:64" ht="15">
      <c r="A51" s="84" t="s">
        <v>251</v>
      </c>
      <c r="B51" s="84" t="s">
        <v>265</v>
      </c>
      <c r="C51" s="53"/>
      <c r="D51" s="54"/>
      <c r="E51" s="65"/>
      <c r="F51" s="55"/>
      <c r="G51" s="53"/>
      <c r="H51" s="57"/>
      <c r="I51" s="56"/>
      <c r="J51" s="56"/>
      <c r="K51" s="36" t="s">
        <v>65</v>
      </c>
      <c r="L51" s="83">
        <v>62</v>
      </c>
      <c r="M51" s="83"/>
      <c r="N51" s="63"/>
      <c r="O51" s="86" t="s">
        <v>268</v>
      </c>
      <c r="P51" s="88">
        <v>43708.097395833334</v>
      </c>
      <c r="Q51" s="86" t="s">
        <v>276</v>
      </c>
      <c r="R51" s="90" t="s">
        <v>285</v>
      </c>
      <c r="S51" s="86" t="s">
        <v>289</v>
      </c>
      <c r="T51" s="86" t="s">
        <v>293</v>
      </c>
      <c r="U51" s="86"/>
      <c r="V51" s="90" t="s">
        <v>335</v>
      </c>
      <c r="W51" s="88">
        <v>43708.097395833334</v>
      </c>
      <c r="X51" s="90" t="s">
        <v>398</v>
      </c>
      <c r="Y51" s="86"/>
      <c r="Z51" s="86"/>
      <c r="AA51" s="92" t="s">
        <v>464</v>
      </c>
      <c r="AB51" s="86"/>
      <c r="AC51" s="86" t="b">
        <v>0</v>
      </c>
      <c r="AD51" s="86">
        <v>0</v>
      </c>
      <c r="AE51" s="92" t="s">
        <v>482</v>
      </c>
      <c r="AF51" s="86" t="b">
        <v>0</v>
      </c>
      <c r="AG51" s="86" t="s">
        <v>483</v>
      </c>
      <c r="AH51" s="86"/>
      <c r="AI51" s="92" t="s">
        <v>482</v>
      </c>
      <c r="AJ51" s="86" t="b">
        <v>0</v>
      </c>
      <c r="AK51" s="86">
        <v>0</v>
      </c>
      <c r="AL51" s="92" t="s">
        <v>481</v>
      </c>
      <c r="AM51" s="86" t="s">
        <v>486</v>
      </c>
      <c r="AN51" s="86" t="b">
        <v>0</v>
      </c>
      <c r="AO51" s="92" t="s">
        <v>481</v>
      </c>
      <c r="AP51" s="86" t="s">
        <v>176</v>
      </c>
      <c r="AQ51" s="86">
        <v>0</v>
      </c>
      <c r="AR51" s="86">
        <v>0</v>
      </c>
      <c r="AS51" s="86"/>
      <c r="AT51" s="86"/>
      <c r="AU51" s="86"/>
      <c r="AV51" s="86"/>
      <c r="AW51" s="86"/>
      <c r="AX51" s="86"/>
      <c r="AY51" s="86"/>
      <c r="AZ51" s="86"/>
      <c r="BA51">
        <v>2</v>
      </c>
      <c r="BB51" s="85" t="str">
        <f>REPLACE(INDEX(GroupVertices[Group],MATCH(Edges25[[#This Row],[Vertex 1]],GroupVertices[Vertex],0)),1,1,"")</f>
        <v>3</v>
      </c>
      <c r="BC51" s="85" t="str">
        <f>REPLACE(INDEX(GroupVertices[Group],MATCH(Edges25[[#This Row],[Vertex 2]],GroupVertices[Vertex],0)),1,1,"")</f>
        <v>2</v>
      </c>
      <c r="BD51" s="51">
        <v>0</v>
      </c>
      <c r="BE51" s="52">
        <v>0</v>
      </c>
      <c r="BF51" s="51">
        <v>0</v>
      </c>
      <c r="BG51" s="52">
        <v>0</v>
      </c>
      <c r="BH51" s="51">
        <v>0</v>
      </c>
      <c r="BI51" s="52">
        <v>0</v>
      </c>
      <c r="BJ51" s="51">
        <v>16</v>
      </c>
      <c r="BK51" s="52">
        <v>100</v>
      </c>
      <c r="BL51" s="51">
        <v>16</v>
      </c>
    </row>
    <row r="52" spans="1:64" ht="15">
      <c r="A52" s="84" t="s">
        <v>251</v>
      </c>
      <c r="B52" s="84" t="s">
        <v>266</v>
      </c>
      <c r="C52" s="53"/>
      <c r="D52" s="54"/>
      <c r="E52" s="65"/>
      <c r="F52" s="55"/>
      <c r="G52" s="53"/>
      <c r="H52" s="57"/>
      <c r="I52" s="56"/>
      <c r="J52" s="56"/>
      <c r="K52" s="36" t="s">
        <v>65</v>
      </c>
      <c r="L52" s="83">
        <v>63</v>
      </c>
      <c r="M52" s="83"/>
      <c r="N52" s="63"/>
      <c r="O52" s="86" t="s">
        <v>268</v>
      </c>
      <c r="P52" s="88">
        <v>43708.09905092593</v>
      </c>
      <c r="Q52" s="86" t="s">
        <v>272</v>
      </c>
      <c r="R52" s="86"/>
      <c r="S52" s="86"/>
      <c r="T52" s="86" t="s">
        <v>293</v>
      </c>
      <c r="U52" s="86"/>
      <c r="V52" s="90" t="s">
        <v>335</v>
      </c>
      <c r="W52" s="88">
        <v>43708.09905092593</v>
      </c>
      <c r="X52" s="90" t="s">
        <v>399</v>
      </c>
      <c r="Y52" s="86"/>
      <c r="Z52" s="86"/>
      <c r="AA52" s="92" t="s">
        <v>465</v>
      </c>
      <c r="AB52" s="86"/>
      <c r="AC52" s="86" t="b">
        <v>0</v>
      </c>
      <c r="AD52" s="86">
        <v>0</v>
      </c>
      <c r="AE52" s="92" t="s">
        <v>482</v>
      </c>
      <c r="AF52" s="86" t="b">
        <v>0</v>
      </c>
      <c r="AG52" s="86" t="s">
        <v>483</v>
      </c>
      <c r="AH52" s="86"/>
      <c r="AI52" s="92" t="s">
        <v>482</v>
      </c>
      <c r="AJ52" s="86" t="b">
        <v>0</v>
      </c>
      <c r="AK52" s="86">
        <v>0</v>
      </c>
      <c r="AL52" s="92" t="s">
        <v>480</v>
      </c>
      <c r="AM52" s="86" t="s">
        <v>486</v>
      </c>
      <c r="AN52" s="86" t="b">
        <v>0</v>
      </c>
      <c r="AO52" s="92" t="s">
        <v>480</v>
      </c>
      <c r="AP52" s="86" t="s">
        <v>176</v>
      </c>
      <c r="AQ52" s="86">
        <v>0</v>
      </c>
      <c r="AR52" s="86">
        <v>0</v>
      </c>
      <c r="AS52" s="86"/>
      <c r="AT52" s="86"/>
      <c r="AU52" s="86"/>
      <c r="AV52" s="86"/>
      <c r="AW52" s="86"/>
      <c r="AX52" s="86"/>
      <c r="AY52" s="86"/>
      <c r="AZ52" s="86"/>
      <c r="BA52">
        <v>1</v>
      </c>
      <c r="BB52" s="85" t="str">
        <f>REPLACE(INDEX(GroupVertices[Group],MATCH(Edges25[[#This Row],[Vertex 1]],GroupVertices[Vertex],0)),1,1,"")</f>
        <v>3</v>
      </c>
      <c r="BC52" s="85" t="str">
        <f>REPLACE(INDEX(GroupVertices[Group],MATCH(Edges25[[#This Row],[Vertex 2]],GroupVertices[Vertex],0)),1,1,"")</f>
        <v>2</v>
      </c>
      <c r="BD52" s="51"/>
      <c r="BE52" s="52"/>
      <c r="BF52" s="51"/>
      <c r="BG52" s="52"/>
      <c r="BH52" s="51"/>
      <c r="BI52" s="52"/>
      <c r="BJ52" s="51"/>
      <c r="BK52" s="52"/>
      <c r="BL52" s="51"/>
    </row>
    <row r="53" spans="1:64" ht="15">
      <c r="A53" s="84" t="s">
        <v>252</v>
      </c>
      <c r="B53" s="84" t="s">
        <v>266</v>
      </c>
      <c r="C53" s="53"/>
      <c r="D53" s="54"/>
      <c r="E53" s="65"/>
      <c r="F53" s="55"/>
      <c r="G53" s="53"/>
      <c r="H53" s="57"/>
      <c r="I53" s="56"/>
      <c r="J53" s="56"/>
      <c r="K53" s="36" t="s">
        <v>65</v>
      </c>
      <c r="L53" s="83">
        <v>65</v>
      </c>
      <c r="M53" s="83"/>
      <c r="N53" s="63"/>
      <c r="O53" s="86" t="s">
        <v>268</v>
      </c>
      <c r="P53" s="88">
        <v>43708.0003125</v>
      </c>
      <c r="Q53" s="86" t="s">
        <v>272</v>
      </c>
      <c r="R53" s="86"/>
      <c r="S53" s="86"/>
      <c r="T53" s="86" t="s">
        <v>293</v>
      </c>
      <c r="U53" s="86"/>
      <c r="V53" s="90" t="s">
        <v>336</v>
      </c>
      <c r="W53" s="88">
        <v>43708.0003125</v>
      </c>
      <c r="X53" s="90" t="s">
        <v>400</v>
      </c>
      <c r="Y53" s="86"/>
      <c r="Z53" s="86"/>
      <c r="AA53" s="92" t="s">
        <v>466</v>
      </c>
      <c r="AB53" s="86"/>
      <c r="AC53" s="86" t="b">
        <v>0</v>
      </c>
      <c r="AD53" s="86">
        <v>0</v>
      </c>
      <c r="AE53" s="92" t="s">
        <v>482</v>
      </c>
      <c r="AF53" s="86" t="b">
        <v>0</v>
      </c>
      <c r="AG53" s="86" t="s">
        <v>483</v>
      </c>
      <c r="AH53" s="86"/>
      <c r="AI53" s="92" t="s">
        <v>482</v>
      </c>
      <c r="AJ53" s="86" t="b">
        <v>0</v>
      </c>
      <c r="AK53" s="86">
        <v>0</v>
      </c>
      <c r="AL53" s="92" t="s">
        <v>480</v>
      </c>
      <c r="AM53" s="86" t="s">
        <v>484</v>
      </c>
      <c r="AN53" s="86" t="b">
        <v>0</v>
      </c>
      <c r="AO53" s="92" t="s">
        <v>480</v>
      </c>
      <c r="AP53" s="86" t="s">
        <v>176</v>
      </c>
      <c r="AQ53" s="86">
        <v>0</v>
      </c>
      <c r="AR53" s="86">
        <v>0</v>
      </c>
      <c r="AS53" s="86"/>
      <c r="AT53" s="86"/>
      <c r="AU53" s="86"/>
      <c r="AV53" s="86"/>
      <c r="AW53" s="86"/>
      <c r="AX53" s="86"/>
      <c r="AY53" s="86"/>
      <c r="AZ53" s="86"/>
      <c r="BA53">
        <v>1</v>
      </c>
      <c r="BB53" s="85" t="str">
        <f>REPLACE(INDEX(GroupVertices[Group],MATCH(Edges25[[#This Row],[Vertex 1]],GroupVertices[Vertex],0)),1,1,"")</f>
        <v>2</v>
      </c>
      <c r="BC53" s="85" t="str">
        <f>REPLACE(INDEX(GroupVertices[Group],MATCH(Edges25[[#This Row],[Vertex 2]],GroupVertices[Vertex],0)),1,1,"")</f>
        <v>2</v>
      </c>
      <c r="BD53" s="51"/>
      <c r="BE53" s="52"/>
      <c r="BF53" s="51"/>
      <c r="BG53" s="52"/>
      <c r="BH53" s="51"/>
      <c r="BI53" s="52"/>
      <c r="BJ53" s="51"/>
      <c r="BK53" s="52"/>
      <c r="BL53" s="51"/>
    </row>
    <row r="54" spans="1:64" ht="15">
      <c r="A54" s="84" t="s">
        <v>252</v>
      </c>
      <c r="B54" s="84" t="s">
        <v>265</v>
      </c>
      <c r="C54" s="53"/>
      <c r="D54" s="54"/>
      <c r="E54" s="65"/>
      <c r="F54" s="55"/>
      <c r="G54" s="53"/>
      <c r="H54" s="57"/>
      <c r="I54" s="56"/>
      <c r="J54" s="56"/>
      <c r="K54" s="36" t="s">
        <v>65</v>
      </c>
      <c r="L54" s="83">
        <v>67</v>
      </c>
      <c r="M54" s="83"/>
      <c r="N54" s="63"/>
      <c r="O54" s="86" t="s">
        <v>268</v>
      </c>
      <c r="P54" s="88">
        <v>43708.133368055554</v>
      </c>
      <c r="Q54" s="86" t="s">
        <v>276</v>
      </c>
      <c r="R54" s="90" t="s">
        <v>285</v>
      </c>
      <c r="S54" s="86" t="s">
        <v>289</v>
      </c>
      <c r="T54" s="86" t="s">
        <v>293</v>
      </c>
      <c r="U54" s="86"/>
      <c r="V54" s="90" t="s">
        <v>336</v>
      </c>
      <c r="W54" s="88">
        <v>43708.133368055554</v>
      </c>
      <c r="X54" s="90" t="s">
        <v>401</v>
      </c>
      <c r="Y54" s="86"/>
      <c r="Z54" s="86"/>
      <c r="AA54" s="92" t="s">
        <v>467</v>
      </c>
      <c r="AB54" s="86"/>
      <c r="AC54" s="86" t="b">
        <v>0</v>
      </c>
      <c r="AD54" s="86">
        <v>0</v>
      </c>
      <c r="AE54" s="92" t="s">
        <v>482</v>
      </c>
      <c r="AF54" s="86" t="b">
        <v>0</v>
      </c>
      <c r="AG54" s="86" t="s">
        <v>483</v>
      </c>
      <c r="AH54" s="86"/>
      <c r="AI54" s="92" t="s">
        <v>482</v>
      </c>
      <c r="AJ54" s="86" t="b">
        <v>0</v>
      </c>
      <c r="AK54" s="86">
        <v>0</v>
      </c>
      <c r="AL54" s="92" t="s">
        <v>481</v>
      </c>
      <c r="AM54" s="86" t="s">
        <v>484</v>
      </c>
      <c r="AN54" s="86" t="b">
        <v>0</v>
      </c>
      <c r="AO54" s="92" t="s">
        <v>481</v>
      </c>
      <c r="AP54" s="86" t="s">
        <v>176</v>
      </c>
      <c r="AQ54" s="86">
        <v>0</v>
      </c>
      <c r="AR54" s="86">
        <v>0</v>
      </c>
      <c r="AS54" s="86"/>
      <c r="AT54" s="86"/>
      <c r="AU54" s="86"/>
      <c r="AV54" s="86"/>
      <c r="AW54" s="86"/>
      <c r="AX54" s="86"/>
      <c r="AY54" s="86"/>
      <c r="AZ54" s="86"/>
      <c r="BA54">
        <v>2</v>
      </c>
      <c r="BB54" s="85" t="str">
        <f>REPLACE(INDEX(GroupVertices[Group],MATCH(Edges25[[#This Row],[Vertex 1]],GroupVertices[Vertex],0)),1,1,"")</f>
        <v>2</v>
      </c>
      <c r="BC54" s="85" t="str">
        <f>REPLACE(INDEX(GroupVertices[Group],MATCH(Edges25[[#This Row],[Vertex 2]],GroupVertices[Vertex],0)),1,1,"")</f>
        <v>2</v>
      </c>
      <c r="BD54" s="51">
        <v>0</v>
      </c>
      <c r="BE54" s="52">
        <v>0</v>
      </c>
      <c r="BF54" s="51">
        <v>0</v>
      </c>
      <c r="BG54" s="52">
        <v>0</v>
      </c>
      <c r="BH54" s="51">
        <v>0</v>
      </c>
      <c r="BI54" s="52">
        <v>0</v>
      </c>
      <c r="BJ54" s="51">
        <v>16</v>
      </c>
      <c r="BK54" s="52">
        <v>100</v>
      </c>
      <c r="BL54" s="51">
        <v>16</v>
      </c>
    </row>
    <row r="55" spans="1:64" ht="15">
      <c r="A55" s="84" t="s">
        <v>253</v>
      </c>
      <c r="B55" s="84" t="s">
        <v>266</v>
      </c>
      <c r="C55" s="53"/>
      <c r="D55" s="54"/>
      <c r="E55" s="65"/>
      <c r="F55" s="55"/>
      <c r="G55" s="53"/>
      <c r="H55" s="57"/>
      <c r="I55" s="56"/>
      <c r="J55" s="56"/>
      <c r="K55" s="36" t="s">
        <v>65</v>
      </c>
      <c r="L55" s="83">
        <v>68</v>
      </c>
      <c r="M55" s="83"/>
      <c r="N55" s="63"/>
      <c r="O55" s="86" t="s">
        <v>268</v>
      </c>
      <c r="P55" s="88">
        <v>43708.20407407408</v>
      </c>
      <c r="Q55" s="86" t="s">
        <v>272</v>
      </c>
      <c r="R55" s="86"/>
      <c r="S55" s="86"/>
      <c r="T55" s="86" t="s">
        <v>293</v>
      </c>
      <c r="U55" s="86"/>
      <c r="V55" s="90" t="s">
        <v>337</v>
      </c>
      <c r="W55" s="88">
        <v>43708.20407407408</v>
      </c>
      <c r="X55" s="90" t="s">
        <v>402</v>
      </c>
      <c r="Y55" s="86"/>
      <c r="Z55" s="86"/>
      <c r="AA55" s="92" t="s">
        <v>468</v>
      </c>
      <c r="AB55" s="86"/>
      <c r="AC55" s="86" t="b">
        <v>0</v>
      </c>
      <c r="AD55" s="86">
        <v>0</v>
      </c>
      <c r="AE55" s="92" t="s">
        <v>482</v>
      </c>
      <c r="AF55" s="86" t="b">
        <v>0</v>
      </c>
      <c r="AG55" s="86" t="s">
        <v>483</v>
      </c>
      <c r="AH55" s="86"/>
      <c r="AI55" s="92" t="s">
        <v>482</v>
      </c>
      <c r="AJ55" s="86" t="b">
        <v>0</v>
      </c>
      <c r="AK55" s="86">
        <v>0</v>
      </c>
      <c r="AL55" s="92" t="s">
        <v>480</v>
      </c>
      <c r="AM55" s="86" t="s">
        <v>485</v>
      </c>
      <c r="AN55" s="86" t="b">
        <v>0</v>
      </c>
      <c r="AO55" s="92" t="s">
        <v>480</v>
      </c>
      <c r="AP55" s="86" t="s">
        <v>176</v>
      </c>
      <c r="AQ55" s="86">
        <v>0</v>
      </c>
      <c r="AR55" s="86">
        <v>0</v>
      </c>
      <c r="AS55" s="86"/>
      <c r="AT55" s="86"/>
      <c r="AU55" s="86"/>
      <c r="AV55" s="86"/>
      <c r="AW55" s="86"/>
      <c r="AX55" s="86"/>
      <c r="AY55" s="86"/>
      <c r="AZ55" s="86"/>
      <c r="BA55">
        <v>1</v>
      </c>
      <c r="BB55" s="85" t="str">
        <f>REPLACE(INDEX(GroupVertices[Group],MATCH(Edges25[[#This Row],[Vertex 1]],GroupVertices[Vertex],0)),1,1,"")</f>
        <v>2</v>
      </c>
      <c r="BC55" s="85" t="str">
        <f>REPLACE(INDEX(GroupVertices[Group],MATCH(Edges25[[#This Row],[Vertex 2]],GroupVertices[Vertex],0)),1,1,"")</f>
        <v>2</v>
      </c>
      <c r="BD55" s="51"/>
      <c r="BE55" s="52"/>
      <c r="BF55" s="51"/>
      <c r="BG55" s="52"/>
      <c r="BH55" s="51"/>
      <c r="BI55" s="52"/>
      <c r="BJ55" s="51"/>
      <c r="BK55" s="52"/>
      <c r="BL55" s="51"/>
    </row>
    <row r="56" spans="1:64" ht="15">
      <c r="A56" s="84" t="s">
        <v>254</v>
      </c>
      <c r="B56" s="84" t="s">
        <v>266</v>
      </c>
      <c r="C56" s="53"/>
      <c r="D56" s="54"/>
      <c r="E56" s="65"/>
      <c r="F56" s="55"/>
      <c r="G56" s="53"/>
      <c r="H56" s="57"/>
      <c r="I56" s="56"/>
      <c r="J56" s="56"/>
      <c r="K56" s="36" t="s">
        <v>65</v>
      </c>
      <c r="L56" s="83">
        <v>70</v>
      </c>
      <c r="M56" s="83"/>
      <c r="N56" s="63"/>
      <c r="O56" s="86" t="s">
        <v>268</v>
      </c>
      <c r="P56" s="88">
        <v>43708.20479166666</v>
      </c>
      <c r="Q56" s="86" t="s">
        <v>272</v>
      </c>
      <c r="R56" s="86"/>
      <c r="S56" s="86"/>
      <c r="T56" s="86" t="s">
        <v>293</v>
      </c>
      <c r="U56" s="86"/>
      <c r="V56" s="90" t="s">
        <v>338</v>
      </c>
      <c r="W56" s="88">
        <v>43708.20479166666</v>
      </c>
      <c r="X56" s="90" t="s">
        <v>403</v>
      </c>
      <c r="Y56" s="86"/>
      <c r="Z56" s="86"/>
      <c r="AA56" s="92" t="s">
        <v>469</v>
      </c>
      <c r="AB56" s="86"/>
      <c r="AC56" s="86" t="b">
        <v>0</v>
      </c>
      <c r="AD56" s="86">
        <v>0</v>
      </c>
      <c r="AE56" s="92" t="s">
        <v>482</v>
      </c>
      <c r="AF56" s="86" t="b">
        <v>0</v>
      </c>
      <c r="AG56" s="86" t="s">
        <v>483</v>
      </c>
      <c r="AH56" s="86"/>
      <c r="AI56" s="92" t="s">
        <v>482</v>
      </c>
      <c r="AJ56" s="86" t="b">
        <v>0</v>
      </c>
      <c r="AK56" s="86">
        <v>0</v>
      </c>
      <c r="AL56" s="92" t="s">
        <v>480</v>
      </c>
      <c r="AM56" s="86" t="s">
        <v>485</v>
      </c>
      <c r="AN56" s="86" t="b">
        <v>0</v>
      </c>
      <c r="AO56" s="92" t="s">
        <v>480</v>
      </c>
      <c r="AP56" s="86" t="s">
        <v>176</v>
      </c>
      <c r="AQ56" s="86">
        <v>0</v>
      </c>
      <c r="AR56" s="86">
        <v>0</v>
      </c>
      <c r="AS56" s="86"/>
      <c r="AT56" s="86"/>
      <c r="AU56" s="86"/>
      <c r="AV56" s="86"/>
      <c r="AW56" s="86"/>
      <c r="AX56" s="86"/>
      <c r="AY56" s="86"/>
      <c r="AZ56" s="86"/>
      <c r="BA56">
        <v>1</v>
      </c>
      <c r="BB56" s="85" t="str">
        <f>REPLACE(INDEX(GroupVertices[Group],MATCH(Edges25[[#This Row],[Vertex 1]],GroupVertices[Vertex],0)),1,1,"")</f>
        <v>2</v>
      </c>
      <c r="BC56" s="85" t="str">
        <f>REPLACE(INDEX(GroupVertices[Group],MATCH(Edges25[[#This Row],[Vertex 2]],GroupVertices[Vertex],0)),1,1,"")</f>
        <v>2</v>
      </c>
      <c r="BD56" s="51"/>
      <c r="BE56" s="52"/>
      <c r="BF56" s="51"/>
      <c r="BG56" s="52"/>
      <c r="BH56" s="51"/>
      <c r="BI56" s="52"/>
      <c r="BJ56" s="51"/>
      <c r="BK56" s="52"/>
      <c r="BL56" s="51"/>
    </row>
    <row r="57" spans="1:64" ht="15">
      <c r="A57" s="84" t="s">
        <v>255</v>
      </c>
      <c r="B57" s="84" t="s">
        <v>266</v>
      </c>
      <c r="C57" s="53"/>
      <c r="D57" s="54"/>
      <c r="E57" s="65"/>
      <c r="F57" s="55"/>
      <c r="G57" s="53"/>
      <c r="H57" s="57"/>
      <c r="I57" s="56"/>
      <c r="J57" s="56"/>
      <c r="K57" s="36" t="s">
        <v>65</v>
      </c>
      <c r="L57" s="83">
        <v>72</v>
      </c>
      <c r="M57" s="83"/>
      <c r="N57" s="63"/>
      <c r="O57" s="86" t="s">
        <v>268</v>
      </c>
      <c r="P57" s="88">
        <v>43708.20601851852</v>
      </c>
      <c r="Q57" s="86" t="s">
        <v>272</v>
      </c>
      <c r="R57" s="86"/>
      <c r="S57" s="86"/>
      <c r="T57" s="86" t="s">
        <v>293</v>
      </c>
      <c r="U57" s="86"/>
      <c r="V57" s="90" t="s">
        <v>339</v>
      </c>
      <c r="W57" s="88">
        <v>43708.20601851852</v>
      </c>
      <c r="X57" s="90" t="s">
        <v>404</v>
      </c>
      <c r="Y57" s="86"/>
      <c r="Z57" s="86"/>
      <c r="AA57" s="92" t="s">
        <v>470</v>
      </c>
      <c r="AB57" s="86"/>
      <c r="AC57" s="86" t="b">
        <v>0</v>
      </c>
      <c r="AD57" s="86">
        <v>0</v>
      </c>
      <c r="AE57" s="92" t="s">
        <v>482</v>
      </c>
      <c r="AF57" s="86" t="b">
        <v>0</v>
      </c>
      <c r="AG57" s="86" t="s">
        <v>483</v>
      </c>
      <c r="AH57" s="86"/>
      <c r="AI57" s="92" t="s">
        <v>482</v>
      </c>
      <c r="AJ57" s="86" t="b">
        <v>0</v>
      </c>
      <c r="AK57" s="86">
        <v>0</v>
      </c>
      <c r="AL57" s="92" t="s">
        <v>480</v>
      </c>
      <c r="AM57" s="86" t="s">
        <v>485</v>
      </c>
      <c r="AN57" s="86" t="b">
        <v>0</v>
      </c>
      <c r="AO57" s="92" t="s">
        <v>480</v>
      </c>
      <c r="AP57" s="86" t="s">
        <v>176</v>
      </c>
      <c r="AQ57" s="86">
        <v>0</v>
      </c>
      <c r="AR57" s="86">
        <v>0</v>
      </c>
      <c r="AS57" s="86"/>
      <c r="AT57" s="86"/>
      <c r="AU57" s="86"/>
      <c r="AV57" s="86"/>
      <c r="AW57" s="86"/>
      <c r="AX57" s="86"/>
      <c r="AY57" s="86"/>
      <c r="AZ57" s="86"/>
      <c r="BA57">
        <v>1</v>
      </c>
      <c r="BB57" s="85" t="str">
        <f>REPLACE(INDEX(GroupVertices[Group],MATCH(Edges25[[#This Row],[Vertex 1]],GroupVertices[Vertex],0)),1,1,"")</f>
        <v>2</v>
      </c>
      <c r="BC57" s="85" t="str">
        <f>REPLACE(INDEX(GroupVertices[Group],MATCH(Edges25[[#This Row],[Vertex 2]],GroupVertices[Vertex],0)),1,1,"")</f>
        <v>2</v>
      </c>
      <c r="BD57" s="51"/>
      <c r="BE57" s="52"/>
      <c r="BF57" s="51"/>
      <c r="BG57" s="52"/>
      <c r="BH57" s="51"/>
      <c r="BI57" s="52"/>
      <c r="BJ57" s="51"/>
      <c r="BK57" s="52"/>
      <c r="BL57" s="51"/>
    </row>
    <row r="58" spans="1:64" ht="15">
      <c r="A58" s="84" t="s">
        <v>256</v>
      </c>
      <c r="B58" s="84" t="s">
        <v>266</v>
      </c>
      <c r="C58" s="53"/>
      <c r="D58" s="54"/>
      <c r="E58" s="65"/>
      <c r="F58" s="55"/>
      <c r="G58" s="53"/>
      <c r="H58" s="57"/>
      <c r="I58" s="56"/>
      <c r="J58" s="56"/>
      <c r="K58" s="36" t="s">
        <v>65</v>
      </c>
      <c r="L58" s="83">
        <v>74</v>
      </c>
      <c r="M58" s="83"/>
      <c r="N58" s="63"/>
      <c r="O58" s="86" t="s">
        <v>268</v>
      </c>
      <c r="P58" s="88">
        <v>43708.21181712963</v>
      </c>
      <c r="Q58" s="86" t="s">
        <v>272</v>
      </c>
      <c r="R58" s="86"/>
      <c r="S58" s="86"/>
      <c r="T58" s="86" t="s">
        <v>293</v>
      </c>
      <c r="U58" s="86"/>
      <c r="V58" s="90" t="s">
        <v>340</v>
      </c>
      <c r="W58" s="88">
        <v>43708.21181712963</v>
      </c>
      <c r="X58" s="90" t="s">
        <v>405</v>
      </c>
      <c r="Y58" s="86"/>
      <c r="Z58" s="86"/>
      <c r="AA58" s="92" t="s">
        <v>471</v>
      </c>
      <c r="AB58" s="86"/>
      <c r="AC58" s="86" t="b">
        <v>0</v>
      </c>
      <c r="AD58" s="86">
        <v>0</v>
      </c>
      <c r="AE58" s="92" t="s">
        <v>482</v>
      </c>
      <c r="AF58" s="86" t="b">
        <v>0</v>
      </c>
      <c r="AG58" s="86" t="s">
        <v>483</v>
      </c>
      <c r="AH58" s="86"/>
      <c r="AI58" s="92" t="s">
        <v>482</v>
      </c>
      <c r="AJ58" s="86" t="b">
        <v>0</v>
      </c>
      <c r="AK58" s="86">
        <v>0</v>
      </c>
      <c r="AL58" s="92" t="s">
        <v>480</v>
      </c>
      <c r="AM58" s="86" t="s">
        <v>485</v>
      </c>
      <c r="AN58" s="86" t="b">
        <v>0</v>
      </c>
      <c r="AO58" s="92" t="s">
        <v>480</v>
      </c>
      <c r="AP58" s="86" t="s">
        <v>176</v>
      </c>
      <c r="AQ58" s="86">
        <v>0</v>
      </c>
      <c r="AR58" s="86">
        <v>0</v>
      </c>
      <c r="AS58" s="86"/>
      <c r="AT58" s="86"/>
      <c r="AU58" s="86"/>
      <c r="AV58" s="86"/>
      <c r="AW58" s="86"/>
      <c r="AX58" s="86"/>
      <c r="AY58" s="86"/>
      <c r="AZ58" s="86"/>
      <c r="BA58">
        <v>1</v>
      </c>
      <c r="BB58" s="85" t="str">
        <f>REPLACE(INDEX(GroupVertices[Group],MATCH(Edges25[[#This Row],[Vertex 1]],GroupVertices[Vertex],0)),1,1,"")</f>
        <v>2</v>
      </c>
      <c r="BC58" s="85" t="str">
        <f>REPLACE(INDEX(GroupVertices[Group],MATCH(Edges25[[#This Row],[Vertex 2]],GroupVertices[Vertex],0)),1,1,"")</f>
        <v>2</v>
      </c>
      <c r="BD58" s="51"/>
      <c r="BE58" s="52"/>
      <c r="BF58" s="51"/>
      <c r="BG58" s="52"/>
      <c r="BH58" s="51"/>
      <c r="BI58" s="52"/>
      <c r="BJ58" s="51"/>
      <c r="BK58" s="52"/>
      <c r="BL58" s="51"/>
    </row>
    <row r="59" spans="1:64" ht="15">
      <c r="A59" s="84" t="s">
        <v>257</v>
      </c>
      <c r="B59" s="84" t="s">
        <v>266</v>
      </c>
      <c r="C59" s="53"/>
      <c r="D59" s="54"/>
      <c r="E59" s="65"/>
      <c r="F59" s="55"/>
      <c r="G59" s="53"/>
      <c r="H59" s="57"/>
      <c r="I59" s="56"/>
      <c r="J59" s="56"/>
      <c r="K59" s="36" t="s">
        <v>65</v>
      </c>
      <c r="L59" s="83">
        <v>76</v>
      </c>
      <c r="M59" s="83"/>
      <c r="N59" s="63"/>
      <c r="O59" s="86" t="s">
        <v>268</v>
      </c>
      <c r="P59" s="88">
        <v>43708.227951388886</v>
      </c>
      <c r="Q59" s="86" t="s">
        <v>272</v>
      </c>
      <c r="R59" s="86"/>
      <c r="S59" s="86"/>
      <c r="T59" s="86" t="s">
        <v>293</v>
      </c>
      <c r="U59" s="86"/>
      <c r="V59" s="90" t="s">
        <v>341</v>
      </c>
      <c r="W59" s="88">
        <v>43708.227951388886</v>
      </c>
      <c r="X59" s="90" t="s">
        <v>406</v>
      </c>
      <c r="Y59" s="86"/>
      <c r="Z59" s="86"/>
      <c r="AA59" s="92" t="s">
        <v>472</v>
      </c>
      <c r="AB59" s="86"/>
      <c r="AC59" s="86" t="b">
        <v>0</v>
      </c>
      <c r="AD59" s="86">
        <v>0</v>
      </c>
      <c r="AE59" s="92" t="s">
        <v>482</v>
      </c>
      <c r="AF59" s="86" t="b">
        <v>0</v>
      </c>
      <c r="AG59" s="86" t="s">
        <v>483</v>
      </c>
      <c r="AH59" s="86"/>
      <c r="AI59" s="92" t="s">
        <v>482</v>
      </c>
      <c r="AJ59" s="86" t="b">
        <v>0</v>
      </c>
      <c r="AK59" s="86">
        <v>0</v>
      </c>
      <c r="AL59" s="92" t="s">
        <v>480</v>
      </c>
      <c r="AM59" s="86" t="s">
        <v>485</v>
      </c>
      <c r="AN59" s="86" t="b">
        <v>0</v>
      </c>
      <c r="AO59" s="92" t="s">
        <v>480</v>
      </c>
      <c r="AP59" s="86" t="s">
        <v>176</v>
      </c>
      <c r="AQ59" s="86">
        <v>0</v>
      </c>
      <c r="AR59" s="86">
        <v>0</v>
      </c>
      <c r="AS59" s="86"/>
      <c r="AT59" s="86"/>
      <c r="AU59" s="86"/>
      <c r="AV59" s="86"/>
      <c r="AW59" s="86"/>
      <c r="AX59" s="86"/>
      <c r="AY59" s="86"/>
      <c r="AZ59" s="86"/>
      <c r="BA59">
        <v>1</v>
      </c>
      <c r="BB59" s="85" t="str">
        <f>REPLACE(INDEX(GroupVertices[Group],MATCH(Edges25[[#This Row],[Vertex 1]],GroupVertices[Vertex],0)),1,1,"")</f>
        <v>2</v>
      </c>
      <c r="BC59" s="85" t="str">
        <f>REPLACE(INDEX(GroupVertices[Group],MATCH(Edges25[[#This Row],[Vertex 2]],GroupVertices[Vertex],0)),1,1,"")</f>
        <v>2</v>
      </c>
      <c r="BD59" s="51"/>
      <c r="BE59" s="52"/>
      <c r="BF59" s="51"/>
      <c r="BG59" s="52"/>
      <c r="BH59" s="51"/>
      <c r="BI59" s="52"/>
      <c r="BJ59" s="51"/>
      <c r="BK59" s="52"/>
      <c r="BL59" s="51"/>
    </row>
    <row r="60" spans="1:64" ht="15">
      <c r="A60" s="84" t="s">
        <v>258</v>
      </c>
      <c r="B60" s="84" t="s">
        <v>266</v>
      </c>
      <c r="C60" s="53"/>
      <c r="D60" s="54"/>
      <c r="E60" s="65"/>
      <c r="F60" s="55"/>
      <c r="G60" s="53"/>
      <c r="H60" s="57"/>
      <c r="I60" s="56"/>
      <c r="J60" s="56"/>
      <c r="K60" s="36" t="s">
        <v>65</v>
      </c>
      <c r="L60" s="83">
        <v>78</v>
      </c>
      <c r="M60" s="83"/>
      <c r="N60" s="63"/>
      <c r="O60" s="86" t="s">
        <v>268</v>
      </c>
      <c r="P60" s="88">
        <v>43708.233715277776</v>
      </c>
      <c r="Q60" s="86" t="s">
        <v>272</v>
      </c>
      <c r="R60" s="86"/>
      <c r="S60" s="86"/>
      <c r="T60" s="86" t="s">
        <v>293</v>
      </c>
      <c r="U60" s="86"/>
      <c r="V60" s="90" t="s">
        <v>342</v>
      </c>
      <c r="W60" s="88">
        <v>43708.233715277776</v>
      </c>
      <c r="X60" s="90" t="s">
        <v>407</v>
      </c>
      <c r="Y60" s="86"/>
      <c r="Z60" s="86"/>
      <c r="AA60" s="92" t="s">
        <v>473</v>
      </c>
      <c r="AB60" s="86"/>
      <c r="AC60" s="86" t="b">
        <v>0</v>
      </c>
      <c r="AD60" s="86">
        <v>0</v>
      </c>
      <c r="AE60" s="92" t="s">
        <v>482</v>
      </c>
      <c r="AF60" s="86" t="b">
        <v>0</v>
      </c>
      <c r="AG60" s="86" t="s">
        <v>483</v>
      </c>
      <c r="AH60" s="86"/>
      <c r="AI60" s="92" t="s">
        <v>482</v>
      </c>
      <c r="AJ60" s="86" t="b">
        <v>0</v>
      </c>
      <c r="AK60" s="86">
        <v>0</v>
      </c>
      <c r="AL60" s="92" t="s">
        <v>480</v>
      </c>
      <c r="AM60" s="86" t="s">
        <v>484</v>
      </c>
      <c r="AN60" s="86" t="b">
        <v>0</v>
      </c>
      <c r="AO60" s="92" t="s">
        <v>480</v>
      </c>
      <c r="AP60" s="86" t="s">
        <v>176</v>
      </c>
      <c r="AQ60" s="86">
        <v>0</v>
      </c>
      <c r="AR60" s="86">
        <v>0</v>
      </c>
      <c r="AS60" s="86"/>
      <c r="AT60" s="86"/>
      <c r="AU60" s="86"/>
      <c r="AV60" s="86"/>
      <c r="AW60" s="86"/>
      <c r="AX60" s="86"/>
      <c r="AY60" s="86"/>
      <c r="AZ60" s="86"/>
      <c r="BA60">
        <v>1</v>
      </c>
      <c r="BB60" s="85" t="str">
        <f>REPLACE(INDEX(GroupVertices[Group],MATCH(Edges25[[#This Row],[Vertex 1]],GroupVertices[Vertex],0)),1,1,"")</f>
        <v>2</v>
      </c>
      <c r="BC60" s="85" t="str">
        <f>REPLACE(INDEX(GroupVertices[Group],MATCH(Edges25[[#This Row],[Vertex 2]],GroupVertices[Vertex],0)),1,1,"")</f>
        <v>2</v>
      </c>
      <c r="BD60" s="51"/>
      <c r="BE60" s="52"/>
      <c r="BF60" s="51"/>
      <c r="BG60" s="52"/>
      <c r="BH60" s="51"/>
      <c r="BI60" s="52"/>
      <c r="BJ60" s="51"/>
      <c r="BK60" s="52"/>
      <c r="BL60" s="51"/>
    </row>
    <row r="61" spans="1:64" ht="15">
      <c r="A61" s="84" t="s">
        <v>259</v>
      </c>
      <c r="B61" s="84" t="s">
        <v>266</v>
      </c>
      <c r="C61" s="53"/>
      <c r="D61" s="54"/>
      <c r="E61" s="65"/>
      <c r="F61" s="55"/>
      <c r="G61" s="53"/>
      <c r="H61" s="57"/>
      <c r="I61" s="56"/>
      <c r="J61" s="56"/>
      <c r="K61" s="36" t="s">
        <v>65</v>
      </c>
      <c r="L61" s="83">
        <v>80</v>
      </c>
      <c r="M61" s="83"/>
      <c r="N61" s="63"/>
      <c r="O61" s="86" t="s">
        <v>268</v>
      </c>
      <c r="P61" s="88">
        <v>43708.23795138889</v>
      </c>
      <c r="Q61" s="86" t="s">
        <v>272</v>
      </c>
      <c r="R61" s="86"/>
      <c r="S61" s="86"/>
      <c r="T61" s="86" t="s">
        <v>293</v>
      </c>
      <c r="U61" s="86"/>
      <c r="V61" s="90" t="s">
        <v>343</v>
      </c>
      <c r="W61" s="88">
        <v>43708.23795138889</v>
      </c>
      <c r="X61" s="90" t="s">
        <v>408</v>
      </c>
      <c r="Y61" s="86"/>
      <c r="Z61" s="86"/>
      <c r="AA61" s="92" t="s">
        <v>474</v>
      </c>
      <c r="AB61" s="86"/>
      <c r="AC61" s="86" t="b">
        <v>0</v>
      </c>
      <c r="AD61" s="86">
        <v>0</v>
      </c>
      <c r="AE61" s="92" t="s">
        <v>482</v>
      </c>
      <c r="AF61" s="86" t="b">
        <v>0</v>
      </c>
      <c r="AG61" s="86" t="s">
        <v>483</v>
      </c>
      <c r="AH61" s="86"/>
      <c r="AI61" s="92" t="s">
        <v>482</v>
      </c>
      <c r="AJ61" s="86" t="b">
        <v>0</v>
      </c>
      <c r="AK61" s="86">
        <v>0</v>
      </c>
      <c r="AL61" s="92" t="s">
        <v>480</v>
      </c>
      <c r="AM61" s="86" t="s">
        <v>484</v>
      </c>
      <c r="AN61" s="86" t="b">
        <v>0</v>
      </c>
      <c r="AO61" s="92" t="s">
        <v>480</v>
      </c>
      <c r="AP61" s="86" t="s">
        <v>176</v>
      </c>
      <c r="AQ61" s="86">
        <v>0</v>
      </c>
      <c r="AR61" s="86">
        <v>0</v>
      </c>
      <c r="AS61" s="86"/>
      <c r="AT61" s="86"/>
      <c r="AU61" s="86"/>
      <c r="AV61" s="86"/>
      <c r="AW61" s="86"/>
      <c r="AX61" s="86"/>
      <c r="AY61" s="86"/>
      <c r="AZ61" s="86"/>
      <c r="BA61">
        <v>1</v>
      </c>
      <c r="BB61" s="85" t="str">
        <f>REPLACE(INDEX(GroupVertices[Group],MATCH(Edges25[[#This Row],[Vertex 1]],GroupVertices[Vertex],0)),1,1,"")</f>
        <v>2</v>
      </c>
      <c r="BC61" s="85" t="str">
        <f>REPLACE(INDEX(GroupVertices[Group],MATCH(Edges25[[#This Row],[Vertex 2]],GroupVertices[Vertex],0)),1,1,"")</f>
        <v>2</v>
      </c>
      <c r="BD61" s="51"/>
      <c r="BE61" s="52"/>
      <c r="BF61" s="51"/>
      <c r="BG61" s="52"/>
      <c r="BH61" s="51"/>
      <c r="BI61" s="52"/>
      <c r="BJ61" s="51"/>
      <c r="BK61" s="52"/>
      <c r="BL61" s="51"/>
    </row>
    <row r="62" spans="1:64" ht="15">
      <c r="A62" s="84" t="s">
        <v>260</v>
      </c>
      <c r="B62" s="84" t="s">
        <v>266</v>
      </c>
      <c r="C62" s="53"/>
      <c r="D62" s="54"/>
      <c r="E62" s="65"/>
      <c r="F62" s="55"/>
      <c r="G62" s="53"/>
      <c r="H62" s="57"/>
      <c r="I62" s="56"/>
      <c r="J62" s="56"/>
      <c r="K62" s="36" t="s">
        <v>65</v>
      </c>
      <c r="L62" s="83">
        <v>82</v>
      </c>
      <c r="M62" s="83"/>
      <c r="N62" s="63"/>
      <c r="O62" s="86" t="s">
        <v>268</v>
      </c>
      <c r="P62" s="88">
        <v>43708.26640046296</v>
      </c>
      <c r="Q62" s="86" t="s">
        <v>272</v>
      </c>
      <c r="R62" s="86"/>
      <c r="S62" s="86"/>
      <c r="T62" s="86" t="s">
        <v>293</v>
      </c>
      <c r="U62" s="86"/>
      <c r="V62" s="90" t="s">
        <v>344</v>
      </c>
      <c r="W62" s="88">
        <v>43708.26640046296</v>
      </c>
      <c r="X62" s="90" t="s">
        <v>409</v>
      </c>
      <c r="Y62" s="86"/>
      <c r="Z62" s="86"/>
      <c r="AA62" s="92" t="s">
        <v>475</v>
      </c>
      <c r="AB62" s="86"/>
      <c r="AC62" s="86" t="b">
        <v>0</v>
      </c>
      <c r="AD62" s="86">
        <v>0</v>
      </c>
      <c r="AE62" s="92" t="s">
        <v>482</v>
      </c>
      <c r="AF62" s="86" t="b">
        <v>0</v>
      </c>
      <c r="AG62" s="86" t="s">
        <v>483</v>
      </c>
      <c r="AH62" s="86"/>
      <c r="AI62" s="92" t="s">
        <v>482</v>
      </c>
      <c r="AJ62" s="86" t="b">
        <v>0</v>
      </c>
      <c r="AK62" s="86">
        <v>0</v>
      </c>
      <c r="AL62" s="92" t="s">
        <v>480</v>
      </c>
      <c r="AM62" s="86" t="s">
        <v>485</v>
      </c>
      <c r="AN62" s="86" t="b">
        <v>0</v>
      </c>
      <c r="AO62" s="92" t="s">
        <v>480</v>
      </c>
      <c r="AP62" s="86" t="s">
        <v>176</v>
      </c>
      <c r="AQ62" s="86">
        <v>0</v>
      </c>
      <c r="AR62" s="86">
        <v>0</v>
      </c>
      <c r="AS62" s="86"/>
      <c r="AT62" s="86"/>
      <c r="AU62" s="86"/>
      <c r="AV62" s="86"/>
      <c r="AW62" s="86"/>
      <c r="AX62" s="86"/>
      <c r="AY62" s="86"/>
      <c r="AZ62" s="86"/>
      <c r="BA62">
        <v>1</v>
      </c>
      <c r="BB62" s="85" t="str">
        <f>REPLACE(INDEX(GroupVertices[Group],MATCH(Edges25[[#This Row],[Vertex 1]],GroupVertices[Vertex],0)),1,1,"")</f>
        <v>2</v>
      </c>
      <c r="BC62" s="85" t="str">
        <f>REPLACE(INDEX(GroupVertices[Group],MATCH(Edges25[[#This Row],[Vertex 2]],GroupVertices[Vertex],0)),1,1,"")</f>
        <v>2</v>
      </c>
      <c r="BD62" s="51"/>
      <c r="BE62" s="52"/>
      <c r="BF62" s="51"/>
      <c r="BG62" s="52"/>
      <c r="BH62" s="51"/>
      <c r="BI62" s="52"/>
      <c r="BJ62" s="51"/>
      <c r="BK62" s="52"/>
      <c r="BL62" s="51"/>
    </row>
    <row r="63" spans="1:64" ht="15">
      <c r="A63" s="84" t="s">
        <v>261</v>
      </c>
      <c r="B63" s="84" t="s">
        <v>266</v>
      </c>
      <c r="C63" s="53"/>
      <c r="D63" s="54"/>
      <c r="E63" s="65"/>
      <c r="F63" s="55"/>
      <c r="G63" s="53"/>
      <c r="H63" s="57"/>
      <c r="I63" s="56"/>
      <c r="J63" s="56"/>
      <c r="K63" s="36" t="s">
        <v>65</v>
      </c>
      <c r="L63" s="83">
        <v>84</v>
      </c>
      <c r="M63" s="83"/>
      <c r="N63" s="63"/>
      <c r="O63" s="86" t="s">
        <v>268</v>
      </c>
      <c r="P63" s="88">
        <v>43708.27190972222</v>
      </c>
      <c r="Q63" s="86" t="s">
        <v>272</v>
      </c>
      <c r="R63" s="86"/>
      <c r="S63" s="86"/>
      <c r="T63" s="86" t="s">
        <v>293</v>
      </c>
      <c r="U63" s="86"/>
      <c r="V63" s="90" t="s">
        <v>345</v>
      </c>
      <c r="W63" s="88">
        <v>43708.27190972222</v>
      </c>
      <c r="X63" s="90" t="s">
        <v>410</v>
      </c>
      <c r="Y63" s="86"/>
      <c r="Z63" s="86"/>
      <c r="AA63" s="92" t="s">
        <v>476</v>
      </c>
      <c r="AB63" s="86"/>
      <c r="AC63" s="86" t="b">
        <v>0</v>
      </c>
      <c r="AD63" s="86">
        <v>0</v>
      </c>
      <c r="AE63" s="92" t="s">
        <v>482</v>
      </c>
      <c r="AF63" s="86" t="b">
        <v>0</v>
      </c>
      <c r="AG63" s="86" t="s">
        <v>483</v>
      </c>
      <c r="AH63" s="86"/>
      <c r="AI63" s="92" t="s">
        <v>482</v>
      </c>
      <c r="AJ63" s="86" t="b">
        <v>0</v>
      </c>
      <c r="AK63" s="86">
        <v>0</v>
      </c>
      <c r="AL63" s="92" t="s">
        <v>480</v>
      </c>
      <c r="AM63" s="86" t="s">
        <v>484</v>
      </c>
      <c r="AN63" s="86" t="b">
        <v>0</v>
      </c>
      <c r="AO63" s="92" t="s">
        <v>480</v>
      </c>
      <c r="AP63" s="86" t="s">
        <v>176</v>
      </c>
      <c r="AQ63" s="86">
        <v>0</v>
      </c>
      <c r="AR63" s="86">
        <v>0</v>
      </c>
      <c r="AS63" s="86"/>
      <c r="AT63" s="86"/>
      <c r="AU63" s="86"/>
      <c r="AV63" s="86"/>
      <c r="AW63" s="86"/>
      <c r="AX63" s="86"/>
      <c r="AY63" s="86"/>
      <c r="AZ63" s="86"/>
      <c r="BA63">
        <v>1</v>
      </c>
      <c r="BB63" s="85" t="str">
        <f>REPLACE(INDEX(GroupVertices[Group],MATCH(Edges25[[#This Row],[Vertex 1]],GroupVertices[Vertex],0)),1,1,"")</f>
        <v>2</v>
      </c>
      <c r="BC63" s="85" t="str">
        <f>REPLACE(INDEX(GroupVertices[Group],MATCH(Edges25[[#This Row],[Vertex 2]],GroupVertices[Vertex],0)),1,1,"")</f>
        <v>2</v>
      </c>
      <c r="BD63" s="51"/>
      <c r="BE63" s="52"/>
      <c r="BF63" s="51"/>
      <c r="BG63" s="52"/>
      <c r="BH63" s="51"/>
      <c r="BI63" s="52"/>
      <c r="BJ63" s="51"/>
      <c r="BK63" s="52"/>
      <c r="BL63" s="51"/>
    </row>
    <row r="64" spans="1:64" ht="15">
      <c r="A64" s="84" t="s">
        <v>262</v>
      </c>
      <c r="B64" s="84" t="s">
        <v>262</v>
      </c>
      <c r="C64" s="53"/>
      <c r="D64" s="54"/>
      <c r="E64" s="65"/>
      <c r="F64" s="55"/>
      <c r="G64" s="53"/>
      <c r="H64" s="57"/>
      <c r="I64" s="56"/>
      <c r="J64" s="56"/>
      <c r="K64" s="36" t="s">
        <v>65</v>
      </c>
      <c r="L64" s="83">
        <v>86</v>
      </c>
      <c r="M64" s="83"/>
      <c r="N64" s="63"/>
      <c r="O64" s="86" t="s">
        <v>176</v>
      </c>
      <c r="P64" s="88">
        <v>43707.098645833335</v>
      </c>
      <c r="Q64" s="86" t="s">
        <v>280</v>
      </c>
      <c r="R64" s="86"/>
      <c r="S64" s="86"/>
      <c r="T64" s="86" t="s">
        <v>293</v>
      </c>
      <c r="U64" s="86"/>
      <c r="V64" s="90" t="s">
        <v>346</v>
      </c>
      <c r="W64" s="88">
        <v>43707.098645833335</v>
      </c>
      <c r="X64" s="90" t="s">
        <v>411</v>
      </c>
      <c r="Y64" s="86"/>
      <c r="Z64" s="86"/>
      <c r="AA64" s="92" t="s">
        <v>477</v>
      </c>
      <c r="AB64" s="86"/>
      <c r="AC64" s="86" t="b">
        <v>0</v>
      </c>
      <c r="AD64" s="86">
        <v>0</v>
      </c>
      <c r="AE64" s="92" t="s">
        <v>482</v>
      </c>
      <c r="AF64" s="86" t="b">
        <v>0</v>
      </c>
      <c r="AG64" s="86" t="s">
        <v>483</v>
      </c>
      <c r="AH64" s="86"/>
      <c r="AI64" s="92" t="s">
        <v>482</v>
      </c>
      <c r="AJ64" s="86" t="b">
        <v>0</v>
      </c>
      <c r="AK64" s="86">
        <v>0</v>
      </c>
      <c r="AL64" s="92" t="s">
        <v>482</v>
      </c>
      <c r="AM64" s="86" t="s">
        <v>485</v>
      </c>
      <c r="AN64" s="86" t="b">
        <v>0</v>
      </c>
      <c r="AO64" s="92" t="s">
        <v>477</v>
      </c>
      <c r="AP64" s="86" t="s">
        <v>176</v>
      </c>
      <c r="AQ64" s="86">
        <v>0</v>
      </c>
      <c r="AR64" s="86">
        <v>0</v>
      </c>
      <c r="AS64" s="86" t="s">
        <v>488</v>
      </c>
      <c r="AT64" s="86" t="s">
        <v>489</v>
      </c>
      <c r="AU64" s="86" t="s">
        <v>490</v>
      </c>
      <c r="AV64" s="86" t="s">
        <v>491</v>
      </c>
      <c r="AW64" s="86" t="s">
        <v>492</v>
      </c>
      <c r="AX64" s="86" t="s">
        <v>493</v>
      </c>
      <c r="AY64" s="86" t="s">
        <v>494</v>
      </c>
      <c r="AZ64" s="90" t="s">
        <v>495</v>
      </c>
      <c r="BA64">
        <v>1</v>
      </c>
      <c r="BB64" s="85" t="str">
        <f>REPLACE(INDEX(GroupVertices[Group],MATCH(Edges25[[#This Row],[Vertex 1]],GroupVertices[Vertex],0)),1,1,"")</f>
        <v>1</v>
      </c>
      <c r="BC64" s="85" t="str">
        <f>REPLACE(INDEX(GroupVertices[Group],MATCH(Edges25[[#This Row],[Vertex 2]],GroupVertices[Vertex],0)),1,1,"")</f>
        <v>1</v>
      </c>
      <c r="BD64" s="51">
        <v>0</v>
      </c>
      <c r="BE64" s="52">
        <v>0</v>
      </c>
      <c r="BF64" s="51">
        <v>0</v>
      </c>
      <c r="BG64" s="52">
        <v>0</v>
      </c>
      <c r="BH64" s="51">
        <v>0</v>
      </c>
      <c r="BI64" s="52">
        <v>0</v>
      </c>
      <c r="BJ64" s="51">
        <v>13</v>
      </c>
      <c r="BK64" s="52">
        <v>100</v>
      </c>
      <c r="BL64" s="51">
        <v>13</v>
      </c>
    </row>
    <row r="65" spans="1:64" ht="15">
      <c r="A65" s="84" t="s">
        <v>263</v>
      </c>
      <c r="B65" s="84" t="s">
        <v>262</v>
      </c>
      <c r="C65" s="53"/>
      <c r="D65" s="54"/>
      <c r="E65" s="65"/>
      <c r="F65" s="55"/>
      <c r="G65" s="53"/>
      <c r="H65" s="57"/>
      <c r="I65" s="56"/>
      <c r="J65" s="56"/>
      <c r="K65" s="36" t="s">
        <v>65</v>
      </c>
      <c r="L65" s="83">
        <v>87</v>
      </c>
      <c r="M65" s="83"/>
      <c r="N65" s="63"/>
      <c r="O65" s="86" t="s">
        <v>268</v>
      </c>
      <c r="P65" s="88">
        <v>43708.324525462966</v>
      </c>
      <c r="Q65" s="86" t="s">
        <v>271</v>
      </c>
      <c r="R65" s="86"/>
      <c r="S65" s="86"/>
      <c r="T65" s="86" t="s">
        <v>293</v>
      </c>
      <c r="U65" s="86"/>
      <c r="V65" s="90" t="s">
        <v>347</v>
      </c>
      <c r="W65" s="88">
        <v>43708.324525462966</v>
      </c>
      <c r="X65" s="90" t="s">
        <v>412</v>
      </c>
      <c r="Y65" s="86"/>
      <c r="Z65" s="86"/>
      <c r="AA65" s="92" t="s">
        <v>478</v>
      </c>
      <c r="AB65" s="86"/>
      <c r="AC65" s="86" t="b">
        <v>0</v>
      </c>
      <c r="AD65" s="86">
        <v>0</v>
      </c>
      <c r="AE65" s="92" t="s">
        <v>482</v>
      </c>
      <c r="AF65" s="86" t="b">
        <v>0</v>
      </c>
      <c r="AG65" s="86" t="s">
        <v>483</v>
      </c>
      <c r="AH65" s="86"/>
      <c r="AI65" s="92" t="s">
        <v>482</v>
      </c>
      <c r="AJ65" s="86" t="b">
        <v>0</v>
      </c>
      <c r="AK65" s="86">
        <v>0</v>
      </c>
      <c r="AL65" s="92" t="s">
        <v>477</v>
      </c>
      <c r="AM65" s="86" t="s">
        <v>485</v>
      </c>
      <c r="AN65" s="86" t="b">
        <v>0</v>
      </c>
      <c r="AO65" s="92" t="s">
        <v>477</v>
      </c>
      <c r="AP65" s="86" t="s">
        <v>176</v>
      </c>
      <c r="AQ65" s="86">
        <v>0</v>
      </c>
      <c r="AR65" s="86">
        <v>0</v>
      </c>
      <c r="AS65" s="86"/>
      <c r="AT65" s="86"/>
      <c r="AU65" s="86"/>
      <c r="AV65" s="86"/>
      <c r="AW65" s="86"/>
      <c r="AX65" s="86"/>
      <c r="AY65" s="86"/>
      <c r="AZ65" s="86"/>
      <c r="BA65">
        <v>1</v>
      </c>
      <c r="BB65" s="85" t="str">
        <f>REPLACE(INDEX(GroupVertices[Group],MATCH(Edges25[[#This Row],[Vertex 1]],GroupVertices[Vertex],0)),1,1,"")</f>
        <v>1</v>
      </c>
      <c r="BC65" s="85" t="str">
        <f>REPLACE(INDEX(GroupVertices[Group],MATCH(Edges25[[#This Row],[Vertex 2]],GroupVertices[Vertex],0)),1,1,"")</f>
        <v>1</v>
      </c>
      <c r="BD65" s="51">
        <v>0</v>
      </c>
      <c r="BE65" s="52">
        <v>0</v>
      </c>
      <c r="BF65" s="51">
        <v>0</v>
      </c>
      <c r="BG65" s="52">
        <v>0</v>
      </c>
      <c r="BH65" s="51">
        <v>0</v>
      </c>
      <c r="BI65" s="52">
        <v>0</v>
      </c>
      <c r="BJ65" s="51">
        <v>15</v>
      </c>
      <c r="BK65" s="52">
        <v>100</v>
      </c>
      <c r="BL65" s="51">
        <v>15</v>
      </c>
    </row>
    <row r="66" spans="1:64" ht="15">
      <c r="A66" s="84" t="s">
        <v>264</v>
      </c>
      <c r="B66" s="84" t="s">
        <v>266</v>
      </c>
      <c r="C66" s="53"/>
      <c r="D66" s="54"/>
      <c r="E66" s="65"/>
      <c r="F66" s="55"/>
      <c r="G66" s="53"/>
      <c r="H66" s="57"/>
      <c r="I66" s="56"/>
      <c r="J66" s="56"/>
      <c r="K66" s="36" t="s">
        <v>65</v>
      </c>
      <c r="L66" s="83">
        <v>88</v>
      </c>
      <c r="M66" s="83"/>
      <c r="N66" s="63"/>
      <c r="O66" s="86" t="s">
        <v>268</v>
      </c>
      <c r="P66" s="88">
        <v>43708.35689814815</v>
      </c>
      <c r="Q66" s="86" t="s">
        <v>272</v>
      </c>
      <c r="R66" s="86"/>
      <c r="S66" s="86"/>
      <c r="T66" s="86" t="s">
        <v>293</v>
      </c>
      <c r="U66" s="86"/>
      <c r="V66" s="90" t="s">
        <v>348</v>
      </c>
      <c r="W66" s="88">
        <v>43708.35689814815</v>
      </c>
      <c r="X66" s="90" t="s">
        <v>413</v>
      </c>
      <c r="Y66" s="86"/>
      <c r="Z66" s="86"/>
      <c r="AA66" s="92" t="s">
        <v>479</v>
      </c>
      <c r="AB66" s="86"/>
      <c r="AC66" s="86" t="b">
        <v>0</v>
      </c>
      <c r="AD66" s="86">
        <v>0</v>
      </c>
      <c r="AE66" s="92" t="s">
        <v>482</v>
      </c>
      <c r="AF66" s="86" t="b">
        <v>0</v>
      </c>
      <c r="AG66" s="86" t="s">
        <v>483</v>
      </c>
      <c r="AH66" s="86"/>
      <c r="AI66" s="92" t="s">
        <v>482</v>
      </c>
      <c r="AJ66" s="86" t="b">
        <v>0</v>
      </c>
      <c r="AK66" s="86">
        <v>0</v>
      </c>
      <c r="AL66" s="92" t="s">
        <v>480</v>
      </c>
      <c r="AM66" s="86" t="s">
        <v>485</v>
      </c>
      <c r="AN66" s="86" t="b">
        <v>0</v>
      </c>
      <c r="AO66" s="92" t="s">
        <v>480</v>
      </c>
      <c r="AP66" s="86" t="s">
        <v>176</v>
      </c>
      <c r="AQ66" s="86">
        <v>0</v>
      </c>
      <c r="AR66" s="86">
        <v>0</v>
      </c>
      <c r="AS66" s="86"/>
      <c r="AT66" s="86"/>
      <c r="AU66" s="86"/>
      <c r="AV66" s="86"/>
      <c r="AW66" s="86"/>
      <c r="AX66" s="86"/>
      <c r="AY66" s="86"/>
      <c r="AZ66" s="86"/>
      <c r="BA66">
        <v>1</v>
      </c>
      <c r="BB66" s="85" t="str">
        <f>REPLACE(INDEX(GroupVertices[Group],MATCH(Edges25[[#This Row],[Vertex 1]],GroupVertices[Vertex],0)),1,1,"")</f>
        <v>2</v>
      </c>
      <c r="BC66" s="85" t="str">
        <f>REPLACE(INDEX(GroupVertices[Group],MATCH(Edges25[[#This Row],[Vertex 2]],GroupVertices[Vertex],0)),1,1,"")</f>
        <v>2</v>
      </c>
      <c r="BD66" s="51"/>
      <c r="BE66" s="52"/>
      <c r="BF66" s="51"/>
      <c r="BG66" s="52"/>
      <c r="BH66" s="51"/>
      <c r="BI66" s="52"/>
      <c r="BJ66" s="51"/>
      <c r="BK66" s="52"/>
      <c r="BL66" s="51"/>
    </row>
    <row r="67" spans="1:64" ht="15">
      <c r="A67" s="84" t="s">
        <v>265</v>
      </c>
      <c r="B67" s="84" t="s">
        <v>265</v>
      </c>
      <c r="C67" s="53"/>
      <c r="D67" s="54"/>
      <c r="E67" s="65"/>
      <c r="F67" s="55"/>
      <c r="G67" s="53"/>
      <c r="H67" s="57"/>
      <c r="I67" s="56"/>
      <c r="J67" s="56"/>
      <c r="K67" s="36" t="s">
        <v>65</v>
      </c>
      <c r="L67" s="83">
        <v>89</v>
      </c>
      <c r="M67" s="83"/>
      <c r="N67" s="63"/>
      <c r="O67" s="86" t="s">
        <v>176</v>
      </c>
      <c r="P67" s="88">
        <v>43707.997615740744</v>
      </c>
      <c r="Q67" s="86" t="s">
        <v>281</v>
      </c>
      <c r="R67" s="90" t="s">
        <v>288</v>
      </c>
      <c r="S67" s="86" t="s">
        <v>290</v>
      </c>
      <c r="T67" s="86" t="s">
        <v>293</v>
      </c>
      <c r="U67" s="86"/>
      <c r="V67" s="90" t="s">
        <v>349</v>
      </c>
      <c r="W67" s="88">
        <v>43707.997615740744</v>
      </c>
      <c r="X67" s="90" t="s">
        <v>414</v>
      </c>
      <c r="Y67" s="86"/>
      <c r="Z67" s="86"/>
      <c r="AA67" s="92" t="s">
        <v>480</v>
      </c>
      <c r="AB67" s="86"/>
      <c r="AC67" s="86" t="b">
        <v>0</v>
      </c>
      <c r="AD67" s="86">
        <v>0</v>
      </c>
      <c r="AE67" s="92" t="s">
        <v>482</v>
      </c>
      <c r="AF67" s="86" t="b">
        <v>0</v>
      </c>
      <c r="AG67" s="86" t="s">
        <v>483</v>
      </c>
      <c r="AH67" s="86"/>
      <c r="AI67" s="92" t="s">
        <v>482</v>
      </c>
      <c r="AJ67" s="86" t="b">
        <v>0</v>
      </c>
      <c r="AK67" s="86">
        <v>0</v>
      </c>
      <c r="AL67" s="92" t="s">
        <v>482</v>
      </c>
      <c r="AM67" s="86" t="s">
        <v>487</v>
      </c>
      <c r="AN67" s="86" t="b">
        <v>1</v>
      </c>
      <c r="AO67" s="92" t="s">
        <v>480</v>
      </c>
      <c r="AP67" s="86" t="s">
        <v>176</v>
      </c>
      <c r="AQ67" s="86">
        <v>0</v>
      </c>
      <c r="AR67" s="86">
        <v>0</v>
      </c>
      <c r="AS67" s="86"/>
      <c r="AT67" s="86"/>
      <c r="AU67" s="86"/>
      <c r="AV67" s="86"/>
      <c r="AW67" s="86"/>
      <c r="AX67" s="86"/>
      <c r="AY67" s="86"/>
      <c r="AZ67" s="86"/>
      <c r="BA67">
        <v>2</v>
      </c>
      <c r="BB67" s="85" t="str">
        <f>REPLACE(INDEX(GroupVertices[Group],MATCH(Edges25[[#This Row],[Vertex 1]],GroupVertices[Vertex],0)),1,1,"")</f>
        <v>2</v>
      </c>
      <c r="BC67" s="85" t="str">
        <f>REPLACE(INDEX(GroupVertices[Group],MATCH(Edges25[[#This Row],[Vertex 2]],GroupVertices[Vertex],0)),1,1,"")</f>
        <v>2</v>
      </c>
      <c r="BD67" s="51">
        <v>0</v>
      </c>
      <c r="BE67" s="52">
        <v>0</v>
      </c>
      <c r="BF67" s="51">
        <v>0</v>
      </c>
      <c r="BG67" s="52">
        <v>0</v>
      </c>
      <c r="BH67" s="51">
        <v>0</v>
      </c>
      <c r="BI67" s="52">
        <v>0</v>
      </c>
      <c r="BJ67" s="51">
        <v>16</v>
      </c>
      <c r="BK67" s="52">
        <v>100</v>
      </c>
      <c r="BL67" s="51">
        <v>16</v>
      </c>
    </row>
    <row r="68" spans="1:64" ht="15">
      <c r="A68" s="84" t="s">
        <v>265</v>
      </c>
      <c r="B68" s="84" t="s">
        <v>265</v>
      </c>
      <c r="C68" s="53"/>
      <c r="D68" s="54"/>
      <c r="E68" s="65"/>
      <c r="F68" s="55"/>
      <c r="G68" s="53"/>
      <c r="H68" s="57"/>
      <c r="I68" s="56"/>
      <c r="J68" s="56"/>
      <c r="K68" s="36" t="s">
        <v>65</v>
      </c>
      <c r="L68" s="83">
        <v>90</v>
      </c>
      <c r="M68" s="83"/>
      <c r="N68" s="63"/>
      <c r="O68" s="86" t="s">
        <v>176</v>
      </c>
      <c r="P68" s="88">
        <v>43708.074479166666</v>
      </c>
      <c r="Q68" s="86" t="s">
        <v>282</v>
      </c>
      <c r="R68" s="90" t="s">
        <v>285</v>
      </c>
      <c r="S68" s="86" t="s">
        <v>289</v>
      </c>
      <c r="T68" s="86" t="s">
        <v>293</v>
      </c>
      <c r="U68" s="86"/>
      <c r="V68" s="90" t="s">
        <v>349</v>
      </c>
      <c r="W68" s="88">
        <v>43708.074479166666</v>
      </c>
      <c r="X68" s="90" t="s">
        <v>415</v>
      </c>
      <c r="Y68" s="86"/>
      <c r="Z68" s="86"/>
      <c r="AA68" s="92" t="s">
        <v>481</v>
      </c>
      <c r="AB68" s="86"/>
      <c r="AC68" s="86" t="b">
        <v>0</v>
      </c>
      <c r="AD68" s="86">
        <v>0</v>
      </c>
      <c r="AE68" s="92" t="s">
        <v>482</v>
      </c>
      <c r="AF68" s="86" t="b">
        <v>0</v>
      </c>
      <c r="AG68" s="86" t="s">
        <v>483</v>
      </c>
      <c r="AH68" s="86"/>
      <c r="AI68" s="92" t="s">
        <v>482</v>
      </c>
      <c r="AJ68" s="86" t="b">
        <v>0</v>
      </c>
      <c r="AK68" s="86">
        <v>0</v>
      </c>
      <c r="AL68" s="92" t="s">
        <v>482</v>
      </c>
      <c r="AM68" s="86" t="s">
        <v>484</v>
      </c>
      <c r="AN68" s="86" t="b">
        <v>0</v>
      </c>
      <c r="AO68" s="92" t="s">
        <v>481</v>
      </c>
      <c r="AP68" s="86" t="s">
        <v>176</v>
      </c>
      <c r="AQ68" s="86">
        <v>0</v>
      </c>
      <c r="AR68" s="86">
        <v>0</v>
      </c>
      <c r="AS68" s="86"/>
      <c r="AT68" s="86"/>
      <c r="AU68" s="86"/>
      <c r="AV68" s="86"/>
      <c r="AW68" s="86"/>
      <c r="AX68" s="86"/>
      <c r="AY68" s="86"/>
      <c r="AZ68" s="86"/>
      <c r="BA68">
        <v>2</v>
      </c>
      <c r="BB68" s="85" t="str">
        <f>REPLACE(INDEX(GroupVertices[Group],MATCH(Edges25[[#This Row],[Vertex 1]],GroupVertices[Vertex],0)),1,1,"")</f>
        <v>2</v>
      </c>
      <c r="BC68" s="85" t="str">
        <f>REPLACE(INDEX(GroupVertices[Group],MATCH(Edges25[[#This Row],[Vertex 2]],GroupVertices[Vertex],0)),1,1,"")</f>
        <v>2</v>
      </c>
      <c r="BD68" s="51">
        <v>0</v>
      </c>
      <c r="BE68" s="52">
        <v>0</v>
      </c>
      <c r="BF68" s="51">
        <v>0</v>
      </c>
      <c r="BG68" s="52">
        <v>0</v>
      </c>
      <c r="BH68" s="51">
        <v>0</v>
      </c>
      <c r="BI68" s="52">
        <v>0</v>
      </c>
      <c r="BJ68" s="51">
        <v>14</v>
      </c>
      <c r="BK68" s="52">
        <v>100</v>
      </c>
      <c r="BL68" s="51">
        <v>14</v>
      </c>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hyperlinks>
    <hyperlink ref="R3" r:id="rId1" display="https://www.youtube.com/watch?v=EmuvOx9BhFg&amp;t=163s"/>
    <hyperlink ref="R35" r:id="rId2" display="https://www.youtube.com/watch?v=EmuvOx9BhFg&amp;feature=youtu.be"/>
    <hyperlink ref="R36" r:id="rId3" display="https://www.youtube.com/watch?v=RGF26opY5bg&amp;feature=youtu.be"/>
    <hyperlink ref="R37" r:id="rId4" display="https://www.youtube.com/watch?v=RGF26opY5bg&amp;feature=youtu.be"/>
    <hyperlink ref="R38" r:id="rId5" display="https://www.youtube.com/watch?v=EmuvOx9BhFg&amp;t=163s"/>
    <hyperlink ref="R44" r:id="rId6" display="https://www.youtube.com/watch?v=RGF26opY5bg&amp;feature=youtu.be"/>
    <hyperlink ref="R45" r:id="rId7" display="https://www.youtube.com/watch?v=RGF26opY5bg&amp;feature=youtu.be"/>
    <hyperlink ref="R46" r:id="rId8" display="https://twitter.com/i/web/status/1164554208567332864"/>
    <hyperlink ref="R47" r:id="rId9" display="https://www.youtube.com/watch?v=EmuvOx9BhFg&amp;t=163s"/>
    <hyperlink ref="R48" r:id="rId10" display="https://twitter.com/i/web/status/1167134299444957184"/>
    <hyperlink ref="R50" r:id="rId11" display="https://www.youtube.com/watch?v=EmuvOx9BhFg&amp;t=163s"/>
    <hyperlink ref="R51" r:id="rId12" display="https://www.youtube.com/watch?v=RGF26opY5bg&amp;feature=youtu.be"/>
    <hyperlink ref="R54" r:id="rId13" display="https://www.youtube.com/watch?v=RGF26opY5bg&amp;feature=youtu.be"/>
    <hyperlink ref="R67" r:id="rId14" display="https://twitter.com/i/web/status/1167586944668307457"/>
    <hyperlink ref="R68" r:id="rId15" display="https://www.youtube.com/watch?v=RGF26opY5bg&amp;feature=youtu.be"/>
    <hyperlink ref="V3" r:id="rId16" display="http://pbs.twimg.com/profile_images/541670155797807104/332YhohL_normal.jpeg"/>
    <hyperlink ref="V4" r:id="rId17" display="http://pbs.twimg.com/profile_images/541670155797807104/332YhohL_normal.jpeg"/>
    <hyperlink ref="V5" r:id="rId18" display="http://pbs.twimg.com/profile_images/1148301631768973312/gOjsDeFe_normal.png"/>
    <hyperlink ref="V6" r:id="rId19" display="http://pbs.twimg.com/profile_images/1048585401794023429/shrV83UL_normal.jpg"/>
    <hyperlink ref="V7" r:id="rId20" display="http://pbs.twimg.com/profile_images/1093679102781997056/mYFzYARr_normal.jpg"/>
    <hyperlink ref="V8" r:id="rId21" display="http://pbs.twimg.com/profile_images/1057594720816455680/fpToV4Pv_normal.jpg"/>
    <hyperlink ref="V9" r:id="rId22" display="http://pbs.twimg.com/profile_images/1071075717696364545/zsBhpxdj_normal.jpg"/>
    <hyperlink ref="V10" r:id="rId23" display="http://pbs.twimg.com/profile_images/1048691133948334081/VIeyQZjO_normal.jpg"/>
    <hyperlink ref="V11" r:id="rId24" display="http://pbs.twimg.com/profile_images/1764772121/image_normal.jpg"/>
    <hyperlink ref="V12" r:id="rId25" display="http://pbs.twimg.com/profile_images/1060251098202685449/Eho_Cuwi_normal.jpg"/>
    <hyperlink ref="V13" r:id="rId26" display="http://pbs.twimg.com/profile_images/1048562893762039808/k-dpqfKA_normal.jpg"/>
    <hyperlink ref="V14" r:id="rId27" display="http://pbs.twimg.com/profile_images/1139061876959186944/HCDVVlZn_normal.jpg"/>
    <hyperlink ref="V15" r:id="rId28" display="http://pbs.twimg.com/profile_images/1058452241638719489/O-OGr4cX_normal.jpg"/>
    <hyperlink ref="V16" r:id="rId29" display="http://pbs.twimg.com/profile_images/749496173795434496/0EEOV7Yx_normal.jpg"/>
    <hyperlink ref="V17" r:id="rId30" display="http://pbs.twimg.com/profile_images/1144423940355440642/ekTuV2Ae_normal.jpg"/>
    <hyperlink ref="V18" r:id="rId31" display="http://pbs.twimg.com/profile_images/1164624147546329093/vfBpVSAx_normal.jpg"/>
    <hyperlink ref="V19" r:id="rId32" display="http://pbs.twimg.com/profile_images/1161773876151574528/7cAoo0Sd_normal.jpg"/>
    <hyperlink ref="V20" r:id="rId33" display="http://pbs.twimg.com/profile_images/1159035931879452673/uiPdWuFX_normal.jpg"/>
    <hyperlink ref="V21" r:id="rId34" display="http://pbs.twimg.com/profile_images/1166786730223181825/knkeIqlk_normal.jpg"/>
    <hyperlink ref="V22" r:id="rId35" display="http://pbs.twimg.com/profile_images/1154996048546402304/aSQdZFsJ_normal.jpg"/>
    <hyperlink ref="V23" r:id="rId36" display="http://pbs.twimg.com/profile_images/675845516052324352/HkoLl1F2_normal.jpg"/>
    <hyperlink ref="V24" r:id="rId37" display="http://pbs.twimg.com/profile_images/1132257775113965569/fdDnoRrz_normal.png"/>
    <hyperlink ref="V25" r:id="rId38" display="http://pbs.twimg.com/profile_images/1054302578027184128/hDfevqvJ_normal.jpg"/>
    <hyperlink ref="V26" r:id="rId39" display="http://pbs.twimg.com/profile_images/872976437644595201/iV17LWEB_normal.jpg"/>
    <hyperlink ref="V27" r:id="rId40" display="http://pbs.twimg.com/profile_images/1159290125366546432/a4RwGZVW_normal.jpg"/>
    <hyperlink ref="V28" r:id="rId41" display="http://pbs.twimg.com/profile_images/1092916610271191041/ANB3-CeB_normal.jpg"/>
    <hyperlink ref="V29" r:id="rId42" display="http://pbs.twimg.com/profile_images/1164993309489713153/BANCA_gN_normal.jpg"/>
    <hyperlink ref="V30" r:id="rId43" display="http://pbs.twimg.com/profile_images/866364945042202624/Dgix4lok_normal.jpg"/>
    <hyperlink ref="V31" r:id="rId44" display="http://pbs.twimg.com/profile_images/1166894771606097920/bwVWGR6w_normal.jpg"/>
    <hyperlink ref="V32" r:id="rId45" display="http://pbs.twimg.com/profile_images/1167552436552306689/8hHcSSMd_normal.jpg"/>
    <hyperlink ref="V33" r:id="rId46" display="http://pbs.twimg.com/profile_images/1167563675387006977/tnqoj29p_normal.jpg"/>
    <hyperlink ref="V34" r:id="rId47" display="http://pbs.twimg.com/profile_images/1165961390156406784/rtBSG0d-_normal.jpg"/>
    <hyperlink ref="V35" r:id="rId48" display="http://pbs.twimg.com/profile_images/566260009139335170/YraxOiBp_normal.jpeg"/>
    <hyperlink ref="V36" r:id="rId49" display="http://pbs.twimg.com/profile_images/566260009139335170/YraxOiBp_normal.jpeg"/>
    <hyperlink ref="V37" r:id="rId50" display="http://pbs.twimg.com/profile_images/3306901265/c3ae890527eee0e55552a4e7e7443370_normal.jpeg"/>
    <hyperlink ref="V38" r:id="rId51" display="http://pbs.twimg.com/profile_images/566260009139335170/YraxOiBp_normal.jpeg"/>
    <hyperlink ref="V39" r:id="rId52" display="http://pbs.twimg.com/profile_images/566260009139335170/YraxOiBp_normal.jpeg"/>
    <hyperlink ref="V40" r:id="rId53" display="http://pbs.twimg.com/profile_images/3306901265/c3ae890527eee0e55552a4e7e7443370_normal.jpeg"/>
    <hyperlink ref="V41" r:id="rId54" display="http://pbs.twimg.com/profile_images/1133654639591731203/XhfUORw0_normal.jpg"/>
    <hyperlink ref="V42" r:id="rId55" display="http://pbs.twimg.com/profile_images/1166556592675926022/696Mpqwf_normal.jpg"/>
    <hyperlink ref="V43" r:id="rId56" display="http://abs.twimg.com/sticky/default_profile_images/default_profile_normal.png"/>
    <hyperlink ref="V44" r:id="rId57" display="http://pbs.twimg.com/profile_images/1110604575705391107/DB3hWObT_normal.jpg"/>
    <hyperlink ref="V45" r:id="rId58" display="http://pbs.twimg.com/profile_images/547110836255219712/1U36hCUr_normal.jpeg"/>
    <hyperlink ref="V46" r:id="rId59" display="http://pbs.twimg.com/profile_images/1058450943971414016/ZILMH7Xj_normal.jpg"/>
    <hyperlink ref="V47" r:id="rId60" display="http://pbs.twimg.com/profile_images/1058450943971414016/ZILMH7Xj_normal.jpg"/>
    <hyperlink ref="V48" r:id="rId61" display="http://pbs.twimg.com/profile_images/1058450943971414016/ZILMH7Xj_normal.jpg"/>
    <hyperlink ref="V49" r:id="rId62" display="http://pbs.twimg.com/profile_images/1058450943971414016/ZILMH7Xj_normal.jpg"/>
    <hyperlink ref="V50" r:id="rId63" display="http://pbs.twimg.com/profile_images/1132494720654041088/ox942um6_normal.jpg"/>
    <hyperlink ref="V51" r:id="rId64" display="http://pbs.twimg.com/profile_images/1132494720654041088/ox942um6_normal.jpg"/>
    <hyperlink ref="V52" r:id="rId65" display="http://pbs.twimg.com/profile_images/1132494720654041088/ox942um6_normal.jpg"/>
    <hyperlink ref="V53" r:id="rId66" display="http://pbs.twimg.com/profile_images/1149920635050692608/ws7ruuMK_normal.jpg"/>
    <hyperlink ref="V54" r:id="rId67" display="http://pbs.twimg.com/profile_images/1149920635050692608/ws7ruuMK_normal.jpg"/>
    <hyperlink ref="V55" r:id="rId68" display="http://pbs.twimg.com/profile_images/1125026618651684864/ozyMWCfq_normal.jpg"/>
    <hyperlink ref="V56" r:id="rId69" display="http://pbs.twimg.com/profile_images/1145486338646560768/wyez2KQC_normal.jpg"/>
    <hyperlink ref="V57" r:id="rId70" display="http://pbs.twimg.com/profile_images/1167401591416283136/okvF1pXn_normal.jpg"/>
    <hyperlink ref="V58" r:id="rId71" display="http://pbs.twimg.com/profile_images/1115479544943841280/HAgPimN6_normal.jpg"/>
    <hyperlink ref="V59" r:id="rId72" display="http://pbs.twimg.com/profile_images/1114596375289892874/5Z78eK6r_normal.jpg"/>
    <hyperlink ref="V60" r:id="rId73" display="http://pbs.twimg.com/profile_images/1085120550052286464/97skBLXY_normal.jpg"/>
    <hyperlink ref="V61" r:id="rId74" display="http://pbs.twimg.com/profile_images/1082305631636373506/Fj88dNs1_normal.jpg"/>
    <hyperlink ref="V62" r:id="rId75" display="http://pbs.twimg.com/profile_images/1045027559392579585/OpNLNQcT_normal.jpg"/>
    <hyperlink ref="V63" r:id="rId76" display="http://pbs.twimg.com/profile_images/1158380032533979137/jmxD93hX_normal.jpg"/>
    <hyperlink ref="V64" r:id="rId77" display="http://pbs.twimg.com/profile_images/1053081376185110528/YIl8syNx_normal.jpg"/>
    <hyperlink ref="V65" r:id="rId78" display="http://pbs.twimg.com/profile_images/1109935176233246726/Z2KjQnEI_normal.jpg"/>
    <hyperlink ref="V66" r:id="rId79" display="http://pbs.twimg.com/profile_images/1166715099475775490/YZLdgvNf_normal.jpg"/>
    <hyperlink ref="V67" r:id="rId80" display="http://pbs.twimg.com/profile_images/1058739839384907776/WllDCirw_normal.jpg"/>
    <hyperlink ref="V68" r:id="rId81" display="http://pbs.twimg.com/profile_images/1058739839384907776/WllDCirw_normal.jpg"/>
    <hyperlink ref="X3" r:id="rId82" display="https://twitter.com/#!/charbelantoun/status/1165989344303300608"/>
    <hyperlink ref="X4" r:id="rId83" display="https://twitter.com/#!/charbelantoun/status/1167135439301566469"/>
    <hyperlink ref="X5" r:id="rId84" display="https://twitter.com/#!/albertomiguelf5/status/1167136882561552390"/>
    <hyperlink ref="X6" r:id="rId85" display="https://twitter.com/#!/la7n_hady/status/1167261745267826688"/>
    <hyperlink ref="X7" r:id="rId86" display="https://twitter.com/#!/falshalawi/status/1167261774451810304"/>
    <hyperlink ref="X8" r:id="rId87" display="https://twitter.com/#!/jknrxwkddcsmqto/status/1167263311525793792"/>
    <hyperlink ref="X9" r:id="rId88" display="https://twitter.com/#!/k_2030_m/status/1167264287875883008"/>
    <hyperlink ref="X10" r:id="rId89" display="https://twitter.com/#!/ftem22477/status/1167271212147531776"/>
    <hyperlink ref="X11" r:id="rId90" display="https://twitter.com/#!/mqk50/status/1167271877443801088"/>
    <hyperlink ref="X12" r:id="rId91" display="https://twitter.com/#!/salemanj/status/1167281142862684160"/>
    <hyperlink ref="X13" r:id="rId92" display="https://twitter.com/#!/mg95zr/status/1167299952172650496"/>
    <hyperlink ref="X14" r:id="rId93" display="https://twitter.com/#!/gzalh1/status/1167300544102195202"/>
    <hyperlink ref="X15" r:id="rId94" display="https://twitter.com/#!/mmmm0505/status/1167300562930421763"/>
    <hyperlink ref="X16" r:id="rId95" display="https://twitter.com/#!/afun777/status/1167323352358240258"/>
    <hyperlink ref="X17" r:id="rId96" display="https://twitter.com/#!/alshahranimufl1/status/1167343496480661504"/>
    <hyperlink ref="X18" r:id="rId97" display="https://twitter.com/#!/icvvhuw9vsziso7/status/1167348368768667648"/>
    <hyperlink ref="X19" r:id="rId98" display="https://twitter.com/#!/sdalshmrany808/status/1167353877487915008"/>
    <hyperlink ref="X20" r:id="rId99" display="https://twitter.com/#!/8te7rxvqeipbddy/status/1167365636697337856"/>
    <hyperlink ref="X21" r:id="rId100" display="https://twitter.com/#!/moham977/status/1167383331249504257"/>
    <hyperlink ref="X22" r:id="rId101" display="https://twitter.com/#!/m_n_5800/status/1167393370894942209"/>
    <hyperlink ref="X23" r:id="rId102" display="https://twitter.com/#!/ngbahrain/status/1167405556266622979"/>
    <hyperlink ref="X24" r:id="rId103" display="https://twitter.com/#!/shqdmm/status/1167530263754301443"/>
    <hyperlink ref="X25" r:id="rId104" display="https://twitter.com/#!/mfaaa1987/status/1167537268774658048"/>
    <hyperlink ref="X26" r:id="rId105" display="https://twitter.com/#!/fafafa2030/status/1167540439970451456"/>
    <hyperlink ref="X27" r:id="rId106" display="https://twitter.com/#!/ali_gh_s/status/1167548358560550912"/>
    <hyperlink ref="X28" r:id="rId107" display="https://twitter.com/#!/aminalammar/status/1167587144556306432"/>
    <hyperlink ref="X29" r:id="rId108" display="https://twitter.com/#!/alwahsh6325/status/1167587447770947585"/>
    <hyperlink ref="X30" r:id="rId109" display="https://twitter.com/#!/marwaal61/status/1167587484873777153"/>
    <hyperlink ref="X31" r:id="rId110" display="https://twitter.com/#!/pacific_2020/status/1167587649277898754"/>
    <hyperlink ref="X32" r:id="rId111" display="https://twitter.com/#!/yasser_humairi/status/1167587742282407941"/>
    <hyperlink ref="X33" r:id="rId112" display="https://twitter.com/#!/edrsedrs/status/1167592960189521921"/>
    <hyperlink ref="X34" r:id="rId113" display="https://twitter.com/#!/omarali904/status/1167593979304665091"/>
    <hyperlink ref="X35" r:id="rId114" display="https://twitter.com/#!/michelghandour/status/1165360650597687296"/>
    <hyperlink ref="X36" r:id="rId115" display="https://twitter.com/#!/michelghandour/status/1167594176994840576"/>
    <hyperlink ref="X37" r:id="rId116" display="https://twitter.com/#!/haningdr/status/1167598340852391936"/>
    <hyperlink ref="X38" r:id="rId117" display="https://twitter.com/#!/michelghandour/status/1166414390331133952"/>
    <hyperlink ref="X39" r:id="rId118" display="https://twitter.com/#!/michelghandour/status/1167136512359698432"/>
    <hyperlink ref="X40" r:id="rId119" display="https://twitter.com/#!/haningdr/status/1167135265351262210"/>
    <hyperlink ref="X41" r:id="rId120" display="https://twitter.com/#!/rjlsmoo/status/1167599895408193536"/>
    <hyperlink ref="X42" r:id="rId121" display="https://twitter.com/#!/emadforman/status/1167606908670414849"/>
    <hyperlink ref="X43" r:id="rId122" display="https://twitter.com/#!/alhamdani_f/status/1167615170996244481"/>
    <hyperlink ref="X44" r:id="rId123" display="https://twitter.com/#!/joumana_dak/status/1167616832343355392"/>
    <hyperlink ref="X45" r:id="rId124" display="https://twitter.com/#!/ramadhansj/status/1167620755275825153"/>
    <hyperlink ref="X46" r:id="rId125" display="https://twitter.com/#!/dcalhurra/status/1164554208567332864"/>
    <hyperlink ref="X47" r:id="rId126" display="https://twitter.com/#!/dcalhurra/status/1165981620932874240"/>
    <hyperlink ref="X48" r:id="rId127" display="https://twitter.com/#!/dcalhurra/status/1167134299444957184"/>
    <hyperlink ref="X49" r:id="rId128" display="https://twitter.com/#!/dcalhurra/status/1167587014465732609"/>
    <hyperlink ref="X50" r:id="rId129" display="https://twitter.com/#!/abosife2010/status/1165982132340219904"/>
    <hyperlink ref="X51" r:id="rId130" display="https://twitter.com/#!/abosife2010/status/1167623101842108417"/>
    <hyperlink ref="X52" r:id="rId131" display="https://twitter.com/#!/abosife2010/status/1167623700063096833"/>
    <hyperlink ref="X53" r:id="rId132" display="https://twitter.com/#!/i3tox8rsobjiftw/status/1167587918900355073"/>
    <hyperlink ref="X54" r:id="rId133" display="https://twitter.com/#!/i3tox8rsobjiftw/status/1167636136291966976"/>
    <hyperlink ref="X55" r:id="rId134" display="https://twitter.com/#!/edycohen/status/1167661760398147584"/>
    <hyperlink ref="X56" r:id="rId135" display="https://twitter.com/#!/fade_salh/status/1167662019673231361"/>
    <hyperlink ref="X57" r:id="rId136" display="https://twitter.com/#!/i38853673/status/1167662466177929218"/>
    <hyperlink ref="X58" r:id="rId137" display="https://twitter.com/#!/saud2918/status/1167664565359915008"/>
    <hyperlink ref="X59" r:id="rId138" display="https://twitter.com/#!/ikwfmamtvkd9bzy/status/1167670413054414848"/>
    <hyperlink ref="X60" r:id="rId139" display="https://twitter.com/#!/mahmodshafei/status/1167672502321131521"/>
    <hyperlink ref="X61" r:id="rId140" display="https://twitter.com/#!/mdjdel7u11bmcpe/status/1167674035490164741"/>
    <hyperlink ref="X62" r:id="rId141" display="https://twitter.com/#!/aypress/status/1167684348788793345"/>
    <hyperlink ref="X63" r:id="rId142" display="https://twitter.com/#!/x_xmxm/status/1167686345013305344"/>
    <hyperlink ref="X64" r:id="rId143" display="https://twitter.com/#!/mbs227472ttt14m/status/1167261166185455616"/>
    <hyperlink ref="X65" r:id="rId144" display="https://twitter.com/#!/alsanea2/status/1167705409550979073"/>
    <hyperlink ref="X66" r:id="rId145" display="https://twitter.com/#!/jvavcad45u3xi38/status/1167717140713136133"/>
    <hyperlink ref="X67" r:id="rId146" display="https://twitter.com/#!/alhurranews/status/1167586944668307457"/>
    <hyperlink ref="X68" r:id="rId147" display="https://twitter.com/#!/alhurranews/status/1167614797862580224"/>
    <hyperlink ref="AZ64" r:id="rId148" display="https://api.twitter.com/1.1/geo/id/01bf5c1e56ac186d.json"/>
  </hyperlinks>
  <printOptions/>
  <pageMargins left="0.7" right="0.7" top="0.75" bottom="0.75" header="0.3" footer="0.3"/>
  <pageSetup horizontalDpi="600" verticalDpi="600" orientation="portrait" r:id="rId152"/>
  <legacyDrawing r:id="rId150"/>
  <tableParts>
    <tablePart r:id="rId15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1100</v>
      </c>
      <c r="B1" s="13" t="s">
        <v>34</v>
      </c>
    </row>
    <row r="2" spans="1:2" ht="15">
      <c r="A2" s="124" t="s">
        <v>262</v>
      </c>
      <c r="B2" s="85">
        <v>552</v>
      </c>
    </row>
    <row r="3" spans="1:2" ht="15">
      <c r="A3" s="124" t="s">
        <v>265</v>
      </c>
      <c r="B3" s="85">
        <v>444</v>
      </c>
    </row>
    <row r="4" spans="1:2" ht="15">
      <c r="A4" s="124" t="s">
        <v>266</v>
      </c>
      <c r="B4" s="85">
        <v>330</v>
      </c>
    </row>
    <row r="5" spans="1:2" ht="15">
      <c r="A5" s="124" t="s">
        <v>250</v>
      </c>
      <c r="B5" s="85">
        <v>264.272727</v>
      </c>
    </row>
    <row r="6" spans="1:2" ht="15">
      <c r="A6" s="124" t="s">
        <v>243</v>
      </c>
      <c r="B6" s="85">
        <v>28</v>
      </c>
    </row>
    <row r="7" spans="1:2" ht="15">
      <c r="A7" s="124" t="s">
        <v>244</v>
      </c>
      <c r="B7" s="85">
        <v>28</v>
      </c>
    </row>
    <row r="8" spans="1:2" ht="15">
      <c r="A8" s="124" t="s">
        <v>242</v>
      </c>
      <c r="B8" s="85">
        <v>0.272727</v>
      </c>
    </row>
    <row r="9" spans="1:2" ht="15">
      <c r="A9" s="124" t="s">
        <v>246</v>
      </c>
      <c r="B9" s="85">
        <v>0.272727</v>
      </c>
    </row>
    <row r="10" spans="1:2" ht="15">
      <c r="A10" s="124" t="s">
        <v>245</v>
      </c>
      <c r="B10" s="85">
        <v>0.272727</v>
      </c>
    </row>
    <row r="11" spans="1:2" ht="15">
      <c r="A11" s="124" t="s">
        <v>238</v>
      </c>
      <c r="B11" s="85">
        <v>0.272727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1102</v>
      </c>
      <c r="B25" t="s">
        <v>1101</v>
      </c>
    </row>
    <row r="26" spans="1:2" ht="15">
      <c r="A26" s="136" t="s">
        <v>1104</v>
      </c>
      <c r="B26" s="3"/>
    </row>
    <row r="27" spans="1:2" ht="15">
      <c r="A27" s="137" t="s">
        <v>1105</v>
      </c>
      <c r="B27" s="3"/>
    </row>
    <row r="28" spans="1:2" ht="15">
      <c r="A28" s="138" t="s">
        <v>1106</v>
      </c>
      <c r="B28" s="3"/>
    </row>
    <row r="29" spans="1:2" ht="15">
      <c r="A29" s="139" t="s">
        <v>1107</v>
      </c>
      <c r="B29" s="3">
        <v>1</v>
      </c>
    </row>
    <row r="30" spans="1:2" ht="15">
      <c r="A30" s="138" t="s">
        <v>1108</v>
      </c>
      <c r="B30" s="3"/>
    </row>
    <row r="31" spans="1:2" ht="15">
      <c r="A31" s="139" t="s">
        <v>1109</v>
      </c>
      <c r="B31" s="3">
        <v>1</v>
      </c>
    </row>
    <row r="32" spans="1:2" ht="15">
      <c r="A32" s="138" t="s">
        <v>1110</v>
      </c>
      <c r="B32" s="3"/>
    </row>
    <row r="33" spans="1:2" ht="15">
      <c r="A33" s="139" t="s">
        <v>1111</v>
      </c>
      <c r="B33" s="3">
        <v>2</v>
      </c>
    </row>
    <row r="34" spans="1:2" ht="15">
      <c r="A34" s="139" t="s">
        <v>1112</v>
      </c>
      <c r="B34" s="3">
        <v>1</v>
      </c>
    </row>
    <row r="35" spans="1:2" ht="15">
      <c r="A35" s="138" t="s">
        <v>1113</v>
      </c>
      <c r="B35" s="3"/>
    </row>
    <row r="36" spans="1:2" ht="15">
      <c r="A36" s="139" t="s">
        <v>1114</v>
      </c>
      <c r="B36" s="3">
        <v>1</v>
      </c>
    </row>
    <row r="37" spans="1:2" ht="15">
      <c r="A37" s="138" t="s">
        <v>1115</v>
      </c>
      <c r="B37" s="3"/>
    </row>
    <row r="38" spans="1:2" ht="15">
      <c r="A38" s="139" t="s">
        <v>1116</v>
      </c>
      <c r="B38" s="3">
        <v>1</v>
      </c>
    </row>
    <row r="39" spans="1:2" ht="15">
      <c r="A39" s="139" t="s">
        <v>1114</v>
      </c>
      <c r="B39" s="3">
        <v>4</v>
      </c>
    </row>
    <row r="40" spans="1:2" ht="15">
      <c r="A40" s="138" t="s">
        <v>1117</v>
      </c>
      <c r="B40" s="3"/>
    </row>
    <row r="41" spans="1:2" ht="15">
      <c r="A41" s="139" t="s">
        <v>1118</v>
      </c>
      <c r="B41" s="3">
        <v>5</v>
      </c>
    </row>
    <row r="42" spans="1:2" ht="15">
      <c r="A42" s="139" t="s">
        <v>1119</v>
      </c>
      <c r="B42" s="3">
        <v>3</v>
      </c>
    </row>
    <row r="43" spans="1:2" ht="15">
      <c r="A43" s="139" t="s">
        <v>1120</v>
      </c>
      <c r="B43" s="3">
        <v>3</v>
      </c>
    </row>
    <row r="44" spans="1:2" ht="15">
      <c r="A44" s="139" t="s">
        <v>1121</v>
      </c>
      <c r="B44" s="3">
        <v>1</v>
      </c>
    </row>
    <row r="45" spans="1:2" ht="15">
      <c r="A45" s="139" t="s">
        <v>1122</v>
      </c>
      <c r="B45" s="3">
        <v>1</v>
      </c>
    </row>
    <row r="46" spans="1:2" ht="15">
      <c r="A46" s="139" t="s">
        <v>1123</v>
      </c>
      <c r="B46" s="3">
        <v>2</v>
      </c>
    </row>
    <row r="47" spans="1:2" ht="15">
      <c r="A47" s="139" t="s">
        <v>1124</v>
      </c>
      <c r="B47" s="3">
        <v>1</v>
      </c>
    </row>
    <row r="48" spans="1:2" ht="15">
      <c r="A48" s="139" t="s">
        <v>1125</v>
      </c>
      <c r="B48" s="3">
        <v>1</v>
      </c>
    </row>
    <row r="49" spans="1:2" ht="15">
      <c r="A49" s="139" t="s">
        <v>1126</v>
      </c>
      <c r="B49" s="3">
        <v>2</v>
      </c>
    </row>
    <row r="50" spans="1:2" ht="15">
      <c r="A50" s="139" t="s">
        <v>1109</v>
      </c>
      <c r="B50" s="3">
        <v>3</v>
      </c>
    </row>
    <row r="51" spans="1:2" ht="15">
      <c r="A51" s="139" t="s">
        <v>1127</v>
      </c>
      <c r="B51" s="3">
        <v>1</v>
      </c>
    </row>
    <row r="52" spans="1:2" ht="15">
      <c r="A52" s="139" t="s">
        <v>1128</v>
      </c>
      <c r="B52" s="3">
        <v>7</v>
      </c>
    </row>
    <row r="53" spans="1:2" ht="15">
      <c r="A53" s="138" t="s">
        <v>1129</v>
      </c>
      <c r="B53" s="3"/>
    </row>
    <row r="54" spans="1:2" ht="15">
      <c r="A54" s="139" t="s">
        <v>1130</v>
      </c>
      <c r="B54" s="3">
        <v>6</v>
      </c>
    </row>
    <row r="55" spans="1:2" ht="15">
      <c r="A55" s="139" t="s">
        <v>1131</v>
      </c>
      <c r="B55" s="3">
        <v>4</v>
      </c>
    </row>
    <row r="56" spans="1:2" ht="15">
      <c r="A56" s="139" t="s">
        <v>1118</v>
      </c>
      <c r="B56" s="3">
        <v>3</v>
      </c>
    </row>
    <row r="57" spans="1:2" ht="15">
      <c r="A57" s="139" t="s">
        <v>1119</v>
      </c>
      <c r="B57" s="3">
        <v>1</v>
      </c>
    </row>
    <row r="58" spans="1:2" ht="15">
      <c r="A58" s="139" t="s">
        <v>1120</v>
      </c>
      <c r="B58" s="3">
        <v>3</v>
      </c>
    </row>
    <row r="59" spans="1:2" ht="15">
      <c r="A59" s="139" t="s">
        <v>1132</v>
      </c>
      <c r="B59" s="3">
        <v>4</v>
      </c>
    </row>
    <row r="60" spans="1:2" ht="15">
      <c r="A60" s="139" t="s">
        <v>1121</v>
      </c>
      <c r="B60" s="3">
        <v>2</v>
      </c>
    </row>
    <row r="61" spans="1:2" ht="15">
      <c r="A61" s="139" t="s">
        <v>1122</v>
      </c>
      <c r="B61" s="3">
        <v>1</v>
      </c>
    </row>
    <row r="62" spans="1:2" ht="15">
      <c r="A62" s="139" t="s">
        <v>1123</v>
      </c>
      <c r="B62" s="3">
        <v>1</v>
      </c>
    </row>
    <row r="63" spans="1:2" ht="15">
      <c r="A63" s="136" t="s">
        <v>1103</v>
      </c>
      <c r="B63"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496</v>
      </c>
      <c r="AE2" s="13" t="s">
        <v>497</v>
      </c>
      <c r="AF2" s="13" t="s">
        <v>498</v>
      </c>
      <c r="AG2" s="13" t="s">
        <v>499</v>
      </c>
      <c r="AH2" s="13" t="s">
        <v>500</v>
      </c>
      <c r="AI2" s="13" t="s">
        <v>501</v>
      </c>
      <c r="AJ2" s="13" t="s">
        <v>502</v>
      </c>
      <c r="AK2" s="13" t="s">
        <v>503</v>
      </c>
      <c r="AL2" s="13" t="s">
        <v>504</v>
      </c>
      <c r="AM2" s="13" t="s">
        <v>505</v>
      </c>
      <c r="AN2" s="13" t="s">
        <v>506</v>
      </c>
      <c r="AO2" s="13" t="s">
        <v>507</v>
      </c>
      <c r="AP2" s="13" t="s">
        <v>508</v>
      </c>
      <c r="AQ2" s="13" t="s">
        <v>509</v>
      </c>
      <c r="AR2" s="13" t="s">
        <v>510</v>
      </c>
      <c r="AS2" s="13" t="s">
        <v>192</v>
      </c>
      <c r="AT2" s="13" t="s">
        <v>511</v>
      </c>
      <c r="AU2" s="13" t="s">
        <v>512</v>
      </c>
      <c r="AV2" s="13" t="s">
        <v>513</v>
      </c>
      <c r="AW2" s="13" t="s">
        <v>514</v>
      </c>
      <c r="AX2" s="13" t="s">
        <v>515</v>
      </c>
      <c r="AY2" s="13" t="s">
        <v>516</v>
      </c>
      <c r="AZ2" s="13" t="s">
        <v>852</v>
      </c>
      <c r="BA2" s="127" t="s">
        <v>983</v>
      </c>
      <c r="BB2" s="127" t="s">
        <v>987</v>
      </c>
      <c r="BC2" s="127" t="s">
        <v>988</v>
      </c>
      <c r="BD2" s="127" t="s">
        <v>990</v>
      </c>
      <c r="BE2" s="127" t="s">
        <v>991</v>
      </c>
      <c r="BF2" s="127" t="s">
        <v>995</v>
      </c>
      <c r="BG2" s="127" t="s">
        <v>997</v>
      </c>
      <c r="BH2" s="127" t="s">
        <v>1008</v>
      </c>
      <c r="BI2" s="127" t="s">
        <v>1015</v>
      </c>
      <c r="BJ2" s="127" t="s">
        <v>1021</v>
      </c>
      <c r="BK2" s="127" t="s">
        <v>1069</v>
      </c>
      <c r="BL2" s="127" t="s">
        <v>1070</v>
      </c>
      <c r="BM2" s="127" t="s">
        <v>1071</v>
      </c>
      <c r="BN2" s="127" t="s">
        <v>1072</v>
      </c>
      <c r="BO2" s="127" t="s">
        <v>1073</v>
      </c>
      <c r="BP2" s="127" t="s">
        <v>1074</v>
      </c>
      <c r="BQ2" s="127" t="s">
        <v>1075</v>
      </c>
      <c r="BR2" s="127" t="s">
        <v>1076</v>
      </c>
      <c r="BS2" s="127" t="s">
        <v>1078</v>
      </c>
      <c r="BT2" s="3"/>
      <c r="BU2" s="3"/>
    </row>
    <row r="3" spans="1:73" ht="15" customHeight="1">
      <c r="A3" s="50" t="s">
        <v>212</v>
      </c>
      <c r="B3" s="53"/>
      <c r="C3" s="53" t="s">
        <v>64</v>
      </c>
      <c r="D3" s="54">
        <v>162.88481581371528</v>
      </c>
      <c r="E3" s="55"/>
      <c r="F3" s="112" t="s">
        <v>296</v>
      </c>
      <c r="G3" s="53"/>
      <c r="H3" s="57" t="s">
        <v>212</v>
      </c>
      <c r="I3" s="56"/>
      <c r="J3" s="56"/>
      <c r="K3" s="114" t="s">
        <v>751</v>
      </c>
      <c r="L3" s="59">
        <v>1</v>
      </c>
      <c r="M3" s="60">
        <v>8771.052734375</v>
      </c>
      <c r="N3" s="60">
        <v>4452.0625</v>
      </c>
      <c r="O3" s="58"/>
      <c r="P3" s="61"/>
      <c r="Q3" s="61"/>
      <c r="R3" s="51"/>
      <c r="S3" s="51">
        <v>0</v>
      </c>
      <c r="T3" s="51">
        <v>1</v>
      </c>
      <c r="U3" s="52">
        <v>0</v>
      </c>
      <c r="V3" s="52">
        <v>0.012195</v>
      </c>
      <c r="W3" s="52">
        <v>0.006687</v>
      </c>
      <c r="X3" s="52">
        <v>0.39089</v>
      </c>
      <c r="Y3" s="52">
        <v>0</v>
      </c>
      <c r="Z3" s="52">
        <v>0</v>
      </c>
      <c r="AA3" s="62">
        <v>3</v>
      </c>
      <c r="AB3" s="62"/>
      <c r="AC3" s="63"/>
      <c r="AD3" s="85" t="s">
        <v>517</v>
      </c>
      <c r="AE3" s="85">
        <v>2330</v>
      </c>
      <c r="AF3" s="85">
        <v>2540</v>
      </c>
      <c r="AG3" s="85">
        <v>31085</v>
      </c>
      <c r="AH3" s="85">
        <v>3651</v>
      </c>
      <c r="AI3" s="85"/>
      <c r="AJ3" s="85" t="s">
        <v>573</v>
      </c>
      <c r="AK3" s="85" t="s">
        <v>613</v>
      </c>
      <c r="AL3" s="85"/>
      <c r="AM3" s="85"/>
      <c r="AN3" s="87">
        <v>40000.10271990741</v>
      </c>
      <c r="AO3" s="89" t="s">
        <v>641</v>
      </c>
      <c r="AP3" s="85" t="b">
        <v>0</v>
      </c>
      <c r="AQ3" s="85" t="b">
        <v>0</v>
      </c>
      <c r="AR3" s="85" t="b">
        <v>1</v>
      </c>
      <c r="AS3" s="85"/>
      <c r="AT3" s="85">
        <v>56</v>
      </c>
      <c r="AU3" s="89" t="s">
        <v>685</v>
      </c>
      <c r="AV3" s="85" t="b">
        <v>0</v>
      </c>
      <c r="AW3" s="85" t="s">
        <v>694</v>
      </c>
      <c r="AX3" s="89" t="s">
        <v>695</v>
      </c>
      <c r="AY3" s="85" t="s">
        <v>66</v>
      </c>
      <c r="AZ3" s="85" t="str">
        <f>REPLACE(INDEX(GroupVertices[Group],MATCH(Vertices[[#This Row],[Vertex]],GroupVertices[Vertex],0)),1,1,"")</f>
        <v>3</v>
      </c>
      <c r="BA3" s="51" t="s">
        <v>283</v>
      </c>
      <c r="BB3" s="51" t="s">
        <v>283</v>
      </c>
      <c r="BC3" s="51" t="s">
        <v>289</v>
      </c>
      <c r="BD3" s="51" t="s">
        <v>289</v>
      </c>
      <c r="BE3" s="51" t="s">
        <v>992</v>
      </c>
      <c r="BF3" s="51" t="s">
        <v>996</v>
      </c>
      <c r="BG3" s="128" t="s">
        <v>998</v>
      </c>
      <c r="BH3" s="128" t="s">
        <v>1009</v>
      </c>
      <c r="BI3" s="128" t="s">
        <v>1016</v>
      </c>
      <c r="BJ3" s="128" t="s">
        <v>1022</v>
      </c>
      <c r="BK3" s="128">
        <v>0</v>
      </c>
      <c r="BL3" s="131">
        <v>0</v>
      </c>
      <c r="BM3" s="128">
        <v>0</v>
      </c>
      <c r="BN3" s="131">
        <v>0</v>
      </c>
      <c r="BO3" s="128">
        <v>0</v>
      </c>
      <c r="BP3" s="131">
        <v>0</v>
      </c>
      <c r="BQ3" s="128">
        <v>33</v>
      </c>
      <c r="BR3" s="131">
        <v>100</v>
      </c>
      <c r="BS3" s="128">
        <v>33</v>
      </c>
      <c r="BT3" s="3"/>
      <c r="BU3" s="3"/>
    </row>
    <row r="4" spans="1:76" ht="15">
      <c r="A4" s="14" t="s">
        <v>250</v>
      </c>
      <c r="B4" s="15"/>
      <c r="C4" s="15" t="s">
        <v>64</v>
      </c>
      <c r="D4" s="93">
        <v>165.76569249852844</v>
      </c>
      <c r="E4" s="81"/>
      <c r="F4" s="112" t="s">
        <v>334</v>
      </c>
      <c r="G4" s="15"/>
      <c r="H4" s="16" t="s">
        <v>250</v>
      </c>
      <c r="I4" s="66"/>
      <c r="J4" s="66"/>
      <c r="K4" s="114" t="s">
        <v>752</v>
      </c>
      <c r="L4" s="94">
        <v>4787.591892293478</v>
      </c>
      <c r="M4" s="95">
        <v>9332.7451171875</v>
      </c>
      <c r="N4" s="95">
        <v>3618.982666015625</v>
      </c>
      <c r="O4" s="77"/>
      <c r="P4" s="96"/>
      <c r="Q4" s="96"/>
      <c r="R4" s="97"/>
      <c r="S4" s="51">
        <v>6</v>
      </c>
      <c r="T4" s="51">
        <v>3</v>
      </c>
      <c r="U4" s="52">
        <v>264.272727</v>
      </c>
      <c r="V4" s="52">
        <v>0.018868</v>
      </c>
      <c r="W4" s="52">
        <v>0.047505</v>
      </c>
      <c r="X4" s="52">
        <v>2.267205</v>
      </c>
      <c r="Y4" s="52">
        <v>0.07142857142857142</v>
      </c>
      <c r="Z4" s="52">
        <v>0</v>
      </c>
      <c r="AA4" s="82">
        <v>4</v>
      </c>
      <c r="AB4" s="82"/>
      <c r="AC4" s="98"/>
      <c r="AD4" s="85" t="s">
        <v>518</v>
      </c>
      <c r="AE4" s="85">
        <v>181</v>
      </c>
      <c r="AF4" s="85">
        <v>10810</v>
      </c>
      <c r="AG4" s="85">
        <v>11944</v>
      </c>
      <c r="AH4" s="85">
        <v>41</v>
      </c>
      <c r="AI4" s="85"/>
      <c r="AJ4" s="85" t="s">
        <v>574</v>
      </c>
      <c r="AK4" s="85" t="s">
        <v>614</v>
      </c>
      <c r="AL4" s="89" t="s">
        <v>635</v>
      </c>
      <c r="AM4" s="85"/>
      <c r="AN4" s="87">
        <v>40983.760150462964</v>
      </c>
      <c r="AO4" s="89" t="s">
        <v>642</v>
      </c>
      <c r="AP4" s="85" t="b">
        <v>0</v>
      </c>
      <c r="AQ4" s="85" t="b">
        <v>0</v>
      </c>
      <c r="AR4" s="85" t="b">
        <v>1</v>
      </c>
      <c r="AS4" s="85"/>
      <c r="AT4" s="85">
        <v>37</v>
      </c>
      <c r="AU4" s="89" t="s">
        <v>686</v>
      </c>
      <c r="AV4" s="85" t="b">
        <v>1</v>
      </c>
      <c r="AW4" s="85" t="s">
        <v>694</v>
      </c>
      <c r="AX4" s="89" t="s">
        <v>696</v>
      </c>
      <c r="AY4" s="85" t="s">
        <v>66</v>
      </c>
      <c r="AZ4" s="85" t="str">
        <f>REPLACE(INDEX(GroupVertices[Group],MATCH(Vertices[[#This Row],[Vertex]],GroupVertices[Vertex],0)),1,1,"")</f>
        <v>3</v>
      </c>
      <c r="BA4" s="51" t="s">
        <v>984</v>
      </c>
      <c r="BB4" s="51" t="s">
        <v>984</v>
      </c>
      <c r="BC4" s="51" t="s">
        <v>989</v>
      </c>
      <c r="BD4" s="51" t="s">
        <v>871</v>
      </c>
      <c r="BE4" s="51" t="s">
        <v>885</v>
      </c>
      <c r="BF4" s="51" t="s">
        <v>885</v>
      </c>
      <c r="BG4" s="128" t="s">
        <v>999</v>
      </c>
      <c r="BH4" s="128" t="s">
        <v>1010</v>
      </c>
      <c r="BI4" s="128" t="s">
        <v>961</v>
      </c>
      <c r="BJ4" s="128" t="s">
        <v>961</v>
      </c>
      <c r="BK4" s="128">
        <v>0</v>
      </c>
      <c r="BL4" s="131">
        <v>0</v>
      </c>
      <c r="BM4" s="128">
        <v>0</v>
      </c>
      <c r="BN4" s="131">
        <v>0</v>
      </c>
      <c r="BO4" s="128">
        <v>0</v>
      </c>
      <c r="BP4" s="131">
        <v>0</v>
      </c>
      <c r="BQ4" s="128">
        <v>65</v>
      </c>
      <c r="BR4" s="131">
        <v>100</v>
      </c>
      <c r="BS4" s="128">
        <v>65</v>
      </c>
      <c r="BT4" s="2"/>
      <c r="BU4" s="3"/>
      <c r="BV4" s="3"/>
      <c r="BW4" s="3"/>
      <c r="BX4" s="3"/>
    </row>
    <row r="5" spans="1:76" ht="15">
      <c r="A5" s="14" t="s">
        <v>213</v>
      </c>
      <c r="B5" s="15"/>
      <c r="C5" s="15" t="s">
        <v>64</v>
      </c>
      <c r="D5" s="93">
        <v>162.25046557876428</v>
      </c>
      <c r="E5" s="81"/>
      <c r="F5" s="112" t="s">
        <v>297</v>
      </c>
      <c r="G5" s="15"/>
      <c r="H5" s="16" t="s">
        <v>213</v>
      </c>
      <c r="I5" s="66"/>
      <c r="J5" s="66"/>
      <c r="K5" s="114" t="s">
        <v>753</v>
      </c>
      <c r="L5" s="94">
        <v>1</v>
      </c>
      <c r="M5" s="95">
        <v>9722.5576171875</v>
      </c>
      <c r="N5" s="95">
        <v>588.0292358398438</v>
      </c>
      <c r="O5" s="77"/>
      <c r="P5" s="96"/>
      <c r="Q5" s="96"/>
      <c r="R5" s="97"/>
      <c r="S5" s="51">
        <v>0</v>
      </c>
      <c r="T5" s="51">
        <v>1</v>
      </c>
      <c r="U5" s="52">
        <v>0</v>
      </c>
      <c r="V5" s="52">
        <v>0.012195</v>
      </c>
      <c r="W5" s="52">
        <v>0.006687</v>
      </c>
      <c r="X5" s="52">
        <v>0.39089</v>
      </c>
      <c r="Y5" s="52">
        <v>0</v>
      </c>
      <c r="Z5" s="52">
        <v>0</v>
      </c>
      <c r="AA5" s="82">
        <v>5</v>
      </c>
      <c r="AB5" s="82"/>
      <c r="AC5" s="98"/>
      <c r="AD5" s="85" t="s">
        <v>519</v>
      </c>
      <c r="AE5" s="85">
        <v>206</v>
      </c>
      <c r="AF5" s="85">
        <v>719</v>
      </c>
      <c r="AG5" s="85">
        <v>1498</v>
      </c>
      <c r="AH5" s="85">
        <v>4166</v>
      </c>
      <c r="AI5" s="85"/>
      <c r="AJ5" s="85" t="s">
        <v>575</v>
      </c>
      <c r="AK5" s="85" t="s">
        <v>615</v>
      </c>
      <c r="AL5" s="85"/>
      <c r="AM5" s="85"/>
      <c r="AN5" s="87">
        <v>43654.7791087963</v>
      </c>
      <c r="AO5" s="89" t="s">
        <v>643</v>
      </c>
      <c r="AP5" s="85" t="b">
        <v>0</v>
      </c>
      <c r="AQ5" s="85" t="b">
        <v>0</v>
      </c>
      <c r="AR5" s="85" t="b">
        <v>0</v>
      </c>
      <c r="AS5" s="85"/>
      <c r="AT5" s="85">
        <v>1</v>
      </c>
      <c r="AU5" s="89" t="s">
        <v>687</v>
      </c>
      <c r="AV5" s="85" t="b">
        <v>1</v>
      </c>
      <c r="AW5" s="85" t="s">
        <v>694</v>
      </c>
      <c r="AX5" s="89" t="s">
        <v>697</v>
      </c>
      <c r="AY5" s="85" t="s">
        <v>66</v>
      </c>
      <c r="AZ5" s="85" t="str">
        <f>REPLACE(INDEX(GroupVertices[Group],MATCH(Vertices[[#This Row],[Vertex]],GroupVertices[Vertex],0)),1,1,"")</f>
        <v>3</v>
      </c>
      <c r="BA5" s="51"/>
      <c r="BB5" s="51"/>
      <c r="BC5" s="51"/>
      <c r="BD5" s="51"/>
      <c r="BE5" s="51" t="s">
        <v>292</v>
      </c>
      <c r="BF5" s="51" t="s">
        <v>292</v>
      </c>
      <c r="BG5" s="128" t="s">
        <v>1000</v>
      </c>
      <c r="BH5" s="128" t="s">
        <v>1000</v>
      </c>
      <c r="BI5" s="128" t="s">
        <v>1016</v>
      </c>
      <c r="BJ5" s="128" t="s">
        <v>1016</v>
      </c>
      <c r="BK5" s="128">
        <v>0</v>
      </c>
      <c r="BL5" s="131">
        <v>0</v>
      </c>
      <c r="BM5" s="128">
        <v>0</v>
      </c>
      <c r="BN5" s="131">
        <v>0</v>
      </c>
      <c r="BO5" s="128">
        <v>0</v>
      </c>
      <c r="BP5" s="131">
        <v>0</v>
      </c>
      <c r="BQ5" s="128">
        <v>24</v>
      </c>
      <c r="BR5" s="131">
        <v>100</v>
      </c>
      <c r="BS5" s="128">
        <v>24</v>
      </c>
      <c r="BT5" s="2"/>
      <c r="BU5" s="3"/>
      <c r="BV5" s="3"/>
      <c r="BW5" s="3"/>
      <c r="BX5" s="3"/>
    </row>
    <row r="6" spans="1:76" ht="15">
      <c r="A6" s="14" t="s">
        <v>214</v>
      </c>
      <c r="B6" s="15"/>
      <c r="C6" s="15" t="s">
        <v>64</v>
      </c>
      <c r="D6" s="93">
        <v>162.24558864120837</v>
      </c>
      <c r="E6" s="81"/>
      <c r="F6" s="112" t="s">
        <v>298</v>
      </c>
      <c r="G6" s="15"/>
      <c r="H6" s="16" t="s">
        <v>214</v>
      </c>
      <c r="I6" s="66"/>
      <c r="J6" s="66"/>
      <c r="K6" s="114" t="s">
        <v>754</v>
      </c>
      <c r="L6" s="94">
        <v>1</v>
      </c>
      <c r="M6" s="95">
        <v>1313.5811767578125</v>
      </c>
      <c r="N6" s="95">
        <v>9072.6865234375</v>
      </c>
      <c r="O6" s="77"/>
      <c r="P6" s="96"/>
      <c r="Q6" s="96"/>
      <c r="R6" s="97"/>
      <c r="S6" s="51">
        <v>0</v>
      </c>
      <c r="T6" s="51">
        <v>1</v>
      </c>
      <c r="U6" s="52">
        <v>0</v>
      </c>
      <c r="V6" s="52">
        <v>0.021277</v>
      </c>
      <c r="W6" s="52">
        <v>0</v>
      </c>
      <c r="X6" s="52">
        <v>0.550656</v>
      </c>
      <c r="Y6" s="52">
        <v>0</v>
      </c>
      <c r="Z6" s="52">
        <v>0</v>
      </c>
      <c r="AA6" s="82">
        <v>6</v>
      </c>
      <c r="AB6" s="82"/>
      <c r="AC6" s="98"/>
      <c r="AD6" s="85" t="s">
        <v>520</v>
      </c>
      <c r="AE6" s="85">
        <v>263</v>
      </c>
      <c r="AF6" s="85">
        <v>705</v>
      </c>
      <c r="AG6" s="85">
        <v>20757</v>
      </c>
      <c r="AH6" s="85">
        <v>268</v>
      </c>
      <c r="AI6" s="85"/>
      <c r="AJ6" s="85" t="s">
        <v>576</v>
      </c>
      <c r="AK6" s="85"/>
      <c r="AL6" s="85"/>
      <c r="AM6" s="85"/>
      <c r="AN6" s="87">
        <v>41734.08373842593</v>
      </c>
      <c r="AO6" s="89" t="s">
        <v>644</v>
      </c>
      <c r="AP6" s="85" t="b">
        <v>1</v>
      </c>
      <c r="AQ6" s="85" t="b">
        <v>0</v>
      </c>
      <c r="AR6" s="85" t="b">
        <v>0</v>
      </c>
      <c r="AS6" s="85"/>
      <c r="AT6" s="85">
        <v>2</v>
      </c>
      <c r="AU6" s="89" t="s">
        <v>687</v>
      </c>
      <c r="AV6" s="85" t="b">
        <v>0</v>
      </c>
      <c r="AW6" s="85" t="s">
        <v>694</v>
      </c>
      <c r="AX6" s="89" t="s">
        <v>698</v>
      </c>
      <c r="AY6" s="85" t="s">
        <v>66</v>
      </c>
      <c r="AZ6" s="85" t="str">
        <f>REPLACE(INDEX(GroupVertices[Group],MATCH(Vertices[[#This Row],[Vertex]],GroupVertices[Vertex],0)),1,1,"")</f>
        <v>1</v>
      </c>
      <c r="BA6" s="51"/>
      <c r="BB6" s="51"/>
      <c r="BC6" s="51"/>
      <c r="BD6" s="51"/>
      <c r="BE6" s="51" t="s">
        <v>293</v>
      </c>
      <c r="BF6" s="51" t="s">
        <v>293</v>
      </c>
      <c r="BG6" s="128" t="s">
        <v>1001</v>
      </c>
      <c r="BH6" s="128" t="s">
        <v>1001</v>
      </c>
      <c r="BI6" s="128" t="s">
        <v>1017</v>
      </c>
      <c r="BJ6" s="128" t="s">
        <v>1017</v>
      </c>
      <c r="BK6" s="128">
        <v>0</v>
      </c>
      <c r="BL6" s="131">
        <v>0</v>
      </c>
      <c r="BM6" s="128">
        <v>0</v>
      </c>
      <c r="BN6" s="131">
        <v>0</v>
      </c>
      <c r="BO6" s="128">
        <v>0</v>
      </c>
      <c r="BP6" s="131">
        <v>0</v>
      </c>
      <c r="BQ6" s="128">
        <v>15</v>
      </c>
      <c r="BR6" s="131">
        <v>100</v>
      </c>
      <c r="BS6" s="128">
        <v>15</v>
      </c>
      <c r="BT6" s="2"/>
      <c r="BU6" s="3"/>
      <c r="BV6" s="3"/>
      <c r="BW6" s="3"/>
      <c r="BX6" s="3"/>
    </row>
    <row r="7" spans="1:76" ht="15">
      <c r="A7" s="14" t="s">
        <v>262</v>
      </c>
      <c r="B7" s="15"/>
      <c r="C7" s="15" t="s">
        <v>64</v>
      </c>
      <c r="D7" s="93">
        <v>166.40178449689228</v>
      </c>
      <c r="E7" s="81"/>
      <c r="F7" s="112" t="s">
        <v>346</v>
      </c>
      <c r="G7" s="15"/>
      <c r="H7" s="16" t="s">
        <v>262</v>
      </c>
      <c r="I7" s="66"/>
      <c r="J7" s="66"/>
      <c r="K7" s="114" t="s">
        <v>755</v>
      </c>
      <c r="L7" s="94">
        <v>9999</v>
      </c>
      <c r="M7" s="95">
        <v>2257.06005859375</v>
      </c>
      <c r="N7" s="95">
        <v>4962.23095703125</v>
      </c>
      <c r="O7" s="77"/>
      <c r="P7" s="96"/>
      <c r="Q7" s="96"/>
      <c r="R7" s="97"/>
      <c r="S7" s="51">
        <v>25</v>
      </c>
      <c r="T7" s="51">
        <v>1</v>
      </c>
      <c r="U7" s="52">
        <v>552</v>
      </c>
      <c r="V7" s="52">
        <v>0.041667</v>
      </c>
      <c r="W7" s="52">
        <v>0</v>
      </c>
      <c r="X7" s="52">
        <v>11.784018</v>
      </c>
      <c r="Y7" s="52">
        <v>0</v>
      </c>
      <c r="Z7" s="52">
        <v>0</v>
      </c>
      <c r="AA7" s="82">
        <v>7</v>
      </c>
      <c r="AB7" s="82"/>
      <c r="AC7" s="98"/>
      <c r="AD7" s="85" t="s">
        <v>521</v>
      </c>
      <c r="AE7" s="85">
        <v>1892</v>
      </c>
      <c r="AF7" s="85">
        <v>12636</v>
      </c>
      <c r="AG7" s="85">
        <v>45518</v>
      </c>
      <c r="AH7" s="85">
        <v>2826</v>
      </c>
      <c r="AI7" s="85"/>
      <c r="AJ7" s="85" t="s">
        <v>577</v>
      </c>
      <c r="AK7" s="85" t="s">
        <v>616</v>
      </c>
      <c r="AL7" s="85"/>
      <c r="AM7" s="85"/>
      <c r="AN7" s="87">
        <v>42852.57608796296</v>
      </c>
      <c r="AO7" s="89" t="s">
        <v>645</v>
      </c>
      <c r="AP7" s="85" t="b">
        <v>1</v>
      </c>
      <c r="AQ7" s="85" t="b">
        <v>0</v>
      </c>
      <c r="AR7" s="85" t="b">
        <v>1</v>
      </c>
      <c r="AS7" s="85"/>
      <c r="AT7" s="85">
        <v>32</v>
      </c>
      <c r="AU7" s="85"/>
      <c r="AV7" s="85" t="b">
        <v>0</v>
      </c>
      <c r="AW7" s="85" t="s">
        <v>694</v>
      </c>
      <c r="AX7" s="89" t="s">
        <v>699</v>
      </c>
      <c r="AY7" s="85" t="s">
        <v>66</v>
      </c>
      <c r="AZ7" s="85" t="str">
        <f>REPLACE(INDEX(GroupVertices[Group],MATCH(Vertices[[#This Row],[Vertex]],GroupVertices[Vertex],0)),1,1,"")</f>
        <v>1</v>
      </c>
      <c r="BA7" s="51"/>
      <c r="BB7" s="51"/>
      <c r="BC7" s="51"/>
      <c r="BD7" s="51"/>
      <c r="BE7" s="51" t="s">
        <v>293</v>
      </c>
      <c r="BF7" s="51" t="s">
        <v>293</v>
      </c>
      <c r="BG7" s="128" t="s">
        <v>922</v>
      </c>
      <c r="BH7" s="128" t="s">
        <v>922</v>
      </c>
      <c r="BI7" s="128" t="s">
        <v>960</v>
      </c>
      <c r="BJ7" s="128" t="s">
        <v>960</v>
      </c>
      <c r="BK7" s="128">
        <v>0</v>
      </c>
      <c r="BL7" s="131">
        <v>0</v>
      </c>
      <c r="BM7" s="128">
        <v>0</v>
      </c>
      <c r="BN7" s="131">
        <v>0</v>
      </c>
      <c r="BO7" s="128">
        <v>0</v>
      </c>
      <c r="BP7" s="131">
        <v>0</v>
      </c>
      <c r="BQ7" s="128">
        <v>13</v>
      </c>
      <c r="BR7" s="131">
        <v>100</v>
      </c>
      <c r="BS7" s="128">
        <v>13</v>
      </c>
      <c r="BT7" s="2"/>
      <c r="BU7" s="3"/>
      <c r="BV7" s="3"/>
      <c r="BW7" s="3"/>
      <c r="BX7" s="3"/>
    </row>
    <row r="8" spans="1:76" ht="15">
      <c r="A8" s="14" t="s">
        <v>215</v>
      </c>
      <c r="B8" s="15"/>
      <c r="C8" s="15" t="s">
        <v>64</v>
      </c>
      <c r="D8" s="93">
        <v>162.37587254448772</v>
      </c>
      <c r="E8" s="81"/>
      <c r="F8" s="112" t="s">
        <v>299</v>
      </c>
      <c r="G8" s="15"/>
      <c r="H8" s="16" t="s">
        <v>215</v>
      </c>
      <c r="I8" s="66"/>
      <c r="J8" s="66"/>
      <c r="K8" s="114" t="s">
        <v>756</v>
      </c>
      <c r="L8" s="94">
        <v>1</v>
      </c>
      <c r="M8" s="95">
        <v>2137.816162109375</v>
      </c>
      <c r="N8" s="95">
        <v>7706.89306640625</v>
      </c>
      <c r="O8" s="77"/>
      <c r="P8" s="96"/>
      <c r="Q8" s="96"/>
      <c r="R8" s="97"/>
      <c r="S8" s="51">
        <v>0</v>
      </c>
      <c r="T8" s="51">
        <v>1</v>
      </c>
      <c r="U8" s="52">
        <v>0</v>
      </c>
      <c r="V8" s="52">
        <v>0.021277</v>
      </c>
      <c r="W8" s="52">
        <v>0</v>
      </c>
      <c r="X8" s="52">
        <v>0.550656</v>
      </c>
      <c r="Y8" s="52">
        <v>0</v>
      </c>
      <c r="Z8" s="52">
        <v>0</v>
      </c>
      <c r="AA8" s="82">
        <v>8</v>
      </c>
      <c r="AB8" s="82"/>
      <c r="AC8" s="98"/>
      <c r="AD8" s="85" t="s">
        <v>522</v>
      </c>
      <c r="AE8" s="85">
        <v>1990</v>
      </c>
      <c r="AF8" s="85">
        <v>1079</v>
      </c>
      <c r="AG8" s="85">
        <v>8469</v>
      </c>
      <c r="AH8" s="85">
        <v>597</v>
      </c>
      <c r="AI8" s="85"/>
      <c r="AJ8" s="85" t="s">
        <v>578</v>
      </c>
      <c r="AK8" s="85" t="s">
        <v>617</v>
      </c>
      <c r="AL8" s="85"/>
      <c r="AM8" s="85"/>
      <c r="AN8" s="87">
        <v>40579.62415509259</v>
      </c>
      <c r="AO8" s="89" t="s">
        <v>646</v>
      </c>
      <c r="AP8" s="85" t="b">
        <v>0</v>
      </c>
      <c r="AQ8" s="85" t="b">
        <v>0</v>
      </c>
      <c r="AR8" s="85" t="b">
        <v>1</v>
      </c>
      <c r="AS8" s="85"/>
      <c r="AT8" s="85">
        <v>0</v>
      </c>
      <c r="AU8" s="89" t="s">
        <v>688</v>
      </c>
      <c r="AV8" s="85" t="b">
        <v>0</v>
      </c>
      <c r="AW8" s="85" t="s">
        <v>694</v>
      </c>
      <c r="AX8" s="89" t="s">
        <v>700</v>
      </c>
      <c r="AY8" s="85" t="s">
        <v>66</v>
      </c>
      <c r="AZ8" s="85" t="str">
        <f>REPLACE(INDEX(GroupVertices[Group],MATCH(Vertices[[#This Row],[Vertex]],GroupVertices[Vertex],0)),1,1,"")</f>
        <v>1</v>
      </c>
      <c r="BA8" s="51"/>
      <c r="BB8" s="51"/>
      <c r="BC8" s="51"/>
      <c r="BD8" s="51"/>
      <c r="BE8" s="51" t="s">
        <v>293</v>
      </c>
      <c r="BF8" s="51" t="s">
        <v>293</v>
      </c>
      <c r="BG8" s="128" t="s">
        <v>1001</v>
      </c>
      <c r="BH8" s="128" t="s">
        <v>1001</v>
      </c>
      <c r="BI8" s="128" t="s">
        <v>1017</v>
      </c>
      <c r="BJ8" s="128" t="s">
        <v>1017</v>
      </c>
      <c r="BK8" s="128">
        <v>0</v>
      </c>
      <c r="BL8" s="131">
        <v>0</v>
      </c>
      <c r="BM8" s="128">
        <v>0</v>
      </c>
      <c r="BN8" s="131">
        <v>0</v>
      </c>
      <c r="BO8" s="128">
        <v>0</v>
      </c>
      <c r="BP8" s="131">
        <v>0</v>
      </c>
      <c r="BQ8" s="128">
        <v>15</v>
      </c>
      <c r="BR8" s="131">
        <v>100</v>
      </c>
      <c r="BS8" s="128">
        <v>15</v>
      </c>
      <c r="BT8" s="2"/>
      <c r="BU8" s="3"/>
      <c r="BV8" s="3"/>
      <c r="BW8" s="3"/>
      <c r="BX8" s="3"/>
    </row>
    <row r="9" spans="1:76" ht="15">
      <c r="A9" s="14" t="s">
        <v>216</v>
      </c>
      <c r="B9" s="15"/>
      <c r="C9" s="15" t="s">
        <v>64</v>
      </c>
      <c r="D9" s="93">
        <v>162.07663759016432</v>
      </c>
      <c r="E9" s="81"/>
      <c r="F9" s="112" t="s">
        <v>300</v>
      </c>
      <c r="G9" s="15"/>
      <c r="H9" s="16" t="s">
        <v>216</v>
      </c>
      <c r="I9" s="66"/>
      <c r="J9" s="66"/>
      <c r="K9" s="114" t="s">
        <v>757</v>
      </c>
      <c r="L9" s="94">
        <v>1</v>
      </c>
      <c r="M9" s="95">
        <v>1270.1175537109375</v>
      </c>
      <c r="N9" s="95">
        <v>3648.98828125</v>
      </c>
      <c r="O9" s="77"/>
      <c r="P9" s="96"/>
      <c r="Q9" s="96"/>
      <c r="R9" s="97"/>
      <c r="S9" s="51">
        <v>0</v>
      </c>
      <c r="T9" s="51">
        <v>1</v>
      </c>
      <c r="U9" s="52">
        <v>0</v>
      </c>
      <c r="V9" s="52">
        <v>0.021277</v>
      </c>
      <c r="W9" s="52">
        <v>0</v>
      </c>
      <c r="X9" s="52">
        <v>0.550656</v>
      </c>
      <c r="Y9" s="52">
        <v>0</v>
      </c>
      <c r="Z9" s="52">
        <v>0</v>
      </c>
      <c r="AA9" s="82">
        <v>9</v>
      </c>
      <c r="AB9" s="82"/>
      <c r="AC9" s="98"/>
      <c r="AD9" s="85" t="s">
        <v>523</v>
      </c>
      <c r="AE9" s="85">
        <v>322</v>
      </c>
      <c r="AF9" s="85">
        <v>220</v>
      </c>
      <c r="AG9" s="85">
        <v>6170</v>
      </c>
      <c r="AH9" s="85">
        <v>12871</v>
      </c>
      <c r="AI9" s="85"/>
      <c r="AJ9" s="85"/>
      <c r="AK9" s="85"/>
      <c r="AL9" s="85"/>
      <c r="AM9" s="85"/>
      <c r="AN9" s="87">
        <v>43403.82164351852</v>
      </c>
      <c r="AO9" s="89" t="s">
        <v>647</v>
      </c>
      <c r="AP9" s="85" t="b">
        <v>1</v>
      </c>
      <c r="AQ9" s="85" t="b">
        <v>0</v>
      </c>
      <c r="AR9" s="85" t="b">
        <v>0</v>
      </c>
      <c r="AS9" s="85"/>
      <c r="AT9" s="85">
        <v>0</v>
      </c>
      <c r="AU9" s="85"/>
      <c r="AV9" s="85" t="b">
        <v>0</v>
      </c>
      <c r="AW9" s="85" t="s">
        <v>694</v>
      </c>
      <c r="AX9" s="89" t="s">
        <v>701</v>
      </c>
      <c r="AY9" s="85" t="s">
        <v>66</v>
      </c>
      <c r="AZ9" s="85" t="str">
        <f>REPLACE(INDEX(GroupVertices[Group],MATCH(Vertices[[#This Row],[Vertex]],GroupVertices[Vertex],0)),1,1,"")</f>
        <v>1</v>
      </c>
      <c r="BA9" s="51"/>
      <c r="BB9" s="51"/>
      <c r="BC9" s="51"/>
      <c r="BD9" s="51"/>
      <c r="BE9" s="51" t="s">
        <v>293</v>
      </c>
      <c r="BF9" s="51" t="s">
        <v>293</v>
      </c>
      <c r="BG9" s="128" t="s">
        <v>1001</v>
      </c>
      <c r="BH9" s="128" t="s">
        <v>1001</v>
      </c>
      <c r="BI9" s="128" t="s">
        <v>1017</v>
      </c>
      <c r="BJ9" s="128" t="s">
        <v>1017</v>
      </c>
      <c r="BK9" s="128">
        <v>0</v>
      </c>
      <c r="BL9" s="131">
        <v>0</v>
      </c>
      <c r="BM9" s="128">
        <v>0</v>
      </c>
      <c r="BN9" s="131">
        <v>0</v>
      </c>
      <c r="BO9" s="128">
        <v>0</v>
      </c>
      <c r="BP9" s="131">
        <v>0</v>
      </c>
      <c r="BQ9" s="128">
        <v>15</v>
      </c>
      <c r="BR9" s="131">
        <v>100</v>
      </c>
      <c r="BS9" s="128">
        <v>15</v>
      </c>
      <c r="BT9" s="2"/>
      <c r="BU9" s="3"/>
      <c r="BV9" s="3"/>
      <c r="BW9" s="3"/>
      <c r="BX9" s="3"/>
    </row>
    <row r="10" spans="1:76" ht="15">
      <c r="A10" s="14" t="s">
        <v>217</v>
      </c>
      <c r="B10" s="15"/>
      <c r="C10" s="15" t="s">
        <v>64</v>
      </c>
      <c r="D10" s="93">
        <v>162.34730762451738</v>
      </c>
      <c r="E10" s="81"/>
      <c r="F10" s="112" t="s">
        <v>301</v>
      </c>
      <c r="G10" s="15"/>
      <c r="H10" s="16" t="s">
        <v>217</v>
      </c>
      <c r="I10" s="66"/>
      <c r="J10" s="66"/>
      <c r="K10" s="114" t="s">
        <v>758</v>
      </c>
      <c r="L10" s="94">
        <v>1</v>
      </c>
      <c r="M10" s="95">
        <v>1091.404541015625</v>
      </c>
      <c r="N10" s="95">
        <v>1264.7078857421875</v>
      </c>
      <c r="O10" s="77"/>
      <c r="P10" s="96"/>
      <c r="Q10" s="96"/>
      <c r="R10" s="97"/>
      <c r="S10" s="51">
        <v>0</v>
      </c>
      <c r="T10" s="51">
        <v>1</v>
      </c>
      <c r="U10" s="52">
        <v>0</v>
      </c>
      <c r="V10" s="52">
        <v>0.021277</v>
      </c>
      <c r="W10" s="52">
        <v>0</v>
      </c>
      <c r="X10" s="52">
        <v>0.550656</v>
      </c>
      <c r="Y10" s="52">
        <v>0</v>
      </c>
      <c r="Z10" s="52">
        <v>0</v>
      </c>
      <c r="AA10" s="82">
        <v>10</v>
      </c>
      <c r="AB10" s="82"/>
      <c r="AC10" s="98"/>
      <c r="AD10" s="85" t="s">
        <v>524</v>
      </c>
      <c r="AE10" s="85">
        <v>1314</v>
      </c>
      <c r="AF10" s="85">
        <v>997</v>
      </c>
      <c r="AG10" s="85">
        <v>11429</v>
      </c>
      <c r="AH10" s="85">
        <v>93</v>
      </c>
      <c r="AI10" s="85"/>
      <c r="AJ10" s="85"/>
      <c r="AK10" s="85"/>
      <c r="AL10" s="85"/>
      <c r="AM10" s="85"/>
      <c r="AN10" s="87">
        <v>42670.68251157407</v>
      </c>
      <c r="AO10" s="89" t="s">
        <v>648</v>
      </c>
      <c r="AP10" s="85" t="b">
        <v>1</v>
      </c>
      <c r="AQ10" s="85" t="b">
        <v>0</v>
      </c>
      <c r="AR10" s="85" t="b">
        <v>0</v>
      </c>
      <c r="AS10" s="85"/>
      <c r="AT10" s="85">
        <v>0</v>
      </c>
      <c r="AU10" s="85"/>
      <c r="AV10" s="85" t="b">
        <v>0</v>
      </c>
      <c r="AW10" s="85" t="s">
        <v>694</v>
      </c>
      <c r="AX10" s="89" t="s">
        <v>702</v>
      </c>
      <c r="AY10" s="85" t="s">
        <v>66</v>
      </c>
      <c r="AZ10" s="85" t="str">
        <f>REPLACE(INDEX(GroupVertices[Group],MATCH(Vertices[[#This Row],[Vertex]],GroupVertices[Vertex],0)),1,1,"")</f>
        <v>1</v>
      </c>
      <c r="BA10" s="51"/>
      <c r="BB10" s="51"/>
      <c r="BC10" s="51"/>
      <c r="BD10" s="51"/>
      <c r="BE10" s="51" t="s">
        <v>293</v>
      </c>
      <c r="BF10" s="51" t="s">
        <v>293</v>
      </c>
      <c r="BG10" s="128" t="s">
        <v>1001</v>
      </c>
      <c r="BH10" s="128" t="s">
        <v>1001</v>
      </c>
      <c r="BI10" s="128" t="s">
        <v>1017</v>
      </c>
      <c r="BJ10" s="128" t="s">
        <v>1017</v>
      </c>
      <c r="BK10" s="128">
        <v>0</v>
      </c>
      <c r="BL10" s="131">
        <v>0</v>
      </c>
      <c r="BM10" s="128">
        <v>0</v>
      </c>
      <c r="BN10" s="131">
        <v>0</v>
      </c>
      <c r="BO10" s="128">
        <v>0</v>
      </c>
      <c r="BP10" s="131">
        <v>0</v>
      </c>
      <c r="BQ10" s="128">
        <v>15</v>
      </c>
      <c r="BR10" s="131">
        <v>100</v>
      </c>
      <c r="BS10" s="128">
        <v>15</v>
      </c>
      <c r="BT10" s="2"/>
      <c r="BU10" s="3"/>
      <c r="BV10" s="3"/>
      <c r="BW10" s="3"/>
      <c r="BX10" s="3"/>
    </row>
    <row r="11" spans="1:76" ht="15">
      <c r="A11" s="14" t="s">
        <v>218</v>
      </c>
      <c r="B11" s="15"/>
      <c r="C11" s="15" t="s">
        <v>64</v>
      </c>
      <c r="D11" s="93">
        <v>162.26370298070177</v>
      </c>
      <c r="E11" s="81"/>
      <c r="F11" s="112" t="s">
        <v>302</v>
      </c>
      <c r="G11" s="15"/>
      <c r="H11" s="16" t="s">
        <v>218</v>
      </c>
      <c r="I11" s="66"/>
      <c r="J11" s="66"/>
      <c r="K11" s="114" t="s">
        <v>759</v>
      </c>
      <c r="L11" s="94">
        <v>1</v>
      </c>
      <c r="M11" s="95">
        <v>2070.010986328125</v>
      </c>
      <c r="N11" s="95">
        <v>9626.154296875</v>
      </c>
      <c r="O11" s="77"/>
      <c r="P11" s="96"/>
      <c r="Q11" s="96"/>
      <c r="R11" s="97"/>
      <c r="S11" s="51">
        <v>0</v>
      </c>
      <c r="T11" s="51">
        <v>1</v>
      </c>
      <c r="U11" s="52">
        <v>0</v>
      </c>
      <c r="V11" s="52">
        <v>0.021277</v>
      </c>
      <c r="W11" s="52">
        <v>0</v>
      </c>
      <c r="X11" s="52">
        <v>0.550656</v>
      </c>
      <c r="Y11" s="52">
        <v>0</v>
      </c>
      <c r="Z11" s="52">
        <v>0</v>
      </c>
      <c r="AA11" s="82">
        <v>11</v>
      </c>
      <c r="AB11" s="82"/>
      <c r="AC11" s="98"/>
      <c r="AD11" s="85" t="s">
        <v>525</v>
      </c>
      <c r="AE11" s="85">
        <v>353</v>
      </c>
      <c r="AF11" s="85">
        <v>757</v>
      </c>
      <c r="AG11" s="85">
        <v>58175</v>
      </c>
      <c r="AH11" s="85">
        <v>12796</v>
      </c>
      <c r="AI11" s="85"/>
      <c r="AJ11" s="85"/>
      <c r="AK11" s="85"/>
      <c r="AL11" s="85"/>
      <c r="AM11" s="85"/>
      <c r="AN11" s="87">
        <v>42378.81829861111</v>
      </c>
      <c r="AO11" s="89" t="s">
        <v>649</v>
      </c>
      <c r="AP11" s="85" t="b">
        <v>1</v>
      </c>
      <c r="AQ11" s="85" t="b">
        <v>0</v>
      </c>
      <c r="AR11" s="85" t="b">
        <v>0</v>
      </c>
      <c r="AS11" s="85"/>
      <c r="AT11" s="85">
        <v>0</v>
      </c>
      <c r="AU11" s="85"/>
      <c r="AV11" s="85" t="b">
        <v>0</v>
      </c>
      <c r="AW11" s="85" t="s">
        <v>694</v>
      </c>
      <c r="AX11" s="89" t="s">
        <v>703</v>
      </c>
      <c r="AY11" s="85" t="s">
        <v>66</v>
      </c>
      <c r="AZ11" s="85" t="str">
        <f>REPLACE(INDEX(GroupVertices[Group],MATCH(Vertices[[#This Row],[Vertex]],GroupVertices[Vertex],0)),1,1,"")</f>
        <v>1</v>
      </c>
      <c r="BA11" s="51"/>
      <c r="BB11" s="51"/>
      <c r="BC11" s="51"/>
      <c r="BD11" s="51"/>
      <c r="BE11" s="51" t="s">
        <v>293</v>
      </c>
      <c r="BF11" s="51" t="s">
        <v>293</v>
      </c>
      <c r="BG11" s="128" t="s">
        <v>1001</v>
      </c>
      <c r="BH11" s="128" t="s">
        <v>1001</v>
      </c>
      <c r="BI11" s="128" t="s">
        <v>1017</v>
      </c>
      <c r="BJ11" s="128" t="s">
        <v>1017</v>
      </c>
      <c r="BK11" s="128">
        <v>0</v>
      </c>
      <c r="BL11" s="131">
        <v>0</v>
      </c>
      <c r="BM11" s="128">
        <v>0</v>
      </c>
      <c r="BN11" s="131">
        <v>0</v>
      </c>
      <c r="BO11" s="128">
        <v>0</v>
      </c>
      <c r="BP11" s="131">
        <v>0</v>
      </c>
      <c r="BQ11" s="128">
        <v>15</v>
      </c>
      <c r="BR11" s="131">
        <v>100</v>
      </c>
      <c r="BS11" s="128">
        <v>15</v>
      </c>
      <c r="BT11" s="2"/>
      <c r="BU11" s="3"/>
      <c r="BV11" s="3"/>
      <c r="BW11" s="3"/>
      <c r="BX11" s="3"/>
    </row>
    <row r="12" spans="1:76" ht="15">
      <c r="A12" s="14" t="s">
        <v>219</v>
      </c>
      <c r="B12" s="15"/>
      <c r="C12" s="15" t="s">
        <v>64</v>
      </c>
      <c r="D12" s="93">
        <v>162.20099949784006</v>
      </c>
      <c r="E12" s="81"/>
      <c r="F12" s="112" t="s">
        <v>303</v>
      </c>
      <c r="G12" s="15"/>
      <c r="H12" s="16" t="s">
        <v>219</v>
      </c>
      <c r="I12" s="66"/>
      <c r="J12" s="66"/>
      <c r="K12" s="114" t="s">
        <v>760</v>
      </c>
      <c r="L12" s="94">
        <v>1</v>
      </c>
      <c r="M12" s="95">
        <v>3333.889892578125</v>
      </c>
      <c r="N12" s="95">
        <v>4160.99365234375</v>
      </c>
      <c r="O12" s="77"/>
      <c r="P12" s="96"/>
      <c r="Q12" s="96"/>
      <c r="R12" s="97"/>
      <c r="S12" s="51">
        <v>0</v>
      </c>
      <c r="T12" s="51">
        <v>1</v>
      </c>
      <c r="U12" s="52">
        <v>0</v>
      </c>
      <c r="V12" s="52">
        <v>0.021277</v>
      </c>
      <c r="W12" s="52">
        <v>0</v>
      </c>
      <c r="X12" s="52">
        <v>0.550656</v>
      </c>
      <c r="Y12" s="52">
        <v>0</v>
      </c>
      <c r="Z12" s="52">
        <v>0</v>
      </c>
      <c r="AA12" s="82">
        <v>12</v>
      </c>
      <c r="AB12" s="82"/>
      <c r="AC12" s="98"/>
      <c r="AD12" s="85" t="s">
        <v>526</v>
      </c>
      <c r="AE12" s="85">
        <v>4986</v>
      </c>
      <c r="AF12" s="85">
        <v>577</v>
      </c>
      <c r="AG12" s="85">
        <v>36951</v>
      </c>
      <c r="AH12" s="85">
        <v>300</v>
      </c>
      <c r="AI12" s="85"/>
      <c r="AJ12" s="85"/>
      <c r="AK12" s="85"/>
      <c r="AL12" s="85"/>
      <c r="AM12" s="85"/>
      <c r="AN12" s="87">
        <v>40926.870775462965</v>
      </c>
      <c r="AO12" s="85"/>
      <c r="AP12" s="85" t="b">
        <v>1</v>
      </c>
      <c r="AQ12" s="85" t="b">
        <v>0</v>
      </c>
      <c r="AR12" s="85" t="b">
        <v>1</v>
      </c>
      <c r="AS12" s="85"/>
      <c r="AT12" s="85">
        <v>0</v>
      </c>
      <c r="AU12" s="89" t="s">
        <v>687</v>
      </c>
      <c r="AV12" s="85" t="b">
        <v>0</v>
      </c>
      <c r="AW12" s="85" t="s">
        <v>694</v>
      </c>
      <c r="AX12" s="89" t="s">
        <v>704</v>
      </c>
      <c r="AY12" s="85" t="s">
        <v>66</v>
      </c>
      <c r="AZ12" s="85" t="str">
        <f>REPLACE(INDEX(GroupVertices[Group],MATCH(Vertices[[#This Row],[Vertex]],GroupVertices[Vertex],0)),1,1,"")</f>
        <v>1</v>
      </c>
      <c r="BA12" s="51"/>
      <c r="BB12" s="51"/>
      <c r="BC12" s="51"/>
      <c r="BD12" s="51"/>
      <c r="BE12" s="51" t="s">
        <v>293</v>
      </c>
      <c r="BF12" s="51" t="s">
        <v>293</v>
      </c>
      <c r="BG12" s="128" t="s">
        <v>1001</v>
      </c>
      <c r="BH12" s="128" t="s">
        <v>1001</v>
      </c>
      <c r="BI12" s="128" t="s">
        <v>1017</v>
      </c>
      <c r="BJ12" s="128" t="s">
        <v>1017</v>
      </c>
      <c r="BK12" s="128">
        <v>0</v>
      </c>
      <c r="BL12" s="131">
        <v>0</v>
      </c>
      <c r="BM12" s="128">
        <v>0</v>
      </c>
      <c r="BN12" s="131">
        <v>0</v>
      </c>
      <c r="BO12" s="128">
        <v>0</v>
      </c>
      <c r="BP12" s="131">
        <v>0</v>
      </c>
      <c r="BQ12" s="128">
        <v>15</v>
      </c>
      <c r="BR12" s="131">
        <v>100</v>
      </c>
      <c r="BS12" s="128">
        <v>15</v>
      </c>
      <c r="BT12" s="2"/>
      <c r="BU12" s="3"/>
      <c r="BV12" s="3"/>
      <c r="BW12" s="3"/>
      <c r="BX12" s="3"/>
    </row>
    <row r="13" spans="1:76" ht="15">
      <c r="A13" s="14" t="s">
        <v>220</v>
      </c>
      <c r="B13" s="15"/>
      <c r="C13" s="15" t="s">
        <v>64</v>
      </c>
      <c r="D13" s="93">
        <v>162.71342629389326</v>
      </c>
      <c r="E13" s="81"/>
      <c r="F13" s="112" t="s">
        <v>304</v>
      </c>
      <c r="G13" s="15"/>
      <c r="H13" s="16" t="s">
        <v>220</v>
      </c>
      <c r="I13" s="66"/>
      <c r="J13" s="66"/>
      <c r="K13" s="114" t="s">
        <v>761</v>
      </c>
      <c r="L13" s="94">
        <v>1</v>
      </c>
      <c r="M13" s="95">
        <v>4292.63818359375</v>
      </c>
      <c r="N13" s="95">
        <v>5900.3583984375</v>
      </c>
      <c r="O13" s="77"/>
      <c r="P13" s="96"/>
      <c r="Q13" s="96"/>
      <c r="R13" s="97"/>
      <c r="S13" s="51">
        <v>0</v>
      </c>
      <c r="T13" s="51">
        <v>1</v>
      </c>
      <c r="U13" s="52">
        <v>0</v>
      </c>
      <c r="V13" s="52">
        <v>0.021277</v>
      </c>
      <c r="W13" s="52">
        <v>0</v>
      </c>
      <c r="X13" s="52">
        <v>0.550656</v>
      </c>
      <c r="Y13" s="52">
        <v>0</v>
      </c>
      <c r="Z13" s="52">
        <v>0</v>
      </c>
      <c r="AA13" s="82">
        <v>13</v>
      </c>
      <c r="AB13" s="82"/>
      <c r="AC13" s="98"/>
      <c r="AD13" s="85" t="s">
        <v>527</v>
      </c>
      <c r="AE13" s="85">
        <v>156</v>
      </c>
      <c r="AF13" s="85">
        <v>2048</v>
      </c>
      <c r="AG13" s="85">
        <v>85370</v>
      </c>
      <c r="AH13" s="85">
        <v>6304</v>
      </c>
      <c r="AI13" s="85"/>
      <c r="AJ13" s="85" t="s">
        <v>579</v>
      </c>
      <c r="AK13" s="85" t="s">
        <v>618</v>
      </c>
      <c r="AL13" s="85"/>
      <c r="AM13" s="85"/>
      <c r="AN13" s="87">
        <v>40920.17905092592</v>
      </c>
      <c r="AO13" s="89" t="s">
        <v>650</v>
      </c>
      <c r="AP13" s="85" t="b">
        <v>1</v>
      </c>
      <c r="AQ13" s="85" t="b">
        <v>0</v>
      </c>
      <c r="AR13" s="85" t="b">
        <v>1</v>
      </c>
      <c r="AS13" s="85"/>
      <c r="AT13" s="85">
        <v>3</v>
      </c>
      <c r="AU13" s="89" t="s">
        <v>687</v>
      </c>
      <c r="AV13" s="85" t="b">
        <v>0</v>
      </c>
      <c r="AW13" s="85" t="s">
        <v>694</v>
      </c>
      <c r="AX13" s="89" t="s">
        <v>705</v>
      </c>
      <c r="AY13" s="85" t="s">
        <v>66</v>
      </c>
      <c r="AZ13" s="85" t="str">
        <f>REPLACE(INDEX(GroupVertices[Group],MATCH(Vertices[[#This Row],[Vertex]],GroupVertices[Vertex],0)),1,1,"")</f>
        <v>1</v>
      </c>
      <c r="BA13" s="51"/>
      <c r="BB13" s="51"/>
      <c r="BC13" s="51"/>
      <c r="BD13" s="51"/>
      <c r="BE13" s="51" t="s">
        <v>293</v>
      </c>
      <c r="BF13" s="51" t="s">
        <v>293</v>
      </c>
      <c r="BG13" s="128" t="s">
        <v>1001</v>
      </c>
      <c r="BH13" s="128" t="s">
        <v>1001</v>
      </c>
      <c r="BI13" s="128" t="s">
        <v>1017</v>
      </c>
      <c r="BJ13" s="128" t="s">
        <v>1017</v>
      </c>
      <c r="BK13" s="128">
        <v>0</v>
      </c>
      <c r="BL13" s="131">
        <v>0</v>
      </c>
      <c r="BM13" s="128">
        <v>0</v>
      </c>
      <c r="BN13" s="131">
        <v>0</v>
      </c>
      <c r="BO13" s="128">
        <v>0</v>
      </c>
      <c r="BP13" s="131">
        <v>0</v>
      </c>
      <c r="BQ13" s="128">
        <v>15</v>
      </c>
      <c r="BR13" s="131">
        <v>100</v>
      </c>
      <c r="BS13" s="128">
        <v>15</v>
      </c>
      <c r="BT13" s="2"/>
      <c r="BU13" s="3"/>
      <c r="BV13" s="3"/>
      <c r="BW13" s="3"/>
      <c r="BX13" s="3"/>
    </row>
    <row r="14" spans="1:76" ht="15">
      <c r="A14" s="14" t="s">
        <v>221</v>
      </c>
      <c r="B14" s="15"/>
      <c r="C14" s="15" t="s">
        <v>64</v>
      </c>
      <c r="D14" s="93">
        <v>162.29331295871978</v>
      </c>
      <c r="E14" s="81"/>
      <c r="F14" s="112" t="s">
        <v>305</v>
      </c>
      <c r="G14" s="15"/>
      <c r="H14" s="16" t="s">
        <v>221</v>
      </c>
      <c r="I14" s="66"/>
      <c r="J14" s="66"/>
      <c r="K14" s="114" t="s">
        <v>762</v>
      </c>
      <c r="L14" s="94">
        <v>1</v>
      </c>
      <c r="M14" s="95">
        <v>2426.501220703125</v>
      </c>
      <c r="N14" s="95">
        <v>372.84515380859375</v>
      </c>
      <c r="O14" s="77"/>
      <c r="P14" s="96"/>
      <c r="Q14" s="96"/>
      <c r="R14" s="97"/>
      <c r="S14" s="51">
        <v>0</v>
      </c>
      <c r="T14" s="51">
        <v>1</v>
      </c>
      <c r="U14" s="52">
        <v>0</v>
      </c>
      <c r="V14" s="52">
        <v>0.021277</v>
      </c>
      <c r="W14" s="52">
        <v>0</v>
      </c>
      <c r="X14" s="52">
        <v>0.550656</v>
      </c>
      <c r="Y14" s="52">
        <v>0</v>
      </c>
      <c r="Z14" s="52">
        <v>0</v>
      </c>
      <c r="AA14" s="82">
        <v>14</v>
      </c>
      <c r="AB14" s="82"/>
      <c r="AC14" s="98"/>
      <c r="AD14" s="85" t="s">
        <v>528</v>
      </c>
      <c r="AE14" s="85">
        <v>423</v>
      </c>
      <c r="AF14" s="85">
        <v>842</v>
      </c>
      <c r="AG14" s="85">
        <v>75777</v>
      </c>
      <c r="AH14" s="85">
        <v>406</v>
      </c>
      <c r="AI14" s="85"/>
      <c r="AJ14" s="85" t="s">
        <v>580</v>
      </c>
      <c r="AK14" s="85" t="s">
        <v>491</v>
      </c>
      <c r="AL14" s="85"/>
      <c r="AM14" s="85"/>
      <c r="AN14" s="87">
        <v>43266.18646990741</v>
      </c>
      <c r="AO14" s="89" t="s">
        <v>651</v>
      </c>
      <c r="AP14" s="85" t="b">
        <v>1</v>
      </c>
      <c r="AQ14" s="85" t="b">
        <v>0</v>
      </c>
      <c r="AR14" s="85" t="b">
        <v>0</v>
      </c>
      <c r="AS14" s="85"/>
      <c r="AT14" s="85">
        <v>2</v>
      </c>
      <c r="AU14" s="85"/>
      <c r="AV14" s="85" t="b">
        <v>0</v>
      </c>
      <c r="AW14" s="85" t="s">
        <v>694</v>
      </c>
      <c r="AX14" s="89" t="s">
        <v>706</v>
      </c>
      <c r="AY14" s="85" t="s">
        <v>66</v>
      </c>
      <c r="AZ14" s="85" t="str">
        <f>REPLACE(INDEX(GroupVertices[Group],MATCH(Vertices[[#This Row],[Vertex]],GroupVertices[Vertex],0)),1,1,"")</f>
        <v>1</v>
      </c>
      <c r="BA14" s="51"/>
      <c r="BB14" s="51"/>
      <c r="BC14" s="51"/>
      <c r="BD14" s="51"/>
      <c r="BE14" s="51" t="s">
        <v>293</v>
      </c>
      <c r="BF14" s="51" t="s">
        <v>293</v>
      </c>
      <c r="BG14" s="128" t="s">
        <v>1001</v>
      </c>
      <c r="BH14" s="128" t="s">
        <v>1001</v>
      </c>
      <c r="BI14" s="128" t="s">
        <v>1017</v>
      </c>
      <c r="BJ14" s="128" t="s">
        <v>1017</v>
      </c>
      <c r="BK14" s="128">
        <v>0</v>
      </c>
      <c r="BL14" s="131">
        <v>0</v>
      </c>
      <c r="BM14" s="128">
        <v>0</v>
      </c>
      <c r="BN14" s="131">
        <v>0</v>
      </c>
      <c r="BO14" s="128">
        <v>0</v>
      </c>
      <c r="BP14" s="131">
        <v>0</v>
      </c>
      <c r="BQ14" s="128">
        <v>15</v>
      </c>
      <c r="BR14" s="131">
        <v>100</v>
      </c>
      <c r="BS14" s="128">
        <v>15</v>
      </c>
      <c r="BT14" s="2"/>
      <c r="BU14" s="3"/>
      <c r="BV14" s="3"/>
      <c r="BW14" s="3"/>
      <c r="BX14" s="3"/>
    </row>
    <row r="15" spans="1:76" ht="15">
      <c r="A15" s="14" t="s">
        <v>222</v>
      </c>
      <c r="B15" s="15"/>
      <c r="C15" s="15" t="s">
        <v>64</v>
      </c>
      <c r="D15" s="93">
        <v>162.14595977399478</v>
      </c>
      <c r="E15" s="81"/>
      <c r="F15" s="112" t="s">
        <v>306</v>
      </c>
      <c r="G15" s="15"/>
      <c r="H15" s="16" t="s">
        <v>222</v>
      </c>
      <c r="I15" s="66"/>
      <c r="J15" s="66"/>
      <c r="K15" s="114" t="s">
        <v>763</v>
      </c>
      <c r="L15" s="94">
        <v>1</v>
      </c>
      <c r="M15" s="95">
        <v>1693.7105712890625</v>
      </c>
      <c r="N15" s="95">
        <v>537.721923828125</v>
      </c>
      <c r="O15" s="77"/>
      <c r="P15" s="96"/>
      <c r="Q15" s="96"/>
      <c r="R15" s="97"/>
      <c r="S15" s="51">
        <v>0</v>
      </c>
      <c r="T15" s="51">
        <v>1</v>
      </c>
      <c r="U15" s="52">
        <v>0</v>
      </c>
      <c r="V15" s="52">
        <v>0.021277</v>
      </c>
      <c r="W15" s="52">
        <v>0</v>
      </c>
      <c r="X15" s="52">
        <v>0.550656</v>
      </c>
      <c r="Y15" s="52">
        <v>0</v>
      </c>
      <c r="Z15" s="52">
        <v>0</v>
      </c>
      <c r="AA15" s="82">
        <v>15</v>
      </c>
      <c r="AB15" s="82"/>
      <c r="AC15" s="98"/>
      <c r="AD15" s="85" t="s">
        <v>529</v>
      </c>
      <c r="AE15" s="85">
        <v>2779</v>
      </c>
      <c r="AF15" s="85">
        <v>419</v>
      </c>
      <c r="AG15" s="85">
        <v>6508</v>
      </c>
      <c r="AH15" s="85">
        <v>1574</v>
      </c>
      <c r="AI15" s="85"/>
      <c r="AJ15" s="85" t="s">
        <v>581</v>
      </c>
      <c r="AK15" s="85"/>
      <c r="AL15" s="85"/>
      <c r="AM15" s="85"/>
      <c r="AN15" s="87">
        <v>40955.49729166667</v>
      </c>
      <c r="AO15" s="89" t="s">
        <v>652</v>
      </c>
      <c r="AP15" s="85" t="b">
        <v>1</v>
      </c>
      <c r="AQ15" s="85" t="b">
        <v>0</v>
      </c>
      <c r="AR15" s="85" t="b">
        <v>1</v>
      </c>
      <c r="AS15" s="85"/>
      <c r="AT15" s="85">
        <v>1</v>
      </c>
      <c r="AU15" s="89" t="s">
        <v>687</v>
      </c>
      <c r="AV15" s="85" t="b">
        <v>0</v>
      </c>
      <c r="AW15" s="85" t="s">
        <v>694</v>
      </c>
      <c r="AX15" s="89" t="s">
        <v>707</v>
      </c>
      <c r="AY15" s="85" t="s">
        <v>66</v>
      </c>
      <c r="AZ15" s="85" t="str">
        <f>REPLACE(INDEX(GroupVertices[Group],MATCH(Vertices[[#This Row],[Vertex]],GroupVertices[Vertex],0)),1,1,"")</f>
        <v>1</v>
      </c>
      <c r="BA15" s="51"/>
      <c r="BB15" s="51"/>
      <c r="BC15" s="51"/>
      <c r="BD15" s="51"/>
      <c r="BE15" s="51" t="s">
        <v>293</v>
      </c>
      <c r="BF15" s="51" t="s">
        <v>293</v>
      </c>
      <c r="BG15" s="128" t="s">
        <v>1001</v>
      </c>
      <c r="BH15" s="128" t="s">
        <v>1001</v>
      </c>
      <c r="BI15" s="128" t="s">
        <v>1017</v>
      </c>
      <c r="BJ15" s="128" t="s">
        <v>1017</v>
      </c>
      <c r="BK15" s="128">
        <v>0</v>
      </c>
      <c r="BL15" s="131">
        <v>0</v>
      </c>
      <c r="BM15" s="128">
        <v>0</v>
      </c>
      <c r="BN15" s="131">
        <v>0</v>
      </c>
      <c r="BO15" s="128">
        <v>0</v>
      </c>
      <c r="BP15" s="131">
        <v>0</v>
      </c>
      <c r="BQ15" s="128">
        <v>15</v>
      </c>
      <c r="BR15" s="131">
        <v>100</v>
      </c>
      <c r="BS15" s="128">
        <v>15</v>
      </c>
      <c r="BT15" s="2"/>
      <c r="BU15" s="3"/>
      <c r="BV15" s="3"/>
      <c r="BW15" s="3"/>
      <c r="BX15" s="3"/>
    </row>
    <row r="16" spans="1:76" ht="15">
      <c r="A16" s="14" t="s">
        <v>223</v>
      </c>
      <c r="B16" s="15"/>
      <c r="C16" s="15" t="s">
        <v>64</v>
      </c>
      <c r="D16" s="93">
        <v>162.5653764038031</v>
      </c>
      <c r="E16" s="81"/>
      <c r="F16" s="112" t="s">
        <v>307</v>
      </c>
      <c r="G16" s="15"/>
      <c r="H16" s="16" t="s">
        <v>223</v>
      </c>
      <c r="I16" s="66"/>
      <c r="J16" s="66"/>
      <c r="K16" s="114" t="s">
        <v>764</v>
      </c>
      <c r="L16" s="94">
        <v>1</v>
      </c>
      <c r="M16" s="95">
        <v>4379.029296875</v>
      </c>
      <c r="N16" s="95">
        <v>4366.08447265625</v>
      </c>
      <c r="O16" s="77"/>
      <c r="P16" s="96"/>
      <c r="Q16" s="96"/>
      <c r="R16" s="97"/>
      <c r="S16" s="51">
        <v>0</v>
      </c>
      <c r="T16" s="51">
        <v>1</v>
      </c>
      <c r="U16" s="52">
        <v>0</v>
      </c>
      <c r="V16" s="52">
        <v>0.021277</v>
      </c>
      <c r="W16" s="52">
        <v>0</v>
      </c>
      <c r="X16" s="52">
        <v>0.550656</v>
      </c>
      <c r="Y16" s="52">
        <v>0</v>
      </c>
      <c r="Z16" s="52">
        <v>0</v>
      </c>
      <c r="AA16" s="82">
        <v>16</v>
      </c>
      <c r="AB16" s="82"/>
      <c r="AC16" s="98"/>
      <c r="AD16" s="85" t="s">
        <v>530</v>
      </c>
      <c r="AE16" s="85">
        <v>1661</v>
      </c>
      <c r="AF16" s="85">
        <v>1623</v>
      </c>
      <c r="AG16" s="85">
        <v>29069</v>
      </c>
      <c r="AH16" s="85">
        <v>2895</v>
      </c>
      <c r="AI16" s="85"/>
      <c r="AJ16" s="85" t="s">
        <v>582</v>
      </c>
      <c r="AK16" s="85"/>
      <c r="AL16" s="85"/>
      <c r="AM16" s="85"/>
      <c r="AN16" s="87">
        <v>41099.02017361111</v>
      </c>
      <c r="AO16" s="89" t="s">
        <v>653</v>
      </c>
      <c r="AP16" s="85" t="b">
        <v>1</v>
      </c>
      <c r="AQ16" s="85" t="b">
        <v>0</v>
      </c>
      <c r="AR16" s="85" t="b">
        <v>1</v>
      </c>
      <c r="AS16" s="85"/>
      <c r="AT16" s="85">
        <v>0</v>
      </c>
      <c r="AU16" s="89" t="s">
        <v>687</v>
      </c>
      <c r="AV16" s="85" t="b">
        <v>0</v>
      </c>
      <c r="AW16" s="85" t="s">
        <v>694</v>
      </c>
      <c r="AX16" s="89" t="s">
        <v>708</v>
      </c>
      <c r="AY16" s="85" t="s">
        <v>66</v>
      </c>
      <c r="AZ16" s="85" t="str">
        <f>REPLACE(INDEX(GroupVertices[Group],MATCH(Vertices[[#This Row],[Vertex]],GroupVertices[Vertex],0)),1,1,"")</f>
        <v>1</v>
      </c>
      <c r="BA16" s="51"/>
      <c r="BB16" s="51"/>
      <c r="BC16" s="51"/>
      <c r="BD16" s="51"/>
      <c r="BE16" s="51" t="s">
        <v>293</v>
      </c>
      <c r="BF16" s="51" t="s">
        <v>293</v>
      </c>
      <c r="BG16" s="128" t="s">
        <v>1001</v>
      </c>
      <c r="BH16" s="128" t="s">
        <v>1001</v>
      </c>
      <c r="BI16" s="128" t="s">
        <v>1017</v>
      </c>
      <c r="BJ16" s="128" t="s">
        <v>1017</v>
      </c>
      <c r="BK16" s="128">
        <v>0</v>
      </c>
      <c r="BL16" s="131">
        <v>0</v>
      </c>
      <c r="BM16" s="128">
        <v>0</v>
      </c>
      <c r="BN16" s="131">
        <v>0</v>
      </c>
      <c r="BO16" s="128">
        <v>0</v>
      </c>
      <c r="BP16" s="131">
        <v>0</v>
      </c>
      <c r="BQ16" s="128">
        <v>15</v>
      </c>
      <c r="BR16" s="131">
        <v>100</v>
      </c>
      <c r="BS16" s="128">
        <v>15</v>
      </c>
      <c r="BT16" s="2"/>
      <c r="BU16" s="3"/>
      <c r="BV16" s="3"/>
      <c r="BW16" s="3"/>
      <c r="BX16" s="3"/>
    </row>
    <row r="17" spans="1:76" ht="15">
      <c r="A17" s="14" t="s">
        <v>224</v>
      </c>
      <c r="B17" s="15"/>
      <c r="C17" s="15" t="s">
        <v>64</v>
      </c>
      <c r="D17" s="93">
        <v>162.28878437384645</v>
      </c>
      <c r="E17" s="81"/>
      <c r="F17" s="112" t="s">
        <v>308</v>
      </c>
      <c r="G17" s="15"/>
      <c r="H17" s="16" t="s">
        <v>224</v>
      </c>
      <c r="I17" s="66"/>
      <c r="J17" s="66"/>
      <c r="K17" s="114" t="s">
        <v>765</v>
      </c>
      <c r="L17" s="94">
        <v>1</v>
      </c>
      <c r="M17" s="95">
        <v>3693.22021484375</v>
      </c>
      <c r="N17" s="95">
        <v>1655.8963623046875</v>
      </c>
      <c r="O17" s="77"/>
      <c r="P17" s="96"/>
      <c r="Q17" s="96"/>
      <c r="R17" s="97"/>
      <c r="S17" s="51">
        <v>0</v>
      </c>
      <c r="T17" s="51">
        <v>1</v>
      </c>
      <c r="U17" s="52">
        <v>0</v>
      </c>
      <c r="V17" s="52">
        <v>0.021277</v>
      </c>
      <c r="W17" s="52">
        <v>0</v>
      </c>
      <c r="X17" s="52">
        <v>0.550656</v>
      </c>
      <c r="Y17" s="52">
        <v>0</v>
      </c>
      <c r="Z17" s="52">
        <v>0</v>
      </c>
      <c r="AA17" s="82">
        <v>17</v>
      </c>
      <c r="AB17" s="82"/>
      <c r="AC17" s="98"/>
      <c r="AD17" s="85" t="s">
        <v>531</v>
      </c>
      <c r="AE17" s="85">
        <v>1029</v>
      </c>
      <c r="AF17" s="85">
        <v>829</v>
      </c>
      <c r="AG17" s="85">
        <v>2612</v>
      </c>
      <c r="AH17" s="85">
        <v>1369</v>
      </c>
      <c r="AI17" s="85"/>
      <c r="AJ17" s="85" t="s">
        <v>583</v>
      </c>
      <c r="AK17" s="85" t="s">
        <v>619</v>
      </c>
      <c r="AL17" s="85"/>
      <c r="AM17" s="85"/>
      <c r="AN17" s="87">
        <v>40511.310428240744</v>
      </c>
      <c r="AO17" s="89" t="s">
        <v>654</v>
      </c>
      <c r="AP17" s="85" t="b">
        <v>1</v>
      </c>
      <c r="AQ17" s="85" t="b">
        <v>0</v>
      </c>
      <c r="AR17" s="85" t="b">
        <v>0</v>
      </c>
      <c r="AS17" s="85"/>
      <c r="AT17" s="85">
        <v>1</v>
      </c>
      <c r="AU17" s="89" t="s">
        <v>687</v>
      </c>
      <c r="AV17" s="85" t="b">
        <v>0</v>
      </c>
      <c r="AW17" s="85" t="s">
        <v>694</v>
      </c>
      <c r="AX17" s="89" t="s">
        <v>709</v>
      </c>
      <c r="AY17" s="85" t="s">
        <v>66</v>
      </c>
      <c r="AZ17" s="85" t="str">
        <f>REPLACE(INDEX(GroupVertices[Group],MATCH(Vertices[[#This Row],[Vertex]],GroupVertices[Vertex],0)),1,1,"")</f>
        <v>1</v>
      </c>
      <c r="BA17" s="51"/>
      <c r="BB17" s="51"/>
      <c r="BC17" s="51"/>
      <c r="BD17" s="51"/>
      <c r="BE17" s="51" t="s">
        <v>293</v>
      </c>
      <c r="BF17" s="51" t="s">
        <v>293</v>
      </c>
      <c r="BG17" s="128" t="s">
        <v>1001</v>
      </c>
      <c r="BH17" s="128" t="s">
        <v>1001</v>
      </c>
      <c r="BI17" s="128" t="s">
        <v>1017</v>
      </c>
      <c r="BJ17" s="128" t="s">
        <v>1017</v>
      </c>
      <c r="BK17" s="128">
        <v>0</v>
      </c>
      <c r="BL17" s="131">
        <v>0</v>
      </c>
      <c r="BM17" s="128">
        <v>0</v>
      </c>
      <c r="BN17" s="131">
        <v>0</v>
      </c>
      <c r="BO17" s="128">
        <v>0</v>
      </c>
      <c r="BP17" s="131">
        <v>0</v>
      </c>
      <c r="BQ17" s="128">
        <v>15</v>
      </c>
      <c r="BR17" s="131">
        <v>100</v>
      </c>
      <c r="BS17" s="128">
        <v>15</v>
      </c>
      <c r="BT17" s="2"/>
      <c r="BU17" s="3"/>
      <c r="BV17" s="3"/>
      <c r="BW17" s="3"/>
      <c r="BX17" s="3"/>
    </row>
    <row r="18" spans="1:76" ht="15">
      <c r="A18" s="14" t="s">
        <v>225</v>
      </c>
      <c r="B18" s="15"/>
      <c r="C18" s="15" t="s">
        <v>64</v>
      </c>
      <c r="D18" s="93">
        <v>162.02891327265291</v>
      </c>
      <c r="E18" s="81"/>
      <c r="F18" s="112" t="s">
        <v>309</v>
      </c>
      <c r="G18" s="15"/>
      <c r="H18" s="16" t="s">
        <v>225</v>
      </c>
      <c r="I18" s="66"/>
      <c r="J18" s="66"/>
      <c r="K18" s="114" t="s">
        <v>766</v>
      </c>
      <c r="L18" s="94">
        <v>1</v>
      </c>
      <c r="M18" s="95">
        <v>205.92483520507812</v>
      </c>
      <c r="N18" s="95">
        <v>3714.449462890625</v>
      </c>
      <c r="O18" s="77"/>
      <c r="P18" s="96"/>
      <c r="Q18" s="96"/>
      <c r="R18" s="97"/>
      <c r="S18" s="51">
        <v>0</v>
      </c>
      <c r="T18" s="51">
        <v>1</v>
      </c>
      <c r="U18" s="52">
        <v>0</v>
      </c>
      <c r="V18" s="52">
        <v>0.021277</v>
      </c>
      <c r="W18" s="52">
        <v>0</v>
      </c>
      <c r="X18" s="52">
        <v>0.550656</v>
      </c>
      <c r="Y18" s="52">
        <v>0</v>
      </c>
      <c r="Z18" s="52">
        <v>0</v>
      </c>
      <c r="AA18" s="82">
        <v>18</v>
      </c>
      <c r="AB18" s="82"/>
      <c r="AC18" s="98"/>
      <c r="AD18" s="85" t="s">
        <v>532</v>
      </c>
      <c r="AE18" s="85">
        <v>542</v>
      </c>
      <c r="AF18" s="85">
        <v>83</v>
      </c>
      <c r="AG18" s="85">
        <v>8178</v>
      </c>
      <c r="AH18" s="85">
        <v>35</v>
      </c>
      <c r="AI18" s="85"/>
      <c r="AJ18" s="85" t="s">
        <v>584</v>
      </c>
      <c r="AK18" s="85"/>
      <c r="AL18" s="85"/>
      <c r="AM18" s="85"/>
      <c r="AN18" s="87">
        <v>43621.02353009259</v>
      </c>
      <c r="AO18" s="85"/>
      <c r="AP18" s="85" t="b">
        <v>1</v>
      </c>
      <c r="AQ18" s="85" t="b">
        <v>0</v>
      </c>
      <c r="AR18" s="85" t="b">
        <v>0</v>
      </c>
      <c r="AS18" s="85"/>
      <c r="AT18" s="85">
        <v>0</v>
      </c>
      <c r="AU18" s="85"/>
      <c r="AV18" s="85" t="b">
        <v>0</v>
      </c>
      <c r="AW18" s="85" t="s">
        <v>694</v>
      </c>
      <c r="AX18" s="89" t="s">
        <v>710</v>
      </c>
      <c r="AY18" s="85" t="s">
        <v>66</v>
      </c>
      <c r="AZ18" s="85" t="str">
        <f>REPLACE(INDEX(GroupVertices[Group],MATCH(Vertices[[#This Row],[Vertex]],GroupVertices[Vertex],0)),1,1,"")</f>
        <v>1</v>
      </c>
      <c r="BA18" s="51"/>
      <c r="BB18" s="51"/>
      <c r="BC18" s="51"/>
      <c r="BD18" s="51"/>
      <c r="BE18" s="51" t="s">
        <v>293</v>
      </c>
      <c r="BF18" s="51" t="s">
        <v>293</v>
      </c>
      <c r="BG18" s="128" t="s">
        <v>1001</v>
      </c>
      <c r="BH18" s="128" t="s">
        <v>1001</v>
      </c>
      <c r="BI18" s="128" t="s">
        <v>1017</v>
      </c>
      <c r="BJ18" s="128" t="s">
        <v>1017</v>
      </c>
      <c r="BK18" s="128">
        <v>0</v>
      </c>
      <c r="BL18" s="131">
        <v>0</v>
      </c>
      <c r="BM18" s="128">
        <v>0</v>
      </c>
      <c r="BN18" s="131">
        <v>0</v>
      </c>
      <c r="BO18" s="128">
        <v>0</v>
      </c>
      <c r="BP18" s="131">
        <v>0</v>
      </c>
      <c r="BQ18" s="128">
        <v>15</v>
      </c>
      <c r="BR18" s="131">
        <v>100</v>
      </c>
      <c r="BS18" s="128">
        <v>15</v>
      </c>
      <c r="BT18" s="2"/>
      <c r="BU18" s="3"/>
      <c r="BV18" s="3"/>
      <c r="BW18" s="3"/>
      <c r="BX18" s="3"/>
    </row>
    <row r="19" spans="1:76" ht="15">
      <c r="A19" s="14" t="s">
        <v>226</v>
      </c>
      <c r="B19" s="15"/>
      <c r="C19" s="15" t="s">
        <v>64</v>
      </c>
      <c r="D19" s="93">
        <v>162.01219234388978</v>
      </c>
      <c r="E19" s="81"/>
      <c r="F19" s="112" t="s">
        <v>310</v>
      </c>
      <c r="G19" s="15"/>
      <c r="H19" s="16" t="s">
        <v>226</v>
      </c>
      <c r="I19" s="66"/>
      <c r="J19" s="66"/>
      <c r="K19" s="114" t="s">
        <v>767</v>
      </c>
      <c r="L19" s="94">
        <v>1</v>
      </c>
      <c r="M19" s="95">
        <v>1248.6357421875</v>
      </c>
      <c r="N19" s="95">
        <v>6230.65283203125</v>
      </c>
      <c r="O19" s="77"/>
      <c r="P19" s="96"/>
      <c r="Q19" s="96"/>
      <c r="R19" s="97"/>
      <c r="S19" s="51">
        <v>0</v>
      </c>
      <c r="T19" s="51">
        <v>1</v>
      </c>
      <c r="U19" s="52">
        <v>0</v>
      </c>
      <c r="V19" s="52">
        <v>0.021277</v>
      </c>
      <c r="W19" s="52">
        <v>0</v>
      </c>
      <c r="X19" s="52">
        <v>0.550656</v>
      </c>
      <c r="Y19" s="52">
        <v>0</v>
      </c>
      <c r="Z19" s="52">
        <v>0</v>
      </c>
      <c r="AA19" s="82">
        <v>19</v>
      </c>
      <c r="AB19" s="82"/>
      <c r="AC19" s="98"/>
      <c r="AD19" s="85" t="s">
        <v>533</v>
      </c>
      <c r="AE19" s="85">
        <v>112</v>
      </c>
      <c r="AF19" s="85">
        <v>35</v>
      </c>
      <c r="AG19" s="85">
        <v>795</v>
      </c>
      <c r="AH19" s="85">
        <v>892</v>
      </c>
      <c r="AI19" s="85"/>
      <c r="AJ19" s="85" t="s">
        <v>585</v>
      </c>
      <c r="AK19" s="85" t="s">
        <v>489</v>
      </c>
      <c r="AL19" s="85"/>
      <c r="AM19" s="85"/>
      <c r="AN19" s="87">
        <v>43699.802256944444</v>
      </c>
      <c r="AO19" s="89" t="s">
        <v>655</v>
      </c>
      <c r="AP19" s="85" t="b">
        <v>1</v>
      </c>
      <c r="AQ19" s="85" t="b">
        <v>0</v>
      </c>
      <c r="AR19" s="85" t="b">
        <v>0</v>
      </c>
      <c r="AS19" s="85"/>
      <c r="AT19" s="85">
        <v>0</v>
      </c>
      <c r="AU19" s="85"/>
      <c r="AV19" s="85" t="b">
        <v>0</v>
      </c>
      <c r="AW19" s="85" t="s">
        <v>694</v>
      </c>
      <c r="AX19" s="89" t="s">
        <v>711</v>
      </c>
      <c r="AY19" s="85" t="s">
        <v>66</v>
      </c>
      <c r="AZ19" s="85" t="str">
        <f>REPLACE(INDEX(GroupVertices[Group],MATCH(Vertices[[#This Row],[Vertex]],GroupVertices[Vertex],0)),1,1,"")</f>
        <v>1</v>
      </c>
      <c r="BA19" s="51"/>
      <c r="BB19" s="51"/>
      <c r="BC19" s="51"/>
      <c r="BD19" s="51"/>
      <c r="BE19" s="51" t="s">
        <v>293</v>
      </c>
      <c r="BF19" s="51" t="s">
        <v>293</v>
      </c>
      <c r="BG19" s="128" t="s">
        <v>1001</v>
      </c>
      <c r="BH19" s="128" t="s">
        <v>1001</v>
      </c>
      <c r="BI19" s="128" t="s">
        <v>1017</v>
      </c>
      <c r="BJ19" s="128" t="s">
        <v>1017</v>
      </c>
      <c r="BK19" s="128">
        <v>0</v>
      </c>
      <c r="BL19" s="131">
        <v>0</v>
      </c>
      <c r="BM19" s="128">
        <v>0</v>
      </c>
      <c r="BN19" s="131">
        <v>0</v>
      </c>
      <c r="BO19" s="128">
        <v>0</v>
      </c>
      <c r="BP19" s="131">
        <v>0</v>
      </c>
      <c r="BQ19" s="128">
        <v>15</v>
      </c>
      <c r="BR19" s="131">
        <v>100</v>
      </c>
      <c r="BS19" s="128">
        <v>15</v>
      </c>
      <c r="BT19" s="2"/>
      <c r="BU19" s="3"/>
      <c r="BV19" s="3"/>
      <c r="BW19" s="3"/>
      <c r="BX19" s="3"/>
    </row>
    <row r="20" spans="1:76" ht="15">
      <c r="A20" s="14" t="s">
        <v>227</v>
      </c>
      <c r="B20" s="15"/>
      <c r="C20" s="15" t="s">
        <v>64</v>
      </c>
      <c r="D20" s="93">
        <v>162.40652758055344</v>
      </c>
      <c r="E20" s="81"/>
      <c r="F20" s="112" t="s">
        <v>311</v>
      </c>
      <c r="G20" s="15"/>
      <c r="H20" s="16" t="s">
        <v>227</v>
      </c>
      <c r="I20" s="66"/>
      <c r="J20" s="66"/>
      <c r="K20" s="114" t="s">
        <v>768</v>
      </c>
      <c r="L20" s="94">
        <v>1</v>
      </c>
      <c r="M20" s="95">
        <v>3122.748291015625</v>
      </c>
      <c r="N20" s="95">
        <v>848.1666870117188</v>
      </c>
      <c r="O20" s="77"/>
      <c r="P20" s="96"/>
      <c r="Q20" s="96"/>
      <c r="R20" s="97"/>
      <c r="S20" s="51">
        <v>0</v>
      </c>
      <c r="T20" s="51">
        <v>1</v>
      </c>
      <c r="U20" s="52">
        <v>0</v>
      </c>
      <c r="V20" s="52">
        <v>0.021277</v>
      </c>
      <c r="W20" s="52">
        <v>0</v>
      </c>
      <c r="X20" s="52">
        <v>0.550656</v>
      </c>
      <c r="Y20" s="52">
        <v>0</v>
      </c>
      <c r="Z20" s="52">
        <v>0</v>
      </c>
      <c r="AA20" s="82">
        <v>20</v>
      </c>
      <c r="AB20" s="82"/>
      <c r="AC20" s="98"/>
      <c r="AD20" s="85" t="s">
        <v>534</v>
      </c>
      <c r="AE20" s="85">
        <v>997</v>
      </c>
      <c r="AF20" s="85">
        <v>1167</v>
      </c>
      <c r="AG20" s="85">
        <v>40143</v>
      </c>
      <c r="AH20" s="85">
        <v>41741</v>
      </c>
      <c r="AI20" s="85"/>
      <c r="AJ20" s="85" t="s">
        <v>586</v>
      </c>
      <c r="AK20" s="85" t="s">
        <v>489</v>
      </c>
      <c r="AL20" s="85"/>
      <c r="AM20" s="85"/>
      <c r="AN20" s="87">
        <v>42467.075474537036</v>
      </c>
      <c r="AO20" s="89" t="s">
        <v>656</v>
      </c>
      <c r="AP20" s="85" t="b">
        <v>1</v>
      </c>
      <c r="AQ20" s="85" t="b">
        <v>0</v>
      </c>
      <c r="AR20" s="85" t="b">
        <v>0</v>
      </c>
      <c r="AS20" s="85"/>
      <c r="AT20" s="85">
        <v>1</v>
      </c>
      <c r="AU20" s="85"/>
      <c r="AV20" s="85" t="b">
        <v>0</v>
      </c>
      <c r="AW20" s="85" t="s">
        <v>694</v>
      </c>
      <c r="AX20" s="89" t="s">
        <v>712</v>
      </c>
      <c r="AY20" s="85" t="s">
        <v>66</v>
      </c>
      <c r="AZ20" s="85" t="str">
        <f>REPLACE(INDEX(GroupVertices[Group],MATCH(Vertices[[#This Row],[Vertex]],GroupVertices[Vertex],0)),1,1,"")</f>
        <v>1</v>
      </c>
      <c r="BA20" s="51"/>
      <c r="BB20" s="51"/>
      <c r="BC20" s="51"/>
      <c r="BD20" s="51"/>
      <c r="BE20" s="51" t="s">
        <v>293</v>
      </c>
      <c r="BF20" s="51" t="s">
        <v>293</v>
      </c>
      <c r="BG20" s="128" t="s">
        <v>1001</v>
      </c>
      <c r="BH20" s="128" t="s">
        <v>1001</v>
      </c>
      <c r="BI20" s="128" t="s">
        <v>1017</v>
      </c>
      <c r="BJ20" s="128" t="s">
        <v>1017</v>
      </c>
      <c r="BK20" s="128">
        <v>0</v>
      </c>
      <c r="BL20" s="131">
        <v>0</v>
      </c>
      <c r="BM20" s="128">
        <v>0</v>
      </c>
      <c r="BN20" s="131">
        <v>0</v>
      </c>
      <c r="BO20" s="128">
        <v>0</v>
      </c>
      <c r="BP20" s="131">
        <v>0</v>
      </c>
      <c r="BQ20" s="128">
        <v>15</v>
      </c>
      <c r="BR20" s="131">
        <v>100</v>
      </c>
      <c r="BS20" s="128">
        <v>15</v>
      </c>
      <c r="BT20" s="2"/>
      <c r="BU20" s="3"/>
      <c r="BV20" s="3"/>
      <c r="BW20" s="3"/>
      <c r="BX20" s="3"/>
    </row>
    <row r="21" spans="1:76" ht="15">
      <c r="A21" s="14" t="s">
        <v>228</v>
      </c>
      <c r="B21" s="15"/>
      <c r="C21" s="15" t="s">
        <v>64</v>
      </c>
      <c r="D21" s="93">
        <v>162.0759408847992</v>
      </c>
      <c r="E21" s="81"/>
      <c r="F21" s="112" t="s">
        <v>312</v>
      </c>
      <c r="G21" s="15"/>
      <c r="H21" s="16" t="s">
        <v>228</v>
      </c>
      <c r="I21" s="66"/>
      <c r="J21" s="66"/>
      <c r="K21" s="114" t="s">
        <v>769</v>
      </c>
      <c r="L21" s="94">
        <v>1</v>
      </c>
      <c r="M21" s="95">
        <v>3168.490966796875</v>
      </c>
      <c r="N21" s="95">
        <v>6721.57470703125</v>
      </c>
      <c r="O21" s="77"/>
      <c r="P21" s="96"/>
      <c r="Q21" s="96"/>
      <c r="R21" s="97"/>
      <c r="S21" s="51">
        <v>0</v>
      </c>
      <c r="T21" s="51">
        <v>1</v>
      </c>
      <c r="U21" s="52">
        <v>0</v>
      </c>
      <c r="V21" s="52">
        <v>0.021277</v>
      </c>
      <c r="W21" s="52">
        <v>0</v>
      </c>
      <c r="X21" s="52">
        <v>0.550656</v>
      </c>
      <c r="Y21" s="52">
        <v>0</v>
      </c>
      <c r="Z21" s="52">
        <v>0</v>
      </c>
      <c r="AA21" s="82">
        <v>21</v>
      </c>
      <c r="AB21" s="82"/>
      <c r="AC21" s="98"/>
      <c r="AD21" s="85" t="s">
        <v>535</v>
      </c>
      <c r="AE21" s="85">
        <v>429</v>
      </c>
      <c r="AF21" s="85">
        <v>218</v>
      </c>
      <c r="AG21" s="85">
        <v>17613</v>
      </c>
      <c r="AH21" s="85">
        <v>211</v>
      </c>
      <c r="AI21" s="85"/>
      <c r="AJ21" s="85" t="s">
        <v>587</v>
      </c>
      <c r="AK21" s="85"/>
      <c r="AL21" s="85"/>
      <c r="AM21" s="85"/>
      <c r="AN21" s="87">
        <v>43557.094363425924</v>
      </c>
      <c r="AO21" s="89" t="s">
        <v>657</v>
      </c>
      <c r="AP21" s="85" t="b">
        <v>1</v>
      </c>
      <c r="AQ21" s="85" t="b">
        <v>0</v>
      </c>
      <c r="AR21" s="85" t="b">
        <v>0</v>
      </c>
      <c r="AS21" s="85"/>
      <c r="AT21" s="85">
        <v>0</v>
      </c>
      <c r="AU21" s="85"/>
      <c r="AV21" s="85" t="b">
        <v>0</v>
      </c>
      <c r="AW21" s="85" t="s">
        <v>694</v>
      </c>
      <c r="AX21" s="89" t="s">
        <v>713</v>
      </c>
      <c r="AY21" s="85" t="s">
        <v>66</v>
      </c>
      <c r="AZ21" s="85" t="str">
        <f>REPLACE(INDEX(GroupVertices[Group],MATCH(Vertices[[#This Row],[Vertex]],GroupVertices[Vertex],0)),1,1,"")</f>
        <v>1</v>
      </c>
      <c r="BA21" s="51"/>
      <c r="BB21" s="51"/>
      <c r="BC21" s="51"/>
      <c r="BD21" s="51"/>
      <c r="BE21" s="51" t="s">
        <v>293</v>
      </c>
      <c r="BF21" s="51" t="s">
        <v>293</v>
      </c>
      <c r="BG21" s="128" t="s">
        <v>1001</v>
      </c>
      <c r="BH21" s="128" t="s">
        <v>1001</v>
      </c>
      <c r="BI21" s="128" t="s">
        <v>1017</v>
      </c>
      <c r="BJ21" s="128" t="s">
        <v>1017</v>
      </c>
      <c r="BK21" s="128">
        <v>0</v>
      </c>
      <c r="BL21" s="131">
        <v>0</v>
      </c>
      <c r="BM21" s="128">
        <v>0</v>
      </c>
      <c r="BN21" s="131">
        <v>0</v>
      </c>
      <c r="BO21" s="128">
        <v>0</v>
      </c>
      <c r="BP21" s="131">
        <v>0</v>
      </c>
      <c r="BQ21" s="128">
        <v>15</v>
      </c>
      <c r="BR21" s="131">
        <v>100</v>
      </c>
      <c r="BS21" s="128">
        <v>15</v>
      </c>
      <c r="BT21" s="2"/>
      <c r="BU21" s="3"/>
      <c r="BV21" s="3"/>
      <c r="BW21" s="3"/>
      <c r="BX21" s="3"/>
    </row>
    <row r="22" spans="1:76" ht="15">
      <c r="A22" s="14" t="s">
        <v>229</v>
      </c>
      <c r="B22" s="15"/>
      <c r="C22" s="15" t="s">
        <v>64</v>
      </c>
      <c r="D22" s="93">
        <v>162.25708427973302</v>
      </c>
      <c r="E22" s="81"/>
      <c r="F22" s="112" t="s">
        <v>313</v>
      </c>
      <c r="G22" s="15"/>
      <c r="H22" s="16" t="s">
        <v>229</v>
      </c>
      <c r="I22" s="66"/>
      <c r="J22" s="66"/>
      <c r="K22" s="114" t="s">
        <v>770</v>
      </c>
      <c r="L22" s="94">
        <v>1</v>
      </c>
      <c r="M22" s="95">
        <v>723.1307373046875</v>
      </c>
      <c r="N22" s="95">
        <v>8131.55810546875</v>
      </c>
      <c r="O22" s="77"/>
      <c r="P22" s="96"/>
      <c r="Q22" s="96"/>
      <c r="R22" s="97"/>
      <c r="S22" s="51">
        <v>0</v>
      </c>
      <c r="T22" s="51">
        <v>1</v>
      </c>
      <c r="U22" s="52">
        <v>0</v>
      </c>
      <c r="V22" s="52">
        <v>0.021277</v>
      </c>
      <c r="W22" s="52">
        <v>0</v>
      </c>
      <c r="X22" s="52">
        <v>0.550656</v>
      </c>
      <c r="Y22" s="52">
        <v>0</v>
      </c>
      <c r="Z22" s="52">
        <v>0</v>
      </c>
      <c r="AA22" s="82">
        <v>22</v>
      </c>
      <c r="AB22" s="82"/>
      <c r="AC22" s="98"/>
      <c r="AD22" s="85" t="s">
        <v>536</v>
      </c>
      <c r="AE22" s="85">
        <v>707</v>
      </c>
      <c r="AF22" s="85">
        <v>738</v>
      </c>
      <c r="AG22" s="85">
        <v>37394</v>
      </c>
      <c r="AH22" s="85">
        <v>42241</v>
      </c>
      <c r="AI22" s="85"/>
      <c r="AJ22" s="85" t="s">
        <v>588</v>
      </c>
      <c r="AK22" s="85"/>
      <c r="AL22" s="85"/>
      <c r="AM22" s="85"/>
      <c r="AN22" s="87">
        <v>40623.71630787037</v>
      </c>
      <c r="AO22" s="89" t="s">
        <v>658</v>
      </c>
      <c r="AP22" s="85" t="b">
        <v>1</v>
      </c>
      <c r="AQ22" s="85" t="b">
        <v>0</v>
      </c>
      <c r="AR22" s="85" t="b">
        <v>1</v>
      </c>
      <c r="AS22" s="85"/>
      <c r="AT22" s="85">
        <v>1</v>
      </c>
      <c r="AU22" s="89" t="s">
        <v>687</v>
      </c>
      <c r="AV22" s="85" t="b">
        <v>0</v>
      </c>
      <c r="AW22" s="85" t="s">
        <v>694</v>
      </c>
      <c r="AX22" s="89" t="s">
        <v>714</v>
      </c>
      <c r="AY22" s="85" t="s">
        <v>66</v>
      </c>
      <c r="AZ22" s="85" t="str">
        <f>REPLACE(INDEX(GroupVertices[Group],MATCH(Vertices[[#This Row],[Vertex]],GroupVertices[Vertex],0)),1,1,"")</f>
        <v>1</v>
      </c>
      <c r="BA22" s="51"/>
      <c r="BB22" s="51"/>
      <c r="BC22" s="51"/>
      <c r="BD22" s="51"/>
      <c r="BE22" s="51" t="s">
        <v>293</v>
      </c>
      <c r="BF22" s="51" t="s">
        <v>293</v>
      </c>
      <c r="BG22" s="128" t="s">
        <v>1001</v>
      </c>
      <c r="BH22" s="128" t="s">
        <v>1001</v>
      </c>
      <c r="BI22" s="128" t="s">
        <v>1017</v>
      </c>
      <c r="BJ22" s="128" t="s">
        <v>1017</v>
      </c>
      <c r="BK22" s="128">
        <v>0</v>
      </c>
      <c r="BL22" s="131">
        <v>0</v>
      </c>
      <c r="BM22" s="128">
        <v>0</v>
      </c>
      <c r="BN22" s="131">
        <v>0</v>
      </c>
      <c r="BO22" s="128">
        <v>0</v>
      </c>
      <c r="BP22" s="131">
        <v>0</v>
      </c>
      <c r="BQ22" s="128">
        <v>15</v>
      </c>
      <c r="BR22" s="131">
        <v>100</v>
      </c>
      <c r="BS22" s="128">
        <v>15</v>
      </c>
      <c r="BT22" s="2"/>
      <c r="BU22" s="3"/>
      <c r="BV22" s="3"/>
      <c r="BW22" s="3"/>
      <c r="BX22" s="3"/>
    </row>
    <row r="23" spans="1:76" ht="15">
      <c r="A23" s="14" t="s">
        <v>230</v>
      </c>
      <c r="B23" s="15"/>
      <c r="C23" s="15" t="s">
        <v>64</v>
      </c>
      <c r="D23" s="93">
        <v>162.94264235902108</v>
      </c>
      <c r="E23" s="81"/>
      <c r="F23" s="112" t="s">
        <v>314</v>
      </c>
      <c r="G23" s="15"/>
      <c r="H23" s="16" t="s">
        <v>230</v>
      </c>
      <c r="I23" s="66"/>
      <c r="J23" s="66"/>
      <c r="K23" s="114" t="s">
        <v>771</v>
      </c>
      <c r="L23" s="94">
        <v>1</v>
      </c>
      <c r="M23" s="95">
        <v>525.3516235351562</v>
      </c>
      <c r="N23" s="95">
        <v>2235.697265625</v>
      </c>
      <c r="O23" s="77"/>
      <c r="P23" s="96"/>
      <c r="Q23" s="96"/>
      <c r="R23" s="97"/>
      <c r="S23" s="51">
        <v>0</v>
      </c>
      <c r="T23" s="51">
        <v>1</v>
      </c>
      <c r="U23" s="52">
        <v>0</v>
      </c>
      <c r="V23" s="52">
        <v>0.021277</v>
      </c>
      <c r="W23" s="52">
        <v>0</v>
      </c>
      <c r="X23" s="52">
        <v>0.550656</v>
      </c>
      <c r="Y23" s="52">
        <v>0</v>
      </c>
      <c r="Z23" s="52">
        <v>0</v>
      </c>
      <c r="AA23" s="82">
        <v>23</v>
      </c>
      <c r="AB23" s="82"/>
      <c r="AC23" s="98"/>
      <c r="AD23" s="85" t="s">
        <v>537</v>
      </c>
      <c r="AE23" s="85">
        <v>2429</v>
      </c>
      <c r="AF23" s="85">
        <v>2706</v>
      </c>
      <c r="AG23" s="85">
        <v>12022</v>
      </c>
      <c r="AH23" s="85">
        <v>2074</v>
      </c>
      <c r="AI23" s="85"/>
      <c r="AJ23" s="85" t="s">
        <v>589</v>
      </c>
      <c r="AK23" s="85" t="s">
        <v>620</v>
      </c>
      <c r="AL23" s="85"/>
      <c r="AM23" s="85"/>
      <c r="AN23" s="87">
        <v>40972.42701388889</v>
      </c>
      <c r="AO23" s="89" t="s">
        <v>659</v>
      </c>
      <c r="AP23" s="85" t="b">
        <v>1</v>
      </c>
      <c r="AQ23" s="85" t="b">
        <v>0</v>
      </c>
      <c r="AR23" s="85" t="b">
        <v>0</v>
      </c>
      <c r="AS23" s="85"/>
      <c r="AT23" s="85">
        <v>1</v>
      </c>
      <c r="AU23" s="89" t="s">
        <v>687</v>
      </c>
      <c r="AV23" s="85" t="b">
        <v>0</v>
      </c>
      <c r="AW23" s="85" t="s">
        <v>694</v>
      </c>
      <c r="AX23" s="89" t="s">
        <v>715</v>
      </c>
      <c r="AY23" s="85" t="s">
        <v>66</v>
      </c>
      <c r="AZ23" s="85" t="str">
        <f>REPLACE(INDEX(GroupVertices[Group],MATCH(Vertices[[#This Row],[Vertex]],GroupVertices[Vertex],0)),1,1,"")</f>
        <v>1</v>
      </c>
      <c r="BA23" s="51"/>
      <c r="BB23" s="51"/>
      <c r="BC23" s="51"/>
      <c r="BD23" s="51"/>
      <c r="BE23" s="51" t="s">
        <v>293</v>
      </c>
      <c r="BF23" s="51" t="s">
        <v>293</v>
      </c>
      <c r="BG23" s="128" t="s">
        <v>1001</v>
      </c>
      <c r="BH23" s="128" t="s">
        <v>1001</v>
      </c>
      <c r="BI23" s="128" t="s">
        <v>1017</v>
      </c>
      <c r="BJ23" s="128" t="s">
        <v>1017</v>
      </c>
      <c r="BK23" s="128">
        <v>0</v>
      </c>
      <c r="BL23" s="131">
        <v>0</v>
      </c>
      <c r="BM23" s="128">
        <v>0</v>
      </c>
      <c r="BN23" s="131">
        <v>0</v>
      </c>
      <c r="BO23" s="128">
        <v>0</v>
      </c>
      <c r="BP23" s="131">
        <v>0</v>
      </c>
      <c r="BQ23" s="128">
        <v>15</v>
      </c>
      <c r="BR23" s="131">
        <v>100</v>
      </c>
      <c r="BS23" s="128">
        <v>15</v>
      </c>
      <c r="BT23" s="2"/>
      <c r="BU23" s="3"/>
      <c r="BV23" s="3"/>
      <c r="BW23" s="3"/>
      <c r="BX23" s="3"/>
    </row>
    <row r="24" spans="1:76" ht="15">
      <c r="A24" s="14" t="s">
        <v>231</v>
      </c>
      <c r="B24" s="15"/>
      <c r="C24" s="15" t="s">
        <v>64</v>
      </c>
      <c r="D24" s="93">
        <v>162.22364242220678</v>
      </c>
      <c r="E24" s="81"/>
      <c r="F24" s="112" t="s">
        <v>315</v>
      </c>
      <c r="G24" s="15"/>
      <c r="H24" s="16" t="s">
        <v>231</v>
      </c>
      <c r="I24" s="66"/>
      <c r="J24" s="66"/>
      <c r="K24" s="114" t="s">
        <v>772</v>
      </c>
      <c r="L24" s="94">
        <v>1</v>
      </c>
      <c r="M24" s="95">
        <v>4080.8701171875</v>
      </c>
      <c r="N24" s="95">
        <v>7409.857421875</v>
      </c>
      <c r="O24" s="77"/>
      <c r="P24" s="96"/>
      <c r="Q24" s="96"/>
      <c r="R24" s="97"/>
      <c r="S24" s="51">
        <v>0</v>
      </c>
      <c r="T24" s="51">
        <v>1</v>
      </c>
      <c r="U24" s="52">
        <v>0</v>
      </c>
      <c r="V24" s="52">
        <v>0.021277</v>
      </c>
      <c r="W24" s="52">
        <v>0</v>
      </c>
      <c r="X24" s="52">
        <v>0.550656</v>
      </c>
      <c r="Y24" s="52">
        <v>0</v>
      </c>
      <c r="Z24" s="52">
        <v>0</v>
      </c>
      <c r="AA24" s="82">
        <v>24</v>
      </c>
      <c r="AB24" s="82"/>
      <c r="AC24" s="98"/>
      <c r="AD24" s="85" t="s">
        <v>538</v>
      </c>
      <c r="AE24" s="85">
        <v>154</v>
      </c>
      <c r="AF24" s="85">
        <v>642</v>
      </c>
      <c r="AG24" s="85">
        <v>138229</v>
      </c>
      <c r="AH24" s="85">
        <v>89</v>
      </c>
      <c r="AI24" s="85"/>
      <c r="AJ24" s="85"/>
      <c r="AK24" s="85" t="s">
        <v>621</v>
      </c>
      <c r="AL24" s="85"/>
      <c r="AM24" s="85"/>
      <c r="AN24" s="87">
        <v>40671.853854166664</v>
      </c>
      <c r="AO24" s="85"/>
      <c r="AP24" s="85" t="b">
        <v>1</v>
      </c>
      <c r="AQ24" s="85" t="b">
        <v>0</v>
      </c>
      <c r="AR24" s="85" t="b">
        <v>0</v>
      </c>
      <c r="AS24" s="85"/>
      <c r="AT24" s="85">
        <v>1</v>
      </c>
      <c r="AU24" s="89" t="s">
        <v>687</v>
      </c>
      <c r="AV24" s="85" t="b">
        <v>0</v>
      </c>
      <c r="AW24" s="85" t="s">
        <v>694</v>
      </c>
      <c r="AX24" s="89" t="s">
        <v>716</v>
      </c>
      <c r="AY24" s="85" t="s">
        <v>66</v>
      </c>
      <c r="AZ24" s="85" t="str">
        <f>REPLACE(INDEX(GroupVertices[Group],MATCH(Vertices[[#This Row],[Vertex]],GroupVertices[Vertex],0)),1,1,"")</f>
        <v>1</v>
      </c>
      <c r="BA24" s="51"/>
      <c r="BB24" s="51"/>
      <c r="BC24" s="51"/>
      <c r="BD24" s="51"/>
      <c r="BE24" s="51" t="s">
        <v>293</v>
      </c>
      <c r="BF24" s="51" t="s">
        <v>293</v>
      </c>
      <c r="BG24" s="128" t="s">
        <v>1001</v>
      </c>
      <c r="BH24" s="128" t="s">
        <v>1001</v>
      </c>
      <c r="BI24" s="128" t="s">
        <v>1017</v>
      </c>
      <c r="BJ24" s="128" t="s">
        <v>1017</v>
      </c>
      <c r="BK24" s="128">
        <v>0</v>
      </c>
      <c r="BL24" s="131">
        <v>0</v>
      </c>
      <c r="BM24" s="128">
        <v>0</v>
      </c>
      <c r="BN24" s="131">
        <v>0</v>
      </c>
      <c r="BO24" s="128">
        <v>0</v>
      </c>
      <c r="BP24" s="131">
        <v>0</v>
      </c>
      <c r="BQ24" s="128">
        <v>15</v>
      </c>
      <c r="BR24" s="131">
        <v>100</v>
      </c>
      <c r="BS24" s="128">
        <v>15</v>
      </c>
      <c r="BT24" s="2"/>
      <c r="BU24" s="3"/>
      <c r="BV24" s="3"/>
      <c r="BW24" s="3"/>
      <c r="BX24" s="3"/>
    </row>
    <row r="25" spans="1:76" ht="15">
      <c r="A25" s="14" t="s">
        <v>232</v>
      </c>
      <c r="B25" s="15"/>
      <c r="C25" s="15" t="s">
        <v>64</v>
      </c>
      <c r="D25" s="93">
        <v>162.1755697520128</v>
      </c>
      <c r="E25" s="81"/>
      <c r="F25" s="112" t="s">
        <v>316</v>
      </c>
      <c r="G25" s="15"/>
      <c r="H25" s="16" t="s">
        <v>232</v>
      </c>
      <c r="I25" s="66"/>
      <c r="J25" s="66"/>
      <c r="K25" s="114" t="s">
        <v>773</v>
      </c>
      <c r="L25" s="94">
        <v>1</v>
      </c>
      <c r="M25" s="95">
        <v>3550.111328125</v>
      </c>
      <c r="N25" s="95">
        <v>8671.6728515625</v>
      </c>
      <c r="O25" s="77"/>
      <c r="P25" s="96"/>
      <c r="Q25" s="96"/>
      <c r="R25" s="97"/>
      <c r="S25" s="51">
        <v>0</v>
      </c>
      <c r="T25" s="51">
        <v>1</v>
      </c>
      <c r="U25" s="52">
        <v>0</v>
      </c>
      <c r="V25" s="52">
        <v>0.021277</v>
      </c>
      <c r="W25" s="52">
        <v>0</v>
      </c>
      <c r="X25" s="52">
        <v>0.550656</v>
      </c>
      <c r="Y25" s="52">
        <v>0</v>
      </c>
      <c r="Z25" s="52">
        <v>0</v>
      </c>
      <c r="AA25" s="82">
        <v>25</v>
      </c>
      <c r="AB25" s="82"/>
      <c r="AC25" s="98"/>
      <c r="AD25" s="85" t="s">
        <v>539</v>
      </c>
      <c r="AE25" s="85">
        <v>312</v>
      </c>
      <c r="AF25" s="85">
        <v>504</v>
      </c>
      <c r="AG25" s="85">
        <v>4581</v>
      </c>
      <c r="AH25" s="85">
        <v>5144</v>
      </c>
      <c r="AI25" s="85"/>
      <c r="AJ25" s="85" t="s">
        <v>590</v>
      </c>
      <c r="AK25" s="85"/>
      <c r="AL25" s="85"/>
      <c r="AM25" s="85"/>
      <c r="AN25" s="87">
        <v>43585.97278935185</v>
      </c>
      <c r="AO25" s="89" t="s">
        <v>660</v>
      </c>
      <c r="AP25" s="85" t="b">
        <v>0</v>
      </c>
      <c r="AQ25" s="85" t="b">
        <v>0</v>
      </c>
      <c r="AR25" s="85" t="b">
        <v>0</v>
      </c>
      <c r="AS25" s="85"/>
      <c r="AT25" s="85">
        <v>2</v>
      </c>
      <c r="AU25" s="89" t="s">
        <v>687</v>
      </c>
      <c r="AV25" s="85" t="b">
        <v>0</v>
      </c>
      <c r="AW25" s="85" t="s">
        <v>694</v>
      </c>
      <c r="AX25" s="89" t="s">
        <v>717</v>
      </c>
      <c r="AY25" s="85" t="s">
        <v>66</v>
      </c>
      <c r="AZ25" s="85" t="str">
        <f>REPLACE(INDEX(GroupVertices[Group],MATCH(Vertices[[#This Row],[Vertex]],GroupVertices[Vertex],0)),1,1,"")</f>
        <v>1</v>
      </c>
      <c r="BA25" s="51"/>
      <c r="BB25" s="51"/>
      <c r="BC25" s="51"/>
      <c r="BD25" s="51"/>
      <c r="BE25" s="51" t="s">
        <v>293</v>
      </c>
      <c r="BF25" s="51" t="s">
        <v>293</v>
      </c>
      <c r="BG25" s="128" t="s">
        <v>1001</v>
      </c>
      <c r="BH25" s="128" t="s">
        <v>1001</v>
      </c>
      <c r="BI25" s="128" t="s">
        <v>1017</v>
      </c>
      <c r="BJ25" s="128" t="s">
        <v>1017</v>
      </c>
      <c r="BK25" s="128">
        <v>0</v>
      </c>
      <c r="BL25" s="131">
        <v>0</v>
      </c>
      <c r="BM25" s="128">
        <v>0</v>
      </c>
      <c r="BN25" s="131">
        <v>0</v>
      </c>
      <c r="BO25" s="128">
        <v>0</v>
      </c>
      <c r="BP25" s="131">
        <v>0</v>
      </c>
      <c r="BQ25" s="128">
        <v>15</v>
      </c>
      <c r="BR25" s="131">
        <v>100</v>
      </c>
      <c r="BS25" s="128">
        <v>15</v>
      </c>
      <c r="BT25" s="2"/>
      <c r="BU25" s="3"/>
      <c r="BV25" s="3"/>
      <c r="BW25" s="3"/>
      <c r="BX25" s="3"/>
    </row>
    <row r="26" spans="1:76" ht="15">
      <c r="A26" s="14" t="s">
        <v>233</v>
      </c>
      <c r="B26" s="15"/>
      <c r="C26" s="15" t="s">
        <v>64</v>
      </c>
      <c r="D26" s="93">
        <v>162.45669036684282</v>
      </c>
      <c r="E26" s="81"/>
      <c r="F26" s="112" t="s">
        <v>317</v>
      </c>
      <c r="G26" s="15"/>
      <c r="H26" s="16" t="s">
        <v>233</v>
      </c>
      <c r="I26" s="66"/>
      <c r="J26" s="66"/>
      <c r="K26" s="114" t="s">
        <v>774</v>
      </c>
      <c r="L26" s="94">
        <v>1</v>
      </c>
      <c r="M26" s="95">
        <v>2860.875</v>
      </c>
      <c r="N26" s="95">
        <v>9351.1796875</v>
      </c>
      <c r="O26" s="77"/>
      <c r="P26" s="96"/>
      <c r="Q26" s="96"/>
      <c r="R26" s="97"/>
      <c r="S26" s="51">
        <v>0</v>
      </c>
      <c r="T26" s="51">
        <v>1</v>
      </c>
      <c r="U26" s="52">
        <v>0</v>
      </c>
      <c r="V26" s="52">
        <v>0.021277</v>
      </c>
      <c r="W26" s="52">
        <v>0</v>
      </c>
      <c r="X26" s="52">
        <v>0.550656</v>
      </c>
      <c r="Y26" s="52">
        <v>0</v>
      </c>
      <c r="Z26" s="52">
        <v>0</v>
      </c>
      <c r="AA26" s="82">
        <v>26</v>
      </c>
      <c r="AB26" s="82"/>
      <c r="AC26" s="98"/>
      <c r="AD26" s="85" t="s">
        <v>540</v>
      </c>
      <c r="AE26" s="85">
        <v>1319</v>
      </c>
      <c r="AF26" s="85">
        <v>1311</v>
      </c>
      <c r="AG26" s="85">
        <v>20433</v>
      </c>
      <c r="AH26" s="85">
        <v>589</v>
      </c>
      <c r="AI26" s="85"/>
      <c r="AJ26" s="85" t="s">
        <v>493</v>
      </c>
      <c r="AK26" s="85"/>
      <c r="AL26" s="85"/>
      <c r="AM26" s="85"/>
      <c r="AN26" s="87">
        <v>41723.54158564815</v>
      </c>
      <c r="AO26" s="85"/>
      <c r="AP26" s="85" t="b">
        <v>1</v>
      </c>
      <c r="AQ26" s="85" t="b">
        <v>0</v>
      </c>
      <c r="AR26" s="85" t="b">
        <v>0</v>
      </c>
      <c r="AS26" s="85"/>
      <c r="AT26" s="85">
        <v>0</v>
      </c>
      <c r="AU26" s="89" t="s">
        <v>687</v>
      </c>
      <c r="AV26" s="85" t="b">
        <v>0</v>
      </c>
      <c r="AW26" s="85" t="s">
        <v>694</v>
      </c>
      <c r="AX26" s="89" t="s">
        <v>718</v>
      </c>
      <c r="AY26" s="85" t="s">
        <v>66</v>
      </c>
      <c r="AZ26" s="85" t="str">
        <f>REPLACE(INDEX(GroupVertices[Group],MATCH(Vertices[[#This Row],[Vertex]],GroupVertices[Vertex],0)),1,1,"")</f>
        <v>1</v>
      </c>
      <c r="BA26" s="51"/>
      <c r="BB26" s="51"/>
      <c r="BC26" s="51"/>
      <c r="BD26" s="51"/>
      <c r="BE26" s="51" t="s">
        <v>293</v>
      </c>
      <c r="BF26" s="51" t="s">
        <v>293</v>
      </c>
      <c r="BG26" s="128" t="s">
        <v>1001</v>
      </c>
      <c r="BH26" s="128" t="s">
        <v>1001</v>
      </c>
      <c r="BI26" s="128" t="s">
        <v>1017</v>
      </c>
      <c r="BJ26" s="128" t="s">
        <v>1017</v>
      </c>
      <c r="BK26" s="128">
        <v>0</v>
      </c>
      <c r="BL26" s="131">
        <v>0</v>
      </c>
      <c r="BM26" s="128">
        <v>0</v>
      </c>
      <c r="BN26" s="131">
        <v>0</v>
      </c>
      <c r="BO26" s="128">
        <v>0</v>
      </c>
      <c r="BP26" s="131">
        <v>0</v>
      </c>
      <c r="BQ26" s="128">
        <v>15</v>
      </c>
      <c r="BR26" s="131">
        <v>100</v>
      </c>
      <c r="BS26" s="128">
        <v>15</v>
      </c>
      <c r="BT26" s="2"/>
      <c r="BU26" s="3"/>
      <c r="BV26" s="3"/>
      <c r="BW26" s="3"/>
      <c r="BX26" s="3"/>
    </row>
    <row r="27" spans="1:76" ht="15">
      <c r="A27" s="14" t="s">
        <v>234</v>
      </c>
      <c r="B27" s="15"/>
      <c r="C27" s="15" t="s">
        <v>64</v>
      </c>
      <c r="D27" s="93">
        <v>162.50441468435423</v>
      </c>
      <c r="E27" s="81"/>
      <c r="F27" s="112" t="s">
        <v>318</v>
      </c>
      <c r="G27" s="15"/>
      <c r="H27" s="16" t="s">
        <v>234</v>
      </c>
      <c r="I27" s="66"/>
      <c r="J27" s="66"/>
      <c r="K27" s="114" t="s">
        <v>775</v>
      </c>
      <c r="L27" s="94">
        <v>1</v>
      </c>
      <c r="M27" s="95">
        <v>4137.31298828125</v>
      </c>
      <c r="N27" s="95">
        <v>2843.23583984375</v>
      </c>
      <c r="O27" s="77"/>
      <c r="P27" s="96"/>
      <c r="Q27" s="96"/>
      <c r="R27" s="97"/>
      <c r="S27" s="51">
        <v>0</v>
      </c>
      <c r="T27" s="51">
        <v>1</v>
      </c>
      <c r="U27" s="52">
        <v>0</v>
      </c>
      <c r="V27" s="52">
        <v>0.021277</v>
      </c>
      <c r="W27" s="52">
        <v>0</v>
      </c>
      <c r="X27" s="52">
        <v>0.550656</v>
      </c>
      <c r="Y27" s="52">
        <v>0</v>
      </c>
      <c r="Z27" s="52">
        <v>0</v>
      </c>
      <c r="AA27" s="82">
        <v>27</v>
      </c>
      <c r="AB27" s="82"/>
      <c r="AC27" s="98"/>
      <c r="AD27" s="85" t="s">
        <v>541</v>
      </c>
      <c r="AE27" s="85">
        <v>967</v>
      </c>
      <c r="AF27" s="85">
        <v>1448</v>
      </c>
      <c r="AG27" s="85">
        <v>13528</v>
      </c>
      <c r="AH27" s="85">
        <v>217</v>
      </c>
      <c r="AI27" s="85"/>
      <c r="AJ27" s="85" t="s">
        <v>591</v>
      </c>
      <c r="AK27" s="85"/>
      <c r="AL27" s="85"/>
      <c r="AM27" s="85"/>
      <c r="AN27" s="87">
        <v>41298.00506944444</v>
      </c>
      <c r="AO27" s="89" t="s">
        <v>661</v>
      </c>
      <c r="AP27" s="85" t="b">
        <v>1</v>
      </c>
      <c r="AQ27" s="85" t="b">
        <v>0</v>
      </c>
      <c r="AR27" s="85" t="b">
        <v>0</v>
      </c>
      <c r="AS27" s="85"/>
      <c r="AT27" s="85">
        <v>2</v>
      </c>
      <c r="AU27" s="89" t="s">
        <v>687</v>
      </c>
      <c r="AV27" s="85" t="b">
        <v>0</v>
      </c>
      <c r="AW27" s="85" t="s">
        <v>694</v>
      </c>
      <c r="AX27" s="89" t="s">
        <v>719</v>
      </c>
      <c r="AY27" s="85" t="s">
        <v>66</v>
      </c>
      <c r="AZ27" s="85" t="str">
        <f>REPLACE(INDEX(GroupVertices[Group],MATCH(Vertices[[#This Row],[Vertex]],GroupVertices[Vertex],0)),1,1,"")</f>
        <v>1</v>
      </c>
      <c r="BA27" s="51"/>
      <c r="BB27" s="51"/>
      <c r="BC27" s="51"/>
      <c r="BD27" s="51"/>
      <c r="BE27" s="51" t="s">
        <v>293</v>
      </c>
      <c r="BF27" s="51" t="s">
        <v>293</v>
      </c>
      <c r="BG27" s="128" t="s">
        <v>1001</v>
      </c>
      <c r="BH27" s="128" t="s">
        <v>1001</v>
      </c>
      <c r="BI27" s="128" t="s">
        <v>1017</v>
      </c>
      <c r="BJ27" s="128" t="s">
        <v>1017</v>
      </c>
      <c r="BK27" s="128">
        <v>0</v>
      </c>
      <c r="BL27" s="131">
        <v>0</v>
      </c>
      <c r="BM27" s="128">
        <v>0</v>
      </c>
      <c r="BN27" s="131">
        <v>0</v>
      </c>
      <c r="BO27" s="128">
        <v>0</v>
      </c>
      <c r="BP27" s="131">
        <v>0</v>
      </c>
      <c r="BQ27" s="128">
        <v>15</v>
      </c>
      <c r="BR27" s="131">
        <v>100</v>
      </c>
      <c r="BS27" s="128">
        <v>15</v>
      </c>
      <c r="BT27" s="2"/>
      <c r="BU27" s="3"/>
      <c r="BV27" s="3"/>
      <c r="BW27" s="3"/>
      <c r="BX27" s="3"/>
    </row>
    <row r="28" spans="1:76" ht="15">
      <c r="A28" s="14" t="s">
        <v>235</v>
      </c>
      <c r="B28" s="15"/>
      <c r="C28" s="15" t="s">
        <v>64</v>
      </c>
      <c r="D28" s="93">
        <v>162.27206344508332</v>
      </c>
      <c r="E28" s="81"/>
      <c r="F28" s="112" t="s">
        <v>319</v>
      </c>
      <c r="G28" s="15"/>
      <c r="H28" s="16" t="s">
        <v>235</v>
      </c>
      <c r="I28" s="66"/>
      <c r="J28" s="66"/>
      <c r="K28" s="114" t="s">
        <v>776</v>
      </c>
      <c r="L28" s="94">
        <v>1</v>
      </c>
      <c r="M28" s="95">
        <v>271.5125732421875</v>
      </c>
      <c r="N28" s="95">
        <v>6780.42041015625</v>
      </c>
      <c r="O28" s="77"/>
      <c r="P28" s="96"/>
      <c r="Q28" s="96"/>
      <c r="R28" s="97"/>
      <c r="S28" s="51">
        <v>0</v>
      </c>
      <c r="T28" s="51">
        <v>1</v>
      </c>
      <c r="U28" s="52">
        <v>0</v>
      </c>
      <c r="V28" s="52">
        <v>0.021277</v>
      </c>
      <c r="W28" s="52">
        <v>0</v>
      </c>
      <c r="X28" s="52">
        <v>0.550656</v>
      </c>
      <c r="Y28" s="52">
        <v>0</v>
      </c>
      <c r="Z28" s="52">
        <v>0</v>
      </c>
      <c r="AA28" s="82">
        <v>28</v>
      </c>
      <c r="AB28" s="82"/>
      <c r="AC28" s="98"/>
      <c r="AD28" s="85" t="s">
        <v>542</v>
      </c>
      <c r="AE28" s="85">
        <v>81</v>
      </c>
      <c r="AF28" s="85">
        <v>781</v>
      </c>
      <c r="AG28" s="85">
        <v>83012</v>
      </c>
      <c r="AH28" s="85">
        <v>68049</v>
      </c>
      <c r="AI28" s="85"/>
      <c r="AJ28" s="85" t="s">
        <v>592</v>
      </c>
      <c r="AK28" s="85" t="s">
        <v>622</v>
      </c>
      <c r="AL28" s="85"/>
      <c r="AM28" s="85"/>
      <c r="AN28" s="87">
        <v>42951.43109953704</v>
      </c>
      <c r="AO28" s="89" t="s">
        <v>662</v>
      </c>
      <c r="AP28" s="85" t="b">
        <v>1</v>
      </c>
      <c r="AQ28" s="85" t="b">
        <v>0</v>
      </c>
      <c r="AR28" s="85" t="b">
        <v>1</v>
      </c>
      <c r="AS28" s="85"/>
      <c r="AT28" s="85">
        <v>0</v>
      </c>
      <c r="AU28" s="85"/>
      <c r="AV28" s="85" t="b">
        <v>0</v>
      </c>
      <c r="AW28" s="85" t="s">
        <v>694</v>
      </c>
      <c r="AX28" s="89" t="s">
        <v>720</v>
      </c>
      <c r="AY28" s="85" t="s">
        <v>66</v>
      </c>
      <c r="AZ28" s="85" t="str">
        <f>REPLACE(INDEX(GroupVertices[Group],MATCH(Vertices[[#This Row],[Vertex]],GroupVertices[Vertex],0)),1,1,"")</f>
        <v>1</v>
      </c>
      <c r="BA28" s="51"/>
      <c r="BB28" s="51"/>
      <c r="BC28" s="51"/>
      <c r="BD28" s="51"/>
      <c r="BE28" s="51" t="s">
        <v>293</v>
      </c>
      <c r="BF28" s="51" t="s">
        <v>293</v>
      </c>
      <c r="BG28" s="128" t="s">
        <v>1001</v>
      </c>
      <c r="BH28" s="128" t="s">
        <v>1001</v>
      </c>
      <c r="BI28" s="128" t="s">
        <v>1017</v>
      </c>
      <c r="BJ28" s="128" t="s">
        <v>1017</v>
      </c>
      <c r="BK28" s="128">
        <v>0</v>
      </c>
      <c r="BL28" s="131">
        <v>0</v>
      </c>
      <c r="BM28" s="128">
        <v>0</v>
      </c>
      <c r="BN28" s="131">
        <v>0</v>
      </c>
      <c r="BO28" s="128">
        <v>0</v>
      </c>
      <c r="BP28" s="131">
        <v>0</v>
      </c>
      <c r="BQ28" s="128">
        <v>15</v>
      </c>
      <c r="BR28" s="131">
        <v>100</v>
      </c>
      <c r="BS28" s="128">
        <v>15</v>
      </c>
      <c r="BT28" s="2"/>
      <c r="BU28" s="3"/>
      <c r="BV28" s="3"/>
      <c r="BW28" s="3"/>
      <c r="BX28" s="3"/>
    </row>
    <row r="29" spans="1:76" ht="15">
      <c r="A29" s="14" t="s">
        <v>236</v>
      </c>
      <c r="B29" s="15"/>
      <c r="C29" s="15" t="s">
        <v>64</v>
      </c>
      <c r="D29" s="93">
        <v>162.80121116989966</v>
      </c>
      <c r="E29" s="81"/>
      <c r="F29" s="112" t="s">
        <v>320</v>
      </c>
      <c r="G29" s="15"/>
      <c r="H29" s="16" t="s">
        <v>236</v>
      </c>
      <c r="I29" s="66"/>
      <c r="J29" s="66"/>
      <c r="K29" s="114" t="s">
        <v>777</v>
      </c>
      <c r="L29" s="94">
        <v>5.939718380434782</v>
      </c>
      <c r="M29" s="95">
        <v>6451.8544921875</v>
      </c>
      <c r="N29" s="95">
        <v>2015.39697265625</v>
      </c>
      <c r="O29" s="77"/>
      <c r="P29" s="96"/>
      <c r="Q29" s="96"/>
      <c r="R29" s="97"/>
      <c r="S29" s="51">
        <v>0</v>
      </c>
      <c r="T29" s="51">
        <v>2</v>
      </c>
      <c r="U29" s="52">
        <v>0.272727</v>
      </c>
      <c r="V29" s="52">
        <v>0.015625</v>
      </c>
      <c r="W29" s="52">
        <v>0.031292</v>
      </c>
      <c r="X29" s="52">
        <v>0.586071</v>
      </c>
      <c r="Y29" s="52">
        <v>0</v>
      </c>
      <c r="Z29" s="52">
        <v>0</v>
      </c>
      <c r="AA29" s="82">
        <v>29</v>
      </c>
      <c r="AB29" s="82"/>
      <c r="AC29" s="98"/>
      <c r="AD29" s="85" t="s">
        <v>543</v>
      </c>
      <c r="AE29" s="85">
        <v>1768</v>
      </c>
      <c r="AF29" s="85">
        <v>2300</v>
      </c>
      <c r="AG29" s="85">
        <v>55472</v>
      </c>
      <c r="AH29" s="85">
        <v>62499</v>
      </c>
      <c r="AI29" s="85"/>
      <c r="AJ29" s="85" t="s">
        <v>593</v>
      </c>
      <c r="AK29" s="85" t="s">
        <v>623</v>
      </c>
      <c r="AL29" s="85"/>
      <c r="AM29" s="85"/>
      <c r="AN29" s="87">
        <v>41423.48248842593</v>
      </c>
      <c r="AO29" s="89" t="s">
        <v>663</v>
      </c>
      <c r="AP29" s="85" t="b">
        <v>1</v>
      </c>
      <c r="AQ29" s="85" t="b">
        <v>0</v>
      </c>
      <c r="AR29" s="85" t="b">
        <v>1</v>
      </c>
      <c r="AS29" s="85"/>
      <c r="AT29" s="85">
        <v>12</v>
      </c>
      <c r="AU29" s="89" t="s">
        <v>687</v>
      </c>
      <c r="AV29" s="85" t="b">
        <v>0</v>
      </c>
      <c r="AW29" s="85" t="s">
        <v>694</v>
      </c>
      <c r="AX29" s="89" t="s">
        <v>721</v>
      </c>
      <c r="AY29" s="85" t="s">
        <v>66</v>
      </c>
      <c r="AZ29" s="85" t="str">
        <f>REPLACE(INDEX(GroupVertices[Group],MATCH(Vertices[[#This Row],[Vertex]],GroupVertices[Vertex],0)),1,1,"")</f>
        <v>2</v>
      </c>
      <c r="BA29" s="51"/>
      <c r="BB29" s="51"/>
      <c r="BC29" s="51"/>
      <c r="BD29" s="51"/>
      <c r="BE29" s="51" t="s">
        <v>293</v>
      </c>
      <c r="BF29" s="51" t="s">
        <v>293</v>
      </c>
      <c r="BG29" s="128" t="s">
        <v>1002</v>
      </c>
      <c r="BH29" s="128" t="s">
        <v>1002</v>
      </c>
      <c r="BI29" s="128" t="s">
        <v>961</v>
      </c>
      <c r="BJ29" s="128" t="s">
        <v>961</v>
      </c>
      <c r="BK29" s="128">
        <v>0</v>
      </c>
      <c r="BL29" s="131">
        <v>0</v>
      </c>
      <c r="BM29" s="128">
        <v>0</v>
      </c>
      <c r="BN29" s="131">
        <v>0</v>
      </c>
      <c r="BO29" s="128">
        <v>0</v>
      </c>
      <c r="BP29" s="131">
        <v>0</v>
      </c>
      <c r="BQ29" s="128">
        <v>19</v>
      </c>
      <c r="BR29" s="131">
        <v>100</v>
      </c>
      <c r="BS29" s="128">
        <v>19</v>
      </c>
      <c r="BT29" s="2"/>
      <c r="BU29" s="3"/>
      <c r="BV29" s="3"/>
      <c r="BW29" s="3"/>
      <c r="BX29" s="3"/>
    </row>
    <row r="30" spans="1:76" ht="15">
      <c r="A30" s="14" t="s">
        <v>266</v>
      </c>
      <c r="B30" s="15"/>
      <c r="C30" s="15" t="s">
        <v>64</v>
      </c>
      <c r="D30" s="93">
        <v>162.05260125506732</v>
      </c>
      <c r="E30" s="81"/>
      <c r="F30" s="112" t="s">
        <v>692</v>
      </c>
      <c r="G30" s="15"/>
      <c r="H30" s="16" t="s">
        <v>266</v>
      </c>
      <c r="I30" s="66"/>
      <c r="J30" s="66"/>
      <c r="K30" s="114" t="s">
        <v>778</v>
      </c>
      <c r="L30" s="94">
        <v>5978.065217391304</v>
      </c>
      <c r="M30" s="95">
        <v>6356.685546875</v>
      </c>
      <c r="N30" s="95">
        <v>5617.1005859375</v>
      </c>
      <c r="O30" s="77"/>
      <c r="P30" s="96"/>
      <c r="Q30" s="96"/>
      <c r="R30" s="97"/>
      <c r="S30" s="51">
        <v>22</v>
      </c>
      <c r="T30" s="51">
        <v>0</v>
      </c>
      <c r="U30" s="52">
        <v>330</v>
      </c>
      <c r="V30" s="52">
        <v>0.02439</v>
      </c>
      <c r="W30" s="52">
        <v>0.100126</v>
      </c>
      <c r="X30" s="52">
        <v>5.606795</v>
      </c>
      <c r="Y30" s="52">
        <v>0.0021645021645021645</v>
      </c>
      <c r="Z30" s="52">
        <v>0</v>
      </c>
      <c r="AA30" s="82">
        <v>30</v>
      </c>
      <c r="AB30" s="82"/>
      <c r="AC30" s="98"/>
      <c r="AD30" s="85" t="s">
        <v>544</v>
      </c>
      <c r="AE30" s="85">
        <v>63</v>
      </c>
      <c r="AF30" s="85">
        <v>151</v>
      </c>
      <c r="AG30" s="85">
        <v>6632</v>
      </c>
      <c r="AH30" s="85">
        <v>7</v>
      </c>
      <c r="AI30" s="85"/>
      <c r="AJ30" s="89" t="s">
        <v>594</v>
      </c>
      <c r="AK30" s="85" t="s">
        <v>624</v>
      </c>
      <c r="AL30" s="89" t="s">
        <v>594</v>
      </c>
      <c r="AM30" s="85"/>
      <c r="AN30" s="87">
        <v>39256.59606481482</v>
      </c>
      <c r="AO30" s="85"/>
      <c r="AP30" s="85" t="b">
        <v>0</v>
      </c>
      <c r="AQ30" s="85" t="b">
        <v>0</v>
      </c>
      <c r="AR30" s="85" t="b">
        <v>0</v>
      </c>
      <c r="AS30" s="85"/>
      <c r="AT30" s="85">
        <v>19</v>
      </c>
      <c r="AU30" s="89" t="s">
        <v>687</v>
      </c>
      <c r="AV30" s="85" t="b">
        <v>0</v>
      </c>
      <c r="AW30" s="85" t="s">
        <v>694</v>
      </c>
      <c r="AX30" s="89" t="s">
        <v>722</v>
      </c>
      <c r="AY30" s="85" t="s">
        <v>65</v>
      </c>
      <c r="AZ30" s="85" t="str">
        <f>REPLACE(INDEX(GroupVertices[Group],MATCH(Vertices[[#This Row],[Vertex]],GroupVertices[Vertex],0)),1,1,"")</f>
        <v>2</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265</v>
      </c>
      <c r="B31" s="15"/>
      <c r="C31" s="15" t="s">
        <v>64</v>
      </c>
      <c r="D31" s="93">
        <v>1000</v>
      </c>
      <c r="E31" s="81"/>
      <c r="F31" s="112" t="s">
        <v>349</v>
      </c>
      <c r="G31" s="15"/>
      <c r="H31" s="16" t="s">
        <v>265</v>
      </c>
      <c r="I31" s="66"/>
      <c r="J31" s="66"/>
      <c r="K31" s="114" t="s">
        <v>779</v>
      </c>
      <c r="L31" s="94">
        <v>8042.869565217391</v>
      </c>
      <c r="M31" s="95">
        <v>6453.95068359375</v>
      </c>
      <c r="N31" s="95">
        <v>4852.35546875</v>
      </c>
      <c r="O31" s="77"/>
      <c r="P31" s="96"/>
      <c r="Q31" s="96"/>
      <c r="R31" s="97"/>
      <c r="S31" s="51">
        <v>25</v>
      </c>
      <c r="T31" s="51">
        <v>1</v>
      </c>
      <c r="U31" s="52">
        <v>444</v>
      </c>
      <c r="V31" s="52">
        <v>0.027027</v>
      </c>
      <c r="W31" s="52">
        <v>0.122164</v>
      </c>
      <c r="X31" s="52">
        <v>6.454298</v>
      </c>
      <c r="Y31" s="52">
        <v>0.0018115942028985507</v>
      </c>
      <c r="Z31" s="52">
        <v>0</v>
      </c>
      <c r="AA31" s="82">
        <v>31</v>
      </c>
      <c r="AB31" s="82"/>
      <c r="AC31" s="98"/>
      <c r="AD31" s="85" t="s">
        <v>545</v>
      </c>
      <c r="AE31" s="85">
        <v>41</v>
      </c>
      <c r="AF31" s="85">
        <v>2405608</v>
      </c>
      <c r="AG31" s="85">
        <v>103876</v>
      </c>
      <c r="AH31" s="85">
        <v>2</v>
      </c>
      <c r="AI31" s="85"/>
      <c r="AJ31" s="85" t="s">
        <v>595</v>
      </c>
      <c r="AK31" s="85" t="s">
        <v>615</v>
      </c>
      <c r="AL31" s="89" t="s">
        <v>636</v>
      </c>
      <c r="AM31" s="85"/>
      <c r="AN31" s="87">
        <v>40021.56810185185</v>
      </c>
      <c r="AO31" s="89" t="s">
        <v>664</v>
      </c>
      <c r="AP31" s="85" t="b">
        <v>0</v>
      </c>
      <c r="AQ31" s="85" t="b">
        <v>0</v>
      </c>
      <c r="AR31" s="85" t="b">
        <v>1</v>
      </c>
      <c r="AS31" s="85"/>
      <c r="AT31" s="85">
        <v>2984</v>
      </c>
      <c r="AU31" s="89" t="s">
        <v>687</v>
      </c>
      <c r="AV31" s="85" t="b">
        <v>1</v>
      </c>
      <c r="AW31" s="85" t="s">
        <v>694</v>
      </c>
      <c r="AX31" s="89" t="s">
        <v>723</v>
      </c>
      <c r="AY31" s="85" t="s">
        <v>66</v>
      </c>
      <c r="AZ31" s="85" t="str">
        <f>REPLACE(INDEX(GroupVertices[Group],MATCH(Vertices[[#This Row],[Vertex]],GroupVertices[Vertex],0)),1,1,"")</f>
        <v>2</v>
      </c>
      <c r="BA31" s="51" t="s">
        <v>864</v>
      </c>
      <c r="BB31" s="51" t="s">
        <v>864</v>
      </c>
      <c r="BC31" s="51" t="s">
        <v>871</v>
      </c>
      <c r="BD31" s="51" t="s">
        <v>871</v>
      </c>
      <c r="BE31" s="51" t="s">
        <v>293</v>
      </c>
      <c r="BF31" s="51" t="s">
        <v>293</v>
      </c>
      <c r="BG31" s="128" t="s">
        <v>1003</v>
      </c>
      <c r="BH31" s="128" t="s">
        <v>1011</v>
      </c>
      <c r="BI31" s="128" t="s">
        <v>1018</v>
      </c>
      <c r="BJ31" s="128" t="s">
        <v>1018</v>
      </c>
      <c r="BK31" s="128">
        <v>0</v>
      </c>
      <c r="BL31" s="131">
        <v>0</v>
      </c>
      <c r="BM31" s="128">
        <v>0</v>
      </c>
      <c r="BN31" s="131">
        <v>0</v>
      </c>
      <c r="BO31" s="128">
        <v>0</v>
      </c>
      <c r="BP31" s="131">
        <v>0</v>
      </c>
      <c r="BQ31" s="128">
        <v>30</v>
      </c>
      <c r="BR31" s="131">
        <v>100</v>
      </c>
      <c r="BS31" s="128">
        <v>30</v>
      </c>
      <c r="BT31" s="2"/>
      <c r="BU31" s="3"/>
      <c r="BV31" s="3"/>
      <c r="BW31" s="3"/>
      <c r="BX31" s="3"/>
    </row>
    <row r="32" spans="1:76" ht="15">
      <c r="A32" s="14" t="s">
        <v>237</v>
      </c>
      <c r="B32" s="15"/>
      <c r="C32" s="15" t="s">
        <v>64</v>
      </c>
      <c r="D32" s="93">
        <v>162.32884493234144</v>
      </c>
      <c r="E32" s="81"/>
      <c r="F32" s="112" t="s">
        <v>321</v>
      </c>
      <c r="G32" s="15"/>
      <c r="H32" s="16" t="s">
        <v>237</v>
      </c>
      <c r="I32" s="66"/>
      <c r="J32" s="66"/>
      <c r="K32" s="114" t="s">
        <v>780</v>
      </c>
      <c r="L32" s="94">
        <v>1</v>
      </c>
      <c r="M32" s="95">
        <v>205.92483520507812</v>
      </c>
      <c r="N32" s="95">
        <v>5223.57373046875</v>
      </c>
      <c r="O32" s="77"/>
      <c r="P32" s="96"/>
      <c r="Q32" s="96"/>
      <c r="R32" s="97"/>
      <c r="S32" s="51">
        <v>0</v>
      </c>
      <c r="T32" s="51">
        <v>1</v>
      </c>
      <c r="U32" s="52">
        <v>0</v>
      </c>
      <c r="V32" s="52">
        <v>0.021277</v>
      </c>
      <c r="W32" s="52">
        <v>0</v>
      </c>
      <c r="X32" s="52">
        <v>0.550656</v>
      </c>
      <c r="Y32" s="52">
        <v>0</v>
      </c>
      <c r="Z32" s="52">
        <v>0</v>
      </c>
      <c r="AA32" s="82">
        <v>32</v>
      </c>
      <c r="AB32" s="82"/>
      <c r="AC32" s="98"/>
      <c r="AD32" s="85" t="s">
        <v>546</v>
      </c>
      <c r="AE32" s="85">
        <v>561</v>
      </c>
      <c r="AF32" s="85">
        <v>944</v>
      </c>
      <c r="AG32" s="85">
        <v>79305</v>
      </c>
      <c r="AH32" s="85">
        <v>16203</v>
      </c>
      <c r="AI32" s="85"/>
      <c r="AJ32" s="85" t="s">
        <v>596</v>
      </c>
      <c r="AK32" s="85" t="s">
        <v>489</v>
      </c>
      <c r="AL32" s="85"/>
      <c r="AM32" s="85"/>
      <c r="AN32" s="87">
        <v>41904.92082175926</v>
      </c>
      <c r="AO32" s="89" t="s">
        <v>665</v>
      </c>
      <c r="AP32" s="85" t="b">
        <v>0</v>
      </c>
      <c r="AQ32" s="85" t="b">
        <v>0</v>
      </c>
      <c r="AR32" s="85" t="b">
        <v>1</v>
      </c>
      <c r="AS32" s="85"/>
      <c r="AT32" s="85">
        <v>0</v>
      </c>
      <c r="AU32" s="89" t="s">
        <v>687</v>
      </c>
      <c r="AV32" s="85" t="b">
        <v>0</v>
      </c>
      <c r="AW32" s="85" t="s">
        <v>694</v>
      </c>
      <c r="AX32" s="89" t="s">
        <v>724</v>
      </c>
      <c r="AY32" s="85" t="s">
        <v>66</v>
      </c>
      <c r="AZ32" s="85" t="str">
        <f>REPLACE(INDEX(GroupVertices[Group],MATCH(Vertices[[#This Row],[Vertex]],GroupVertices[Vertex],0)),1,1,"")</f>
        <v>1</v>
      </c>
      <c r="BA32" s="51"/>
      <c r="BB32" s="51"/>
      <c r="BC32" s="51"/>
      <c r="BD32" s="51"/>
      <c r="BE32" s="51" t="s">
        <v>293</v>
      </c>
      <c r="BF32" s="51" t="s">
        <v>293</v>
      </c>
      <c r="BG32" s="128" t="s">
        <v>1001</v>
      </c>
      <c r="BH32" s="128" t="s">
        <v>1001</v>
      </c>
      <c r="BI32" s="128" t="s">
        <v>1017</v>
      </c>
      <c r="BJ32" s="128" t="s">
        <v>1017</v>
      </c>
      <c r="BK32" s="128">
        <v>0</v>
      </c>
      <c r="BL32" s="131">
        <v>0</v>
      </c>
      <c r="BM32" s="128">
        <v>0</v>
      </c>
      <c r="BN32" s="131">
        <v>0</v>
      </c>
      <c r="BO32" s="128">
        <v>0</v>
      </c>
      <c r="BP32" s="131">
        <v>0</v>
      </c>
      <c r="BQ32" s="128">
        <v>15</v>
      </c>
      <c r="BR32" s="131">
        <v>100</v>
      </c>
      <c r="BS32" s="128">
        <v>15</v>
      </c>
      <c r="BT32" s="2"/>
      <c r="BU32" s="3"/>
      <c r="BV32" s="3"/>
      <c r="BW32" s="3"/>
      <c r="BX32" s="3"/>
    </row>
    <row r="33" spans="1:76" ht="15">
      <c r="A33" s="14" t="s">
        <v>238</v>
      </c>
      <c r="B33" s="15"/>
      <c r="C33" s="15" t="s">
        <v>64</v>
      </c>
      <c r="D33" s="93">
        <v>162.0128890492549</v>
      </c>
      <c r="E33" s="81"/>
      <c r="F33" s="112" t="s">
        <v>322</v>
      </c>
      <c r="G33" s="15"/>
      <c r="H33" s="16" t="s">
        <v>238</v>
      </c>
      <c r="I33" s="66"/>
      <c r="J33" s="66"/>
      <c r="K33" s="114" t="s">
        <v>781</v>
      </c>
      <c r="L33" s="94">
        <v>5.939718380434782</v>
      </c>
      <c r="M33" s="95">
        <v>7810.88623046875</v>
      </c>
      <c r="N33" s="95">
        <v>8161.865234375</v>
      </c>
      <c r="O33" s="77"/>
      <c r="P33" s="96"/>
      <c r="Q33" s="96"/>
      <c r="R33" s="97"/>
      <c r="S33" s="51">
        <v>0</v>
      </c>
      <c r="T33" s="51">
        <v>2</v>
      </c>
      <c r="U33" s="52">
        <v>0.272727</v>
      </c>
      <c r="V33" s="52">
        <v>0.015625</v>
      </c>
      <c r="W33" s="52">
        <v>0.031292</v>
      </c>
      <c r="X33" s="52">
        <v>0.586071</v>
      </c>
      <c r="Y33" s="52">
        <v>0</v>
      </c>
      <c r="Z33" s="52">
        <v>0</v>
      </c>
      <c r="AA33" s="82">
        <v>33</v>
      </c>
      <c r="AB33" s="82"/>
      <c r="AC33" s="98"/>
      <c r="AD33" s="85" t="s">
        <v>547</v>
      </c>
      <c r="AE33" s="85">
        <v>416</v>
      </c>
      <c r="AF33" s="85">
        <v>37</v>
      </c>
      <c r="AG33" s="85">
        <v>1578</v>
      </c>
      <c r="AH33" s="85">
        <v>1031</v>
      </c>
      <c r="AI33" s="85"/>
      <c r="AJ33" s="85"/>
      <c r="AK33" s="85"/>
      <c r="AL33" s="85"/>
      <c r="AM33" s="85"/>
      <c r="AN33" s="87">
        <v>42876.752222222225</v>
      </c>
      <c r="AO33" s="85"/>
      <c r="AP33" s="85" t="b">
        <v>1</v>
      </c>
      <c r="AQ33" s="85" t="b">
        <v>0</v>
      </c>
      <c r="AR33" s="85" t="b">
        <v>0</v>
      </c>
      <c r="AS33" s="85"/>
      <c r="AT33" s="85">
        <v>0</v>
      </c>
      <c r="AU33" s="85"/>
      <c r="AV33" s="85" t="b">
        <v>0</v>
      </c>
      <c r="AW33" s="85" t="s">
        <v>694</v>
      </c>
      <c r="AX33" s="89" t="s">
        <v>725</v>
      </c>
      <c r="AY33" s="85" t="s">
        <v>66</v>
      </c>
      <c r="AZ33" s="85" t="str">
        <f>REPLACE(INDEX(GroupVertices[Group],MATCH(Vertices[[#This Row],[Vertex]],GroupVertices[Vertex],0)),1,1,"")</f>
        <v>2</v>
      </c>
      <c r="BA33" s="51"/>
      <c r="BB33" s="51"/>
      <c r="BC33" s="51"/>
      <c r="BD33" s="51"/>
      <c r="BE33" s="51" t="s">
        <v>293</v>
      </c>
      <c r="BF33" s="51" t="s">
        <v>293</v>
      </c>
      <c r="BG33" s="128" t="s">
        <v>1002</v>
      </c>
      <c r="BH33" s="128" t="s">
        <v>1002</v>
      </c>
      <c r="BI33" s="128" t="s">
        <v>961</v>
      </c>
      <c r="BJ33" s="128" t="s">
        <v>961</v>
      </c>
      <c r="BK33" s="128">
        <v>0</v>
      </c>
      <c r="BL33" s="131">
        <v>0</v>
      </c>
      <c r="BM33" s="128">
        <v>0</v>
      </c>
      <c r="BN33" s="131">
        <v>0</v>
      </c>
      <c r="BO33" s="128">
        <v>0</v>
      </c>
      <c r="BP33" s="131">
        <v>0</v>
      </c>
      <c r="BQ33" s="128">
        <v>19</v>
      </c>
      <c r="BR33" s="131">
        <v>100</v>
      </c>
      <c r="BS33" s="128">
        <v>19</v>
      </c>
      <c r="BT33" s="2"/>
      <c r="BU33" s="3"/>
      <c r="BV33" s="3"/>
      <c r="BW33" s="3"/>
      <c r="BX33" s="3"/>
    </row>
    <row r="34" spans="1:76" ht="15">
      <c r="A34" s="14" t="s">
        <v>239</v>
      </c>
      <c r="B34" s="15"/>
      <c r="C34" s="15" t="s">
        <v>64</v>
      </c>
      <c r="D34" s="93">
        <v>162</v>
      </c>
      <c r="E34" s="81"/>
      <c r="F34" s="112" t="s">
        <v>323</v>
      </c>
      <c r="G34" s="15"/>
      <c r="H34" s="16" t="s">
        <v>239</v>
      </c>
      <c r="I34" s="66"/>
      <c r="J34" s="66"/>
      <c r="K34" s="114" t="s">
        <v>782</v>
      </c>
      <c r="L34" s="94">
        <v>5.939718380434782</v>
      </c>
      <c r="M34" s="95">
        <v>7470.09375</v>
      </c>
      <c r="N34" s="95">
        <v>1092.1414794921875</v>
      </c>
      <c r="O34" s="77"/>
      <c r="P34" s="96"/>
      <c r="Q34" s="96"/>
      <c r="R34" s="97"/>
      <c r="S34" s="51">
        <v>0</v>
      </c>
      <c r="T34" s="51">
        <v>2</v>
      </c>
      <c r="U34" s="52">
        <v>0.272727</v>
      </c>
      <c r="V34" s="52">
        <v>0.015625</v>
      </c>
      <c r="W34" s="52">
        <v>0.031292</v>
      </c>
      <c r="X34" s="52">
        <v>0.586071</v>
      </c>
      <c r="Y34" s="52">
        <v>0</v>
      </c>
      <c r="Z34" s="52">
        <v>0</v>
      </c>
      <c r="AA34" s="82">
        <v>34</v>
      </c>
      <c r="AB34" s="82"/>
      <c r="AC34" s="98"/>
      <c r="AD34" s="85" t="s">
        <v>548</v>
      </c>
      <c r="AE34" s="85">
        <v>19</v>
      </c>
      <c r="AF34" s="85">
        <v>0</v>
      </c>
      <c r="AG34" s="85">
        <v>10</v>
      </c>
      <c r="AH34" s="85">
        <v>0</v>
      </c>
      <c r="AI34" s="85"/>
      <c r="AJ34" s="85"/>
      <c r="AK34" s="85"/>
      <c r="AL34" s="85"/>
      <c r="AM34" s="85"/>
      <c r="AN34" s="87">
        <v>43706.08537037037</v>
      </c>
      <c r="AO34" s="89" t="s">
        <v>666</v>
      </c>
      <c r="AP34" s="85" t="b">
        <v>1</v>
      </c>
      <c r="AQ34" s="85" t="b">
        <v>0</v>
      </c>
      <c r="AR34" s="85" t="b">
        <v>0</v>
      </c>
      <c r="AS34" s="85"/>
      <c r="AT34" s="85">
        <v>0</v>
      </c>
      <c r="AU34" s="85"/>
      <c r="AV34" s="85" t="b">
        <v>0</v>
      </c>
      <c r="AW34" s="85" t="s">
        <v>694</v>
      </c>
      <c r="AX34" s="89" t="s">
        <v>726</v>
      </c>
      <c r="AY34" s="85" t="s">
        <v>66</v>
      </c>
      <c r="AZ34" s="85" t="str">
        <f>REPLACE(INDEX(GroupVertices[Group],MATCH(Vertices[[#This Row],[Vertex]],GroupVertices[Vertex],0)),1,1,"")</f>
        <v>2</v>
      </c>
      <c r="BA34" s="51"/>
      <c r="BB34" s="51"/>
      <c r="BC34" s="51"/>
      <c r="BD34" s="51"/>
      <c r="BE34" s="51" t="s">
        <v>293</v>
      </c>
      <c r="BF34" s="51" t="s">
        <v>293</v>
      </c>
      <c r="BG34" s="128" t="s">
        <v>1002</v>
      </c>
      <c r="BH34" s="128" t="s">
        <v>1002</v>
      </c>
      <c r="BI34" s="128" t="s">
        <v>961</v>
      </c>
      <c r="BJ34" s="128" t="s">
        <v>961</v>
      </c>
      <c r="BK34" s="128">
        <v>0</v>
      </c>
      <c r="BL34" s="131">
        <v>0</v>
      </c>
      <c r="BM34" s="128">
        <v>0</v>
      </c>
      <c r="BN34" s="131">
        <v>0</v>
      </c>
      <c r="BO34" s="128">
        <v>0</v>
      </c>
      <c r="BP34" s="131">
        <v>0</v>
      </c>
      <c r="BQ34" s="128">
        <v>19</v>
      </c>
      <c r="BR34" s="131">
        <v>100</v>
      </c>
      <c r="BS34" s="128">
        <v>19</v>
      </c>
      <c r="BT34" s="2"/>
      <c r="BU34" s="3"/>
      <c r="BV34" s="3"/>
      <c r="BW34" s="3"/>
      <c r="BX34" s="3"/>
    </row>
    <row r="35" spans="1:76" ht="15">
      <c r="A35" s="14" t="s">
        <v>240</v>
      </c>
      <c r="B35" s="15"/>
      <c r="C35" s="15" t="s">
        <v>64</v>
      </c>
      <c r="D35" s="93">
        <v>162.04215067459037</v>
      </c>
      <c r="E35" s="81"/>
      <c r="F35" s="112" t="s">
        <v>324</v>
      </c>
      <c r="G35" s="15"/>
      <c r="H35" s="16" t="s">
        <v>240</v>
      </c>
      <c r="I35" s="66"/>
      <c r="J35" s="66"/>
      <c r="K35" s="114" t="s">
        <v>783</v>
      </c>
      <c r="L35" s="94">
        <v>5.939718380434782</v>
      </c>
      <c r="M35" s="95">
        <v>6725.623046875</v>
      </c>
      <c r="N35" s="95">
        <v>372.84515380859375</v>
      </c>
      <c r="O35" s="77"/>
      <c r="P35" s="96"/>
      <c r="Q35" s="96"/>
      <c r="R35" s="97"/>
      <c r="S35" s="51">
        <v>0</v>
      </c>
      <c r="T35" s="51">
        <v>2</v>
      </c>
      <c r="U35" s="52">
        <v>0.272727</v>
      </c>
      <c r="V35" s="52">
        <v>0.015625</v>
      </c>
      <c r="W35" s="52">
        <v>0.031292</v>
      </c>
      <c r="X35" s="52">
        <v>0.586071</v>
      </c>
      <c r="Y35" s="52">
        <v>0</v>
      </c>
      <c r="Z35" s="52">
        <v>0</v>
      </c>
      <c r="AA35" s="82">
        <v>35</v>
      </c>
      <c r="AB35" s="82"/>
      <c r="AC35" s="98"/>
      <c r="AD35" s="85" t="s">
        <v>549</v>
      </c>
      <c r="AE35" s="85">
        <v>255</v>
      </c>
      <c r="AF35" s="85">
        <v>121</v>
      </c>
      <c r="AG35" s="85">
        <v>1161</v>
      </c>
      <c r="AH35" s="85">
        <v>1935</v>
      </c>
      <c r="AI35" s="85"/>
      <c r="AJ35" s="85" t="s">
        <v>597</v>
      </c>
      <c r="AK35" s="85"/>
      <c r="AL35" s="85"/>
      <c r="AM35" s="85"/>
      <c r="AN35" s="87">
        <v>42341.91743055556</v>
      </c>
      <c r="AO35" s="89" t="s">
        <v>667</v>
      </c>
      <c r="AP35" s="85" t="b">
        <v>1</v>
      </c>
      <c r="AQ35" s="85" t="b">
        <v>0</v>
      </c>
      <c r="AR35" s="85" t="b">
        <v>0</v>
      </c>
      <c r="AS35" s="85"/>
      <c r="AT35" s="85">
        <v>1</v>
      </c>
      <c r="AU35" s="89" t="s">
        <v>687</v>
      </c>
      <c r="AV35" s="85" t="b">
        <v>0</v>
      </c>
      <c r="AW35" s="85" t="s">
        <v>694</v>
      </c>
      <c r="AX35" s="89" t="s">
        <v>727</v>
      </c>
      <c r="AY35" s="85" t="s">
        <v>66</v>
      </c>
      <c r="AZ35" s="85" t="str">
        <f>REPLACE(INDEX(GroupVertices[Group],MATCH(Vertices[[#This Row],[Vertex]],GroupVertices[Vertex],0)),1,1,"")</f>
        <v>2</v>
      </c>
      <c r="BA35" s="51"/>
      <c r="BB35" s="51"/>
      <c r="BC35" s="51"/>
      <c r="BD35" s="51"/>
      <c r="BE35" s="51" t="s">
        <v>293</v>
      </c>
      <c r="BF35" s="51" t="s">
        <v>293</v>
      </c>
      <c r="BG35" s="128" t="s">
        <v>1002</v>
      </c>
      <c r="BH35" s="128" t="s">
        <v>1002</v>
      </c>
      <c r="BI35" s="128" t="s">
        <v>961</v>
      </c>
      <c r="BJ35" s="128" t="s">
        <v>961</v>
      </c>
      <c r="BK35" s="128">
        <v>0</v>
      </c>
      <c r="BL35" s="131">
        <v>0</v>
      </c>
      <c r="BM35" s="128">
        <v>0</v>
      </c>
      <c r="BN35" s="131">
        <v>0</v>
      </c>
      <c r="BO35" s="128">
        <v>0</v>
      </c>
      <c r="BP35" s="131">
        <v>0</v>
      </c>
      <c r="BQ35" s="128">
        <v>19</v>
      </c>
      <c r="BR35" s="131">
        <v>100</v>
      </c>
      <c r="BS35" s="128">
        <v>19</v>
      </c>
      <c r="BT35" s="2"/>
      <c r="BU35" s="3"/>
      <c r="BV35" s="3"/>
      <c r="BW35" s="3"/>
      <c r="BX35" s="3"/>
    </row>
    <row r="36" spans="1:76" ht="15">
      <c r="A36" s="14" t="s">
        <v>241</v>
      </c>
      <c r="B36" s="15"/>
      <c r="C36" s="15" t="s">
        <v>64</v>
      </c>
      <c r="D36" s="93">
        <v>162.58558085939188</v>
      </c>
      <c r="E36" s="81"/>
      <c r="F36" s="112" t="s">
        <v>325</v>
      </c>
      <c r="G36" s="15"/>
      <c r="H36" s="16" t="s">
        <v>241</v>
      </c>
      <c r="I36" s="66"/>
      <c r="J36" s="66"/>
      <c r="K36" s="114" t="s">
        <v>784</v>
      </c>
      <c r="L36" s="94">
        <v>5.939718380434782</v>
      </c>
      <c r="M36" s="95">
        <v>7012.80029296875</v>
      </c>
      <c r="N36" s="95">
        <v>7576.62060546875</v>
      </c>
      <c r="O36" s="77"/>
      <c r="P36" s="96"/>
      <c r="Q36" s="96"/>
      <c r="R36" s="97"/>
      <c r="S36" s="51">
        <v>0</v>
      </c>
      <c r="T36" s="51">
        <v>2</v>
      </c>
      <c r="U36" s="52">
        <v>0.272727</v>
      </c>
      <c r="V36" s="52">
        <v>0.015625</v>
      </c>
      <c r="W36" s="52">
        <v>0.031292</v>
      </c>
      <c r="X36" s="52">
        <v>0.586071</v>
      </c>
      <c r="Y36" s="52">
        <v>0</v>
      </c>
      <c r="Z36" s="52">
        <v>0</v>
      </c>
      <c r="AA36" s="82">
        <v>36</v>
      </c>
      <c r="AB36" s="82"/>
      <c r="AC36" s="98"/>
      <c r="AD36" s="85" t="s">
        <v>550</v>
      </c>
      <c r="AE36" s="85">
        <v>4954</v>
      </c>
      <c r="AF36" s="85">
        <v>1681</v>
      </c>
      <c r="AG36" s="85">
        <v>157960</v>
      </c>
      <c r="AH36" s="85">
        <v>60448</v>
      </c>
      <c r="AI36" s="85"/>
      <c r="AJ36" s="85"/>
      <c r="AK36" s="85"/>
      <c r="AL36" s="85"/>
      <c r="AM36" s="85"/>
      <c r="AN36" s="87">
        <v>42196.63340277778</v>
      </c>
      <c r="AO36" s="89" t="s">
        <v>668</v>
      </c>
      <c r="AP36" s="85" t="b">
        <v>1</v>
      </c>
      <c r="AQ36" s="85" t="b">
        <v>0</v>
      </c>
      <c r="AR36" s="85" t="b">
        <v>0</v>
      </c>
      <c r="AS36" s="85"/>
      <c r="AT36" s="85">
        <v>1</v>
      </c>
      <c r="AU36" s="89" t="s">
        <v>687</v>
      </c>
      <c r="AV36" s="85" t="b">
        <v>0</v>
      </c>
      <c r="AW36" s="85" t="s">
        <v>694</v>
      </c>
      <c r="AX36" s="89" t="s">
        <v>728</v>
      </c>
      <c r="AY36" s="85" t="s">
        <v>66</v>
      </c>
      <c r="AZ36" s="85" t="str">
        <f>REPLACE(INDEX(GroupVertices[Group],MATCH(Vertices[[#This Row],[Vertex]],GroupVertices[Vertex],0)),1,1,"")</f>
        <v>2</v>
      </c>
      <c r="BA36" s="51"/>
      <c r="BB36" s="51"/>
      <c r="BC36" s="51"/>
      <c r="BD36" s="51"/>
      <c r="BE36" s="51" t="s">
        <v>293</v>
      </c>
      <c r="BF36" s="51" t="s">
        <v>293</v>
      </c>
      <c r="BG36" s="128" t="s">
        <v>1002</v>
      </c>
      <c r="BH36" s="128" t="s">
        <v>1002</v>
      </c>
      <c r="BI36" s="128" t="s">
        <v>961</v>
      </c>
      <c r="BJ36" s="128" t="s">
        <v>961</v>
      </c>
      <c r="BK36" s="128">
        <v>0</v>
      </c>
      <c r="BL36" s="131">
        <v>0</v>
      </c>
      <c r="BM36" s="128">
        <v>0</v>
      </c>
      <c r="BN36" s="131">
        <v>0</v>
      </c>
      <c r="BO36" s="128">
        <v>0</v>
      </c>
      <c r="BP36" s="131">
        <v>0</v>
      </c>
      <c r="BQ36" s="128">
        <v>19</v>
      </c>
      <c r="BR36" s="131">
        <v>100</v>
      </c>
      <c r="BS36" s="128">
        <v>19</v>
      </c>
      <c r="BT36" s="2"/>
      <c r="BU36" s="3"/>
      <c r="BV36" s="3"/>
      <c r="BW36" s="3"/>
      <c r="BX36" s="3"/>
    </row>
    <row r="37" spans="1:76" ht="15">
      <c r="A37" s="14" t="s">
        <v>242</v>
      </c>
      <c r="B37" s="15"/>
      <c r="C37" s="15" t="s">
        <v>64</v>
      </c>
      <c r="D37" s="93">
        <v>162.0101022277944</v>
      </c>
      <c r="E37" s="81"/>
      <c r="F37" s="112" t="s">
        <v>326</v>
      </c>
      <c r="G37" s="15"/>
      <c r="H37" s="16" t="s">
        <v>242</v>
      </c>
      <c r="I37" s="66"/>
      <c r="J37" s="66"/>
      <c r="K37" s="114" t="s">
        <v>785</v>
      </c>
      <c r="L37" s="94">
        <v>5.939718380434782</v>
      </c>
      <c r="M37" s="95">
        <v>5250.1083984375</v>
      </c>
      <c r="N37" s="95">
        <v>4107.7646484375</v>
      </c>
      <c r="O37" s="77"/>
      <c r="P37" s="96"/>
      <c r="Q37" s="96"/>
      <c r="R37" s="97"/>
      <c r="S37" s="51">
        <v>0</v>
      </c>
      <c r="T37" s="51">
        <v>2</v>
      </c>
      <c r="U37" s="52">
        <v>0.272727</v>
      </c>
      <c r="V37" s="52">
        <v>0.015625</v>
      </c>
      <c r="W37" s="52">
        <v>0.031292</v>
      </c>
      <c r="X37" s="52">
        <v>0.586071</v>
      </c>
      <c r="Y37" s="52">
        <v>0</v>
      </c>
      <c r="Z37" s="52">
        <v>0</v>
      </c>
      <c r="AA37" s="82">
        <v>37</v>
      </c>
      <c r="AB37" s="82"/>
      <c r="AC37" s="98"/>
      <c r="AD37" s="85" t="s">
        <v>551</v>
      </c>
      <c r="AE37" s="85">
        <v>171</v>
      </c>
      <c r="AF37" s="85">
        <v>29</v>
      </c>
      <c r="AG37" s="85">
        <v>248</v>
      </c>
      <c r="AH37" s="85">
        <v>2691</v>
      </c>
      <c r="AI37" s="85"/>
      <c r="AJ37" s="85" t="s">
        <v>598</v>
      </c>
      <c r="AK37" s="85"/>
      <c r="AL37" s="85"/>
      <c r="AM37" s="85"/>
      <c r="AN37" s="87">
        <v>43578.37847222222</v>
      </c>
      <c r="AO37" s="89" t="s">
        <v>669</v>
      </c>
      <c r="AP37" s="85" t="b">
        <v>1</v>
      </c>
      <c r="AQ37" s="85" t="b">
        <v>0</v>
      </c>
      <c r="AR37" s="85" t="b">
        <v>0</v>
      </c>
      <c r="AS37" s="85"/>
      <c r="AT37" s="85">
        <v>0</v>
      </c>
      <c r="AU37" s="85"/>
      <c r="AV37" s="85" t="b">
        <v>0</v>
      </c>
      <c r="AW37" s="85" t="s">
        <v>694</v>
      </c>
      <c r="AX37" s="89" t="s">
        <v>729</v>
      </c>
      <c r="AY37" s="85" t="s">
        <v>66</v>
      </c>
      <c r="AZ37" s="85" t="str">
        <f>REPLACE(INDEX(GroupVertices[Group],MATCH(Vertices[[#This Row],[Vertex]],GroupVertices[Vertex],0)),1,1,"")</f>
        <v>2</v>
      </c>
      <c r="BA37" s="51"/>
      <c r="BB37" s="51"/>
      <c r="BC37" s="51"/>
      <c r="BD37" s="51"/>
      <c r="BE37" s="51" t="s">
        <v>293</v>
      </c>
      <c r="BF37" s="51" t="s">
        <v>293</v>
      </c>
      <c r="BG37" s="128" t="s">
        <v>1002</v>
      </c>
      <c r="BH37" s="128" t="s">
        <v>1002</v>
      </c>
      <c r="BI37" s="128" t="s">
        <v>961</v>
      </c>
      <c r="BJ37" s="128" t="s">
        <v>961</v>
      </c>
      <c r="BK37" s="128">
        <v>0</v>
      </c>
      <c r="BL37" s="131">
        <v>0</v>
      </c>
      <c r="BM37" s="128">
        <v>0</v>
      </c>
      <c r="BN37" s="131">
        <v>0</v>
      </c>
      <c r="BO37" s="128">
        <v>0</v>
      </c>
      <c r="BP37" s="131">
        <v>0</v>
      </c>
      <c r="BQ37" s="128">
        <v>19</v>
      </c>
      <c r="BR37" s="131">
        <v>100</v>
      </c>
      <c r="BS37" s="128">
        <v>19</v>
      </c>
      <c r="BT37" s="2"/>
      <c r="BU37" s="3"/>
      <c r="BV37" s="3"/>
      <c r="BW37" s="3"/>
      <c r="BX37" s="3"/>
    </row>
    <row r="38" spans="1:76" ht="15">
      <c r="A38" s="14" t="s">
        <v>243</v>
      </c>
      <c r="B38" s="15"/>
      <c r="C38" s="15" t="s">
        <v>64</v>
      </c>
      <c r="D38" s="93">
        <v>165.8499938477092</v>
      </c>
      <c r="E38" s="81"/>
      <c r="F38" s="112" t="s">
        <v>327</v>
      </c>
      <c r="G38" s="15"/>
      <c r="H38" s="16" t="s">
        <v>243</v>
      </c>
      <c r="I38" s="66"/>
      <c r="J38" s="66"/>
      <c r="K38" s="114" t="s">
        <v>786</v>
      </c>
      <c r="L38" s="94">
        <v>508.1449275362319</v>
      </c>
      <c r="M38" s="95">
        <v>9735.7255859375</v>
      </c>
      <c r="N38" s="95">
        <v>6053.2666015625</v>
      </c>
      <c r="O38" s="77"/>
      <c r="P38" s="96"/>
      <c r="Q38" s="96"/>
      <c r="R38" s="97"/>
      <c r="S38" s="51">
        <v>1</v>
      </c>
      <c r="T38" s="51">
        <v>2</v>
      </c>
      <c r="U38" s="52">
        <v>28</v>
      </c>
      <c r="V38" s="52">
        <v>0.012658</v>
      </c>
      <c r="W38" s="52">
        <v>0.008159</v>
      </c>
      <c r="X38" s="52">
        <v>0.955458</v>
      </c>
      <c r="Y38" s="52">
        <v>0.3333333333333333</v>
      </c>
      <c r="Z38" s="52">
        <v>0</v>
      </c>
      <c r="AA38" s="82">
        <v>38</v>
      </c>
      <c r="AB38" s="82"/>
      <c r="AC38" s="98"/>
      <c r="AD38" s="85" t="s">
        <v>552</v>
      </c>
      <c r="AE38" s="85">
        <v>1298</v>
      </c>
      <c r="AF38" s="85">
        <v>11052</v>
      </c>
      <c r="AG38" s="85">
        <v>12725</v>
      </c>
      <c r="AH38" s="85">
        <v>1546</v>
      </c>
      <c r="AI38" s="85"/>
      <c r="AJ38" s="85" t="s">
        <v>599</v>
      </c>
      <c r="AK38" s="85" t="s">
        <v>625</v>
      </c>
      <c r="AL38" s="89" t="s">
        <v>637</v>
      </c>
      <c r="AM38" s="85"/>
      <c r="AN38" s="87">
        <v>40445.59478009259</v>
      </c>
      <c r="AO38" s="89" t="s">
        <v>670</v>
      </c>
      <c r="AP38" s="85" t="b">
        <v>0</v>
      </c>
      <c r="AQ38" s="85" t="b">
        <v>0</v>
      </c>
      <c r="AR38" s="85" t="b">
        <v>1</v>
      </c>
      <c r="AS38" s="85"/>
      <c r="AT38" s="85">
        <v>101</v>
      </c>
      <c r="AU38" s="89" t="s">
        <v>689</v>
      </c>
      <c r="AV38" s="85" t="b">
        <v>1</v>
      </c>
      <c r="AW38" s="85" t="s">
        <v>694</v>
      </c>
      <c r="AX38" s="89" t="s">
        <v>730</v>
      </c>
      <c r="AY38" s="85" t="s">
        <v>66</v>
      </c>
      <c r="AZ38" s="85" t="str">
        <f>REPLACE(INDEX(GroupVertices[Group],MATCH(Vertices[[#This Row],[Vertex]],GroupVertices[Vertex],0)),1,1,"")</f>
        <v>3</v>
      </c>
      <c r="BA38" s="51" t="s">
        <v>985</v>
      </c>
      <c r="BB38" s="51" t="s">
        <v>985</v>
      </c>
      <c r="BC38" s="51" t="s">
        <v>289</v>
      </c>
      <c r="BD38" s="51" t="s">
        <v>289</v>
      </c>
      <c r="BE38" s="51" t="s">
        <v>992</v>
      </c>
      <c r="BF38" s="51" t="s">
        <v>996</v>
      </c>
      <c r="BG38" s="128" t="s">
        <v>1004</v>
      </c>
      <c r="BH38" s="128" t="s">
        <v>1012</v>
      </c>
      <c r="BI38" s="128" t="s">
        <v>1019</v>
      </c>
      <c r="BJ38" s="128" t="s">
        <v>1019</v>
      </c>
      <c r="BK38" s="128">
        <v>0</v>
      </c>
      <c r="BL38" s="131">
        <v>0</v>
      </c>
      <c r="BM38" s="128">
        <v>0</v>
      </c>
      <c r="BN38" s="131">
        <v>0</v>
      </c>
      <c r="BO38" s="128">
        <v>0</v>
      </c>
      <c r="BP38" s="131">
        <v>0</v>
      </c>
      <c r="BQ38" s="128">
        <v>56</v>
      </c>
      <c r="BR38" s="131">
        <v>100</v>
      </c>
      <c r="BS38" s="128">
        <v>56</v>
      </c>
      <c r="BT38" s="2"/>
      <c r="BU38" s="3"/>
      <c r="BV38" s="3"/>
      <c r="BW38" s="3"/>
      <c r="BX38" s="3"/>
    </row>
    <row r="39" spans="1:76" ht="15">
      <c r="A39" s="14" t="s">
        <v>267</v>
      </c>
      <c r="B39" s="15"/>
      <c r="C39" s="15" t="s">
        <v>64</v>
      </c>
      <c r="D39" s="93">
        <v>1000</v>
      </c>
      <c r="E39" s="81"/>
      <c r="F39" s="112" t="s">
        <v>693</v>
      </c>
      <c r="G39" s="15"/>
      <c r="H39" s="16" t="s">
        <v>267</v>
      </c>
      <c r="I39" s="66"/>
      <c r="J39" s="66"/>
      <c r="K39" s="114" t="s">
        <v>787</v>
      </c>
      <c r="L39" s="94">
        <v>1</v>
      </c>
      <c r="M39" s="95">
        <v>9629.51171875</v>
      </c>
      <c r="N39" s="95">
        <v>9330.0078125</v>
      </c>
      <c r="O39" s="77"/>
      <c r="P39" s="96"/>
      <c r="Q39" s="96"/>
      <c r="R39" s="97"/>
      <c r="S39" s="51">
        <v>2</v>
      </c>
      <c r="T39" s="51">
        <v>0</v>
      </c>
      <c r="U39" s="52">
        <v>0</v>
      </c>
      <c r="V39" s="52">
        <v>0.009346</v>
      </c>
      <c r="W39" s="52">
        <v>0.002297</v>
      </c>
      <c r="X39" s="52">
        <v>0.691426</v>
      </c>
      <c r="Y39" s="52">
        <v>0.5</v>
      </c>
      <c r="Z39" s="52">
        <v>0</v>
      </c>
      <c r="AA39" s="82">
        <v>39</v>
      </c>
      <c r="AB39" s="82"/>
      <c r="AC39" s="98"/>
      <c r="AD39" s="85" t="s">
        <v>553</v>
      </c>
      <c r="AE39" s="85">
        <v>1043</v>
      </c>
      <c r="AF39" s="85">
        <v>71797091</v>
      </c>
      <c r="AG39" s="85">
        <v>23621</v>
      </c>
      <c r="AH39" s="85">
        <v>2519</v>
      </c>
      <c r="AI39" s="85"/>
      <c r="AJ39" s="85" t="s">
        <v>600</v>
      </c>
      <c r="AK39" s="85" t="s">
        <v>626</v>
      </c>
      <c r="AL39" s="89" t="s">
        <v>638</v>
      </c>
      <c r="AM39" s="85"/>
      <c r="AN39" s="87">
        <v>39399.90539351852</v>
      </c>
      <c r="AO39" s="89" t="s">
        <v>671</v>
      </c>
      <c r="AP39" s="85" t="b">
        <v>0</v>
      </c>
      <c r="AQ39" s="85" t="b">
        <v>0</v>
      </c>
      <c r="AR39" s="85" t="b">
        <v>0</v>
      </c>
      <c r="AS39" s="85"/>
      <c r="AT39" s="85">
        <v>81958</v>
      </c>
      <c r="AU39" s="89" t="s">
        <v>690</v>
      </c>
      <c r="AV39" s="85" t="b">
        <v>1</v>
      </c>
      <c r="AW39" s="85" t="s">
        <v>694</v>
      </c>
      <c r="AX39" s="89" t="s">
        <v>731</v>
      </c>
      <c r="AY39" s="85" t="s">
        <v>65</v>
      </c>
      <c r="AZ39" s="85" t="str">
        <f>REPLACE(INDEX(GroupVertices[Group],MATCH(Vertices[[#This Row],[Vertex]],GroupVertices[Vertex],0)),1,1,"")</f>
        <v>3</v>
      </c>
      <c r="BA39" s="51"/>
      <c r="BB39" s="51"/>
      <c r="BC39" s="51"/>
      <c r="BD39" s="51"/>
      <c r="BE39" s="51"/>
      <c r="BF39" s="51"/>
      <c r="BG39" s="51"/>
      <c r="BH39" s="51"/>
      <c r="BI39" s="51"/>
      <c r="BJ39" s="51"/>
      <c r="BK39" s="51"/>
      <c r="BL39" s="52"/>
      <c r="BM39" s="51"/>
      <c r="BN39" s="52"/>
      <c r="BO39" s="51"/>
      <c r="BP39" s="52"/>
      <c r="BQ39" s="51"/>
      <c r="BR39" s="52"/>
      <c r="BS39" s="51"/>
      <c r="BT39" s="2"/>
      <c r="BU39" s="3"/>
      <c r="BV39" s="3"/>
      <c r="BW39" s="3"/>
      <c r="BX39" s="3"/>
    </row>
    <row r="40" spans="1:76" ht="15">
      <c r="A40" s="14" t="s">
        <v>244</v>
      </c>
      <c r="B40" s="15"/>
      <c r="C40" s="15" t="s">
        <v>64</v>
      </c>
      <c r="D40" s="93">
        <v>164.23085057914673</v>
      </c>
      <c r="E40" s="81"/>
      <c r="F40" s="112" t="s">
        <v>328</v>
      </c>
      <c r="G40" s="15"/>
      <c r="H40" s="16" t="s">
        <v>244</v>
      </c>
      <c r="I40" s="66"/>
      <c r="J40" s="66"/>
      <c r="K40" s="114" t="s">
        <v>788</v>
      </c>
      <c r="L40" s="94">
        <v>508.1449275362319</v>
      </c>
      <c r="M40" s="95">
        <v>9413.0380859375</v>
      </c>
      <c r="N40" s="95">
        <v>7363.67529296875</v>
      </c>
      <c r="O40" s="77"/>
      <c r="P40" s="96"/>
      <c r="Q40" s="96"/>
      <c r="R40" s="97"/>
      <c r="S40" s="51">
        <v>0</v>
      </c>
      <c r="T40" s="51">
        <v>3</v>
      </c>
      <c r="U40" s="52">
        <v>28</v>
      </c>
      <c r="V40" s="52">
        <v>0.012658</v>
      </c>
      <c r="W40" s="52">
        <v>0.008159</v>
      </c>
      <c r="X40" s="52">
        <v>0.955458</v>
      </c>
      <c r="Y40" s="52">
        <v>0.3333333333333333</v>
      </c>
      <c r="Z40" s="52">
        <v>0</v>
      </c>
      <c r="AA40" s="82">
        <v>40</v>
      </c>
      <c r="AB40" s="82"/>
      <c r="AC40" s="98"/>
      <c r="AD40" s="85" t="s">
        <v>554</v>
      </c>
      <c r="AE40" s="85">
        <v>1547</v>
      </c>
      <c r="AF40" s="85">
        <v>6404</v>
      </c>
      <c r="AG40" s="85">
        <v>5360</v>
      </c>
      <c r="AH40" s="85">
        <v>1755</v>
      </c>
      <c r="AI40" s="85"/>
      <c r="AJ40" s="85" t="s">
        <v>601</v>
      </c>
      <c r="AK40" s="85" t="s">
        <v>615</v>
      </c>
      <c r="AL40" s="89" t="s">
        <v>639</v>
      </c>
      <c r="AM40" s="85"/>
      <c r="AN40" s="87">
        <v>39959.50114583333</v>
      </c>
      <c r="AO40" s="89" t="s">
        <v>672</v>
      </c>
      <c r="AP40" s="85" t="b">
        <v>0</v>
      </c>
      <c r="AQ40" s="85" t="b">
        <v>0</v>
      </c>
      <c r="AR40" s="85" t="b">
        <v>0</v>
      </c>
      <c r="AS40" s="85"/>
      <c r="AT40" s="85">
        <v>224</v>
      </c>
      <c r="AU40" s="89" t="s">
        <v>687</v>
      </c>
      <c r="AV40" s="85" t="b">
        <v>0</v>
      </c>
      <c r="AW40" s="85" t="s">
        <v>694</v>
      </c>
      <c r="AX40" s="89" t="s">
        <v>732</v>
      </c>
      <c r="AY40" s="85" t="s">
        <v>66</v>
      </c>
      <c r="AZ40" s="85" t="str">
        <f>REPLACE(INDEX(GroupVertices[Group],MATCH(Vertices[[#This Row],[Vertex]],GroupVertices[Vertex],0)),1,1,"")</f>
        <v>3</v>
      </c>
      <c r="BA40" s="51" t="s">
        <v>285</v>
      </c>
      <c r="BB40" s="51" t="s">
        <v>285</v>
      </c>
      <c r="BC40" s="51" t="s">
        <v>289</v>
      </c>
      <c r="BD40" s="51" t="s">
        <v>289</v>
      </c>
      <c r="BE40" s="51" t="s">
        <v>993</v>
      </c>
      <c r="BF40" s="51" t="s">
        <v>292</v>
      </c>
      <c r="BG40" s="128" t="s">
        <v>1005</v>
      </c>
      <c r="BH40" s="128" t="s">
        <v>1013</v>
      </c>
      <c r="BI40" s="128" t="s">
        <v>1016</v>
      </c>
      <c r="BJ40" s="128" t="s">
        <v>1016</v>
      </c>
      <c r="BK40" s="128">
        <v>0</v>
      </c>
      <c r="BL40" s="131">
        <v>0</v>
      </c>
      <c r="BM40" s="128">
        <v>0</v>
      </c>
      <c r="BN40" s="131">
        <v>0</v>
      </c>
      <c r="BO40" s="128">
        <v>0</v>
      </c>
      <c r="BP40" s="131">
        <v>0</v>
      </c>
      <c r="BQ40" s="128">
        <v>40</v>
      </c>
      <c r="BR40" s="131">
        <v>100</v>
      </c>
      <c r="BS40" s="128">
        <v>40</v>
      </c>
      <c r="BT40" s="2"/>
      <c r="BU40" s="3"/>
      <c r="BV40" s="3"/>
      <c r="BW40" s="3"/>
      <c r="BX40" s="3"/>
    </row>
    <row r="41" spans="1:76" ht="15">
      <c r="A41" s="14" t="s">
        <v>245</v>
      </c>
      <c r="B41" s="15"/>
      <c r="C41" s="15" t="s">
        <v>64</v>
      </c>
      <c r="D41" s="93">
        <v>162.0310033887483</v>
      </c>
      <c r="E41" s="81"/>
      <c r="F41" s="112" t="s">
        <v>329</v>
      </c>
      <c r="G41" s="15"/>
      <c r="H41" s="16" t="s">
        <v>245</v>
      </c>
      <c r="I41" s="66"/>
      <c r="J41" s="66"/>
      <c r="K41" s="114" t="s">
        <v>789</v>
      </c>
      <c r="L41" s="94">
        <v>5.939718380434782</v>
      </c>
      <c r="M41" s="95">
        <v>6554.439453125</v>
      </c>
      <c r="N41" s="95">
        <v>9484.048828125</v>
      </c>
      <c r="O41" s="77"/>
      <c r="P41" s="96"/>
      <c r="Q41" s="96"/>
      <c r="R41" s="97"/>
      <c r="S41" s="51">
        <v>0</v>
      </c>
      <c r="T41" s="51">
        <v>2</v>
      </c>
      <c r="U41" s="52">
        <v>0.272727</v>
      </c>
      <c r="V41" s="52">
        <v>0.015625</v>
      </c>
      <c r="W41" s="52">
        <v>0.031292</v>
      </c>
      <c r="X41" s="52">
        <v>0.586071</v>
      </c>
      <c r="Y41" s="52">
        <v>0</v>
      </c>
      <c r="Z41" s="52">
        <v>0</v>
      </c>
      <c r="AA41" s="82">
        <v>41</v>
      </c>
      <c r="AB41" s="82"/>
      <c r="AC41" s="98"/>
      <c r="AD41" s="85" t="s">
        <v>555</v>
      </c>
      <c r="AE41" s="85">
        <v>307</v>
      </c>
      <c r="AF41" s="85">
        <v>89</v>
      </c>
      <c r="AG41" s="85">
        <v>738</v>
      </c>
      <c r="AH41" s="85">
        <v>1512</v>
      </c>
      <c r="AI41" s="85"/>
      <c r="AJ41" s="85" t="s">
        <v>602</v>
      </c>
      <c r="AK41" s="85"/>
      <c r="AL41" s="85"/>
      <c r="AM41" s="85"/>
      <c r="AN41" s="87">
        <v>43614.347858796296</v>
      </c>
      <c r="AO41" s="89" t="s">
        <v>673</v>
      </c>
      <c r="AP41" s="85" t="b">
        <v>1</v>
      </c>
      <c r="AQ41" s="85" t="b">
        <v>0</v>
      </c>
      <c r="AR41" s="85" t="b">
        <v>0</v>
      </c>
      <c r="AS41" s="85"/>
      <c r="AT41" s="85">
        <v>0</v>
      </c>
      <c r="AU41" s="85"/>
      <c r="AV41" s="85" t="b">
        <v>0</v>
      </c>
      <c r="AW41" s="85" t="s">
        <v>694</v>
      </c>
      <c r="AX41" s="89" t="s">
        <v>733</v>
      </c>
      <c r="AY41" s="85" t="s">
        <v>66</v>
      </c>
      <c r="AZ41" s="85" t="str">
        <f>REPLACE(INDEX(GroupVertices[Group],MATCH(Vertices[[#This Row],[Vertex]],GroupVertices[Vertex],0)),1,1,"")</f>
        <v>2</v>
      </c>
      <c r="BA41" s="51"/>
      <c r="BB41" s="51"/>
      <c r="BC41" s="51"/>
      <c r="BD41" s="51"/>
      <c r="BE41" s="51" t="s">
        <v>293</v>
      </c>
      <c r="BF41" s="51" t="s">
        <v>293</v>
      </c>
      <c r="BG41" s="128" t="s">
        <v>1002</v>
      </c>
      <c r="BH41" s="128" t="s">
        <v>1002</v>
      </c>
      <c r="BI41" s="128" t="s">
        <v>961</v>
      </c>
      <c r="BJ41" s="128" t="s">
        <v>961</v>
      </c>
      <c r="BK41" s="128">
        <v>0</v>
      </c>
      <c r="BL41" s="131">
        <v>0</v>
      </c>
      <c r="BM41" s="128">
        <v>0</v>
      </c>
      <c r="BN41" s="131">
        <v>0</v>
      </c>
      <c r="BO41" s="128">
        <v>0</v>
      </c>
      <c r="BP41" s="131">
        <v>0</v>
      </c>
      <c r="BQ41" s="128">
        <v>19</v>
      </c>
      <c r="BR41" s="131">
        <v>100</v>
      </c>
      <c r="BS41" s="128">
        <v>19</v>
      </c>
      <c r="BT41" s="2"/>
      <c r="BU41" s="3"/>
      <c r="BV41" s="3"/>
      <c r="BW41" s="3"/>
      <c r="BX41" s="3"/>
    </row>
    <row r="42" spans="1:76" ht="15">
      <c r="A42" s="14" t="s">
        <v>246</v>
      </c>
      <c r="B42" s="15"/>
      <c r="C42" s="15" t="s">
        <v>64</v>
      </c>
      <c r="D42" s="93">
        <v>162.00836046438155</v>
      </c>
      <c r="E42" s="81"/>
      <c r="F42" s="112" t="s">
        <v>330</v>
      </c>
      <c r="G42" s="15"/>
      <c r="H42" s="16" t="s">
        <v>246</v>
      </c>
      <c r="I42" s="66"/>
      <c r="J42" s="66"/>
      <c r="K42" s="114" t="s">
        <v>790</v>
      </c>
      <c r="L42" s="94">
        <v>5.939718380434782</v>
      </c>
      <c r="M42" s="95">
        <v>5485.5517578125</v>
      </c>
      <c r="N42" s="95">
        <v>8781.3603515625</v>
      </c>
      <c r="O42" s="77"/>
      <c r="P42" s="96"/>
      <c r="Q42" s="96"/>
      <c r="R42" s="97"/>
      <c r="S42" s="51">
        <v>0</v>
      </c>
      <c r="T42" s="51">
        <v>2</v>
      </c>
      <c r="U42" s="52">
        <v>0.272727</v>
      </c>
      <c r="V42" s="52">
        <v>0.015625</v>
      </c>
      <c r="W42" s="52">
        <v>0.031292</v>
      </c>
      <c r="X42" s="52">
        <v>0.586071</v>
      </c>
      <c r="Y42" s="52">
        <v>0</v>
      </c>
      <c r="Z42" s="52">
        <v>0</v>
      </c>
      <c r="AA42" s="82">
        <v>42</v>
      </c>
      <c r="AB42" s="82"/>
      <c r="AC42" s="98"/>
      <c r="AD42" s="85" t="s">
        <v>556</v>
      </c>
      <c r="AE42" s="85">
        <v>384</v>
      </c>
      <c r="AF42" s="85">
        <v>24</v>
      </c>
      <c r="AG42" s="85">
        <v>1329</v>
      </c>
      <c r="AH42" s="85">
        <v>1815</v>
      </c>
      <c r="AI42" s="85"/>
      <c r="AJ42" s="85"/>
      <c r="AK42" s="85"/>
      <c r="AL42" s="85"/>
      <c r="AM42" s="85"/>
      <c r="AN42" s="87">
        <v>43702.95680555556</v>
      </c>
      <c r="AO42" s="89" t="s">
        <v>674</v>
      </c>
      <c r="AP42" s="85" t="b">
        <v>1</v>
      </c>
      <c r="AQ42" s="85" t="b">
        <v>0</v>
      </c>
      <c r="AR42" s="85" t="b">
        <v>0</v>
      </c>
      <c r="AS42" s="85"/>
      <c r="AT42" s="85">
        <v>0</v>
      </c>
      <c r="AU42" s="85"/>
      <c r="AV42" s="85" t="b">
        <v>0</v>
      </c>
      <c r="AW42" s="85" t="s">
        <v>694</v>
      </c>
      <c r="AX42" s="89" t="s">
        <v>734</v>
      </c>
      <c r="AY42" s="85" t="s">
        <v>66</v>
      </c>
      <c r="AZ42" s="85" t="str">
        <f>REPLACE(INDEX(GroupVertices[Group],MATCH(Vertices[[#This Row],[Vertex]],GroupVertices[Vertex],0)),1,1,"")</f>
        <v>2</v>
      </c>
      <c r="BA42" s="51"/>
      <c r="BB42" s="51"/>
      <c r="BC42" s="51"/>
      <c r="BD42" s="51"/>
      <c r="BE42" s="51" t="s">
        <v>293</v>
      </c>
      <c r="BF42" s="51" t="s">
        <v>293</v>
      </c>
      <c r="BG42" s="128" t="s">
        <v>1002</v>
      </c>
      <c r="BH42" s="128" t="s">
        <v>1002</v>
      </c>
      <c r="BI42" s="128" t="s">
        <v>961</v>
      </c>
      <c r="BJ42" s="128" t="s">
        <v>961</v>
      </c>
      <c r="BK42" s="128">
        <v>0</v>
      </c>
      <c r="BL42" s="131">
        <v>0</v>
      </c>
      <c r="BM42" s="128">
        <v>0</v>
      </c>
      <c r="BN42" s="131">
        <v>0</v>
      </c>
      <c r="BO42" s="128">
        <v>0</v>
      </c>
      <c r="BP42" s="131">
        <v>0</v>
      </c>
      <c r="BQ42" s="128">
        <v>19</v>
      </c>
      <c r="BR42" s="131">
        <v>100</v>
      </c>
      <c r="BS42" s="128">
        <v>19</v>
      </c>
      <c r="BT42" s="2"/>
      <c r="BU42" s="3"/>
      <c r="BV42" s="3"/>
      <c r="BW42" s="3"/>
      <c r="BX42" s="3"/>
    </row>
    <row r="43" spans="1:76" ht="15">
      <c r="A43" s="14" t="s">
        <v>247</v>
      </c>
      <c r="B43" s="15"/>
      <c r="C43" s="15" t="s">
        <v>64</v>
      </c>
      <c r="D43" s="93">
        <v>162.09893216184847</v>
      </c>
      <c r="E43" s="81"/>
      <c r="F43" s="112" t="s">
        <v>331</v>
      </c>
      <c r="G43" s="15"/>
      <c r="H43" s="16" t="s">
        <v>247</v>
      </c>
      <c r="I43" s="66"/>
      <c r="J43" s="66"/>
      <c r="K43" s="114" t="s">
        <v>791</v>
      </c>
      <c r="L43" s="94">
        <v>5.939718380434782</v>
      </c>
      <c r="M43" s="95">
        <v>7716.962890625</v>
      </c>
      <c r="N43" s="95">
        <v>5195.8125</v>
      </c>
      <c r="O43" s="77"/>
      <c r="P43" s="96"/>
      <c r="Q43" s="96"/>
      <c r="R43" s="97"/>
      <c r="S43" s="51">
        <v>0</v>
      </c>
      <c r="T43" s="51">
        <v>2</v>
      </c>
      <c r="U43" s="52">
        <v>0.272727</v>
      </c>
      <c r="V43" s="52">
        <v>0.015625</v>
      </c>
      <c r="W43" s="52">
        <v>0.031292</v>
      </c>
      <c r="X43" s="52">
        <v>0.586071</v>
      </c>
      <c r="Y43" s="52">
        <v>0</v>
      </c>
      <c r="Z43" s="52">
        <v>0</v>
      </c>
      <c r="AA43" s="82">
        <v>43</v>
      </c>
      <c r="AB43" s="82"/>
      <c r="AC43" s="98"/>
      <c r="AD43" s="85" t="s">
        <v>557</v>
      </c>
      <c r="AE43" s="85">
        <v>751</v>
      </c>
      <c r="AF43" s="85">
        <v>284</v>
      </c>
      <c r="AG43" s="85">
        <v>5537</v>
      </c>
      <c r="AH43" s="85">
        <v>6350</v>
      </c>
      <c r="AI43" s="85"/>
      <c r="AJ43" s="85" t="s">
        <v>603</v>
      </c>
      <c r="AK43" s="85" t="s">
        <v>627</v>
      </c>
      <c r="AL43" s="85"/>
      <c r="AM43" s="85"/>
      <c r="AN43" s="87">
        <v>43277.93922453704</v>
      </c>
      <c r="AO43" s="85"/>
      <c r="AP43" s="85" t="b">
        <v>1</v>
      </c>
      <c r="AQ43" s="85" t="b">
        <v>0</v>
      </c>
      <c r="AR43" s="85" t="b">
        <v>0</v>
      </c>
      <c r="AS43" s="85"/>
      <c r="AT43" s="85">
        <v>0</v>
      </c>
      <c r="AU43" s="85"/>
      <c r="AV43" s="85" t="b">
        <v>0</v>
      </c>
      <c r="AW43" s="85" t="s">
        <v>694</v>
      </c>
      <c r="AX43" s="89" t="s">
        <v>735</v>
      </c>
      <c r="AY43" s="85" t="s">
        <v>66</v>
      </c>
      <c r="AZ43" s="85" t="str">
        <f>REPLACE(INDEX(GroupVertices[Group],MATCH(Vertices[[#This Row],[Vertex]],GroupVertices[Vertex],0)),1,1,"")</f>
        <v>2</v>
      </c>
      <c r="BA43" s="51"/>
      <c r="BB43" s="51"/>
      <c r="BC43" s="51"/>
      <c r="BD43" s="51"/>
      <c r="BE43" s="51" t="s">
        <v>293</v>
      </c>
      <c r="BF43" s="51" t="s">
        <v>293</v>
      </c>
      <c r="BG43" s="128" t="s">
        <v>1002</v>
      </c>
      <c r="BH43" s="128" t="s">
        <v>1002</v>
      </c>
      <c r="BI43" s="128" t="s">
        <v>961</v>
      </c>
      <c r="BJ43" s="128" t="s">
        <v>961</v>
      </c>
      <c r="BK43" s="128">
        <v>0</v>
      </c>
      <c r="BL43" s="131">
        <v>0</v>
      </c>
      <c r="BM43" s="128">
        <v>0</v>
      </c>
      <c r="BN43" s="131">
        <v>0</v>
      </c>
      <c r="BO43" s="128">
        <v>0</v>
      </c>
      <c r="BP43" s="131">
        <v>0</v>
      </c>
      <c r="BQ43" s="128">
        <v>19</v>
      </c>
      <c r="BR43" s="131">
        <v>100</v>
      </c>
      <c r="BS43" s="128">
        <v>19</v>
      </c>
      <c r="BT43" s="2"/>
      <c r="BU43" s="3"/>
      <c r="BV43" s="3"/>
      <c r="BW43" s="3"/>
      <c r="BX43" s="3"/>
    </row>
    <row r="44" spans="1:76" ht="15">
      <c r="A44" s="14" t="s">
        <v>248</v>
      </c>
      <c r="B44" s="15"/>
      <c r="C44" s="15" t="s">
        <v>64</v>
      </c>
      <c r="D44" s="93">
        <v>162.01706928144569</v>
      </c>
      <c r="E44" s="81"/>
      <c r="F44" s="112" t="s">
        <v>332</v>
      </c>
      <c r="G44" s="15"/>
      <c r="H44" s="16" t="s">
        <v>248</v>
      </c>
      <c r="I44" s="66"/>
      <c r="J44" s="66"/>
      <c r="K44" s="114" t="s">
        <v>792</v>
      </c>
      <c r="L44" s="94">
        <v>1</v>
      </c>
      <c r="M44" s="95">
        <v>4830.3662109375</v>
      </c>
      <c r="N44" s="95">
        <v>1291.293701171875</v>
      </c>
      <c r="O44" s="77"/>
      <c r="P44" s="96"/>
      <c r="Q44" s="96"/>
      <c r="R44" s="97"/>
      <c r="S44" s="51">
        <v>0</v>
      </c>
      <c r="T44" s="51">
        <v>1</v>
      </c>
      <c r="U44" s="52">
        <v>0</v>
      </c>
      <c r="V44" s="52">
        <v>0.015152</v>
      </c>
      <c r="W44" s="52">
        <v>0.017197</v>
      </c>
      <c r="X44" s="52">
        <v>0.369446</v>
      </c>
      <c r="Y44" s="52">
        <v>0</v>
      </c>
      <c r="Z44" s="52">
        <v>0</v>
      </c>
      <c r="AA44" s="82">
        <v>44</v>
      </c>
      <c r="AB44" s="82"/>
      <c r="AC44" s="98"/>
      <c r="AD44" s="85" t="s">
        <v>558</v>
      </c>
      <c r="AE44" s="85">
        <v>310</v>
      </c>
      <c r="AF44" s="85">
        <v>49</v>
      </c>
      <c r="AG44" s="85">
        <v>1560</v>
      </c>
      <c r="AH44" s="85">
        <v>42</v>
      </c>
      <c r="AI44" s="85"/>
      <c r="AJ44" s="85"/>
      <c r="AK44" s="85"/>
      <c r="AL44" s="85"/>
      <c r="AM44" s="85"/>
      <c r="AN44" s="87">
        <v>41268.723229166666</v>
      </c>
      <c r="AO44" s="89" t="s">
        <v>675</v>
      </c>
      <c r="AP44" s="85" t="b">
        <v>1</v>
      </c>
      <c r="AQ44" s="85" t="b">
        <v>0</v>
      </c>
      <c r="AR44" s="85" t="b">
        <v>0</v>
      </c>
      <c r="AS44" s="85"/>
      <c r="AT44" s="85">
        <v>0</v>
      </c>
      <c r="AU44" s="89" t="s">
        <v>687</v>
      </c>
      <c r="AV44" s="85" t="b">
        <v>0</v>
      </c>
      <c r="AW44" s="85" t="s">
        <v>694</v>
      </c>
      <c r="AX44" s="89" t="s">
        <v>736</v>
      </c>
      <c r="AY44" s="85" t="s">
        <v>66</v>
      </c>
      <c r="AZ44" s="85" t="str">
        <f>REPLACE(INDEX(GroupVertices[Group],MATCH(Vertices[[#This Row],[Vertex]],GroupVertices[Vertex],0)),1,1,"")</f>
        <v>2</v>
      </c>
      <c r="BA44" s="51" t="s">
        <v>285</v>
      </c>
      <c r="BB44" s="51" t="s">
        <v>285</v>
      </c>
      <c r="BC44" s="51" t="s">
        <v>289</v>
      </c>
      <c r="BD44" s="51" t="s">
        <v>289</v>
      </c>
      <c r="BE44" s="51" t="s">
        <v>293</v>
      </c>
      <c r="BF44" s="51" t="s">
        <v>293</v>
      </c>
      <c r="BG44" s="128" t="s">
        <v>1006</v>
      </c>
      <c r="BH44" s="128" t="s">
        <v>1006</v>
      </c>
      <c r="BI44" s="128" t="s">
        <v>1020</v>
      </c>
      <c r="BJ44" s="128" t="s">
        <v>1020</v>
      </c>
      <c r="BK44" s="128">
        <v>0</v>
      </c>
      <c r="BL44" s="131">
        <v>0</v>
      </c>
      <c r="BM44" s="128">
        <v>0</v>
      </c>
      <c r="BN44" s="131">
        <v>0</v>
      </c>
      <c r="BO44" s="128">
        <v>0</v>
      </c>
      <c r="BP44" s="131">
        <v>0</v>
      </c>
      <c r="BQ44" s="128">
        <v>16</v>
      </c>
      <c r="BR44" s="131">
        <v>100</v>
      </c>
      <c r="BS44" s="128">
        <v>16</v>
      </c>
      <c r="BT44" s="2"/>
      <c r="BU44" s="3"/>
      <c r="BV44" s="3"/>
      <c r="BW44" s="3"/>
      <c r="BX44" s="3"/>
    </row>
    <row r="45" spans="1:76" ht="15">
      <c r="A45" s="14" t="s">
        <v>249</v>
      </c>
      <c r="B45" s="15"/>
      <c r="C45" s="15" t="s">
        <v>64</v>
      </c>
      <c r="D45" s="93">
        <v>162.30759541870495</v>
      </c>
      <c r="E45" s="81"/>
      <c r="F45" s="112" t="s">
        <v>333</v>
      </c>
      <c r="G45" s="15"/>
      <c r="H45" s="16" t="s">
        <v>249</v>
      </c>
      <c r="I45" s="66"/>
      <c r="J45" s="66"/>
      <c r="K45" s="114" t="s">
        <v>793</v>
      </c>
      <c r="L45" s="94">
        <v>1</v>
      </c>
      <c r="M45" s="95">
        <v>8576.140625</v>
      </c>
      <c r="N45" s="95">
        <v>4403.958984375</v>
      </c>
      <c r="O45" s="77"/>
      <c r="P45" s="96"/>
      <c r="Q45" s="96"/>
      <c r="R45" s="97"/>
      <c r="S45" s="51">
        <v>0</v>
      </c>
      <c r="T45" s="51">
        <v>1</v>
      </c>
      <c r="U45" s="52">
        <v>0</v>
      </c>
      <c r="V45" s="52">
        <v>0.015152</v>
      </c>
      <c r="W45" s="52">
        <v>0.017197</v>
      </c>
      <c r="X45" s="52">
        <v>0.369446</v>
      </c>
      <c r="Y45" s="52">
        <v>0</v>
      </c>
      <c r="Z45" s="52">
        <v>0</v>
      </c>
      <c r="AA45" s="82">
        <v>45</v>
      </c>
      <c r="AB45" s="82"/>
      <c r="AC45" s="98"/>
      <c r="AD45" s="85" t="s">
        <v>559</v>
      </c>
      <c r="AE45" s="85">
        <v>315</v>
      </c>
      <c r="AF45" s="85">
        <v>883</v>
      </c>
      <c r="AG45" s="85">
        <v>45610</v>
      </c>
      <c r="AH45" s="85">
        <v>19168</v>
      </c>
      <c r="AI45" s="85"/>
      <c r="AJ45" s="85" t="s">
        <v>604</v>
      </c>
      <c r="AK45" s="85" t="s">
        <v>628</v>
      </c>
      <c r="AL45" s="85"/>
      <c r="AM45" s="85"/>
      <c r="AN45" s="87">
        <v>40820.41900462963</v>
      </c>
      <c r="AO45" s="89" t="s">
        <v>676</v>
      </c>
      <c r="AP45" s="85" t="b">
        <v>1</v>
      </c>
      <c r="AQ45" s="85" t="b">
        <v>0</v>
      </c>
      <c r="AR45" s="85" t="b">
        <v>1</v>
      </c>
      <c r="AS45" s="85"/>
      <c r="AT45" s="85">
        <v>11</v>
      </c>
      <c r="AU45" s="89" t="s">
        <v>687</v>
      </c>
      <c r="AV45" s="85" t="b">
        <v>0</v>
      </c>
      <c r="AW45" s="85" t="s">
        <v>694</v>
      </c>
      <c r="AX45" s="89" t="s">
        <v>737</v>
      </c>
      <c r="AY45" s="85" t="s">
        <v>66</v>
      </c>
      <c r="AZ45" s="85" t="str">
        <f>REPLACE(INDEX(GroupVertices[Group],MATCH(Vertices[[#This Row],[Vertex]],GroupVertices[Vertex],0)),1,1,"")</f>
        <v>2</v>
      </c>
      <c r="BA45" s="51" t="s">
        <v>285</v>
      </c>
      <c r="BB45" s="51" t="s">
        <v>285</v>
      </c>
      <c r="BC45" s="51" t="s">
        <v>289</v>
      </c>
      <c r="BD45" s="51" t="s">
        <v>289</v>
      </c>
      <c r="BE45" s="51" t="s">
        <v>293</v>
      </c>
      <c r="BF45" s="51" t="s">
        <v>293</v>
      </c>
      <c r="BG45" s="128" t="s">
        <v>1006</v>
      </c>
      <c r="BH45" s="128" t="s">
        <v>1006</v>
      </c>
      <c r="BI45" s="128" t="s">
        <v>1020</v>
      </c>
      <c r="BJ45" s="128" t="s">
        <v>1020</v>
      </c>
      <c r="BK45" s="128">
        <v>0</v>
      </c>
      <c r="BL45" s="131">
        <v>0</v>
      </c>
      <c r="BM45" s="128">
        <v>0</v>
      </c>
      <c r="BN45" s="131">
        <v>0</v>
      </c>
      <c r="BO45" s="128">
        <v>0</v>
      </c>
      <c r="BP45" s="131">
        <v>0</v>
      </c>
      <c r="BQ45" s="128">
        <v>16</v>
      </c>
      <c r="BR45" s="131">
        <v>100</v>
      </c>
      <c r="BS45" s="128">
        <v>16</v>
      </c>
      <c r="BT45" s="2"/>
      <c r="BU45" s="3"/>
      <c r="BV45" s="3"/>
      <c r="BW45" s="3"/>
      <c r="BX45" s="3"/>
    </row>
    <row r="46" spans="1:76" ht="15">
      <c r="A46" s="14" t="s">
        <v>251</v>
      </c>
      <c r="B46" s="15"/>
      <c r="C46" s="15" t="s">
        <v>64</v>
      </c>
      <c r="D46" s="93">
        <v>162.6792877310019</v>
      </c>
      <c r="E46" s="81"/>
      <c r="F46" s="112" t="s">
        <v>335</v>
      </c>
      <c r="G46" s="15"/>
      <c r="H46" s="16" t="s">
        <v>251</v>
      </c>
      <c r="I46" s="66"/>
      <c r="J46" s="66"/>
      <c r="K46" s="114" t="s">
        <v>794</v>
      </c>
      <c r="L46" s="94">
        <v>5.939718380434782</v>
      </c>
      <c r="M46" s="95">
        <v>9077.3056640625</v>
      </c>
      <c r="N46" s="95">
        <v>372.84515380859375</v>
      </c>
      <c r="O46" s="77"/>
      <c r="P46" s="96"/>
      <c r="Q46" s="96"/>
      <c r="R46" s="97"/>
      <c r="S46" s="51">
        <v>0</v>
      </c>
      <c r="T46" s="51">
        <v>3</v>
      </c>
      <c r="U46" s="52">
        <v>0.272727</v>
      </c>
      <c r="V46" s="52">
        <v>0.017241</v>
      </c>
      <c r="W46" s="52">
        <v>0.037979</v>
      </c>
      <c r="X46" s="52">
        <v>0.826962</v>
      </c>
      <c r="Y46" s="52">
        <v>0.3333333333333333</v>
      </c>
      <c r="Z46" s="52">
        <v>0</v>
      </c>
      <c r="AA46" s="82">
        <v>46</v>
      </c>
      <c r="AB46" s="82"/>
      <c r="AC46" s="98"/>
      <c r="AD46" s="85" t="s">
        <v>560</v>
      </c>
      <c r="AE46" s="85">
        <v>4817</v>
      </c>
      <c r="AF46" s="85">
        <v>1950</v>
      </c>
      <c r="AG46" s="85">
        <v>709550</v>
      </c>
      <c r="AH46" s="85">
        <v>5755</v>
      </c>
      <c r="AI46" s="85"/>
      <c r="AJ46" s="85" t="s">
        <v>605</v>
      </c>
      <c r="AK46" s="85" t="s">
        <v>629</v>
      </c>
      <c r="AL46" s="85"/>
      <c r="AM46" s="85"/>
      <c r="AN46" s="87">
        <v>40712.810891203706</v>
      </c>
      <c r="AO46" s="89" t="s">
        <v>677</v>
      </c>
      <c r="AP46" s="85" t="b">
        <v>0</v>
      </c>
      <c r="AQ46" s="85" t="b">
        <v>0</v>
      </c>
      <c r="AR46" s="85" t="b">
        <v>1</v>
      </c>
      <c r="AS46" s="85"/>
      <c r="AT46" s="85">
        <v>145</v>
      </c>
      <c r="AU46" s="89" t="s">
        <v>691</v>
      </c>
      <c r="AV46" s="85" t="b">
        <v>0</v>
      </c>
      <c r="AW46" s="85" t="s">
        <v>694</v>
      </c>
      <c r="AX46" s="89" t="s">
        <v>738</v>
      </c>
      <c r="AY46" s="85" t="s">
        <v>66</v>
      </c>
      <c r="AZ46" s="85" t="str">
        <f>REPLACE(INDEX(GroupVertices[Group],MATCH(Vertices[[#This Row],[Vertex]],GroupVertices[Vertex],0)),1,1,"")</f>
        <v>3</v>
      </c>
      <c r="BA46" s="51" t="s">
        <v>986</v>
      </c>
      <c r="BB46" s="51" t="s">
        <v>986</v>
      </c>
      <c r="BC46" s="51" t="s">
        <v>289</v>
      </c>
      <c r="BD46" s="51" t="s">
        <v>289</v>
      </c>
      <c r="BE46" s="51" t="s">
        <v>994</v>
      </c>
      <c r="BF46" s="51" t="s">
        <v>291</v>
      </c>
      <c r="BG46" s="128" t="s">
        <v>1007</v>
      </c>
      <c r="BH46" s="128" t="s">
        <v>1014</v>
      </c>
      <c r="BI46" s="128" t="s">
        <v>961</v>
      </c>
      <c r="BJ46" s="128" t="s">
        <v>1023</v>
      </c>
      <c r="BK46" s="128">
        <v>0</v>
      </c>
      <c r="BL46" s="131">
        <v>0</v>
      </c>
      <c r="BM46" s="128">
        <v>0</v>
      </c>
      <c r="BN46" s="131">
        <v>0</v>
      </c>
      <c r="BO46" s="128">
        <v>0</v>
      </c>
      <c r="BP46" s="131">
        <v>0</v>
      </c>
      <c r="BQ46" s="128">
        <v>44</v>
      </c>
      <c r="BR46" s="131">
        <v>100</v>
      </c>
      <c r="BS46" s="128">
        <v>44</v>
      </c>
      <c r="BT46" s="2"/>
      <c r="BU46" s="3"/>
      <c r="BV46" s="3"/>
      <c r="BW46" s="3"/>
      <c r="BX46" s="3"/>
    </row>
    <row r="47" spans="1:76" ht="15">
      <c r="A47" s="14" t="s">
        <v>252</v>
      </c>
      <c r="B47" s="15"/>
      <c r="C47" s="15" t="s">
        <v>64</v>
      </c>
      <c r="D47" s="93">
        <v>162.0358803263042</v>
      </c>
      <c r="E47" s="81"/>
      <c r="F47" s="112" t="s">
        <v>336</v>
      </c>
      <c r="G47" s="15"/>
      <c r="H47" s="16" t="s">
        <v>252</v>
      </c>
      <c r="I47" s="66"/>
      <c r="J47" s="66"/>
      <c r="K47" s="114" t="s">
        <v>795</v>
      </c>
      <c r="L47" s="94">
        <v>5.939718380434782</v>
      </c>
      <c r="M47" s="95">
        <v>7328.62255859375</v>
      </c>
      <c r="N47" s="95">
        <v>2961.4033203125</v>
      </c>
      <c r="O47" s="77"/>
      <c r="P47" s="96"/>
      <c r="Q47" s="96"/>
      <c r="R47" s="97"/>
      <c r="S47" s="51">
        <v>0</v>
      </c>
      <c r="T47" s="51">
        <v>2</v>
      </c>
      <c r="U47" s="52">
        <v>0.272727</v>
      </c>
      <c r="V47" s="52">
        <v>0.015625</v>
      </c>
      <c r="W47" s="52">
        <v>0.031292</v>
      </c>
      <c r="X47" s="52">
        <v>0.586071</v>
      </c>
      <c r="Y47" s="52">
        <v>0</v>
      </c>
      <c r="Z47" s="52">
        <v>0</v>
      </c>
      <c r="AA47" s="82">
        <v>47</v>
      </c>
      <c r="AB47" s="82"/>
      <c r="AC47" s="98"/>
      <c r="AD47" s="85" t="s">
        <v>561</v>
      </c>
      <c r="AE47" s="85">
        <v>305</v>
      </c>
      <c r="AF47" s="85">
        <v>103</v>
      </c>
      <c r="AG47" s="85">
        <v>40930</v>
      </c>
      <c r="AH47" s="85">
        <v>8</v>
      </c>
      <c r="AI47" s="85"/>
      <c r="AJ47" s="85"/>
      <c r="AK47" s="85"/>
      <c r="AL47" s="85"/>
      <c r="AM47" s="85"/>
      <c r="AN47" s="87">
        <v>43634.56849537037</v>
      </c>
      <c r="AO47" s="85"/>
      <c r="AP47" s="85" t="b">
        <v>1</v>
      </c>
      <c r="AQ47" s="85" t="b">
        <v>0</v>
      </c>
      <c r="AR47" s="85" t="b">
        <v>0</v>
      </c>
      <c r="AS47" s="85"/>
      <c r="AT47" s="85">
        <v>1</v>
      </c>
      <c r="AU47" s="85"/>
      <c r="AV47" s="85" t="b">
        <v>0</v>
      </c>
      <c r="AW47" s="85" t="s">
        <v>694</v>
      </c>
      <c r="AX47" s="89" t="s">
        <v>739</v>
      </c>
      <c r="AY47" s="85" t="s">
        <v>66</v>
      </c>
      <c r="AZ47" s="85" t="str">
        <f>REPLACE(INDEX(GroupVertices[Group],MATCH(Vertices[[#This Row],[Vertex]],GroupVertices[Vertex],0)),1,1,"")</f>
        <v>2</v>
      </c>
      <c r="BA47" s="51" t="s">
        <v>285</v>
      </c>
      <c r="BB47" s="51" t="s">
        <v>285</v>
      </c>
      <c r="BC47" s="51" t="s">
        <v>289</v>
      </c>
      <c r="BD47" s="51" t="s">
        <v>289</v>
      </c>
      <c r="BE47" s="51" t="s">
        <v>293</v>
      </c>
      <c r="BF47" s="51" t="s">
        <v>293</v>
      </c>
      <c r="BG47" s="128" t="s">
        <v>1006</v>
      </c>
      <c r="BH47" s="128" t="s">
        <v>1011</v>
      </c>
      <c r="BI47" s="128" t="s">
        <v>1020</v>
      </c>
      <c r="BJ47" s="128" t="s">
        <v>1018</v>
      </c>
      <c r="BK47" s="128">
        <v>0</v>
      </c>
      <c r="BL47" s="131">
        <v>0</v>
      </c>
      <c r="BM47" s="128">
        <v>0</v>
      </c>
      <c r="BN47" s="131">
        <v>0</v>
      </c>
      <c r="BO47" s="128">
        <v>0</v>
      </c>
      <c r="BP47" s="131">
        <v>0</v>
      </c>
      <c r="BQ47" s="128">
        <v>35</v>
      </c>
      <c r="BR47" s="131">
        <v>100</v>
      </c>
      <c r="BS47" s="128">
        <v>35</v>
      </c>
      <c r="BT47" s="2"/>
      <c r="BU47" s="3"/>
      <c r="BV47" s="3"/>
      <c r="BW47" s="3"/>
      <c r="BX47" s="3"/>
    </row>
    <row r="48" spans="1:76" ht="15">
      <c r="A48" s="14" t="s">
        <v>253</v>
      </c>
      <c r="B48" s="15"/>
      <c r="C48" s="15" t="s">
        <v>64</v>
      </c>
      <c r="D48" s="93">
        <v>220.47726811683367</v>
      </c>
      <c r="E48" s="81"/>
      <c r="F48" s="112" t="s">
        <v>337</v>
      </c>
      <c r="G48" s="15"/>
      <c r="H48" s="16" t="s">
        <v>253</v>
      </c>
      <c r="I48" s="66"/>
      <c r="J48" s="66"/>
      <c r="K48" s="114" t="s">
        <v>796</v>
      </c>
      <c r="L48" s="94">
        <v>5.939718380434782</v>
      </c>
      <c r="M48" s="95">
        <v>5961.85791015625</v>
      </c>
      <c r="N48" s="95">
        <v>9591.8642578125</v>
      </c>
      <c r="O48" s="77"/>
      <c r="P48" s="96"/>
      <c r="Q48" s="96"/>
      <c r="R48" s="97"/>
      <c r="S48" s="51">
        <v>0</v>
      </c>
      <c r="T48" s="51">
        <v>2</v>
      </c>
      <c r="U48" s="52">
        <v>0.272727</v>
      </c>
      <c r="V48" s="52">
        <v>0.015625</v>
      </c>
      <c r="W48" s="52">
        <v>0.031292</v>
      </c>
      <c r="X48" s="52">
        <v>0.586071</v>
      </c>
      <c r="Y48" s="52">
        <v>0</v>
      </c>
      <c r="Z48" s="52">
        <v>0</v>
      </c>
      <c r="AA48" s="82">
        <v>48</v>
      </c>
      <c r="AB48" s="82"/>
      <c r="AC48" s="98"/>
      <c r="AD48" s="85" t="s">
        <v>562</v>
      </c>
      <c r="AE48" s="85">
        <v>398</v>
      </c>
      <c r="AF48" s="85">
        <v>167868</v>
      </c>
      <c r="AG48" s="85">
        <v>19833</v>
      </c>
      <c r="AH48" s="85">
        <v>2482</v>
      </c>
      <c r="AI48" s="85"/>
      <c r="AJ48" s="85" t="s">
        <v>606</v>
      </c>
      <c r="AK48" s="85" t="s">
        <v>630</v>
      </c>
      <c r="AL48" s="89" t="s">
        <v>640</v>
      </c>
      <c r="AM48" s="85"/>
      <c r="AN48" s="87">
        <v>41198.444768518515</v>
      </c>
      <c r="AO48" s="89" t="s">
        <v>678</v>
      </c>
      <c r="AP48" s="85" t="b">
        <v>0</v>
      </c>
      <c r="AQ48" s="85" t="b">
        <v>0</v>
      </c>
      <c r="AR48" s="85" t="b">
        <v>0</v>
      </c>
      <c r="AS48" s="85"/>
      <c r="AT48" s="85">
        <v>488</v>
      </c>
      <c r="AU48" s="89" t="s">
        <v>687</v>
      </c>
      <c r="AV48" s="85" t="b">
        <v>0</v>
      </c>
      <c r="AW48" s="85" t="s">
        <v>694</v>
      </c>
      <c r="AX48" s="89" t="s">
        <v>740</v>
      </c>
      <c r="AY48" s="85" t="s">
        <v>66</v>
      </c>
      <c r="AZ48" s="85" t="str">
        <f>REPLACE(INDEX(GroupVertices[Group],MATCH(Vertices[[#This Row],[Vertex]],GroupVertices[Vertex],0)),1,1,"")</f>
        <v>2</v>
      </c>
      <c r="BA48" s="51"/>
      <c r="BB48" s="51"/>
      <c r="BC48" s="51"/>
      <c r="BD48" s="51"/>
      <c r="BE48" s="51" t="s">
        <v>293</v>
      </c>
      <c r="BF48" s="51" t="s">
        <v>293</v>
      </c>
      <c r="BG48" s="128" t="s">
        <v>1002</v>
      </c>
      <c r="BH48" s="128" t="s">
        <v>1002</v>
      </c>
      <c r="BI48" s="128" t="s">
        <v>961</v>
      </c>
      <c r="BJ48" s="128" t="s">
        <v>961</v>
      </c>
      <c r="BK48" s="128">
        <v>0</v>
      </c>
      <c r="BL48" s="131">
        <v>0</v>
      </c>
      <c r="BM48" s="128">
        <v>0</v>
      </c>
      <c r="BN48" s="131">
        <v>0</v>
      </c>
      <c r="BO48" s="128">
        <v>0</v>
      </c>
      <c r="BP48" s="131">
        <v>0</v>
      </c>
      <c r="BQ48" s="128">
        <v>19</v>
      </c>
      <c r="BR48" s="131">
        <v>100</v>
      </c>
      <c r="BS48" s="128">
        <v>19</v>
      </c>
      <c r="BT48" s="2"/>
      <c r="BU48" s="3"/>
      <c r="BV48" s="3"/>
      <c r="BW48" s="3"/>
      <c r="BX48" s="3"/>
    </row>
    <row r="49" spans="1:76" ht="15">
      <c r="A49" s="14" t="s">
        <v>254</v>
      </c>
      <c r="B49" s="15"/>
      <c r="C49" s="15" t="s">
        <v>64</v>
      </c>
      <c r="D49" s="93">
        <v>162.06165842481403</v>
      </c>
      <c r="E49" s="81"/>
      <c r="F49" s="112" t="s">
        <v>338</v>
      </c>
      <c r="G49" s="15"/>
      <c r="H49" s="16" t="s">
        <v>254</v>
      </c>
      <c r="I49" s="66"/>
      <c r="J49" s="66"/>
      <c r="K49" s="114" t="s">
        <v>797</v>
      </c>
      <c r="L49" s="94">
        <v>5.939718380434782</v>
      </c>
      <c r="M49" s="95">
        <v>5915.4501953125</v>
      </c>
      <c r="N49" s="95">
        <v>577.74267578125</v>
      </c>
      <c r="O49" s="77"/>
      <c r="P49" s="96"/>
      <c r="Q49" s="96"/>
      <c r="R49" s="97"/>
      <c r="S49" s="51">
        <v>0</v>
      </c>
      <c r="T49" s="51">
        <v>2</v>
      </c>
      <c r="U49" s="52">
        <v>0.272727</v>
      </c>
      <c r="V49" s="52">
        <v>0.015625</v>
      </c>
      <c r="W49" s="52">
        <v>0.031292</v>
      </c>
      <c r="X49" s="52">
        <v>0.586071</v>
      </c>
      <c r="Y49" s="52">
        <v>0</v>
      </c>
      <c r="Z49" s="52">
        <v>0</v>
      </c>
      <c r="AA49" s="82">
        <v>49</v>
      </c>
      <c r="AB49" s="82"/>
      <c r="AC49" s="98"/>
      <c r="AD49" s="85" t="s">
        <v>563</v>
      </c>
      <c r="AE49" s="85">
        <v>1161</v>
      </c>
      <c r="AF49" s="85">
        <v>177</v>
      </c>
      <c r="AG49" s="85">
        <v>2806</v>
      </c>
      <c r="AH49" s="85">
        <v>6842</v>
      </c>
      <c r="AI49" s="85"/>
      <c r="AJ49" s="85" t="s">
        <v>607</v>
      </c>
      <c r="AK49" s="85"/>
      <c r="AL49" s="85"/>
      <c r="AM49" s="85"/>
      <c r="AN49" s="87">
        <v>43467.81681712963</v>
      </c>
      <c r="AO49" s="85"/>
      <c r="AP49" s="85" t="b">
        <v>1</v>
      </c>
      <c r="AQ49" s="85" t="b">
        <v>0</v>
      </c>
      <c r="AR49" s="85" t="b">
        <v>0</v>
      </c>
      <c r="AS49" s="85"/>
      <c r="AT49" s="85">
        <v>0</v>
      </c>
      <c r="AU49" s="85"/>
      <c r="AV49" s="85" t="b">
        <v>0</v>
      </c>
      <c r="AW49" s="85" t="s">
        <v>694</v>
      </c>
      <c r="AX49" s="89" t="s">
        <v>741</v>
      </c>
      <c r="AY49" s="85" t="s">
        <v>66</v>
      </c>
      <c r="AZ49" s="85" t="str">
        <f>REPLACE(INDEX(GroupVertices[Group],MATCH(Vertices[[#This Row],[Vertex]],GroupVertices[Vertex],0)),1,1,"")</f>
        <v>2</v>
      </c>
      <c r="BA49" s="51"/>
      <c r="BB49" s="51"/>
      <c r="BC49" s="51"/>
      <c r="BD49" s="51"/>
      <c r="BE49" s="51" t="s">
        <v>293</v>
      </c>
      <c r="BF49" s="51" t="s">
        <v>293</v>
      </c>
      <c r="BG49" s="128" t="s">
        <v>1002</v>
      </c>
      <c r="BH49" s="128" t="s">
        <v>1002</v>
      </c>
      <c r="BI49" s="128" t="s">
        <v>961</v>
      </c>
      <c r="BJ49" s="128" t="s">
        <v>961</v>
      </c>
      <c r="BK49" s="128">
        <v>0</v>
      </c>
      <c r="BL49" s="131">
        <v>0</v>
      </c>
      <c r="BM49" s="128">
        <v>0</v>
      </c>
      <c r="BN49" s="131">
        <v>0</v>
      </c>
      <c r="BO49" s="128">
        <v>0</v>
      </c>
      <c r="BP49" s="131">
        <v>0</v>
      </c>
      <c r="BQ49" s="128">
        <v>19</v>
      </c>
      <c r="BR49" s="131">
        <v>100</v>
      </c>
      <c r="BS49" s="128">
        <v>19</v>
      </c>
      <c r="BT49" s="2"/>
      <c r="BU49" s="3"/>
      <c r="BV49" s="3"/>
      <c r="BW49" s="3"/>
      <c r="BX49" s="3"/>
    </row>
    <row r="50" spans="1:76" ht="15">
      <c r="A50" s="14" t="s">
        <v>255</v>
      </c>
      <c r="B50" s="15"/>
      <c r="C50" s="15" t="s">
        <v>64</v>
      </c>
      <c r="D50" s="93">
        <v>162.0031351741431</v>
      </c>
      <c r="E50" s="81"/>
      <c r="F50" s="112" t="s">
        <v>339</v>
      </c>
      <c r="G50" s="15"/>
      <c r="H50" s="16" t="s">
        <v>255</v>
      </c>
      <c r="I50" s="66"/>
      <c r="J50" s="66"/>
      <c r="K50" s="114" t="s">
        <v>798</v>
      </c>
      <c r="L50" s="94">
        <v>5.939718380434782</v>
      </c>
      <c r="M50" s="95">
        <v>8007.1962890625</v>
      </c>
      <c r="N50" s="95">
        <v>2818.014404296875</v>
      </c>
      <c r="O50" s="77"/>
      <c r="P50" s="96"/>
      <c r="Q50" s="96"/>
      <c r="R50" s="97"/>
      <c r="S50" s="51">
        <v>0</v>
      </c>
      <c r="T50" s="51">
        <v>2</v>
      </c>
      <c r="U50" s="52">
        <v>0.272727</v>
      </c>
      <c r="V50" s="52">
        <v>0.015625</v>
      </c>
      <c r="W50" s="52">
        <v>0.031292</v>
      </c>
      <c r="X50" s="52">
        <v>0.586071</v>
      </c>
      <c r="Y50" s="52">
        <v>0</v>
      </c>
      <c r="Z50" s="52">
        <v>0</v>
      </c>
      <c r="AA50" s="82">
        <v>50</v>
      </c>
      <c r="AB50" s="82"/>
      <c r="AC50" s="98"/>
      <c r="AD50" s="85" t="s">
        <v>564</v>
      </c>
      <c r="AE50" s="85">
        <v>49</v>
      </c>
      <c r="AF50" s="85">
        <v>9</v>
      </c>
      <c r="AG50" s="85">
        <v>83</v>
      </c>
      <c r="AH50" s="85">
        <v>22</v>
      </c>
      <c r="AI50" s="85"/>
      <c r="AJ50" s="85" t="s">
        <v>608</v>
      </c>
      <c r="AK50" s="85"/>
      <c r="AL50" s="85"/>
      <c r="AM50" s="85"/>
      <c r="AN50" s="87">
        <v>43703.63104166667</v>
      </c>
      <c r="AO50" s="89" t="s">
        <v>679</v>
      </c>
      <c r="AP50" s="85" t="b">
        <v>1</v>
      </c>
      <c r="AQ50" s="85" t="b">
        <v>0</v>
      </c>
      <c r="AR50" s="85" t="b">
        <v>0</v>
      </c>
      <c r="AS50" s="85"/>
      <c r="AT50" s="85">
        <v>0</v>
      </c>
      <c r="AU50" s="85"/>
      <c r="AV50" s="85" t="b">
        <v>0</v>
      </c>
      <c r="AW50" s="85" t="s">
        <v>694</v>
      </c>
      <c r="AX50" s="89" t="s">
        <v>742</v>
      </c>
      <c r="AY50" s="85" t="s">
        <v>66</v>
      </c>
      <c r="AZ50" s="85" t="str">
        <f>REPLACE(INDEX(GroupVertices[Group],MATCH(Vertices[[#This Row],[Vertex]],GroupVertices[Vertex],0)),1,1,"")</f>
        <v>2</v>
      </c>
      <c r="BA50" s="51"/>
      <c r="BB50" s="51"/>
      <c r="BC50" s="51"/>
      <c r="BD50" s="51"/>
      <c r="BE50" s="51" t="s">
        <v>293</v>
      </c>
      <c r="BF50" s="51" t="s">
        <v>293</v>
      </c>
      <c r="BG50" s="128" t="s">
        <v>1002</v>
      </c>
      <c r="BH50" s="128" t="s">
        <v>1002</v>
      </c>
      <c r="BI50" s="128" t="s">
        <v>961</v>
      </c>
      <c r="BJ50" s="128" t="s">
        <v>961</v>
      </c>
      <c r="BK50" s="128">
        <v>0</v>
      </c>
      <c r="BL50" s="131">
        <v>0</v>
      </c>
      <c r="BM50" s="128">
        <v>0</v>
      </c>
      <c r="BN50" s="131">
        <v>0</v>
      </c>
      <c r="BO50" s="128">
        <v>0</v>
      </c>
      <c r="BP50" s="131">
        <v>0</v>
      </c>
      <c r="BQ50" s="128">
        <v>19</v>
      </c>
      <c r="BR50" s="131">
        <v>100</v>
      </c>
      <c r="BS50" s="128">
        <v>19</v>
      </c>
      <c r="BT50" s="2"/>
      <c r="BU50" s="3"/>
      <c r="BV50" s="3"/>
      <c r="BW50" s="3"/>
      <c r="BX50" s="3"/>
    </row>
    <row r="51" spans="1:76" ht="15">
      <c r="A51" s="14" t="s">
        <v>256</v>
      </c>
      <c r="B51" s="15"/>
      <c r="C51" s="15" t="s">
        <v>64</v>
      </c>
      <c r="D51" s="93">
        <v>162.0181143394934</v>
      </c>
      <c r="E51" s="81"/>
      <c r="F51" s="112" t="s">
        <v>340</v>
      </c>
      <c r="G51" s="15"/>
      <c r="H51" s="16" t="s">
        <v>256</v>
      </c>
      <c r="I51" s="66"/>
      <c r="J51" s="66"/>
      <c r="K51" s="114" t="s">
        <v>799</v>
      </c>
      <c r="L51" s="94">
        <v>5.939718380434782</v>
      </c>
      <c r="M51" s="95">
        <v>4874.791015625</v>
      </c>
      <c r="N51" s="95">
        <v>7953.4189453125</v>
      </c>
      <c r="O51" s="77"/>
      <c r="P51" s="96"/>
      <c r="Q51" s="96"/>
      <c r="R51" s="97"/>
      <c r="S51" s="51">
        <v>0</v>
      </c>
      <c r="T51" s="51">
        <v>2</v>
      </c>
      <c r="U51" s="52">
        <v>0.272727</v>
      </c>
      <c r="V51" s="52">
        <v>0.015625</v>
      </c>
      <c r="W51" s="52">
        <v>0.031292</v>
      </c>
      <c r="X51" s="52">
        <v>0.586071</v>
      </c>
      <c r="Y51" s="52">
        <v>0</v>
      </c>
      <c r="Z51" s="52">
        <v>0</v>
      </c>
      <c r="AA51" s="82">
        <v>51</v>
      </c>
      <c r="AB51" s="82"/>
      <c r="AC51" s="98"/>
      <c r="AD51" s="85" t="s">
        <v>565</v>
      </c>
      <c r="AE51" s="85">
        <v>125</v>
      </c>
      <c r="AF51" s="85">
        <v>52</v>
      </c>
      <c r="AG51" s="85">
        <v>203</v>
      </c>
      <c r="AH51" s="85">
        <v>968</v>
      </c>
      <c r="AI51" s="85"/>
      <c r="AJ51" s="85"/>
      <c r="AK51" s="85"/>
      <c r="AL51" s="85"/>
      <c r="AM51" s="85"/>
      <c r="AN51" s="87">
        <v>43563.77960648148</v>
      </c>
      <c r="AO51" s="89" t="s">
        <v>680</v>
      </c>
      <c r="AP51" s="85" t="b">
        <v>1</v>
      </c>
      <c r="AQ51" s="85" t="b">
        <v>0</v>
      </c>
      <c r="AR51" s="85" t="b">
        <v>0</v>
      </c>
      <c r="AS51" s="85"/>
      <c r="AT51" s="85">
        <v>0</v>
      </c>
      <c r="AU51" s="85"/>
      <c r="AV51" s="85" t="b">
        <v>0</v>
      </c>
      <c r="AW51" s="85" t="s">
        <v>694</v>
      </c>
      <c r="AX51" s="89" t="s">
        <v>743</v>
      </c>
      <c r="AY51" s="85" t="s">
        <v>66</v>
      </c>
      <c r="AZ51" s="85" t="str">
        <f>REPLACE(INDEX(GroupVertices[Group],MATCH(Vertices[[#This Row],[Vertex]],GroupVertices[Vertex],0)),1,1,"")</f>
        <v>2</v>
      </c>
      <c r="BA51" s="51"/>
      <c r="BB51" s="51"/>
      <c r="BC51" s="51"/>
      <c r="BD51" s="51"/>
      <c r="BE51" s="51" t="s">
        <v>293</v>
      </c>
      <c r="BF51" s="51" t="s">
        <v>293</v>
      </c>
      <c r="BG51" s="128" t="s">
        <v>1002</v>
      </c>
      <c r="BH51" s="128" t="s">
        <v>1002</v>
      </c>
      <c r="BI51" s="128" t="s">
        <v>961</v>
      </c>
      <c r="BJ51" s="128" t="s">
        <v>961</v>
      </c>
      <c r="BK51" s="128">
        <v>0</v>
      </c>
      <c r="BL51" s="131">
        <v>0</v>
      </c>
      <c r="BM51" s="128">
        <v>0</v>
      </c>
      <c r="BN51" s="131">
        <v>0</v>
      </c>
      <c r="BO51" s="128">
        <v>0</v>
      </c>
      <c r="BP51" s="131">
        <v>0</v>
      </c>
      <c r="BQ51" s="128">
        <v>19</v>
      </c>
      <c r="BR51" s="131">
        <v>100</v>
      </c>
      <c r="BS51" s="128">
        <v>19</v>
      </c>
      <c r="BT51" s="2"/>
      <c r="BU51" s="3"/>
      <c r="BV51" s="3"/>
      <c r="BW51" s="3"/>
      <c r="BX51" s="3"/>
    </row>
    <row r="52" spans="1:76" ht="15">
      <c r="A52" s="14" t="s">
        <v>257</v>
      </c>
      <c r="B52" s="15"/>
      <c r="C52" s="15" t="s">
        <v>64</v>
      </c>
      <c r="D52" s="93">
        <v>162.04528584873347</v>
      </c>
      <c r="E52" s="81"/>
      <c r="F52" s="112" t="s">
        <v>341</v>
      </c>
      <c r="G52" s="15"/>
      <c r="H52" s="16" t="s">
        <v>257</v>
      </c>
      <c r="I52" s="66"/>
      <c r="J52" s="66"/>
      <c r="K52" s="114" t="s">
        <v>800</v>
      </c>
      <c r="L52" s="94">
        <v>5.939718380434782</v>
      </c>
      <c r="M52" s="95">
        <v>5341.275390625</v>
      </c>
      <c r="N52" s="95">
        <v>6616.47998046875</v>
      </c>
      <c r="O52" s="77"/>
      <c r="P52" s="96"/>
      <c r="Q52" s="96"/>
      <c r="R52" s="97"/>
      <c r="S52" s="51">
        <v>0</v>
      </c>
      <c r="T52" s="51">
        <v>2</v>
      </c>
      <c r="U52" s="52">
        <v>0.272727</v>
      </c>
      <c r="V52" s="52">
        <v>0.015625</v>
      </c>
      <c r="W52" s="52">
        <v>0.031292</v>
      </c>
      <c r="X52" s="52">
        <v>0.586071</v>
      </c>
      <c r="Y52" s="52">
        <v>0</v>
      </c>
      <c r="Z52" s="52">
        <v>0</v>
      </c>
      <c r="AA52" s="82">
        <v>52</v>
      </c>
      <c r="AB52" s="82"/>
      <c r="AC52" s="98"/>
      <c r="AD52" s="85" t="s">
        <v>566</v>
      </c>
      <c r="AE52" s="85">
        <v>462</v>
      </c>
      <c r="AF52" s="85">
        <v>130</v>
      </c>
      <c r="AG52" s="85">
        <v>11253</v>
      </c>
      <c r="AH52" s="85">
        <v>14316</v>
      </c>
      <c r="AI52" s="85"/>
      <c r="AJ52" s="85" t="s">
        <v>609</v>
      </c>
      <c r="AK52" s="85" t="s">
        <v>631</v>
      </c>
      <c r="AL52" s="85"/>
      <c r="AM52" s="85"/>
      <c r="AN52" s="87">
        <v>43498.735868055555</v>
      </c>
      <c r="AO52" s="89" t="s">
        <v>681</v>
      </c>
      <c r="AP52" s="85" t="b">
        <v>1</v>
      </c>
      <c r="AQ52" s="85" t="b">
        <v>0</v>
      </c>
      <c r="AR52" s="85" t="b">
        <v>0</v>
      </c>
      <c r="AS52" s="85"/>
      <c r="AT52" s="85">
        <v>0</v>
      </c>
      <c r="AU52" s="85"/>
      <c r="AV52" s="85" t="b">
        <v>0</v>
      </c>
      <c r="AW52" s="85" t="s">
        <v>694</v>
      </c>
      <c r="AX52" s="89" t="s">
        <v>744</v>
      </c>
      <c r="AY52" s="85" t="s">
        <v>66</v>
      </c>
      <c r="AZ52" s="85" t="str">
        <f>REPLACE(INDEX(GroupVertices[Group],MATCH(Vertices[[#This Row],[Vertex]],GroupVertices[Vertex],0)),1,1,"")</f>
        <v>2</v>
      </c>
      <c r="BA52" s="51"/>
      <c r="BB52" s="51"/>
      <c r="BC52" s="51"/>
      <c r="BD52" s="51"/>
      <c r="BE52" s="51" t="s">
        <v>293</v>
      </c>
      <c r="BF52" s="51" t="s">
        <v>293</v>
      </c>
      <c r="BG52" s="128" t="s">
        <v>1002</v>
      </c>
      <c r="BH52" s="128" t="s">
        <v>1002</v>
      </c>
      <c r="BI52" s="128" t="s">
        <v>961</v>
      </c>
      <c r="BJ52" s="128" t="s">
        <v>961</v>
      </c>
      <c r="BK52" s="128">
        <v>0</v>
      </c>
      <c r="BL52" s="131">
        <v>0</v>
      </c>
      <c r="BM52" s="128">
        <v>0</v>
      </c>
      <c r="BN52" s="131">
        <v>0</v>
      </c>
      <c r="BO52" s="128">
        <v>0</v>
      </c>
      <c r="BP52" s="131">
        <v>0</v>
      </c>
      <c r="BQ52" s="128">
        <v>19</v>
      </c>
      <c r="BR52" s="131">
        <v>100</v>
      </c>
      <c r="BS52" s="128">
        <v>19</v>
      </c>
      <c r="BT52" s="2"/>
      <c r="BU52" s="3"/>
      <c r="BV52" s="3"/>
      <c r="BW52" s="3"/>
      <c r="BX52" s="3"/>
    </row>
    <row r="53" spans="1:76" ht="15">
      <c r="A53" s="14" t="s">
        <v>258</v>
      </c>
      <c r="B53" s="15"/>
      <c r="C53" s="15" t="s">
        <v>64</v>
      </c>
      <c r="D53" s="93">
        <v>162.0101022277944</v>
      </c>
      <c r="E53" s="81"/>
      <c r="F53" s="112" t="s">
        <v>342</v>
      </c>
      <c r="G53" s="15"/>
      <c r="H53" s="16" t="s">
        <v>258</v>
      </c>
      <c r="I53" s="66"/>
      <c r="J53" s="66"/>
      <c r="K53" s="114" t="s">
        <v>801</v>
      </c>
      <c r="L53" s="94">
        <v>5.939718380434782</v>
      </c>
      <c r="M53" s="95">
        <v>5472.30029296875</v>
      </c>
      <c r="N53" s="95">
        <v>2161.8681640625</v>
      </c>
      <c r="O53" s="77"/>
      <c r="P53" s="96"/>
      <c r="Q53" s="96"/>
      <c r="R53" s="97"/>
      <c r="S53" s="51">
        <v>0</v>
      </c>
      <c r="T53" s="51">
        <v>2</v>
      </c>
      <c r="U53" s="52">
        <v>0.272727</v>
      </c>
      <c r="V53" s="52">
        <v>0.015625</v>
      </c>
      <c r="W53" s="52">
        <v>0.031292</v>
      </c>
      <c r="X53" s="52">
        <v>0.586071</v>
      </c>
      <c r="Y53" s="52">
        <v>0</v>
      </c>
      <c r="Z53" s="52">
        <v>0</v>
      </c>
      <c r="AA53" s="82">
        <v>53</v>
      </c>
      <c r="AB53" s="82"/>
      <c r="AC53" s="98"/>
      <c r="AD53" s="85" t="s">
        <v>567</v>
      </c>
      <c r="AE53" s="85">
        <v>133</v>
      </c>
      <c r="AF53" s="85">
        <v>29</v>
      </c>
      <c r="AG53" s="85">
        <v>4980</v>
      </c>
      <c r="AH53" s="85">
        <v>306</v>
      </c>
      <c r="AI53" s="85"/>
      <c r="AJ53" s="85"/>
      <c r="AK53" s="85"/>
      <c r="AL53" s="85"/>
      <c r="AM53" s="85"/>
      <c r="AN53" s="87">
        <v>43466.552939814814</v>
      </c>
      <c r="AO53" s="85"/>
      <c r="AP53" s="85" t="b">
        <v>1</v>
      </c>
      <c r="AQ53" s="85" t="b">
        <v>0</v>
      </c>
      <c r="AR53" s="85" t="b">
        <v>0</v>
      </c>
      <c r="AS53" s="85"/>
      <c r="AT53" s="85">
        <v>0</v>
      </c>
      <c r="AU53" s="85"/>
      <c r="AV53" s="85" t="b">
        <v>0</v>
      </c>
      <c r="AW53" s="85" t="s">
        <v>694</v>
      </c>
      <c r="AX53" s="89" t="s">
        <v>745</v>
      </c>
      <c r="AY53" s="85" t="s">
        <v>66</v>
      </c>
      <c r="AZ53" s="85" t="str">
        <f>REPLACE(INDEX(GroupVertices[Group],MATCH(Vertices[[#This Row],[Vertex]],GroupVertices[Vertex],0)),1,1,"")</f>
        <v>2</v>
      </c>
      <c r="BA53" s="51"/>
      <c r="BB53" s="51"/>
      <c r="BC53" s="51"/>
      <c r="BD53" s="51"/>
      <c r="BE53" s="51" t="s">
        <v>293</v>
      </c>
      <c r="BF53" s="51" t="s">
        <v>293</v>
      </c>
      <c r="BG53" s="128" t="s">
        <v>1002</v>
      </c>
      <c r="BH53" s="128" t="s">
        <v>1002</v>
      </c>
      <c r="BI53" s="128" t="s">
        <v>961</v>
      </c>
      <c r="BJ53" s="128" t="s">
        <v>961</v>
      </c>
      <c r="BK53" s="128">
        <v>0</v>
      </c>
      <c r="BL53" s="131">
        <v>0</v>
      </c>
      <c r="BM53" s="128">
        <v>0</v>
      </c>
      <c r="BN53" s="131">
        <v>0</v>
      </c>
      <c r="BO53" s="128">
        <v>0</v>
      </c>
      <c r="BP53" s="131">
        <v>0</v>
      </c>
      <c r="BQ53" s="128">
        <v>19</v>
      </c>
      <c r="BR53" s="131">
        <v>100</v>
      </c>
      <c r="BS53" s="128">
        <v>19</v>
      </c>
      <c r="BT53" s="2"/>
      <c r="BU53" s="3"/>
      <c r="BV53" s="3"/>
      <c r="BW53" s="3"/>
      <c r="BX53" s="3"/>
    </row>
    <row r="54" spans="1:76" ht="15">
      <c r="A54" s="14" t="s">
        <v>259</v>
      </c>
      <c r="B54" s="15"/>
      <c r="C54" s="15" t="s">
        <v>64</v>
      </c>
      <c r="D54" s="93">
        <v>162.18288515834666</v>
      </c>
      <c r="E54" s="81"/>
      <c r="F54" s="112" t="s">
        <v>343</v>
      </c>
      <c r="G54" s="15"/>
      <c r="H54" s="16" t="s">
        <v>259</v>
      </c>
      <c r="I54" s="66"/>
      <c r="J54" s="66"/>
      <c r="K54" s="114" t="s">
        <v>802</v>
      </c>
      <c r="L54" s="94">
        <v>5.939718380434782</v>
      </c>
      <c r="M54" s="95">
        <v>4599.6044921875</v>
      </c>
      <c r="N54" s="95">
        <v>4014.8447265625</v>
      </c>
      <c r="O54" s="77"/>
      <c r="P54" s="96"/>
      <c r="Q54" s="96"/>
      <c r="R54" s="97"/>
      <c r="S54" s="51">
        <v>0</v>
      </c>
      <c r="T54" s="51">
        <v>2</v>
      </c>
      <c r="U54" s="52">
        <v>0.272727</v>
      </c>
      <c r="V54" s="52">
        <v>0.015625</v>
      </c>
      <c r="W54" s="52">
        <v>0.031292</v>
      </c>
      <c r="X54" s="52">
        <v>0.586071</v>
      </c>
      <c r="Y54" s="52">
        <v>0</v>
      </c>
      <c r="Z54" s="52">
        <v>0</v>
      </c>
      <c r="AA54" s="82">
        <v>54</v>
      </c>
      <c r="AB54" s="82"/>
      <c r="AC54" s="98"/>
      <c r="AD54" s="85" t="s">
        <v>568</v>
      </c>
      <c r="AE54" s="85">
        <v>182</v>
      </c>
      <c r="AF54" s="85">
        <v>525</v>
      </c>
      <c r="AG54" s="85">
        <v>122730</v>
      </c>
      <c r="AH54" s="85">
        <v>2048</v>
      </c>
      <c r="AI54" s="85"/>
      <c r="AJ54" s="85" t="s">
        <v>610</v>
      </c>
      <c r="AK54" s="85"/>
      <c r="AL54" s="85"/>
      <c r="AM54" s="85"/>
      <c r="AN54" s="87">
        <v>43466.71262731482</v>
      </c>
      <c r="AO54" s="85"/>
      <c r="AP54" s="85" t="b">
        <v>1</v>
      </c>
      <c r="AQ54" s="85" t="b">
        <v>0</v>
      </c>
      <c r="AR54" s="85" t="b">
        <v>1</v>
      </c>
      <c r="AS54" s="85"/>
      <c r="AT54" s="85">
        <v>0</v>
      </c>
      <c r="AU54" s="85"/>
      <c r="AV54" s="85" t="b">
        <v>0</v>
      </c>
      <c r="AW54" s="85" t="s">
        <v>694</v>
      </c>
      <c r="AX54" s="89" t="s">
        <v>746</v>
      </c>
      <c r="AY54" s="85" t="s">
        <v>66</v>
      </c>
      <c r="AZ54" s="85" t="str">
        <f>REPLACE(INDEX(GroupVertices[Group],MATCH(Vertices[[#This Row],[Vertex]],GroupVertices[Vertex],0)),1,1,"")</f>
        <v>2</v>
      </c>
      <c r="BA54" s="51"/>
      <c r="BB54" s="51"/>
      <c r="BC54" s="51"/>
      <c r="BD54" s="51"/>
      <c r="BE54" s="51" t="s">
        <v>293</v>
      </c>
      <c r="BF54" s="51" t="s">
        <v>293</v>
      </c>
      <c r="BG54" s="128" t="s">
        <v>1002</v>
      </c>
      <c r="BH54" s="128" t="s">
        <v>1002</v>
      </c>
      <c r="BI54" s="128" t="s">
        <v>961</v>
      </c>
      <c r="BJ54" s="128" t="s">
        <v>961</v>
      </c>
      <c r="BK54" s="128">
        <v>0</v>
      </c>
      <c r="BL54" s="131">
        <v>0</v>
      </c>
      <c r="BM54" s="128">
        <v>0</v>
      </c>
      <c r="BN54" s="131">
        <v>0</v>
      </c>
      <c r="BO54" s="128">
        <v>0</v>
      </c>
      <c r="BP54" s="131">
        <v>0</v>
      </c>
      <c r="BQ54" s="128">
        <v>19</v>
      </c>
      <c r="BR54" s="131">
        <v>100</v>
      </c>
      <c r="BS54" s="128">
        <v>19</v>
      </c>
      <c r="BT54" s="2"/>
      <c r="BU54" s="3"/>
      <c r="BV54" s="3"/>
      <c r="BW54" s="3"/>
      <c r="BX54" s="3"/>
    </row>
    <row r="55" spans="1:76" ht="15">
      <c r="A55" s="14" t="s">
        <v>260</v>
      </c>
      <c r="B55" s="15"/>
      <c r="C55" s="15" t="s">
        <v>64</v>
      </c>
      <c r="D55" s="93">
        <v>162.31804599918192</v>
      </c>
      <c r="E55" s="81"/>
      <c r="F55" s="112" t="s">
        <v>344</v>
      </c>
      <c r="G55" s="15"/>
      <c r="H55" s="16" t="s">
        <v>260</v>
      </c>
      <c r="I55" s="66"/>
      <c r="J55" s="66"/>
      <c r="K55" s="114" t="s">
        <v>803</v>
      </c>
      <c r="L55" s="94">
        <v>5.939718380434782</v>
      </c>
      <c r="M55" s="95">
        <v>4573.94140625</v>
      </c>
      <c r="N55" s="95">
        <v>5971.822265625</v>
      </c>
      <c r="O55" s="77"/>
      <c r="P55" s="96"/>
      <c r="Q55" s="96"/>
      <c r="R55" s="97"/>
      <c r="S55" s="51">
        <v>0</v>
      </c>
      <c r="T55" s="51">
        <v>2</v>
      </c>
      <c r="U55" s="52">
        <v>0.272727</v>
      </c>
      <c r="V55" s="52">
        <v>0.015625</v>
      </c>
      <c r="W55" s="52">
        <v>0.031292</v>
      </c>
      <c r="X55" s="52">
        <v>0.586071</v>
      </c>
      <c r="Y55" s="52">
        <v>0</v>
      </c>
      <c r="Z55" s="52">
        <v>0</v>
      </c>
      <c r="AA55" s="82">
        <v>55</v>
      </c>
      <c r="AB55" s="82"/>
      <c r="AC55" s="98"/>
      <c r="AD55" s="85" t="s">
        <v>569</v>
      </c>
      <c r="AE55" s="85">
        <v>68</v>
      </c>
      <c r="AF55" s="85">
        <v>913</v>
      </c>
      <c r="AG55" s="85">
        <v>5035</v>
      </c>
      <c r="AH55" s="85">
        <v>889</v>
      </c>
      <c r="AI55" s="85"/>
      <c r="AJ55" s="85" t="s">
        <v>611</v>
      </c>
      <c r="AK55" s="85"/>
      <c r="AL55" s="85"/>
      <c r="AM55" s="85"/>
      <c r="AN55" s="87">
        <v>41856.41409722222</v>
      </c>
      <c r="AO55" s="89" t="s">
        <v>682</v>
      </c>
      <c r="AP55" s="85" t="b">
        <v>0</v>
      </c>
      <c r="AQ55" s="85" t="b">
        <v>0</v>
      </c>
      <c r="AR55" s="85" t="b">
        <v>1</v>
      </c>
      <c r="AS55" s="85"/>
      <c r="AT55" s="85">
        <v>3</v>
      </c>
      <c r="AU55" s="89" t="s">
        <v>687</v>
      </c>
      <c r="AV55" s="85" t="b">
        <v>0</v>
      </c>
      <c r="AW55" s="85" t="s">
        <v>694</v>
      </c>
      <c r="AX55" s="89" t="s">
        <v>747</v>
      </c>
      <c r="AY55" s="85" t="s">
        <v>66</v>
      </c>
      <c r="AZ55" s="85" t="str">
        <f>REPLACE(INDEX(GroupVertices[Group],MATCH(Vertices[[#This Row],[Vertex]],GroupVertices[Vertex],0)),1,1,"")</f>
        <v>2</v>
      </c>
      <c r="BA55" s="51"/>
      <c r="BB55" s="51"/>
      <c r="BC55" s="51"/>
      <c r="BD55" s="51"/>
      <c r="BE55" s="51" t="s">
        <v>293</v>
      </c>
      <c r="BF55" s="51" t="s">
        <v>293</v>
      </c>
      <c r="BG55" s="128" t="s">
        <v>1002</v>
      </c>
      <c r="BH55" s="128" t="s">
        <v>1002</v>
      </c>
      <c r="BI55" s="128" t="s">
        <v>961</v>
      </c>
      <c r="BJ55" s="128" t="s">
        <v>961</v>
      </c>
      <c r="BK55" s="128">
        <v>0</v>
      </c>
      <c r="BL55" s="131">
        <v>0</v>
      </c>
      <c r="BM55" s="128">
        <v>0</v>
      </c>
      <c r="BN55" s="131">
        <v>0</v>
      </c>
      <c r="BO55" s="128">
        <v>0</v>
      </c>
      <c r="BP55" s="131">
        <v>0</v>
      </c>
      <c r="BQ55" s="128">
        <v>19</v>
      </c>
      <c r="BR55" s="131">
        <v>100</v>
      </c>
      <c r="BS55" s="128">
        <v>19</v>
      </c>
      <c r="BT55" s="2"/>
      <c r="BU55" s="3"/>
      <c r="BV55" s="3"/>
      <c r="BW55" s="3"/>
      <c r="BX55" s="3"/>
    </row>
    <row r="56" spans="1:76" ht="15">
      <c r="A56" s="14" t="s">
        <v>261</v>
      </c>
      <c r="B56" s="15"/>
      <c r="C56" s="15" t="s">
        <v>64</v>
      </c>
      <c r="D56" s="93">
        <v>162.41662980834784</v>
      </c>
      <c r="E56" s="81"/>
      <c r="F56" s="112" t="s">
        <v>345</v>
      </c>
      <c r="G56" s="15"/>
      <c r="H56" s="16" t="s">
        <v>261</v>
      </c>
      <c r="I56" s="66"/>
      <c r="J56" s="66"/>
      <c r="K56" s="114" t="s">
        <v>804</v>
      </c>
      <c r="L56" s="94">
        <v>5.939718380434782</v>
      </c>
      <c r="M56" s="95">
        <v>7237.68896484375</v>
      </c>
      <c r="N56" s="95">
        <v>9416.7236328125</v>
      </c>
      <c r="O56" s="77"/>
      <c r="P56" s="96"/>
      <c r="Q56" s="96"/>
      <c r="R56" s="97"/>
      <c r="S56" s="51">
        <v>0</v>
      </c>
      <c r="T56" s="51">
        <v>2</v>
      </c>
      <c r="U56" s="52">
        <v>0.272727</v>
      </c>
      <c r="V56" s="52">
        <v>0.015625</v>
      </c>
      <c r="W56" s="52">
        <v>0.031292</v>
      </c>
      <c r="X56" s="52">
        <v>0.586071</v>
      </c>
      <c r="Y56" s="52">
        <v>0</v>
      </c>
      <c r="Z56" s="52">
        <v>0</v>
      </c>
      <c r="AA56" s="82">
        <v>56</v>
      </c>
      <c r="AB56" s="82"/>
      <c r="AC56" s="98"/>
      <c r="AD56" s="85" t="s">
        <v>570</v>
      </c>
      <c r="AE56" s="85">
        <v>3923</v>
      </c>
      <c r="AF56" s="85">
        <v>1196</v>
      </c>
      <c r="AG56" s="85">
        <v>345</v>
      </c>
      <c r="AH56" s="85">
        <v>144</v>
      </c>
      <c r="AI56" s="85"/>
      <c r="AJ56" s="85"/>
      <c r="AK56" s="85" t="s">
        <v>632</v>
      </c>
      <c r="AL56" s="85"/>
      <c r="AM56" s="85"/>
      <c r="AN56" s="87">
        <v>40692.09578703704</v>
      </c>
      <c r="AO56" s="89" t="s">
        <v>683</v>
      </c>
      <c r="AP56" s="85" t="b">
        <v>0</v>
      </c>
      <c r="AQ56" s="85" t="b">
        <v>0</v>
      </c>
      <c r="AR56" s="85" t="b">
        <v>1</v>
      </c>
      <c r="AS56" s="85"/>
      <c r="AT56" s="85">
        <v>0</v>
      </c>
      <c r="AU56" s="89" t="s">
        <v>687</v>
      </c>
      <c r="AV56" s="85" t="b">
        <v>0</v>
      </c>
      <c r="AW56" s="85" t="s">
        <v>694</v>
      </c>
      <c r="AX56" s="89" t="s">
        <v>748</v>
      </c>
      <c r="AY56" s="85" t="s">
        <v>66</v>
      </c>
      <c r="AZ56" s="85" t="str">
        <f>REPLACE(INDEX(GroupVertices[Group],MATCH(Vertices[[#This Row],[Vertex]],GroupVertices[Vertex],0)),1,1,"")</f>
        <v>2</v>
      </c>
      <c r="BA56" s="51"/>
      <c r="BB56" s="51"/>
      <c r="BC56" s="51"/>
      <c r="BD56" s="51"/>
      <c r="BE56" s="51" t="s">
        <v>293</v>
      </c>
      <c r="BF56" s="51" t="s">
        <v>293</v>
      </c>
      <c r="BG56" s="128" t="s">
        <v>1002</v>
      </c>
      <c r="BH56" s="128" t="s">
        <v>1002</v>
      </c>
      <c r="BI56" s="128" t="s">
        <v>961</v>
      </c>
      <c r="BJ56" s="128" t="s">
        <v>961</v>
      </c>
      <c r="BK56" s="128">
        <v>0</v>
      </c>
      <c r="BL56" s="131">
        <v>0</v>
      </c>
      <c r="BM56" s="128">
        <v>0</v>
      </c>
      <c r="BN56" s="131">
        <v>0</v>
      </c>
      <c r="BO56" s="128">
        <v>0</v>
      </c>
      <c r="BP56" s="131">
        <v>0</v>
      </c>
      <c r="BQ56" s="128">
        <v>19</v>
      </c>
      <c r="BR56" s="131">
        <v>100</v>
      </c>
      <c r="BS56" s="128">
        <v>19</v>
      </c>
      <c r="BT56" s="2"/>
      <c r="BU56" s="3"/>
      <c r="BV56" s="3"/>
      <c r="BW56" s="3"/>
      <c r="BX56" s="3"/>
    </row>
    <row r="57" spans="1:76" ht="15">
      <c r="A57" s="14" t="s">
        <v>263</v>
      </c>
      <c r="B57" s="15"/>
      <c r="C57" s="15" t="s">
        <v>64</v>
      </c>
      <c r="D57" s="93">
        <v>162.195425854919</v>
      </c>
      <c r="E57" s="81"/>
      <c r="F57" s="112" t="s">
        <v>347</v>
      </c>
      <c r="G57" s="15"/>
      <c r="H57" s="16" t="s">
        <v>263</v>
      </c>
      <c r="I57" s="66"/>
      <c r="J57" s="66"/>
      <c r="K57" s="114" t="s">
        <v>805</v>
      </c>
      <c r="L57" s="94">
        <v>1</v>
      </c>
      <c r="M57" s="95">
        <v>2370.0068359375</v>
      </c>
      <c r="N57" s="95">
        <v>2503.787841796875</v>
      </c>
      <c r="O57" s="77"/>
      <c r="P57" s="96"/>
      <c r="Q57" s="96"/>
      <c r="R57" s="97"/>
      <c r="S57" s="51">
        <v>0</v>
      </c>
      <c r="T57" s="51">
        <v>1</v>
      </c>
      <c r="U57" s="52">
        <v>0</v>
      </c>
      <c r="V57" s="52">
        <v>0.021277</v>
      </c>
      <c r="W57" s="52">
        <v>0</v>
      </c>
      <c r="X57" s="52">
        <v>0.550656</v>
      </c>
      <c r="Y57" s="52">
        <v>0</v>
      </c>
      <c r="Z57" s="52">
        <v>0</v>
      </c>
      <c r="AA57" s="82">
        <v>57</v>
      </c>
      <c r="AB57" s="82"/>
      <c r="AC57" s="98"/>
      <c r="AD57" s="85" t="s">
        <v>571</v>
      </c>
      <c r="AE57" s="85">
        <v>655</v>
      </c>
      <c r="AF57" s="85">
        <v>561</v>
      </c>
      <c r="AG57" s="85">
        <v>20714</v>
      </c>
      <c r="AH57" s="85">
        <v>16401</v>
      </c>
      <c r="AI57" s="85"/>
      <c r="AJ57" s="85"/>
      <c r="AK57" s="85" t="s">
        <v>633</v>
      </c>
      <c r="AL57" s="85"/>
      <c r="AM57" s="85"/>
      <c r="AN57" s="87">
        <v>41748.736342592594</v>
      </c>
      <c r="AO57" s="89" t="s">
        <v>684</v>
      </c>
      <c r="AP57" s="85" t="b">
        <v>1</v>
      </c>
      <c r="AQ57" s="85" t="b">
        <v>0</v>
      </c>
      <c r="AR57" s="85" t="b">
        <v>1</v>
      </c>
      <c r="AS57" s="85"/>
      <c r="AT57" s="85">
        <v>1</v>
      </c>
      <c r="AU57" s="89" t="s">
        <v>687</v>
      </c>
      <c r="AV57" s="85" t="b">
        <v>0</v>
      </c>
      <c r="AW57" s="85" t="s">
        <v>694</v>
      </c>
      <c r="AX57" s="89" t="s">
        <v>749</v>
      </c>
      <c r="AY57" s="85" t="s">
        <v>66</v>
      </c>
      <c r="AZ57" s="85" t="str">
        <f>REPLACE(INDEX(GroupVertices[Group],MATCH(Vertices[[#This Row],[Vertex]],GroupVertices[Vertex],0)),1,1,"")</f>
        <v>1</v>
      </c>
      <c r="BA57" s="51"/>
      <c r="BB57" s="51"/>
      <c r="BC57" s="51"/>
      <c r="BD57" s="51"/>
      <c r="BE57" s="51" t="s">
        <v>293</v>
      </c>
      <c r="BF57" s="51" t="s">
        <v>293</v>
      </c>
      <c r="BG57" s="128" t="s">
        <v>1001</v>
      </c>
      <c r="BH57" s="128" t="s">
        <v>1001</v>
      </c>
      <c r="BI57" s="128" t="s">
        <v>1017</v>
      </c>
      <c r="BJ57" s="128" t="s">
        <v>1017</v>
      </c>
      <c r="BK57" s="128">
        <v>0</v>
      </c>
      <c r="BL57" s="131">
        <v>0</v>
      </c>
      <c r="BM57" s="128">
        <v>0</v>
      </c>
      <c r="BN57" s="131">
        <v>0</v>
      </c>
      <c r="BO57" s="128">
        <v>0</v>
      </c>
      <c r="BP57" s="131">
        <v>0</v>
      </c>
      <c r="BQ57" s="128">
        <v>15</v>
      </c>
      <c r="BR57" s="131">
        <v>100</v>
      </c>
      <c r="BS57" s="128">
        <v>15</v>
      </c>
      <c r="BT57" s="2"/>
      <c r="BU57" s="3"/>
      <c r="BV57" s="3"/>
      <c r="BW57" s="3"/>
      <c r="BX57" s="3"/>
    </row>
    <row r="58" spans="1:76" ht="15">
      <c r="A58" s="99" t="s">
        <v>264</v>
      </c>
      <c r="B58" s="100"/>
      <c r="C58" s="100" t="s">
        <v>64</v>
      </c>
      <c r="D58" s="101">
        <v>162.00069670536513</v>
      </c>
      <c r="E58" s="102"/>
      <c r="F58" s="113" t="s">
        <v>348</v>
      </c>
      <c r="G58" s="100"/>
      <c r="H58" s="103" t="s">
        <v>264</v>
      </c>
      <c r="I58" s="104"/>
      <c r="J58" s="104"/>
      <c r="K58" s="115" t="s">
        <v>806</v>
      </c>
      <c r="L58" s="105">
        <v>5.939718380434782</v>
      </c>
      <c r="M58" s="106">
        <v>8113.65771484375</v>
      </c>
      <c r="N58" s="106">
        <v>6645.44775390625</v>
      </c>
      <c r="O58" s="107"/>
      <c r="P58" s="108"/>
      <c r="Q58" s="108"/>
      <c r="R58" s="109"/>
      <c r="S58" s="51">
        <v>0</v>
      </c>
      <c r="T58" s="51">
        <v>2</v>
      </c>
      <c r="U58" s="52">
        <v>0.272727</v>
      </c>
      <c r="V58" s="52">
        <v>0.015625</v>
      </c>
      <c r="W58" s="52">
        <v>0.031292</v>
      </c>
      <c r="X58" s="52">
        <v>0.586071</v>
      </c>
      <c r="Y58" s="52">
        <v>0</v>
      </c>
      <c r="Z58" s="52">
        <v>0</v>
      </c>
      <c r="AA58" s="110">
        <v>58</v>
      </c>
      <c r="AB58" s="110"/>
      <c r="AC58" s="111"/>
      <c r="AD58" s="85" t="s">
        <v>572</v>
      </c>
      <c r="AE58" s="85">
        <v>13</v>
      </c>
      <c r="AF58" s="85">
        <v>2</v>
      </c>
      <c r="AG58" s="85">
        <v>39</v>
      </c>
      <c r="AH58" s="85">
        <v>31</v>
      </c>
      <c r="AI58" s="85"/>
      <c r="AJ58" s="85" t="s">
        <v>612</v>
      </c>
      <c r="AK58" s="85" t="s">
        <v>634</v>
      </c>
      <c r="AL58" s="85"/>
      <c r="AM58" s="85"/>
      <c r="AN58" s="87">
        <v>43696.44871527778</v>
      </c>
      <c r="AO58" s="85"/>
      <c r="AP58" s="85" t="b">
        <v>1</v>
      </c>
      <c r="AQ58" s="85" t="b">
        <v>0</v>
      </c>
      <c r="AR58" s="85" t="b">
        <v>0</v>
      </c>
      <c r="AS58" s="85"/>
      <c r="AT58" s="85">
        <v>0</v>
      </c>
      <c r="AU58" s="85"/>
      <c r="AV58" s="85" t="b">
        <v>0</v>
      </c>
      <c r="AW58" s="85" t="s">
        <v>694</v>
      </c>
      <c r="AX58" s="89" t="s">
        <v>750</v>
      </c>
      <c r="AY58" s="85" t="s">
        <v>66</v>
      </c>
      <c r="AZ58" s="85" t="str">
        <f>REPLACE(INDEX(GroupVertices[Group],MATCH(Vertices[[#This Row],[Vertex]],GroupVertices[Vertex],0)),1,1,"")</f>
        <v>2</v>
      </c>
      <c r="BA58" s="51"/>
      <c r="BB58" s="51"/>
      <c r="BC58" s="51"/>
      <c r="BD58" s="51"/>
      <c r="BE58" s="51" t="s">
        <v>293</v>
      </c>
      <c r="BF58" s="51" t="s">
        <v>293</v>
      </c>
      <c r="BG58" s="128" t="s">
        <v>1002</v>
      </c>
      <c r="BH58" s="128" t="s">
        <v>1002</v>
      </c>
      <c r="BI58" s="128" t="s">
        <v>961</v>
      </c>
      <c r="BJ58" s="128" t="s">
        <v>961</v>
      </c>
      <c r="BK58" s="128">
        <v>0</v>
      </c>
      <c r="BL58" s="131">
        <v>0</v>
      </c>
      <c r="BM58" s="128">
        <v>0</v>
      </c>
      <c r="BN58" s="131">
        <v>0</v>
      </c>
      <c r="BO58" s="128">
        <v>0</v>
      </c>
      <c r="BP58" s="131">
        <v>0</v>
      </c>
      <c r="BQ58" s="128">
        <v>19</v>
      </c>
      <c r="BR58" s="131">
        <v>100</v>
      </c>
      <c r="BS58" s="128">
        <v>19</v>
      </c>
      <c r="BT58" s="2"/>
      <c r="BU58" s="3"/>
      <c r="BV58" s="3"/>
      <c r="BW58" s="3"/>
      <c r="BX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8"/>
    <dataValidation allowBlank="1" showInputMessage="1" promptTitle="Vertex Tooltip" prompt="Enter optional text that will pop up when the mouse is hovered over the vertex." errorTitle="Invalid Vertex Image Key" sqref="K3:K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8"/>
    <dataValidation allowBlank="1" showInputMessage="1" promptTitle="Vertex Label Fill Color" prompt="To select an optional fill color for the Label shape, right-click and select Select Color on the right-click menu." sqref="I3:I58"/>
    <dataValidation allowBlank="1" showInputMessage="1" promptTitle="Vertex Image File" prompt="Enter the path to an image file.  Hover over the column header for examples." errorTitle="Invalid Vertex Image Key" sqref="F3:F58"/>
    <dataValidation allowBlank="1" showInputMessage="1" promptTitle="Vertex Color" prompt="To select an optional vertex color, right-click and select Select Color on the right-click menu." sqref="B3:B58"/>
    <dataValidation allowBlank="1" showInputMessage="1" promptTitle="Vertex Opacity" prompt="Enter an optional vertex opacity between 0 (transparent) and 100 (opaque)." errorTitle="Invalid Vertex Opacity" error="The optional vertex opacity must be a whole number between 0 and 10." sqref="E3:E58"/>
    <dataValidation type="list" allowBlank="1" showInputMessage="1" showErrorMessage="1" promptTitle="Vertex Shape" prompt="Select an optional vertex shape." errorTitle="Invalid Vertex Shape" error="You have entered an invalid vertex shape.  Try selecting from the drop-down list instead." sqref="C3:C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8">
      <formula1>ValidVertexLabelPositions</formula1>
    </dataValidation>
    <dataValidation allowBlank="1" showInputMessage="1" showErrorMessage="1" promptTitle="Vertex Name" prompt="Enter the name of the vertex." sqref="A3:A58"/>
  </dataValidations>
  <hyperlinks>
    <hyperlink ref="AJ30" r:id="rId1" display="http://t.co/AwppiP7f7h"/>
    <hyperlink ref="AL4" r:id="rId2" display="https://www.alhurra.com/z/696"/>
    <hyperlink ref="AL30" r:id="rId3" display="http://t.co/AwppiP7f7h"/>
    <hyperlink ref="AL31" r:id="rId4" display="https://t.co/RHqu897puc"/>
    <hyperlink ref="AL38" r:id="rId5" display="http://www.fb.com/mghandour"/>
    <hyperlink ref="AL39" r:id="rId6" display="https://t.co/F3fLcf5sH7"/>
    <hyperlink ref="AL40" r:id="rId7" display="http://washingtoninstitute.org/"/>
    <hyperlink ref="AL48" r:id="rId8" display="https://il.linkedin.com/in/dr-edy-cohen-b39b2984"/>
    <hyperlink ref="AO3" r:id="rId9" display="https://pbs.twimg.com/profile_banners/54082707/1405564405"/>
    <hyperlink ref="AO4" r:id="rId10" display="https://pbs.twimg.com/profile_banners/525608270/1541189339"/>
    <hyperlink ref="AO5" r:id="rId11" display="https://pbs.twimg.com/profile_banners/1148301201030692866/1562611744"/>
    <hyperlink ref="AO6" r:id="rId12" display="https://pbs.twimg.com/profile_banners/2461356754/1543086988"/>
    <hyperlink ref="AO7" r:id="rId13" display="https://pbs.twimg.com/profile_banners/857592561405394944/1515779743"/>
    <hyperlink ref="AO8" r:id="rId14" display="https://pbs.twimg.com/profile_banners/247775593/1549588393"/>
    <hyperlink ref="AO9" r:id="rId15" display="https://pbs.twimg.com/profile_banners/1057357261201461249/1543880383"/>
    <hyperlink ref="AO10" r:id="rId16" display="https://pbs.twimg.com/profile_banners/791676535073804288/1544199323"/>
    <hyperlink ref="AO11" r:id="rId17" display="https://pbs.twimg.com/profile_banners/4757320576/1546119435"/>
    <hyperlink ref="AO13" r:id="rId18" display="https://pbs.twimg.com/profile_banners/461744886/1550935175"/>
    <hyperlink ref="AO14" r:id="rId19" display="https://pbs.twimg.com/profile_banners/1007479942551130119/1529037751"/>
    <hyperlink ref="AO15" r:id="rId20" display="https://pbs.twimg.com/profile_banners/493983998/1354682998"/>
    <hyperlink ref="AO16" r:id="rId21" display="https://pbs.twimg.com/profile_banners/630721743/1466116769"/>
    <hyperlink ref="AO17" r:id="rId22" display="https://pbs.twimg.com/profile_banners/220927509/1479487089"/>
    <hyperlink ref="AO19" r:id="rId23" display="https://pbs.twimg.com/profile_banners/1164616873985658880/1566503076"/>
    <hyperlink ref="AO20" r:id="rId24" display="https://pbs.twimg.com/profile_banners/717891817656688640/1567121555"/>
    <hyperlink ref="AO21" r:id="rId25" display="https://pbs.twimg.com/profile_banners/1112901432708157442/1562143844"/>
    <hyperlink ref="AO22" r:id="rId26" display="https://pbs.twimg.com/profile_banners/269900206/1566679052"/>
    <hyperlink ref="AO23" r:id="rId27" display="https://pbs.twimg.com/profile_banners/514180282/1561341885"/>
    <hyperlink ref="AO25" r:id="rId28" display="https://pbs.twimg.com/profile_banners/1123366627163156480/1558995226"/>
    <hyperlink ref="AO27" r:id="rId29" display="https://pbs.twimg.com/profile_banners/1115587346/1564484622"/>
    <hyperlink ref="AO28" r:id="rId30" display="https://pbs.twimg.com/profile_banners/893416416069681152/1558816852"/>
    <hyperlink ref="AO29" r:id="rId31" display="https://pbs.twimg.com/profile_banners/1467048788/1498834968"/>
    <hyperlink ref="AO31" r:id="rId32" display="https://pbs.twimg.com/profile_banners/60598920/1541352971"/>
    <hyperlink ref="AO32" r:id="rId33" display="https://pbs.twimg.com/profile_banners/2826983028/1562970543"/>
    <hyperlink ref="AO34" r:id="rId34" display="https://pbs.twimg.com/profile_banners/1166893916785926144/1567044366"/>
    <hyperlink ref="AO35" r:id="rId35" display="https://pbs.twimg.com/profile_banners/4365439875/1567201168"/>
    <hyperlink ref="AO36" r:id="rId36" display="https://pbs.twimg.com/profile_banners/3276219470/1563673470"/>
    <hyperlink ref="AO37" r:id="rId37" display="https://pbs.twimg.com/profile_banners/1120614535738601472/1556012419"/>
    <hyperlink ref="AO38" r:id="rId38" display="https://pbs.twimg.com/profile_banners/194587714/1423841732"/>
    <hyperlink ref="AO39" r:id="rId39" display="https://pbs.twimg.com/profile_banners/10228272/1563295551"/>
    <hyperlink ref="AO40" r:id="rId40" display="https://pbs.twimg.com/profile_banners/42610563/1502741761"/>
    <hyperlink ref="AO41" r:id="rId41" display="https://pbs.twimg.com/profile_banners/1133649406354493440/1559119300"/>
    <hyperlink ref="AO42" r:id="rId42" display="https://pbs.twimg.com/profile_banners/1165759607870021632/1567126822"/>
    <hyperlink ref="AO44" r:id="rId43" display="https://pbs.twimg.com/profile_banners/1035234157/1533135025"/>
    <hyperlink ref="AO45" r:id="rId44" display="https://pbs.twimg.com/profile_banners/384788500/1416149649"/>
    <hyperlink ref="AO46" r:id="rId45" display="https://pbs.twimg.com/profile_banners/319801657/1566922672"/>
    <hyperlink ref="AO48" r:id="rId46" display="https://pbs.twimg.com/profile_banners/884177244/1561134655"/>
    <hyperlink ref="AO50" r:id="rId47" display="https://pbs.twimg.com/profile_banners/1166004508331319296/1567200547"/>
    <hyperlink ref="AO51" r:id="rId48" display="https://pbs.twimg.com/profile_banners/1115324086924849154/1554786610"/>
    <hyperlink ref="AO52" r:id="rId49" display="https://pbs.twimg.com/profile_banners/1091753023469178880/1554575457"/>
    <hyperlink ref="AO55" r:id="rId50" display="https://pbs.twimg.com/profile_banners/2708907992/1556617193"/>
    <hyperlink ref="AO56" r:id="rId51" display="https://pbs.twimg.com/profile_banners/307120824/1565014023"/>
    <hyperlink ref="AO57" r:id="rId52" display="https://pbs.twimg.com/profile_banners/2495253976/1486848687"/>
    <hyperlink ref="AU3" r:id="rId53" display="http://abs.twimg.com/images/themes/theme8/bg.gif"/>
    <hyperlink ref="AU4" r:id="rId54" display="http://abs.twimg.com/images/themes/theme3/bg.gif"/>
    <hyperlink ref="AU5" r:id="rId55" display="http://abs.twimg.com/images/themes/theme1/bg.png"/>
    <hyperlink ref="AU6" r:id="rId56" display="http://abs.twimg.com/images/themes/theme1/bg.png"/>
    <hyperlink ref="AU8" r:id="rId57" display="http://abs.twimg.com/images/themes/theme18/bg.gif"/>
    <hyperlink ref="AU12" r:id="rId58" display="http://abs.twimg.com/images/themes/theme1/bg.png"/>
    <hyperlink ref="AU13" r:id="rId59" display="http://abs.twimg.com/images/themes/theme1/bg.png"/>
    <hyperlink ref="AU15" r:id="rId60" display="http://abs.twimg.com/images/themes/theme1/bg.png"/>
    <hyperlink ref="AU16" r:id="rId61" display="http://abs.twimg.com/images/themes/theme1/bg.png"/>
    <hyperlink ref="AU17" r:id="rId62" display="http://abs.twimg.com/images/themes/theme1/bg.png"/>
    <hyperlink ref="AU22" r:id="rId63" display="http://abs.twimg.com/images/themes/theme1/bg.png"/>
    <hyperlink ref="AU23" r:id="rId64" display="http://abs.twimg.com/images/themes/theme1/bg.png"/>
    <hyperlink ref="AU24" r:id="rId65" display="http://abs.twimg.com/images/themes/theme1/bg.png"/>
    <hyperlink ref="AU25" r:id="rId66" display="http://abs.twimg.com/images/themes/theme1/bg.png"/>
    <hyperlink ref="AU26" r:id="rId67" display="http://abs.twimg.com/images/themes/theme1/bg.png"/>
    <hyperlink ref="AU27" r:id="rId68" display="http://abs.twimg.com/images/themes/theme1/bg.png"/>
    <hyperlink ref="AU29" r:id="rId69" display="http://abs.twimg.com/images/themes/theme1/bg.png"/>
    <hyperlink ref="AU30" r:id="rId70" display="http://abs.twimg.com/images/themes/theme1/bg.png"/>
    <hyperlink ref="AU31" r:id="rId71" display="http://abs.twimg.com/images/themes/theme1/bg.png"/>
    <hyperlink ref="AU32" r:id="rId72" display="http://abs.twimg.com/images/themes/theme1/bg.png"/>
    <hyperlink ref="AU35" r:id="rId73" display="http://abs.twimg.com/images/themes/theme1/bg.png"/>
    <hyperlink ref="AU36" r:id="rId74" display="http://abs.twimg.com/images/themes/theme1/bg.png"/>
    <hyperlink ref="AU38" r:id="rId75" display="http://abs.twimg.com/images/themes/theme15/bg.png"/>
    <hyperlink ref="AU39" r:id="rId76" display="http://abs.twimg.com/images/themes/theme14/bg.gif"/>
    <hyperlink ref="AU40" r:id="rId77" display="http://abs.twimg.com/images/themes/theme1/bg.png"/>
    <hyperlink ref="AU44" r:id="rId78" display="http://abs.twimg.com/images/themes/theme1/bg.png"/>
    <hyperlink ref="AU45" r:id="rId79" display="http://abs.twimg.com/images/themes/theme1/bg.png"/>
    <hyperlink ref="AU46" r:id="rId80" display="http://abs.twimg.com/images/themes/theme19/bg.gif"/>
    <hyperlink ref="AU48" r:id="rId81" display="http://abs.twimg.com/images/themes/theme1/bg.png"/>
    <hyperlink ref="AU55" r:id="rId82" display="http://abs.twimg.com/images/themes/theme1/bg.png"/>
    <hyperlink ref="AU56" r:id="rId83" display="http://abs.twimg.com/images/themes/theme1/bg.png"/>
    <hyperlink ref="AU57" r:id="rId84" display="http://abs.twimg.com/images/themes/theme1/bg.png"/>
    <hyperlink ref="F3" r:id="rId85" display="http://pbs.twimg.com/profile_images/541670155797807104/332YhohL_normal.jpeg"/>
    <hyperlink ref="F4" r:id="rId86" display="http://pbs.twimg.com/profile_images/1058450943971414016/ZILMH7Xj_normal.jpg"/>
    <hyperlink ref="F5" r:id="rId87" display="http://pbs.twimg.com/profile_images/1148301631768973312/gOjsDeFe_normal.png"/>
    <hyperlink ref="F6" r:id="rId88" display="http://pbs.twimg.com/profile_images/1048585401794023429/shrV83UL_normal.jpg"/>
    <hyperlink ref="F7" r:id="rId89" display="http://pbs.twimg.com/profile_images/1053081376185110528/YIl8syNx_normal.jpg"/>
    <hyperlink ref="F8" r:id="rId90" display="http://pbs.twimg.com/profile_images/1093679102781997056/mYFzYARr_normal.jpg"/>
    <hyperlink ref="F9" r:id="rId91" display="http://pbs.twimg.com/profile_images/1057594720816455680/fpToV4Pv_normal.jpg"/>
    <hyperlink ref="F10" r:id="rId92" display="http://pbs.twimg.com/profile_images/1071075717696364545/zsBhpxdj_normal.jpg"/>
    <hyperlink ref="F11" r:id="rId93" display="http://pbs.twimg.com/profile_images/1048691133948334081/VIeyQZjO_normal.jpg"/>
    <hyperlink ref="F12" r:id="rId94" display="http://pbs.twimg.com/profile_images/1764772121/image_normal.jpg"/>
    <hyperlink ref="F13" r:id="rId95" display="http://pbs.twimg.com/profile_images/1060251098202685449/Eho_Cuwi_normal.jpg"/>
    <hyperlink ref="F14" r:id="rId96" display="http://pbs.twimg.com/profile_images/1048562893762039808/k-dpqfKA_normal.jpg"/>
    <hyperlink ref="F15" r:id="rId97" display="http://pbs.twimg.com/profile_images/1139061876959186944/HCDVVlZn_normal.jpg"/>
    <hyperlink ref="F16" r:id="rId98" display="http://pbs.twimg.com/profile_images/1058452241638719489/O-OGr4cX_normal.jpg"/>
    <hyperlink ref="F17" r:id="rId99" display="http://pbs.twimg.com/profile_images/749496173795434496/0EEOV7Yx_normal.jpg"/>
    <hyperlink ref="F18" r:id="rId100" display="http://pbs.twimg.com/profile_images/1144423940355440642/ekTuV2Ae_normal.jpg"/>
    <hyperlink ref="F19" r:id="rId101" display="http://pbs.twimg.com/profile_images/1164624147546329093/vfBpVSAx_normal.jpg"/>
    <hyperlink ref="F20" r:id="rId102" display="http://pbs.twimg.com/profile_images/1161773876151574528/7cAoo0Sd_normal.jpg"/>
    <hyperlink ref="F21" r:id="rId103" display="http://pbs.twimg.com/profile_images/1159035931879452673/uiPdWuFX_normal.jpg"/>
    <hyperlink ref="F22" r:id="rId104" display="http://pbs.twimg.com/profile_images/1166786730223181825/knkeIqlk_normal.jpg"/>
    <hyperlink ref="F23" r:id="rId105" display="http://pbs.twimg.com/profile_images/1154996048546402304/aSQdZFsJ_normal.jpg"/>
    <hyperlink ref="F24" r:id="rId106" display="http://pbs.twimg.com/profile_images/675845516052324352/HkoLl1F2_normal.jpg"/>
    <hyperlink ref="F25" r:id="rId107" display="http://pbs.twimg.com/profile_images/1132257775113965569/fdDnoRrz_normal.png"/>
    <hyperlink ref="F26" r:id="rId108" display="http://pbs.twimg.com/profile_images/1054302578027184128/hDfevqvJ_normal.jpg"/>
    <hyperlink ref="F27" r:id="rId109" display="http://pbs.twimg.com/profile_images/872976437644595201/iV17LWEB_normal.jpg"/>
    <hyperlink ref="F28" r:id="rId110" display="http://pbs.twimg.com/profile_images/1159290125366546432/a4RwGZVW_normal.jpg"/>
    <hyperlink ref="F29" r:id="rId111" display="http://pbs.twimg.com/profile_images/1092916610271191041/ANB3-CeB_normal.jpg"/>
    <hyperlink ref="F30" r:id="rId112" display="http://pbs.twimg.com/profile_images/2198723304/Screen_Shot_2012-04-19_at_11.59.49_PM_normal.png"/>
    <hyperlink ref="F31" r:id="rId113" display="http://pbs.twimg.com/profile_images/1058739839384907776/WllDCirw_normal.jpg"/>
    <hyperlink ref="F32" r:id="rId114" display="http://pbs.twimg.com/profile_images/1164993309489713153/BANCA_gN_normal.jpg"/>
    <hyperlink ref="F33" r:id="rId115" display="http://pbs.twimg.com/profile_images/866364945042202624/Dgix4lok_normal.jpg"/>
    <hyperlink ref="F34" r:id="rId116" display="http://pbs.twimg.com/profile_images/1166894771606097920/bwVWGR6w_normal.jpg"/>
    <hyperlink ref="F35" r:id="rId117" display="http://pbs.twimg.com/profile_images/1167552436552306689/8hHcSSMd_normal.jpg"/>
    <hyperlink ref="F36" r:id="rId118" display="http://pbs.twimg.com/profile_images/1167563675387006977/tnqoj29p_normal.jpg"/>
    <hyperlink ref="F37" r:id="rId119" display="http://pbs.twimg.com/profile_images/1165961390156406784/rtBSG0d-_normal.jpg"/>
    <hyperlink ref="F38" r:id="rId120" display="http://pbs.twimg.com/profile_images/566260009139335170/YraxOiBp_normal.jpeg"/>
    <hyperlink ref="F39" r:id="rId121" display="http://pbs.twimg.com/profile_images/1148327441527689217/1QpS06D6_normal.png"/>
    <hyperlink ref="F40" r:id="rId122" display="http://pbs.twimg.com/profile_images/3306901265/c3ae890527eee0e55552a4e7e7443370_normal.jpeg"/>
    <hyperlink ref="F41" r:id="rId123" display="http://pbs.twimg.com/profile_images/1133654639591731203/XhfUORw0_normal.jpg"/>
    <hyperlink ref="F42" r:id="rId124" display="http://pbs.twimg.com/profile_images/1166556592675926022/696Mpqwf_normal.jpg"/>
    <hyperlink ref="F43" r:id="rId125" display="http://abs.twimg.com/sticky/default_profile_images/default_profile_normal.png"/>
    <hyperlink ref="F44" r:id="rId126" display="http://pbs.twimg.com/profile_images/1110604575705391107/DB3hWObT_normal.jpg"/>
    <hyperlink ref="F45" r:id="rId127" display="http://pbs.twimg.com/profile_images/547110836255219712/1U36hCUr_normal.jpeg"/>
    <hyperlink ref="F46" r:id="rId128" display="http://pbs.twimg.com/profile_images/1132494720654041088/ox942um6_normal.jpg"/>
    <hyperlink ref="F47" r:id="rId129" display="http://pbs.twimg.com/profile_images/1149920635050692608/ws7ruuMK_normal.jpg"/>
    <hyperlink ref="F48" r:id="rId130" display="http://pbs.twimg.com/profile_images/1125026618651684864/ozyMWCfq_normal.jpg"/>
    <hyperlink ref="F49" r:id="rId131" display="http://pbs.twimg.com/profile_images/1145486338646560768/wyez2KQC_normal.jpg"/>
    <hyperlink ref="F50" r:id="rId132" display="http://pbs.twimg.com/profile_images/1167401591416283136/okvF1pXn_normal.jpg"/>
    <hyperlink ref="F51" r:id="rId133" display="http://pbs.twimg.com/profile_images/1115479544943841280/HAgPimN6_normal.jpg"/>
    <hyperlink ref="F52" r:id="rId134" display="http://pbs.twimg.com/profile_images/1114596375289892874/5Z78eK6r_normal.jpg"/>
    <hyperlink ref="F53" r:id="rId135" display="http://pbs.twimg.com/profile_images/1085120550052286464/97skBLXY_normal.jpg"/>
    <hyperlink ref="F54" r:id="rId136" display="http://pbs.twimg.com/profile_images/1082305631636373506/Fj88dNs1_normal.jpg"/>
    <hyperlink ref="F55" r:id="rId137" display="http://pbs.twimg.com/profile_images/1045027559392579585/OpNLNQcT_normal.jpg"/>
    <hyperlink ref="F56" r:id="rId138" display="http://pbs.twimg.com/profile_images/1158380032533979137/jmxD93hX_normal.jpg"/>
    <hyperlink ref="F57" r:id="rId139" display="http://pbs.twimg.com/profile_images/1109935176233246726/Z2KjQnEI_normal.jpg"/>
    <hyperlink ref="F58" r:id="rId140" display="http://pbs.twimg.com/profile_images/1166715099475775490/YZLdgvNf_normal.jpg"/>
    <hyperlink ref="AX3" r:id="rId141" display="https://twitter.com/charbelantoun"/>
    <hyperlink ref="AX4" r:id="rId142" display="https://twitter.com/dcalhurra"/>
    <hyperlink ref="AX5" r:id="rId143" display="https://twitter.com/albertomiguelf5"/>
    <hyperlink ref="AX6" r:id="rId144" display="https://twitter.com/la7n_hady"/>
    <hyperlink ref="AX7" r:id="rId145" display="https://twitter.com/mbs227472ttt14m"/>
    <hyperlink ref="AX8" r:id="rId146" display="https://twitter.com/falshalawi"/>
    <hyperlink ref="AX9" r:id="rId147" display="https://twitter.com/jknrxwkddcsmqto"/>
    <hyperlink ref="AX10" r:id="rId148" display="https://twitter.com/k_2030_m"/>
    <hyperlink ref="AX11" r:id="rId149" display="https://twitter.com/ftem22477"/>
    <hyperlink ref="AX12" r:id="rId150" display="https://twitter.com/mqk50"/>
    <hyperlink ref="AX13" r:id="rId151" display="https://twitter.com/salemanj"/>
    <hyperlink ref="AX14" r:id="rId152" display="https://twitter.com/mg95zr"/>
    <hyperlink ref="AX15" r:id="rId153" display="https://twitter.com/gzalh1"/>
    <hyperlink ref="AX16" r:id="rId154" display="https://twitter.com/mmmm0505"/>
    <hyperlink ref="AX17" r:id="rId155" display="https://twitter.com/afun777"/>
    <hyperlink ref="AX18" r:id="rId156" display="https://twitter.com/alshahranimufl1"/>
    <hyperlink ref="AX19" r:id="rId157" display="https://twitter.com/icvvhuw9vsziso7"/>
    <hyperlink ref="AX20" r:id="rId158" display="https://twitter.com/sdalshmrany808"/>
    <hyperlink ref="AX21" r:id="rId159" display="https://twitter.com/8te7rxvqeipbddy"/>
    <hyperlink ref="AX22" r:id="rId160" display="https://twitter.com/moham977"/>
    <hyperlink ref="AX23" r:id="rId161" display="https://twitter.com/m_n_5800"/>
    <hyperlink ref="AX24" r:id="rId162" display="https://twitter.com/ngbahrain"/>
    <hyperlink ref="AX25" r:id="rId163" display="https://twitter.com/shqdmm"/>
    <hyperlink ref="AX26" r:id="rId164" display="https://twitter.com/mfaaa1987"/>
    <hyperlink ref="AX27" r:id="rId165" display="https://twitter.com/fafafa2030"/>
    <hyperlink ref="AX28" r:id="rId166" display="https://twitter.com/ali_gh_s"/>
    <hyperlink ref="AX29" r:id="rId167" display="https://twitter.com/aminalammar"/>
    <hyperlink ref="AX30" r:id="rId168" display="https://twitter.com/dcal"/>
    <hyperlink ref="AX31" r:id="rId169" display="https://twitter.com/alhurranews"/>
    <hyperlink ref="AX32" r:id="rId170" display="https://twitter.com/alwahsh6325"/>
    <hyperlink ref="AX33" r:id="rId171" display="https://twitter.com/marwaal61"/>
    <hyperlink ref="AX34" r:id="rId172" display="https://twitter.com/pacific_2020"/>
    <hyperlink ref="AX35" r:id="rId173" display="https://twitter.com/yasser_humairi"/>
    <hyperlink ref="AX36" r:id="rId174" display="https://twitter.com/edrsedrs"/>
    <hyperlink ref="AX37" r:id="rId175" display="https://twitter.com/omarali904"/>
    <hyperlink ref="AX38" r:id="rId176" display="https://twitter.com/michelghandour"/>
    <hyperlink ref="AX39" r:id="rId177" display="https://twitter.com/youtube"/>
    <hyperlink ref="AX40" r:id="rId178" display="https://twitter.com/haningdr"/>
    <hyperlink ref="AX41" r:id="rId179" display="https://twitter.com/rjlsmoo"/>
    <hyperlink ref="AX42" r:id="rId180" display="https://twitter.com/emadforman"/>
    <hyperlink ref="AX43" r:id="rId181" display="https://twitter.com/alhamdani_f"/>
    <hyperlink ref="AX44" r:id="rId182" display="https://twitter.com/joumana_dak"/>
    <hyperlink ref="AX45" r:id="rId183" display="https://twitter.com/ramadhansj"/>
    <hyperlink ref="AX46" r:id="rId184" display="https://twitter.com/abosife2010"/>
    <hyperlink ref="AX47" r:id="rId185" display="https://twitter.com/i3tox8rsobjiftw"/>
    <hyperlink ref="AX48" r:id="rId186" display="https://twitter.com/edycohen"/>
    <hyperlink ref="AX49" r:id="rId187" display="https://twitter.com/fade_salh"/>
    <hyperlink ref="AX50" r:id="rId188" display="https://twitter.com/i38853673"/>
    <hyperlink ref="AX51" r:id="rId189" display="https://twitter.com/saud2918"/>
    <hyperlink ref="AX52" r:id="rId190" display="https://twitter.com/ikwfmamtvkd9bzy"/>
    <hyperlink ref="AX53" r:id="rId191" display="https://twitter.com/mahmodshafei"/>
    <hyperlink ref="AX54" r:id="rId192" display="https://twitter.com/mdjdel7u11bmcpe"/>
    <hyperlink ref="AX55" r:id="rId193" display="https://twitter.com/aypress"/>
    <hyperlink ref="AX56" r:id="rId194" display="https://twitter.com/x_xmxm"/>
    <hyperlink ref="AX57" r:id="rId195" display="https://twitter.com/alsanea2"/>
    <hyperlink ref="AX58" r:id="rId196" display="https://twitter.com/jvavcad45u3xi38"/>
  </hyperlinks>
  <printOptions/>
  <pageMargins left="0.7" right="0.7" top="0.75" bottom="0.75" header="0.3" footer="0.3"/>
  <pageSetup horizontalDpi="600" verticalDpi="600" orientation="portrait" r:id="rId200"/>
  <legacyDrawing r:id="rId198"/>
  <tableParts>
    <tablePart r:id="rId19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863</v>
      </c>
      <c r="Z2" s="13" t="s">
        <v>870</v>
      </c>
      <c r="AA2" s="13" t="s">
        <v>884</v>
      </c>
      <c r="AB2" s="13" t="s">
        <v>921</v>
      </c>
      <c r="AC2" s="13" t="s">
        <v>959</v>
      </c>
      <c r="AD2" s="13" t="s">
        <v>971</v>
      </c>
      <c r="AE2" s="13" t="s">
        <v>972</v>
      </c>
      <c r="AF2" s="13" t="s">
        <v>979</v>
      </c>
      <c r="AG2" s="67" t="s">
        <v>1069</v>
      </c>
      <c r="AH2" s="67" t="s">
        <v>1070</v>
      </c>
      <c r="AI2" s="67" t="s">
        <v>1071</v>
      </c>
      <c r="AJ2" s="67" t="s">
        <v>1072</v>
      </c>
      <c r="AK2" s="67" t="s">
        <v>1073</v>
      </c>
      <c r="AL2" s="67" t="s">
        <v>1074</v>
      </c>
      <c r="AM2" s="67" t="s">
        <v>1075</v>
      </c>
      <c r="AN2" s="67" t="s">
        <v>1076</v>
      </c>
      <c r="AO2" s="67" t="s">
        <v>1079</v>
      </c>
    </row>
    <row r="3" spans="1:41" ht="15">
      <c r="A3" s="125" t="s">
        <v>846</v>
      </c>
      <c r="B3" s="126" t="s">
        <v>849</v>
      </c>
      <c r="C3" s="126" t="s">
        <v>56</v>
      </c>
      <c r="D3" s="117"/>
      <c r="E3" s="116"/>
      <c r="F3" s="118" t="s">
        <v>1135</v>
      </c>
      <c r="G3" s="119"/>
      <c r="H3" s="119"/>
      <c r="I3" s="120">
        <v>3</v>
      </c>
      <c r="J3" s="121"/>
      <c r="K3" s="51">
        <v>25</v>
      </c>
      <c r="L3" s="51">
        <v>25</v>
      </c>
      <c r="M3" s="51">
        <v>0</v>
      </c>
      <c r="N3" s="51">
        <v>25</v>
      </c>
      <c r="O3" s="51">
        <v>1</v>
      </c>
      <c r="P3" s="52">
        <v>0</v>
      </c>
      <c r="Q3" s="52">
        <v>0</v>
      </c>
      <c r="R3" s="51">
        <v>1</v>
      </c>
      <c r="S3" s="51">
        <v>0</v>
      </c>
      <c r="T3" s="51">
        <v>25</v>
      </c>
      <c r="U3" s="51">
        <v>25</v>
      </c>
      <c r="V3" s="51">
        <v>2</v>
      </c>
      <c r="W3" s="52">
        <v>1.8432</v>
      </c>
      <c r="X3" s="52">
        <v>0.04</v>
      </c>
      <c r="Y3" s="85"/>
      <c r="Z3" s="85"/>
      <c r="AA3" s="85" t="s">
        <v>293</v>
      </c>
      <c r="AB3" s="91" t="s">
        <v>922</v>
      </c>
      <c r="AC3" s="91" t="s">
        <v>960</v>
      </c>
      <c r="AD3" s="91"/>
      <c r="AE3" s="91" t="s">
        <v>262</v>
      </c>
      <c r="AF3" s="91" t="s">
        <v>980</v>
      </c>
      <c r="AG3" s="128">
        <v>0</v>
      </c>
      <c r="AH3" s="131">
        <v>0</v>
      </c>
      <c r="AI3" s="128">
        <v>0</v>
      </c>
      <c r="AJ3" s="131">
        <v>0</v>
      </c>
      <c r="AK3" s="128">
        <v>0</v>
      </c>
      <c r="AL3" s="131">
        <v>0</v>
      </c>
      <c r="AM3" s="128">
        <v>373</v>
      </c>
      <c r="AN3" s="131">
        <v>100</v>
      </c>
      <c r="AO3" s="128">
        <v>373</v>
      </c>
    </row>
    <row r="4" spans="1:41" ht="15">
      <c r="A4" s="125" t="s">
        <v>847</v>
      </c>
      <c r="B4" s="126" t="s">
        <v>850</v>
      </c>
      <c r="C4" s="126" t="s">
        <v>56</v>
      </c>
      <c r="D4" s="122"/>
      <c r="E4" s="100"/>
      <c r="F4" s="103" t="s">
        <v>1136</v>
      </c>
      <c r="G4" s="107"/>
      <c r="H4" s="107"/>
      <c r="I4" s="123">
        <v>4</v>
      </c>
      <c r="J4" s="110"/>
      <c r="K4" s="51">
        <v>24</v>
      </c>
      <c r="L4" s="51">
        <v>41</v>
      </c>
      <c r="M4" s="51">
        <v>4</v>
      </c>
      <c r="N4" s="51">
        <v>45</v>
      </c>
      <c r="O4" s="51">
        <v>2</v>
      </c>
      <c r="P4" s="52">
        <v>0</v>
      </c>
      <c r="Q4" s="52">
        <v>0</v>
      </c>
      <c r="R4" s="51">
        <v>1</v>
      </c>
      <c r="S4" s="51">
        <v>0</v>
      </c>
      <c r="T4" s="51">
        <v>24</v>
      </c>
      <c r="U4" s="51">
        <v>45</v>
      </c>
      <c r="V4" s="51">
        <v>3</v>
      </c>
      <c r="W4" s="52">
        <v>1.777778</v>
      </c>
      <c r="X4" s="52">
        <v>0.07608695652173914</v>
      </c>
      <c r="Y4" s="85" t="s">
        <v>864</v>
      </c>
      <c r="Z4" s="85" t="s">
        <v>871</v>
      </c>
      <c r="AA4" s="85" t="s">
        <v>293</v>
      </c>
      <c r="AB4" s="91" t="s">
        <v>923</v>
      </c>
      <c r="AC4" s="91" t="s">
        <v>961</v>
      </c>
      <c r="AD4" s="91"/>
      <c r="AE4" s="91" t="s">
        <v>973</v>
      </c>
      <c r="AF4" s="91" t="s">
        <v>981</v>
      </c>
      <c r="AG4" s="128">
        <v>0</v>
      </c>
      <c r="AH4" s="131">
        <v>0</v>
      </c>
      <c r="AI4" s="128">
        <v>0</v>
      </c>
      <c r="AJ4" s="131">
        <v>0</v>
      </c>
      <c r="AK4" s="128">
        <v>0</v>
      </c>
      <c r="AL4" s="131">
        <v>0</v>
      </c>
      <c r="AM4" s="128">
        <v>458</v>
      </c>
      <c r="AN4" s="131">
        <v>100</v>
      </c>
      <c r="AO4" s="128">
        <v>458</v>
      </c>
    </row>
    <row r="5" spans="1:41" ht="15">
      <c r="A5" s="125" t="s">
        <v>848</v>
      </c>
      <c r="B5" s="126" t="s">
        <v>851</v>
      </c>
      <c r="C5" s="126" t="s">
        <v>56</v>
      </c>
      <c r="D5" s="122"/>
      <c r="E5" s="100"/>
      <c r="F5" s="103" t="s">
        <v>1137</v>
      </c>
      <c r="G5" s="107"/>
      <c r="H5" s="107"/>
      <c r="I5" s="123">
        <v>5</v>
      </c>
      <c r="J5" s="110"/>
      <c r="K5" s="51">
        <v>7</v>
      </c>
      <c r="L5" s="51">
        <v>5</v>
      </c>
      <c r="M5" s="51">
        <v>9</v>
      </c>
      <c r="N5" s="51">
        <v>14</v>
      </c>
      <c r="O5" s="51">
        <v>3</v>
      </c>
      <c r="P5" s="52">
        <v>0</v>
      </c>
      <c r="Q5" s="52">
        <v>0</v>
      </c>
      <c r="R5" s="51">
        <v>1</v>
      </c>
      <c r="S5" s="51">
        <v>0</v>
      </c>
      <c r="T5" s="51">
        <v>7</v>
      </c>
      <c r="U5" s="51">
        <v>14</v>
      </c>
      <c r="V5" s="51">
        <v>3</v>
      </c>
      <c r="W5" s="52">
        <v>1.510204</v>
      </c>
      <c r="X5" s="52">
        <v>0.19047619047619047</v>
      </c>
      <c r="Y5" s="85" t="s">
        <v>865</v>
      </c>
      <c r="Z5" s="85" t="s">
        <v>871</v>
      </c>
      <c r="AA5" s="85" t="s">
        <v>885</v>
      </c>
      <c r="AB5" s="91" t="s">
        <v>924</v>
      </c>
      <c r="AC5" s="91" t="s">
        <v>962</v>
      </c>
      <c r="AD5" s="91"/>
      <c r="AE5" s="91" t="s">
        <v>974</v>
      </c>
      <c r="AF5" s="91" t="s">
        <v>982</v>
      </c>
      <c r="AG5" s="128">
        <v>0</v>
      </c>
      <c r="AH5" s="131">
        <v>0</v>
      </c>
      <c r="AI5" s="128">
        <v>0</v>
      </c>
      <c r="AJ5" s="131">
        <v>0</v>
      </c>
      <c r="AK5" s="128">
        <v>0</v>
      </c>
      <c r="AL5" s="131">
        <v>0</v>
      </c>
      <c r="AM5" s="128">
        <v>262</v>
      </c>
      <c r="AN5" s="131">
        <v>100</v>
      </c>
      <c r="AO5" s="128">
        <v>262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846</v>
      </c>
      <c r="B2" s="91" t="s">
        <v>263</v>
      </c>
      <c r="C2" s="85">
        <f>VLOOKUP(GroupVertices[[#This Row],[Vertex]],Vertices[],MATCH("ID",Vertices[[#Headers],[Vertex]:[Vertex Content Word Count]],0),FALSE)</f>
        <v>57</v>
      </c>
    </row>
    <row r="3" spans="1:3" ht="15">
      <c r="A3" s="85" t="s">
        <v>846</v>
      </c>
      <c r="B3" s="91" t="s">
        <v>262</v>
      </c>
      <c r="C3" s="85">
        <f>VLOOKUP(GroupVertices[[#This Row],[Vertex]],Vertices[],MATCH("ID",Vertices[[#Headers],[Vertex]:[Vertex Content Word Count]],0),FALSE)</f>
        <v>7</v>
      </c>
    </row>
    <row r="4" spans="1:3" ht="15">
      <c r="A4" s="85" t="s">
        <v>846</v>
      </c>
      <c r="B4" s="91" t="s">
        <v>237</v>
      </c>
      <c r="C4" s="85">
        <f>VLOOKUP(GroupVertices[[#This Row],[Vertex]],Vertices[],MATCH("ID",Vertices[[#Headers],[Vertex]:[Vertex Content Word Count]],0),FALSE)</f>
        <v>32</v>
      </c>
    </row>
    <row r="5" spans="1:3" ht="15">
      <c r="A5" s="85" t="s">
        <v>846</v>
      </c>
      <c r="B5" s="91" t="s">
        <v>235</v>
      </c>
      <c r="C5" s="85">
        <f>VLOOKUP(GroupVertices[[#This Row],[Vertex]],Vertices[],MATCH("ID",Vertices[[#Headers],[Vertex]:[Vertex Content Word Count]],0),FALSE)</f>
        <v>28</v>
      </c>
    </row>
    <row r="6" spans="1:3" ht="15">
      <c r="A6" s="85" t="s">
        <v>846</v>
      </c>
      <c r="B6" s="91" t="s">
        <v>234</v>
      </c>
      <c r="C6" s="85">
        <f>VLOOKUP(GroupVertices[[#This Row],[Vertex]],Vertices[],MATCH("ID",Vertices[[#Headers],[Vertex]:[Vertex Content Word Count]],0),FALSE)</f>
        <v>27</v>
      </c>
    </row>
    <row r="7" spans="1:3" ht="15">
      <c r="A7" s="85" t="s">
        <v>846</v>
      </c>
      <c r="B7" s="91" t="s">
        <v>233</v>
      </c>
      <c r="C7" s="85">
        <f>VLOOKUP(GroupVertices[[#This Row],[Vertex]],Vertices[],MATCH("ID",Vertices[[#Headers],[Vertex]:[Vertex Content Word Count]],0),FALSE)</f>
        <v>26</v>
      </c>
    </row>
    <row r="8" spans="1:3" ht="15">
      <c r="A8" s="85" t="s">
        <v>846</v>
      </c>
      <c r="B8" s="91" t="s">
        <v>232</v>
      </c>
      <c r="C8" s="85">
        <f>VLOOKUP(GroupVertices[[#This Row],[Vertex]],Vertices[],MATCH("ID",Vertices[[#Headers],[Vertex]:[Vertex Content Word Count]],0),FALSE)</f>
        <v>25</v>
      </c>
    </row>
    <row r="9" spans="1:3" ht="15">
      <c r="A9" s="85" t="s">
        <v>846</v>
      </c>
      <c r="B9" s="91" t="s">
        <v>231</v>
      </c>
      <c r="C9" s="85">
        <f>VLOOKUP(GroupVertices[[#This Row],[Vertex]],Vertices[],MATCH("ID",Vertices[[#Headers],[Vertex]:[Vertex Content Word Count]],0),FALSE)</f>
        <v>24</v>
      </c>
    </row>
    <row r="10" spans="1:3" ht="15">
      <c r="A10" s="85" t="s">
        <v>846</v>
      </c>
      <c r="B10" s="91" t="s">
        <v>230</v>
      </c>
      <c r="C10" s="85">
        <f>VLOOKUP(GroupVertices[[#This Row],[Vertex]],Vertices[],MATCH("ID",Vertices[[#Headers],[Vertex]:[Vertex Content Word Count]],0),FALSE)</f>
        <v>23</v>
      </c>
    </row>
    <row r="11" spans="1:3" ht="15">
      <c r="A11" s="85" t="s">
        <v>846</v>
      </c>
      <c r="B11" s="91" t="s">
        <v>229</v>
      </c>
      <c r="C11" s="85">
        <f>VLOOKUP(GroupVertices[[#This Row],[Vertex]],Vertices[],MATCH("ID",Vertices[[#Headers],[Vertex]:[Vertex Content Word Count]],0),FALSE)</f>
        <v>22</v>
      </c>
    </row>
    <row r="12" spans="1:3" ht="15">
      <c r="A12" s="85" t="s">
        <v>846</v>
      </c>
      <c r="B12" s="91" t="s">
        <v>228</v>
      </c>
      <c r="C12" s="85">
        <f>VLOOKUP(GroupVertices[[#This Row],[Vertex]],Vertices[],MATCH("ID",Vertices[[#Headers],[Vertex]:[Vertex Content Word Count]],0),FALSE)</f>
        <v>21</v>
      </c>
    </row>
    <row r="13" spans="1:3" ht="15">
      <c r="A13" s="85" t="s">
        <v>846</v>
      </c>
      <c r="B13" s="91" t="s">
        <v>227</v>
      </c>
      <c r="C13" s="85">
        <f>VLOOKUP(GroupVertices[[#This Row],[Vertex]],Vertices[],MATCH("ID",Vertices[[#Headers],[Vertex]:[Vertex Content Word Count]],0),FALSE)</f>
        <v>20</v>
      </c>
    </row>
    <row r="14" spans="1:3" ht="15">
      <c r="A14" s="85" t="s">
        <v>846</v>
      </c>
      <c r="B14" s="91" t="s">
        <v>226</v>
      </c>
      <c r="C14" s="85">
        <f>VLOOKUP(GroupVertices[[#This Row],[Vertex]],Vertices[],MATCH("ID",Vertices[[#Headers],[Vertex]:[Vertex Content Word Count]],0),FALSE)</f>
        <v>19</v>
      </c>
    </row>
    <row r="15" spans="1:3" ht="15">
      <c r="A15" s="85" t="s">
        <v>846</v>
      </c>
      <c r="B15" s="91" t="s">
        <v>225</v>
      </c>
      <c r="C15" s="85">
        <f>VLOOKUP(GroupVertices[[#This Row],[Vertex]],Vertices[],MATCH("ID",Vertices[[#Headers],[Vertex]:[Vertex Content Word Count]],0),FALSE)</f>
        <v>18</v>
      </c>
    </row>
    <row r="16" spans="1:3" ht="15">
      <c r="A16" s="85" t="s">
        <v>846</v>
      </c>
      <c r="B16" s="91" t="s">
        <v>224</v>
      </c>
      <c r="C16" s="85">
        <f>VLOOKUP(GroupVertices[[#This Row],[Vertex]],Vertices[],MATCH("ID",Vertices[[#Headers],[Vertex]:[Vertex Content Word Count]],0),FALSE)</f>
        <v>17</v>
      </c>
    </row>
    <row r="17" spans="1:3" ht="15">
      <c r="A17" s="85" t="s">
        <v>846</v>
      </c>
      <c r="B17" s="91" t="s">
        <v>223</v>
      </c>
      <c r="C17" s="85">
        <f>VLOOKUP(GroupVertices[[#This Row],[Vertex]],Vertices[],MATCH("ID",Vertices[[#Headers],[Vertex]:[Vertex Content Word Count]],0),FALSE)</f>
        <v>16</v>
      </c>
    </row>
    <row r="18" spans="1:3" ht="15">
      <c r="A18" s="85" t="s">
        <v>846</v>
      </c>
      <c r="B18" s="91" t="s">
        <v>222</v>
      </c>
      <c r="C18" s="85">
        <f>VLOOKUP(GroupVertices[[#This Row],[Vertex]],Vertices[],MATCH("ID",Vertices[[#Headers],[Vertex]:[Vertex Content Word Count]],0),FALSE)</f>
        <v>15</v>
      </c>
    </row>
    <row r="19" spans="1:3" ht="15">
      <c r="A19" s="85" t="s">
        <v>846</v>
      </c>
      <c r="B19" s="91" t="s">
        <v>221</v>
      </c>
      <c r="C19" s="85">
        <f>VLOOKUP(GroupVertices[[#This Row],[Vertex]],Vertices[],MATCH("ID",Vertices[[#Headers],[Vertex]:[Vertex Content Word Count]],0),FALSE)</f>
        <v>14</v>
      </c>
    </row>
    <row r="20" spans="1:3" ht="15">
      <c r="A20" s="85" t="s">
        <v>846</v>
      </c>
      <c r="B20" s="91" t="s">
        <v>220</v>
      </c>
      <c r="C20" s="85">
        <f>VLOOKUP(GroupVertices[[#This Row],[Vertex]],Vertices[],MATCH("ID",Vertices[[#Headers],[Vertex]:[Vertex Content Word Count]],0),FALSE)</f>
        <v>13</v>
      </c>
    </row>
    <row r="21" spans="1:3" ht="15">
      <c r="A21" s="85" t="s">
        <v>846</v>
      </c>
      <c r="B21" s="91" t="s">
        <v>219</v>
      </c>
      <c r="C21" s="85">
        <f>VLOOKUP(GroupVertices[[#This Row],[Vertex]],Vertices[],MATCH("ID",Vertices[[#Headers],[Vertex]:[Vertex Content Word Count]],0),FALSE)</f>
        <v>12</v>
      </c>
    </row>
    <row r="22" spans="1:3" ht="15">
      <c r="A22" s="85" t="s">
        <v>846</v>
      </c>
      <c r="B22" s="91" t="s">
        <v>218</v>
      </c>
      <c r="C22" s="85">
        <f>VLOOKUP(GroupVertices[[#This Row],[Vertex]],Vertices[],MATCH("ID",Vertices[[#Headers],[Vertex]:[Vertex Content Word Count]],0),FALSE)</f>
        <v>11</v>
      </c>
    </row>
    <row r="23" spans="1:3" ht="15">
      <c r="A23" s="85" t="s">
        <v>846</v>
      </c>
      <c r="B23" s="91" t="s">
        <v>217</v>
      </c>
      <c r="C23" s="85">
        <f>VLOOKUP(GroupVertices[[#This Row],[Vertex]],Vertices[],MATCH("ID",Vertices[[#Headers],[Vertex]:[Vertex Content Word Count]],0),FALSE)</f>
        <v>10</v>
      </c>
    </row>
    <row r="24" spans="1:3" ht="15">
      <c r="A24" s="85" t="s">
        <v>846</v>
      </c>
      <c r="B24" s="91" t="s">
        <v>216</v>
      </c>
      <c r="C24" s="85">
        <f>VLOOKUP(GroupVertices[[#This Row],[Vertex]],Vertices[],MATCH("ID",Vertices[[#Headers],[Vertex]:[Vertex Content Word Count]],0),FALSE)</f>
        <v>9</v>
      </c>
    </row>
    <row r="25" spans="1:3" ht="15">
      <c r="A25" s="85" t="s">
        <v>846</v>
      </c>
      <c r="B25" s="91" t="s">
        <v>215</v>
      </c>
      <c r="C25" s="85">
        <f>VLOOKUP(GroupVertices[[#This Row],[Vertex]],Vertices[],MATCH("ID",Vertices[[#Headers],[Vertex]:[Vertex Content Word Count]],0),FALSE)</f>
        <v>8</v>
      </c>
    </row>
    <row r="26" spans="1:3" ht="15">
      <c r="A26" s="85" t="s">
        <v>846</v>
      </c>
      <c r="B26" s="91" t="s">
        <v>214</v>
      </c>
      <c r="C26" s="85">
        <f>VLOOKUP(GroupVertices[[#This Row],[Vertex]],Vertices[],MATCH("ID",Vertices[[#Headers],[Vertex]:[Vertex Content Word Count]],0),FALSE)</f>
        <v>6</v>
      </c>
    </row>
    <row r="27" spans="1:3" ht="15">
      <c r="A27" s="85" t="s">
        <v>847</v>
      </c>
      <c r="B27" s="91" t="s">
        <v>264</v>
      </c>
      <c r="C27" s="85">
        <f>VLOOKUP(GroupVertices[[#This Row],[Vertex]],Vertices[],MATCH("ID",Vertices[[#Headers],[Vertex]:[Vertex Content Word Count]],0),FALSE)</f>
        <v>58</v>
      </c>
    </row>
    <row r="28" spans="1:3" ht="15">
      <c r="A28" s="85" t="s">
        <v>847</v>
      </c>
      <c r="B28" s="91" t="s">
        <v>265</v>
      </c>
      <c r="C28" s="85">
        <f>VLOOKUP(GroupVertices[[#This Row],[Vertex]],Vertices[],MATCH("ID",Vertices[[#Headers],[Vertex]:[Vertex Content Word Count]],0),FALSE)</f>
        <v>31</v>
      </c>
    </row>
    <row r="29" spans="1:3" ht="15">
      <c r="A29" s="85" t="s">
        <v>847</v>
      </c>
      <c r="B29" s="91" t="s">
        <v>266</v>
      </c>
      <c r="C29" s="85">
        <f>VLOOKUP(GroupVertices[[#This Row],[Vertex]],Vertices[],MATCH("ID",Vertices[[#Headers],[Vertex]:[Vertex Content Word Count]],0),FALSE)</f>
        <v>30</v>
      </c>
    </row>
    <row r="30" spans="1:3" ht="15">
      <c r="A30" s="85" t="s">
        <v>847</v>
      </c>
      <c r="B30" s="91" t="s">
        <v>261</v>
      </c>
      <c r="C30" s="85">
        <f>VLOOKUP(GroupVertices[[#This Row],[Vertex]],Vertices[],MATCH("ID",Vertices[[#Headers],[Vertex]:[Vertex Content Word Count]],0),FALSE)</f>
        <v>56</v>
      </c>
    </row>
    <row r="31" spans="1:3" ht="15">
      <c r="A31" s="85" t="s">
        <v>847</v>
      </c>
      <c r="B31" s="91" t="s">
        <v>260</v>
      </c>
      <c r="C31" s="85">
        <f>VLOOKUP(GroupVertices[[#This Row],[Vertex]],Vertices[],MATCH("ID",Vertices[[#Headers],[Vertex]:[Vertex Content Word Count]],0),FALSE)</f>
        <v>55</v>
      </c>
    </row>
    <row r="32" spans="1:3" ht="15">
      <c r="A32" s="85" t="s">
        <v>847</v>
      </c>
      <c r="B32" s="91" t="s">
        <v>259</v>
      </c>
      <c r="C32" s="85">
        <f>VLOOKUP(GroupVertices[[#This Row],[Vertex]],Vertices[],MATCH("ID",Vertices[[#Headers],[Vertex]:[Vertex Content Word Count]],0),FALSE)</f>
        <v>54</v>
      </c>
    </row>
    <row r="33" spans="1:3" ht="15">
      <c r="A33" s="85" t="s">
        <v>847</v>
      </c>
      <c r="B33" s="91" t="s">
        <v>258</v>
      </c>
      <c r="C33" s="85">
        <f>VLOOKUP(GroupVertices[[#This Row],[Vertex]],Vertices[],MATCH("ID",Vertices[[#Headers],[Vertex]:[Vertex Content Word Count]],0),FALSE)</f>
        <v>53</v>
      </c>
    </row>
    <row r="34" spans="1:3" ht="15">
      <c r="A34" s="85" t="s">
        <v>847</v>
      </c>
      <c r="B34" s="91" t="s">
        <v>257</v>
      </c>
      <c r="C34" s="85">
        <f>VLOOKUP(GroupVertices[[#This Row],[Vertex]],Vertices[],MATCH("ID",Vertices[[#Headers],[Vertex]:[Vertex Content Word Count]],0),FALSE)</f>
        <v>52</v>
      </c>
    </row>
    <row r="35" spans="1:3" ht="15">
      <c r="A35" s="85" t="s">
        <v>847</v>
      </c>
      <c r="B35" s="91" t="s">
        <v>256</v>
      </c>
      <c r="C35" s="85">
        <f>VLOOKUP(GroupVertices[[#This Row],[Vertex]],Vertices[],MATCH("ID",Vertices[[#Headers],[Vertex]:[Vertex Content Word Count]],0),FALSE)</f>
        <v>51</v>
      </c>
    </row>
    <row r="36" spans="1:3" ht="15">
      <c r="A36" s="85" t="s">
        <v>847</v>
      </c>
      <c r="B36" s="91" t="s">
        <v>255</v>
      </c>
      <c r="C36" s="85">
        <f>VLOOKUP(GroupVertices[[#This Row],[Vertex]],Vertices[],MATCH("ID",Vertices[[#Headers],[Vertex]:[Vertex Content Word Count]],0),FALSE)</f>
        <v>50</v>
      </c>
    </row>
    <row r="37" spans="1:3" ht="15">
      <c r="A37" s="85" t="s">
        <v>847</v>
      </c>
      <c r="B37" s="91" t="s">
        <v>254</v>
      </c>
      <c r="C37" s="85">
        <f>VLOOKUP(GroupVertices[[#This Row],[Vertex]],Vertices[],MATCH("ID",Vertices[[#Headers],[Vertex]:[Vertex Content Word Count]],0),FALSE)</f>
        <v>49</v>
      </c>
    </row>
    <row r="38" spans="1:3" ht="15">
      <c r="A38" s="85" t="s">
        <v>847</v>
      </c>
      <c r="B38" s="91" t="s">
        <v>253</v>
      </c>
      <c r="C38" s="85">
        <f>VLOOKUP(GroupVertices[[#This Row],[Vertex]],Vertices[],MATCH("ID",Vertices[[#Headers],[Vertex]:[Vertex Content Word Count]],0),FALSE)</f>
        <v>48</v>
      </c>
    </row>
    <row r="39" spans="1:3" ht="15">
      <c r="A39" s="85" t="s">
        <v>847</v>
      </c>
      <c r="B39" s="91" t="s">
        <v>252</v>
      </c>
      <c r="C39" s="85">
        <f>VLOOKUP(GroupVertices[[#This Row],[Vertex]],Vertices[],MATCH("ID",Vertices[[#Headers],[Vertex]:[Vertex Content Word Count]],0),FALSE)</f>
        <v>47</v>
      </c>
    </row>
    <row r="40" spans="1:3" ht="15">
      <c r="A40" s="85" t="s">
        <v>847</v>
      </c>
      <c r="B40" s="91" t="s">
        <v>249</v>
      </c>
      <c r="C40" s="85">
        <f>VLOOKUP(GroupVertices[[#This Row],[Vertex]],Vertices[],MATCH("ID",Vertices[[#Headers],[Vertex]:[Vertex Content Word Count]],0),FALSE)</f>
        <v>45</v>
      </c>
    </row>
    <row r="41" spans="1:3" ht="15">
      <c r="A41" s="85" t="s">
        <v>847</v>
      </c>
      <c r="B41" s="91" t="s">
        <v>248</v>
      </c>
      <c r="C41" s="85">
        <f>VLOOKUP(GroupVertices[[#This Row],[Vertex]],Vertices[],MATCH("ID",Vertices[[#Headers],[Vertex]:[Vertex Content Word Count]],0),FALSE)</f>
        <v>44</v>
      </c>
    </row>
    <row r="42" spans="1:3" ht="15">
      <c r="A42" s="85" t="s">
        <v>847</v>
      </c>
      <c r="B42" s="91" t="s">
        <v>247</v>
      </c>
      <c r="C42" s="85">
        <f>VLOOKUP(GroupVertices[[#This Row],[Vertex]],Vertices[],MATCH("ID",Vertices[[#Headers],[Vertex]:[Vertex Content Word Count]],0),FALSE)</f>
        <v>43</v>
      </c>
    </row>
    <row r="43" spans="1:3" ht="15">
      <c r="A43" s="85" t="s">
        <v>847</v>
      </c>
      <c r="B43" s="91" t="s">
        <v>246</v>
      </c>
      <c r="C43" s="85">
        <f>VLOOKUP(GroupVertices[[#This Row],[Vertex]],Vertices[],MATCH("ID",Vertices[[#Headers],[Vertex]:[Vertex Content Word Count]],0),FALSE)</f>
        <v>42</v>
      </c>
    </row>
    <row r="44" spans="1:3" ht="15">
      <c r="A44" s="85" t="s">
        <v>847</v>
      </c>
      <c r="B44" s="91" t="s">
        <v>245</v>
      </c>
      <c r="C44" s="85">
        <f>VLOOKUP(GroupVertices[[#This Row],[Vertex]],Vertices[],MATCH("ID",Vertices[[#Headers],[Vertex]:[Vertex Content Word Count]],0),FALSE)</f>
        <v>41</v>
      </c>
    </row>
    <row r="45" spans="1:3" ht="15">
      <c r="A45" s="85" t="s">
        <v>847</v>
      </c>
      <c r="B45" s="91" t="s">
        <v>242</v>
      </c>
      <c r="C45" s="85">
        <f>VLOOKUP(GroupVertices[[#This Row],[Vertex]],Vertices[],MATCH("ID",Vertices[[#Headers],[Vertex]:[Vertex Content Word Count]],0),FALSE)</f>
        <v>37</v>
      </c>
    </row>
    <row r="46" spans="1:3" ht="15">
      <c r="A46" s="85" t="s">
        <v>847</v>
      </c>
      <c r="B46" s="91" t="s">
        <v>241</v>
      </c>
      <c r="C46" s="85">
        <f>VLOOKUP(GroupVertices[[#This Row],[Vertex]],Vertices[],MATCH("ID",Vertices[[#Headers],[Vertex]:[Vertex Content Word Count]],0),FALSE)</f>
        <v>36</v>
      </c>
    </row>
    <row r="47" spans="1:3" ht="15">
      <c r="A47" s="85" t="s">
        <v>847</v>
      </c>
      <c r="B47" s="91" t="s">
        <v>240</v>
      </c>
      <c r="C47" s="85">
        <f>VLOOKUP(GroupVertices[[#This Row],[Vertex]],Vertices[],MATCH("ID",Vertices[[#Headers],[Vertex]:[Vertex Content Word Count]],0),FALSE)</f>
        <v>35</v>
      </c>
    </row>
    <row r="48" spans="1:3" ht="15">
      <c r="A48" s="85" t="s">
        <v>847</v>
      </c>
      <c r="B48" s="91" t="s">
        <v>239</v>
      </c>
      <c r="C48" s="85">
        <f>VLOOKUP(GroupVertices[[#This Row],[Vertex]],Vertices[],MATCH("ID",Vertices[[#Headers],[Vertex]:[Vertex Content Word Count]],0),FALSE)</f>
        <v>34</v>
      </c>
    </row>
    <row r="49" spans="1:3" ht="15">
      <c r="A49" s="85" t="s">
        <v>847</v>
      </c>
      <c r="B49" s="91" t="s">
        <v>238</v>
      </c>
      <c r="C49" s="85">
        <f>VLOOKUP(GroupVertices[[#This Row],[Vertex]],Vertices[],MATCH("ID",Vertices[[#Headers],[Vertex]:[Vertex Content Word Count]],0),FALSE)</f>
        <v>33</v>
      </c>
    </row>
    <row r="50" spans="1:3" ht="15">
      <c r="A50" s="85" t="s">
        <v>847</v>
      </c>
      <c r="B50" s="91" t="s">
        <v>236</v>
      </c>
      <c r="C50" s="85">
        <f>VLOOKUP(GroupVertices[[#This Row],[Vertex]],Vertices[],MATCH("ID",Vertices[[#Headers],[Vertex]:[Vertex Content Word Count]],0),FALSE)</f>
        <v>29</v>
      </c>
    </row>
    <row r="51" spans="1:3" ht="15">
      <c r="A51" s="85" t="s">
        <v>848</v>
      </c>
      <c r="B51" s="91" t="s">
        <v>251</v>
      </c>
      <c r="C51" s="85">
        <f>VLOOKUP(GroupVertices[[#This Row],[Vertex]],Vertices[],MATCH("ID",Vertices[[#Headers],[Vertex]:[Vertex Content Word Count]],0),FALSE)</f>
        <v>46</v>
      </c>
    </row>
    <row r="52" spans="1:3" ht="15">
      <c r="A52" s="85" t="s">
        <v>848</v>
      </c>
      <c r="B52" s="91" t="s">
        <v>250</v>
      </c>
      <c r="C52" s="85">
        <f>VLOOKUP(GroupVertices[[#This Row],[Vertex]],Vertices[],MATCH("ID",Vertices[[#Headers],[Vertex]:[Vertex Content Word Count]],0),FALSE)</f>
        <v>4</v>
      </c>
    </row>
    <row r="53" spans="1:3" ht="15">
      <c r="A53" s="85" t="s">
        <v>848</v>
      </c>
      <c r="B53" s="91" t="s">
        <v>244</v>
      </c>
      <c r="C53" s="85">
        <f>VLOOKUP(GroupVertices[[#This Row],[Vertex]],Vertices[],MATCH("ID",Vertices[[#Headers],[Vertex]:[Vertex Content Word Count]],0),FALSE)</f>
        <v>40</v>
      </c>
    </row>
    <row r="54" spans="1:3" ht="15">
      <c r="A54" s="85" t="s">
        <v>848</v>
      </c>
      <c r="B54" s="91" t="s">
        <v>243</v>
      </c>
      <c r="C54" s="85">
        <f>VLOOKUP(GroupVertices[[#This Row],[Vertex]],Vertices[],MATCH("ID",Vertices[[#Headers],[Vertex]:[Vertex Content Word Count]],0),FALSE)</f>
        <v>38</v>
      </c>
    </row>
    <row r="55" spans="1:3" ht="15">
      <c r="A55" s="85" t="s">
        <v>848</v>
      </c>
      <c r="B55" s="91" t="s">
        <v>267</v>
      </c>
      <c r="C55" s="85">
        <f>VLOOKUP(GroupVertices[[#This Row],[Vertex]],Vertices[],MATCH("ID",Vertices[[#Headers],[Vertex]:[Vertex Content Word Count]],0),FALSE)</f>
        <v>39</v>
      </c>
    </row>
    <row r="56" spans="1:3" ht="15">
      <c r="A56" s="85" t="s">
        <v>848</v>
      </c>
      <c r="B56" s="91" t="s">
        <v>213</v>
      </c>
      <c r="C56" s="85">
        <f>VLOOKUP(GroupVertices[[#This Row],[Vertex]],Vertices[],MATCH("ID",Vertices[[#Headers],[Vertex]:[Vertex Content Word Count]],0),FALSE)</f>
        <v>5</v>
      </c>
    </row>
    <row r="57" spans="1:3" ht="15">
      <c r="A57" s="85" t="s">
        <v>848</v>
      </c>
      <c r="B57" s="91" t="s">
        <v>212</v>
      </c>
      <c r="C57"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1083</v>
      </c>
      <c r="B2" s="36" t="s">
        <v>807</v>
      </c>
      <c r="D2" s="33">
        <f>MIN(Vertices[Degree])</f>
        <v>0</v>
      </c>
      <c r="E2" s="3">
        <f>COUNTIF(Vertices[Degree],"&gt;= "&amp;D2)-COUNTIF(Vertices[Degree],"&gt;="&amp;D3)</f>
        <v>0</v>
      </c>
      <c r="F2" s="39">
        <f>MIN(Vertices[In-Degree])</f>
        <v>0</v>
      </c>
      <c r="G2" s="40">
        <f>COUNTIF(Vertices[In-Degree],"&gt;= "&amp;F2)-COUNTIF(Vertices[In-Degree],"&gt;="&amp;F3)</f>
        <v>50</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50</v>
      </c>
      <c r="L2" s="39">
        <f>MIN(Vertices[Closeness Centrality])</f>
        <v>0.009346</v>
      </c>
      <c r="M2" s="40">
        <f>COUNTIF(Vertices[Closeness Centrality],"&gt;= "&amp;L2)-COUNTIF(Vertices[Closeness Centrality],"&gt;="&amp;L3)</f>
        <v>1</v>
      </c>
      <c r="N2" s="39">
        <f>MIN(Vertices[Eigenvector Centrality])</f>
        <v>0</v>
      </c>
      <c r="O2" s="40">
        <f>COUNTIF(Vertices[Eigenvector Centrality],"&gt;= "&amp;N2)-COUNTIF(Vertices[Eigenvector Centrality],"&gt;="&amp;N3)</f>
        <v>25</v>
      </c>
      <c r="P2" s="39">
        <f>MIN(Vertices[PageRank])</f>
        <v>0.369446</v>
      </c>
      <c r="Q2" s="40">
        <f>COUNTIF(Vertices[PageRank],"&gt;= "&amp;P2)-COUNTIF(Vertices[PageRank],"&gt;="&amp;P3)</f>
        <v>28</v>
      </c>
      <c r="R2" s="39">
        <f>MIN(Vertices[Clustering Coefficient])</f>
        <v>0</v>
      </c>
      <c r="S2" s="45">
        <f>COUNTIF(Vertices[Clustering Coefficient],"&gt;= "&amp;R2)-COUNTIF(Vertices[Clustering Coefficient],"&gt;="&amp;R3)</f>
        <v>51</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0.45454545454545453</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10.036363636363637</v>
      </c>
      <c r="K3" s="42">
        <f>COUNTIF(Vertices[Betweenness Centrality],"&gt;= "&amp;J3)-COUNTIF(Vertices[Betweenness Centrality],"&gt;="&amp;J4)</f>
        <v>0</v>
      </c>
      <c r="L3" s="41">
        <f aca="true" t="shared" si="5" ref="L3:L26">L2+($L$57-$L$2)/BinDivisor</f>
        <v>0.009933654545454546</v>
      </c>
      <c r="M3" s="42">
        <f>COUNTIF(Vertices[Closeness Centrality],"&gt;= "&amp;L3)-COUNTIF(Vertices[Closeness Centrality],"&gt;="&amp;L4)</f>
        <v>0</v>
      </c>
      <c r="N3" s="41">
        <f aca="true" t="shared" si="6" ref="N3:N26">N2+($N$57-$N$2)/BinDivisor</f>
        <v>0.0022211636363636362</v>
      </c>
      <c r="O3" s="42">
        <f>COUNTIF(Vertices[Eigenvector Centrality],"&gt;= "&amp;N3)-COUNTIF(Vertices[Eigenvector Centrality],"&gt;="&amp;N4)</f>
        <v>1</v>
      </c>
      <c r="P3" s="41">
        <f aca="true" t="shared" si="7" ref="P3:P26">P2+($P$57-$P$2)/BinDivisor</f>
        <v>0.5769836727272727</v>
      </c>
      <c r="Q3" s="42">
        <f>COUNTIF(Vertices[PageRank],"&gt;= "&amp;P3)-COUNTIF(Vertices[PageRank],"&gt;="&amp;P4)</f>
        <v>21</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56</v>
      </c>
      <c r="D4" s="34">
        <f t="shared" si="1"/>
        <v>0</v>
      </c>
      <c r="E4" s="3">
        <f>COUNTIF(Vertices[Degree],"&gt;= "&amp;D4)-COUNTIF(Vertices[Degree],"&gt;="&amp;D5)</f>
        <v>0</v>
      </c>
      <c r="F4" s="39">
        <f t="shared" si="2"/>
        <v>0.9090909090909091</v>
      </c>
      <c r="G4" s="40">
        <f>COUNTIF(Vertices[In-Degree],"&gt;= "&amp;F4)-COUNTIF(Vertices[In-Degree],"&gt;="&amp;F5)</f>
        <v>1</v>
      </c>
      <c r="H4" s="39">
        <f t="shared" si="3"/>
        <v>0.10909090909090909</v>
      </c>
      <c r="I4" s="40">
        <f>COUNTIF(Vertices[Out-Degree],"&gt;= "&amp;H4)-COUNTIF(Vertices[Out-Degree],"&gt;="&amp;H5)</f>
        <v>0</v>
      </c>
      <c r="J4" s="39">
        <f t="shared" si="4"/>
        <v>20.072727272727274</v>
      </c>
      <c r="K4" s="40">
        <f>COUNTIF(Vertices[Betweenness Centrality],"&gt;= "&amp;J4)-COUNTIF(Vertices[Betweenness Centrality],"&gt;="&amp;J5)</f>
        <v>2</v>
      </c>
      <c r="L4" s="39">
        <f t="shared" si="5"/>
        <v>0.010521309090909092</v>
      </c>
      <c r="M4" s="40">
        <f>COUNTIF(Vertices[Closeness Centrality],"&gt;= "&amp;L4)-COUNTIF(Vertices[Closeness Centrality],"&gt;="&amp;L5)</f>
        <v>0</v>
      </c>
      <c r="N4" s="39">
        <f t="shared" si="6"/>
        <v>0.0044423272727272724</v>
      </c>
      <c r="O4" s="40">
        <f>COUNTIF(Vertices[Eigenvector Centrality],"&gt;= "&amp;N4)-COUNTIF(Vertices[Eigenvector Centrality],"&gt;="&amp;N5)</f>
        <v>0</v>
      </c>
      <c r="P4" s="39">
        <f t="shared" si="7"/>
        <v>0.7845213454545454</v>
      </c>
      <c r="Q4" s="40">
        <f>COUNTIF(Vertices[PageRank],"&gt;= "&amp;P4)-COUNTIF(Vertices[PageRank],"&gt;="&amp;P5)</f>
        <v>3</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1.3636363636363635</v>
      </c>
      <c r="G5" s="42">
        <f>COUNTIF(Vertices[In-Degree],"&gt;= "&amp;F5)-COUNTIF(Vertices[In-Degree],"&gt;="&amp;F6)</f>
        <v>0</v>
      </c>
      <c r="H5" s="41">
        <f t="shared" si="3"/>
        <v>0.16363636363636364</v>
      </c>
      <c r="I5" s="42">
        <f>COUNTIF(Vertices[Out-Degree],"&gt;= "&amp;H5)-COUNTIF(Vertices[Out-Degree],"&gt;="&amp;H6)</f>
        <v>0</v>
      </c>
      <c r="J5" s="41">
        <f t="shared" si="4"/>
        <v>30.10909090909091</v>
      </c>
      <c r="K5" s="42">
        <f>COUNTIF(Vertices[Betweenness Centrality],"&gt;= "&amp;J5)-COUNTIF(Vertices[Betweenness Centrality],"&gt;="&amp;J6)</f>
        <v>0</v>
      </c>
      <c r="L5" s="41">
        <f t="shared" si="5"/>
        <v>0.011108963636363638</v>
      </c>
      <c r="M5" s="42">
        <f>COUNTIF(Vertices[Closeness Centrality],"&gt;= "&amp;L5)-COUNTIF(Vertices[Closeness Centrality],"&gt;="&amp;L6)</f>
        <v>0</v>
      </c>
      <c r="N5" s="41">
        <f t="shared" si="6"/>
        <v>0.006663490909090909</v>
      </c>
      <c r="O5" s="42">
        <f>COUNTIF(Vertices[Eigenvector Centrality],"&gt;= "&amp;N5)-COUNTIF(Vertices[Eigenvector Centrality],"&gt;="&amp;N6)</f>
        <v>4</v>
      </c>
      <c r="P5" s="41">
        <f t="shared" si="7"/>
        <v>0.9920590181818182</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74</v>
      </c>
      <c r="D6" s="34">
        <f t="shared" si="1"/>
        <v>0</v>
      </c>
      <c r="E6" s="3">
        <f>COUNTIF(Vertices[Degree],"&gt;= "&amp;D6)-COUNTIF(Vertices[Degree],"&gt;="&amp;D7)</f>
        <v>0</v>
      </c>
      <c r="F6" s="39">
        <f t="shared" si="2"/>
        <v>1.8181818181818181</v>
      </c>
      <c r="G6" s="40">
        <f>COUNTIF(Vertices[In-Degree],"&gt;= "&amp;F6)-COUNTIF(Vertices[In-Degree],"&gt;="&amp;F7)</f>
        <v>1</v>
      </c>
      <c r="H6" s="39">
        <f t="shared" si="3"/>
        <v>0.21818181818181817</v>
      </c>
      <c r="I6" s="40">
        <f>COUNTIF(Vertices[Out-Degree],"&gt;= "&amp;H6)-COUNTIF(Vertices[Out-Degree],"&gt;="&amp;H7)</f>
        <v>0</v>
      </c>
      <c r="J6" s="39">
        <f t="shared" si="4"/>
        <v>40.14545454545455</v>
      </c>
      <c r="K6" s="40">
        <f>COUNTIF(Vertices[Betweenness Centrality],"&gt;= "&amp;J6)-COUNTIF(Vertices[Betweenness Centrality],"&gt;="&amp;J7)</f>
        <v>0</v>
      </c>
      <c r="L6" s="39">
        <f t="shared" si="5"/>
        <v>0.011696618181818184</v>
      </c>
      <c r="M6" s="40">
        <f>COUNTIF(Vertices[Closeness Centrality],"&gt;= "&amp;L6)-COUNTIF(Vertices[Closeness Centrality],"&gt;="&amp;L7)</f>
        <v>2</v>
      </c>
      <c r="N6" s="39">
        <f t="shared" si="6"/>
        <v>0.008884654545454545</v>
      </c>
      <c r="O6" s="40">
        <f>COUNTIF(Vertices[Eigenvector Centrality],"&gt;= "&amp;N6)-COUNTIF(Vertices[Eigenvector Centrality],"&gt;="&amp;N7)</f>
        <v>0</v>
      </c>
      <c r="P6" s="39">
        <f t="shared" si="7"/>
        <v>1.199596690909091</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15</v>
      </c>
      <c r="D7" s="34">
        <f t="shared" si="1"/>
        <v>0</v>
      </c>
      <c r="E7" s="3">
        <f>COUNTIF(Vertices[Degree],"&gt;= "&amp;D7)-COUNTIF(Vertices[Degree],"&gt;="&amp;D8)</f>
        <v>0</v>
      </c>
      <c r="F7" s="41">
        <f t="shared" si="2"/>
        <v>2.2727272727272725</v>
      </c>
      <c r="G7" s="42">
        <f>COUNTIF(Vertices[In-Degree],"&gt;= "&amp;F7)-COUNTIF(Vertices[In-Degree],"&gt;="&amp;F8)</f>
        <v>0</v>
      </c>
      <c r="H7" s="41">
        <f t="shared" si="3"/>
        <v>0.2727272727272727</v>
      </c>
      <c r="I7" s="42">
        <f>COUNTIF(Vertices[Out-Degree],"&gt;= "&amp;H7)-COUNTIF(Vertices[Out-Degree],"&gt;="&amp;H8)</f>
        <v>0</v>
      </c>
      <c r="J7" s="41">
        <f t="shared" si="4"/>
        <v>50.18181818181819</v>
      </c>
      <c r="K7" s="42">
        <f>COUNTIF(Vertices[Betweenness Centrality],"&gt;= "&amp;J7)-COUNTIF(Vertices[Betweenness Centrality],"&gt;="&amp;J8)</f>
        <v>0</v>
      </c>
      <c r="L7" s="41">
        <f t="shared" si="5"/>
        <v>0.01228427272727273</v>
      </c>
      <c r="M7" s="42">
        <f>COUNTIF(Vertices[Closeness Centrality],"&gt;= "&amp;L7)-COUNTIF(Vertices[Closeness Centrality],"&gt;="&amp;L8)</f>
        <v>2</v>
      </c>
      <c r="N7" s="41">
        <f t="shared" si="6"/>
        <v>0.011105818181818182</v>
      </c>
      <c r="O7" s="42">
        <f>COUNTIF(Vertices[Eigenvector Centrality],"&gt;= "&amp;N7)-COUNTIF(Vertices[Eigenvector Centrality],"&gt;="&amp;N8)</f>
        <v>0</v>
      </c>
      <c r="P7" s="41">
        <f t="shared" si="7"/>
        <v>1.4071343636363636</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89</v>
      </c>
      <c r="D8" s="34">
        <f t="shared" si="1"/>
        <v>0</v>
      </c>
      <c r="E8" s="3">
        <f>COUNTIF(Vertices[Degree],"&gt;= "&amp;D8)-COUNTIF(Vertices[Degree],"&gt;="&amp;D9)</f>
        <v>0</v>
      </c>
      <c r="F8" s="39">
        <f t="shared" si="2"/>
        <v>2.727272727272727</v>
      </c>
      <c r="G8" s="40">
        <f>COUNTIF(Vertices[In-Degree],"&gt;= "&amp;F8)-COUNTIF(Vertices[In-Degree],"&gt;="&amp;F9)</f>
        <v>0</v>
      </c>
      <c r="H8" s="39">
        <f t="shared" si="3"/>
        <v>0.32727272727272727</v>
      </c>
      <c r="I8" s="40">
        <f>COUNTIF(Vertices[Out-Degree],"&gt;= "&amp;H8)-COUNTIF(Vertices[Out-Degree],"&gt;="&amp;H9)</f>
        <v>0</v>
      </c>
      <c r="J8" s="39">
        <f t="shared" si="4"/>
        <v>60.218181818181826</v>
      </c>
      <c r="K8" s="40">
        <f>COUNTIF(Vertices[Betweenness Centrality],"&gt;= "&amp;J8)-COUNTIF(Vertices[Betweenness Centrality],"&gt;="&amp;J9)</f>
        <v>0</v>
      </c>
      <c r="L8" s="39">
        <f t="shared" si="5"/>
        <v>0.012871927272727277</v>
      </c>
      <c r="M8" s="40">
        <f>COUNTIF(Vertices[Closeness Centrality],"&gt;= "&amp;L8)-COUNTIF(Vertices[Closeness Centrality],"&gt;="&amp;L9)</f>
        <v>0</v>
      </c>
      <c r="N8" s="39">
        <f t="shared" si="6"/>
        <v>0.013326981818181819</v>
      </c>
      <c r="O8" s="40">
        <f>COUNTIF(Vertices[Eigenvector Centrality],"&gt;= "&amp;N8)-COUNTIF(Vertices[Eigenvector Centrality],"&gt;="&amp;N9)</f>
        <v>0</v>
      </c>
      <c r="P8" s="39">
        <f t="shared" si="7"/>
        <v>1.6146720363636362</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3.1818181818181817</v>
      </c>
      <c r="G9" s="42">
        <f>COUNTIF(Vertices[In-Degree],"&gt;= "&amp;F9)-COUNTIF(Vertices[In-Degree],"&gt;="&amp;F10)</f>
        <v>0</v>
      </c>
      <c r="H9" s="41">
        <f t="shared" si="3"/>
        <v>0.38181818181818183</v>
      </c>
      <c r="I9" s="42">
        <f>COUNTIF(Vertices[Out-Degree],"&gt;= "&amp;H9)-COUNTIF(Vertices[Out-Degree],"&gt;="&amp;H10)</f>
        <v>0</v>
      </c>
      <c r="J9" s="41">
        <f t="shared" si="4"/>
        <v>70.25454545454546</v>
      </c>
      <c r="K9" s="42">
        <f>COUNTIF(Vertices[Betweenness Centrality],"&gt;= "&amp;J9)-COUNTIF(Vertices[Betweenness Centrality],"&gt;="&amp;J10)</f>
        <v>0</v>
      </c>
      <c r="L9" s="41">
        <f t="shared" si="5"/>
        <v>0.013459581818181823</v>
      </c>
      <c r="M9" s="42">
        <f>COUNTIF(Vertices[Closeness Centrality],"&gt;= "&amp;L9)-COUNTIF(Vertices[Closeness Centrality],"&gt;="&amp;L10)</f>
        <v>0</v>
      </c>
      <c r="N9" s="41">
        <f t="shared" si="6"/>
        <v>0.015548145454545456</v>
      </c>
      <c r="O9" s="42">
        <f>COUNTIF(Vertices[Eigenvector Centrality],"&gt;= "&amp;N9)-COUNTIF(Vertices[Eigenvector Centrality],"&gt;="&amp;N10)</f>
        <v>2</v>
      </c>
      <c r="P9" s="41">
        <f t="shared" si="7"/>
        <v>1.8222097090909088</v>
      </c>
      <c r="Q9" s="42">
        <f>COUNTIF(Vertices[PageRank],"&gt;= "&amp;P9)-COUNTIF(Vertices[PageRank],"&gt;="&amp;P10)</f>
        <v>0</v>
      </c>
      <c r="R9" s="41">
        <f t="shared" si="8"/>
        <v>0.06363636363636364</v>
      </c>
      <c r="S9" s="46">
        <f>COUNTIF(Vertices[Clustering Coefficient],"&gt;= "&amp;R9)-COUNTIF(Vertices[Clustering Coefficient],"&gt;="&amp;R10)</f>
        <v>1</v>
      </c>
      <c r="T9" s="41" t="e">
        <f ca="1" t="shared" si="9"/>
        <v>#REF!</v>
      </c>
      <c r="U9" s="42" t="e">
        <f ca="1" t="shared" si="0"/>
        <v>#REF!</v>
      </c>
    </row>
    <row r="10" spans="1:21" ht="15">
      <c r="A10" s="36" t="s">
        <v>1084</v>
      </c>
      <c r="B10" s="36">
        <v>2</v>
      </c>
      <c r="D10" s="34">
        <f t="shared" si="1"/>
        <v>0</v>
      </c>
      <c r="E10" s="3">
        <f>COUNTIF(Vertices[Degree],"&gt;= "&amp;D10)-COUNTIF(Vertices[Degree],"&gt;="&amp;D11)</f>
        <v>0</v>
      </c>
      <c r="F10" s="39">
        <f t="shared" si="2"/>
        <v>3.6363636363636362</v>
      </c>
      <c r="G10" s="40">
        <f>COUNTIF(Vertices[In-Degree],"&gt;= "&amp;F10)-COUNTIF(Vertices[In-Degree],"&gt;="&amp;F11)</f>
        <v>0</v>
      </c>
      <c r="H10" s="39">
        <f t="shared" si="3"/>
        <v>0.4363636363636364</v>
      </c>
      <c r="I10" s="40">
        <f>COUNTIF(Vertices[Out-Degree],"&gt;= "&amp;H10)-COUNTIF(Vertices[Out-Degree],"&gt;="&amp;H11)</f>
        <v>0</v>
      </c>
      <c r="J10" s="39">
        <f t="shared" si="4"/>
        <v>80.2909090909091</v>
      </c>
      <c r="K10" s="40">
        <f>COUNTIF(Vertices[Betweenness Centrality],"&gt;= "&amp;J10)-COUNTIF(Vertices[Betweenness Centrality],"&gt;="&amp;J11)</f>
        <v>0</v>
      </c>
      <c r="L10" s="39">
        <f t="shared" si="5"/>
        <v>0.014047236363636369</v>
      </c>
      <c r="M10" s="40">
        <f>COUNTIF(Vertices[Closeness Centrality],"&gt;= "&amp;L10)-COUNTIF(Vertices[Closeness Centrality],"&gt;="&amp;L11)</f>
        <v>0</v>
      </c>
      <c r="N10" s="39">
        <f t="shared" si="6"/>
        <v>0.017769309090909093</v>
      </c>
      <c r="O10" s="40">
        <f>COUNTIF(Vertices[Eigenvector Centrality],"&gt;= "&amp;N10)-COUNTIF(Vertices[Eigenvector Centrality],"&gt;="&amp;N11)</f>
        <v>0</v>
      </c>
      <c r="P10" s="39">
        <f t="shared" si="7"/>
        <v>2.0297473818181815</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4.090909090909091</v>
      </c>
      <c r="G11" s="42">
        <f>COUNTIF(Vertices[In-Degree],"&gt;= "&amp;F11)-COUNTIF(Vertices[In-Degree],"&gt;="&amp;F12)</f>
        <v>0</v>
      </c>
      <c r="H11" s="41">
        <f t="shared" si="3"/>
        <v>0.49090909090909096</v>
      </c>
      <c r="I11" s="42">
        <f>COUNTIF(Vertices[Out-Degree],"&gt;= "&amp;H11)-COUNTIF(Vertices[Out-Degree],"&gt;="&amp;H12)</f>
        <v>0</v>
      </c>
      <c r="J11" s="41">
        <f t="shared" si="4"/>
        <v>90.32727272727273</v>
      </c>
      <c r="K11" s="42">
        <f>COUNTIF(Vertices[Betweenness Centrality],"&gt;= "&amp;J11)-COUNTIF(Vertices[Betweenness Centrality],"&gt;="&amp;J12)</f>
        <v>0</v>
      </c>
      <c r="L11" s="41">
        <f t="shared" si="5"/>
        <v>0.014634890909090915</v>
      </c>
      <c r="M11" s="42">
        <f>COUNTIF(Vertices[Closeness Centrality],"&gt;= "&amp;L11)-COUNTIF(Vertices[Closeness Centrality],"&gt;="&amp;L12)</f>
        <v>2</v>
      </c>
      <c r="N11" s="41">
        <f t="shared" si="6"/>
        <v>0.01999047272727273</v>
      </c>
      <c r="O11" s="42">
        <f>COUNTIF(Vertices[Eigenvector Centrality],"&gt;= "&amp;N11)-COUNTIF(Vertices[Eigenvector Centrality],"&gt;="&amp;N12)</f>
        <v>0</v>
      </c>
      <c r="P11" s="41">
        <f t="shared" si="7"/>
        <v>2.2372850545454543</v>
      </c>
      <c r="Q11" s="42">
        <f>COUNTIF(Vertices[PageRank],"&gt;= "&amp;P11)-COUNTIF(Vertices[PageRank],"&gt;="&amp;P12)</f>
        <v>1</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268</v>
      </c>
      <c r="B12" s="36">
        <v>83</v>
      </c>
      <c r="D12" s="34">
        <f t="shared" si="1"/>
        <v>0</v>
      </c>
      <c r="E12" s="3">
        <f>COUNTIF(Vertices[Degree],"&gt;= "&amp;D12)-COUNTIF(Vertices[Degree],"&gt;="&amp;D13)</f>
        <v>0</v>
      </c>
      <c r="F12" s="39">
        <f t="shared" si="2"/>
        <v>4.545454545454545</v>
      </c>
      <c r="G12" s="40">
        <f>COUNTIF(Vertices[In-Degree],"&gt;= "&amp;F12)-COUNTIF(Vertices[In-Degree],"&gt;="&amp;F13)</f>
        <v>0</v>
      </c>
      <c r="H12" s="39">
        <f t="shared" si="3"/>
        <v>0.5454545454545455</v>
      </c>
      <c r="I12" s="40">
        <f>COUNTIF(Vertices[Out-Degree],"&gt;= "&amp;H12)-COUNTIF(Vertices[Out-Degree],"&gt;="&amp;H13)</f>
        <v>0</v>
      </c>
      <c r="J12" s="39">
        <f t="shared" si="4"/>
        <v>100.36363636363636</v>
      </c>
      <c r="K12" s="40">
        <f>COUNTIF(Vertices[Betweenness Centrality],"&gt;= "&amp;J12)-COUNTIF(Vertices[Betweenness Centrality],"&gt;="&amp;J13)</f>
        <v>0</v>
      </c>
      <c r="L12" s="39">
        <f t="shared" si="5"/>
        <v>0.01522254545454546</v>
      </c>
      <c r="M12" s="40">
        <f>COUNTIF(Vertices[Closeness Centrality],"&gt;= "&amp;L12)-COUNTIF(Vertices[Closeness Centrality],"&gt;="&amp;L13)</f>
        <v>20</v>
      </c>
      <c r="N12" s="39">
        <f t="shared" si="6"/>
        <v>0.022211636363636367</v>
      </c>
      <c r="O12" s="40">
        <f>COUNTIF(Vertices[Eigenvector Centrality],"&gt;= "&amp;N12)-COUNTIF(Vertices[Eigenvector Centrality],"&gt;="&amp;N13)</f>
        <v>0</v>
      </c>
      <c r="P12" s="39">
        <f t="shared" si="7"/>
        <v>2.444822727272727</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6</v>
      </c>
      <c r="D13" s="34">
        <f t="shared" si="1"/>
        <v>0</v>
      </c>
      <c r="E13" s="3">
        <f>COUNTIF(Vertices[Degree],"&gt;= "&amp;D13)-COUNTIF(Vertices[Degree],"&gt;="&amp;D14)</f>
        <v>0</v>
      </c>
      <c r="F13" s="41">
        <f t="shared" si="2"/>
        <v>4.999999999999999</v>
      </c>
      <c r="G13" s="42">
        <f>COUNTIF(Vertices[In-Degree],"&gt;= "&amp;F13)-COUNTIF(Vertices[In-Degree],"&gt;="&amp;F14)</f>
        <v>0</v>
      </c>
      <c r="H13" s="41">
        <f t="shared" si="3"/>
        <v>0.6000000000000001</v>
      </c>
      <c r="I13" s="42">
        <f>COUNTIF(Vertices[Out-Degree],"&gt;= "&amp;H13)-COUNTIF(Vertices[Out-Degree],"&gt;="&amp;H14)</f>
        <v>0</v>
      </c>
      <c r="J13" s="41">
        <f t="shared" si="4"/>
        <v>110.39999999999999</v>
      </c>
      <c r="K13" s="42">
        <f>COUNTIF(Vertices[Betweenness Centrality],"&gt;= "&amp;J13)-COUNTIF(Vertices[Betweenness Centrality],"&gt;="&amp;J14)</f>
        <v>0</v>
      </c>
      <c r="L13" s="41">
        <f t="shared" si="5"/>
        <v>0.015810200000000007</v>
      </c>
      <c r="M13" s="42">
        <f>COUNTIF(Vertices[Closeness Centrality],"&gt;= "&amp;L13)-COUNTIF(Vertices[Closeness Centrality],"&gt;="&amp;L14)</f>
        <v>0</v>
      </c>
      <c r="N13" s="41">
        <f t="shared" si="6"/>
        <v>0.024432800000000005</v>
      </c>
      <c r="O13" s="42">
        <f>COUNTIF(Vertices[Eigenvector Centrality],"&gt;= "&amp;N13)-COUNTIF(Vertices[Eigenvector Centrality],"&gt;="&amp;N14)</f>
        <v>0</v>
      </c>
      <c r="P13" s="41">
        <f t="shared" si="7"/>
        <v>2.6523604</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5.454545454545453</v>
      </c>
      <c r="G14" s="40">
        <f>COUNTIF(Vertices[In-Degree],"&gt;= "&amp;F14)-COUNTIF(Vertices[In-Degree],"&gt;="&amp;F15)</f>
        <v>0</v>
      </c>
      <c r="H14" s="39">
        <f t="shared" si="3"/>
        <v>0.6545454545454547</v>
      </c>
      <c r="I14" s="40">
        <f>COUNTIF(Vertices[Out-Degree],"&gt;= "&amp;H14)-COUNTIF(Vertices[Out-Degree],"&gt;="&amp;H15)</f>
        <v>0</v>
      </c>
      <c r="J14" s="39">
        <f t="shared" si="4"/>
        <v>120.43636363636362</v>
      </c>
      <c r="K14" s="40">
        <f>COUNTIF(Vertices[Betweenness Centrality],"&gt;= "&amp;J14)-COUNTIF(Vertices[Betweenness Centrality],"&gt;="&amp;J15)</f>
        <v>0</v>
      </c>
      <c r="L14" s="39">
        <f t="shared" si="5"/>
        <v>0.016397854545454553</v>
      </c>
      <c r="M14" s="40">
        <f>COUNTIF(Vertices[Closeness Centrality],"&gt;= "&amp;L14)-COUNTIF(Vertices[Closeness Centrality],"&gt;="&amp;L15)</f>
        <v>0</v>
      </c>
      <c r="N14" s="39">
        <f t="shared" si="6"/>
        <v>0.02665396363636364</v>
      </c>
      <c r="O14" s="40">
        <f>COUNTIF(Vertices[Eigenvector Centrality],"&gt;= "&amp;N14)-COUNTIF(Vertices[Eigenvector Centrality],"&gt;="&amp;N15)</f>
        <v>0</v>
      </c>
      <c r="P14" s="39">
        <f t="shared" si="7"/>
        <v>2.859898072727273</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6</v>
      </c>
      <c r="D15" s="34">
        <f t="shared" si="1"/>
        <v>0</v>
      </c>
      <c r="E15" s="3">
        <f>COUNTIF(Vertices[Degree],"&gt;= "&amp;D15)-COUNTIF(Vertices[Degree],"&gt;="&amp;D16)</f>
        <v>0</v>
      </c>
      <c r="F15" s="41">
        <f t="shared" si="2"/>
        <v>5.909090909090907</v>
      </c>
      <c r="G15" s="42">
        <f>COUNTIF(Vertices[In-Degree],"&gt;= "&amp;F15)-COUNTIF(Vertices[In-Degree],"&gt;="&amp;F16)</f>
        <v>1</v>
      </c>
      <c r="H15" s="41">
        <f t="shared" si="3"/>
        <v>0.7090909090909092</v>
      </c>
      <c r="I15" s="42">
        <f>COUNTIF(Vertices[Out-Degree],"&gt;= "&amp;H15)-COUNTIF(Vertices[Out-Degree],"&gt;="&amp;H16)</f>
        <v>0</v>
      </c>
      <c r="J15" s="41">
        <f t="shared" si="4"/>
        <v>130.47272727272727</v>
      </c>
      <c r="K15" s="42">
        <f>COUNTIF(Vertices[Betweenness Centrality],"&gt;= "&amp;J15)-COUNTIF(Vertices[Betweenness Centrality],"&gt;="&amp;J16)</f>
        <v>0</v>
      </c>
      <c r="L15" s="41">
        <f t="shared" si="5"/>
        <v>0.0169855090909091</v>
      </c>
      <c r="M15" s="42">
        <f>COUNTIF(Vertices[Closeness Centrality],"&gt;= "&amp;L15)-COUNTIF(Vertices[Closeness Centrality],"&gt;="&amp;L16)</f>
        <v>1</v>
      </c>
      <c r="N15" s="41">
        <f t="shared" si="6"/>
        <v>0.02887512727272728</v>
      </c>
      <c r="O15" s="42">
        <f>COUNTIF(Vertices[Eigenvector Centrality],"&gt;= "&amp;N15)-COUNTIF(Vertices[Eigenvector Centrality],"&gt;="&amp;N16)</f>
        <v>0</v>
      </c>
      <c r="P15" s="41">
        <f t="shared" si="7"/>
        <v>3.067435745454546</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6.3636363636363615</v>
      </c>
      <c r="G16" s="40">
        <f>COUNTIF(Vertices[In-Degree],"&gt;= "&amp;F16)-COUNTIF(Vertices[In-Degree],"&gt;="&amp;F17)</f>
        <v>0</v>
      </c>
      <c r="H16" s="39">
        <f t="shared" si="3"/>
        <v>0.7636363636363638</v>
      </c>
      <c r="I16" s="40">
        <f>COUNTIF(Vertices[Out-Degree],"&gt;= "&amp;H16)-COUNTIF(Vertices[Out-Degree],"&gt;="&amp;H17)</f>
        <v>0</v>
      </c>
      <c r="J16" s="39">
        <f t="shared" si="4"/>
        <v>140.5090909090909</v>
      </c>
      <c r="K16" s="40">
        <f>COUNTIF(Vertices[Betweenness Centrality],"&gt;= "&amp;J16)-COUNTIF(Vertices[Betweenness Centrality],"&gt;="&amp;J17)</f>
        <v>0</v>
      </c>
      <c r="L16" s="39">
        <f t="shared" si="5"/>
        <v>0.017573163636363645</v>
      </c>
      <c r="M16" s="40">
        <f>COUNTIF(Vertices[Closeness Centrality],"&gt;= "&amp;L16)-COUNTIF(Vertices[Closeness Centrality],"&gt;="&amp;L17)</f>
        <v>0</v>
      </c>
      <c r="N16" s="39">
        <f t="shared" si="6"/>
        <v>0.031096290909090916</v>
      </c>
      <c r="O16" s="40">
        <f>COUNTIF(Vertices[Eigenvector Centrality],"&gt;= "&amp;N16)-COUNTIF(Vertices[Eigenvector Centrality],"&gt;="&amp;N17)</f>
        <v>20</v>
      </c>
      <c r="P16" s="39">
        <f t="shared" si="7"/>
        <v>3.2749734181818186</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6.818181818181816</v>
      </c>
      <c r="G17" s="42">
        <f>COUNTIF(Vertices[In-Degree],"&gt;= "&amp;F17)-COUNTIF(Vertices[In-Degree],"&gt;="&amp;F18)</f>
        <v>0</v>
      </c>
      <c r="H17" s="41">
        <f t="shared" si="3"/>
        <v>0.8181818181818183</v>
      </c>
      <c r="I17" s="42">
        <f>COUNTIF(Vertices[Out-Degree],"&gt;= "&amp;H17)-COUNTIF(Vertices[Out-Degree],"&gt;="&amp;H18)</f>
        <v>0</v>
      </c>
      <c r="J17" s="41">
        <f t="shared" si="4"/>
        <v>150.54545454545453</v>
      </c>
      <c r="K17" s="42">
        <f>COUNTIF(Vertices[Betweenness Centrality],"&gt;= "&amp;J17)-COUNTIF(Vertices[Betweenness Centrality],"&gt;="&amp;J18)</f>
        <v>0</v>
      </c>
      <c r="L17" s="41">
        <f t="shared" si="5"/>
        <v>0.01816081818181819</v>
      </c>
      <c r="M17" s="42">
        <f>COUNTIF(Vertices[Closeness Centrality],"&gt;= "&amp;L17)-COUNTIF(Vertices[Closeness Centrality],"&gt;="&amp;L18)</f>
        <v>0</v>
      </c>
      <c r="N17" s="41">
        <f t="shared" si="6"/>
        <v>0.03331745454545455</v>
      </c>
      <c r="O17" s="42">
        <f>COUNTIF(Vertices[Eigenvector Centrality],"&gt;= "&amp;N17)-COUNTIF(Vertices[Eigenvector Centrality],"&gt;="&amp;N18)</f>
        <v>0</v>
      </c>
      <c r="P17" s="41">
        <f t="shared" si="7"/>
        <v>3.4825110909090915</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7.27272727272727</v>
      </c>
      <c r="G18" s="40">
        <f>COUNTIF(Vertices[In-Degree],"&gt;= "&amp;F18)-COUNTIF(Vertices[In-Degree],"&gt;="&amp;F19)</f>
        <v>0</v>
      </c>
      <c r="H18" s="39">
        <f t="shared" si="3"/>
        <v>0.8727272727272729</v>
      </c>
      <c r="I18" s="40">
        <f>COUNTIF(Vertices[Out-Degree],"&gt;= "&amp;H18)-COUNTIF(Vertices[Out-Degree],"&gt;="&amp;H19)</f>
        <v>0</v>
      </c>
      <c r="J18" s="39">
        <f t="shared" si="4"/>
        <v>160.58181818181816</v>
      </c>
      <c r="K18" s="40">
        <f>COUNTIF(Vertices[Betweenness Centrality],"&gt;= "&amp;J18)-COUNTIF(Vertices[Betweenness Centrality],"&gt;="&amp;J19)</f>
        <v>0</v>
      </c>
      <c r="L18" s="39">
        <f t="shared" si="5"/>
        <v>0.018748472727272737</v>
      </c>
      <c r="M18" s="40">
        <f>COUNTIF(Vertices[Closeness Centrality],"&gt;= "&amp;L18)-COUNTIF(Vertices[Closeness Centrality],"&gt;="&amp;L19)</f>
        <v>1</v>
      </c>
      <c r="N18" s="39">
        <f t="shared" si="6"/>
        <v>0.035538618181818186</v>
      </c>
      <c r="O18" s="40">
        <f>COUNTIF(Vertices[Eigenvector Centrality],"&gt;= "&amp;N18)-COUNTIF(Vertices[Eigenvector Centrality],"&gt;="&amp;N19)</f>
        <v>0</v>
      </c>
      <c r="P18" s="39">
        <f t="shared" si="7"/>
        <v>3.6900487636363644</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7.727272727272724</v>
      </c>
      <c r="G19" s="42">
        <f>COUNTIF(Vertices[In-Degree],"&gt;= "&amp;F19)-COUNTIF(Vertices[In-Degree],"&gt;="&amp;F20)</f>
        <v>0</v>
      </c>
      <c r="H19" s="41">
        <f t="shared" si="3"/>
        <v>0.9272727272727275</v>
      </c>
      <c r="I19" s="42">
        <f>COUNTIF(Vertices[Out-Degree],"&gt;= "&amp;H19)-COUNTIF(Vertices[Out-Degree],"&gt;="&amp;H20)</f>
        <v>0</v>
      </c>
      <c r="J19" s="41">
        <f t="shared" si="4"/>
        <v>170.6181818181818</v>
      </c>
      <c r="K19" s="42">
        <f>COUNTIF(Vertices[Betweenness Centrality],"&gt;= "&amp;J19)-COUNTIF(Vertices[Betweenness Centrality],"&gt;="&amp;J20)</f>
        <v>0</v>
      </c>
      <c r="L19" s="41">
        <f t="shared" si="5"/>
        <v>0.019336127272727283</v>
      </c>
      <c r="M19" s="42">
        <f>COUNTIF(Vertices[Closeness Centrality],"&gt;= "&amp;L19)-COUNTIF(Vertices[Closeness Centrality],"&gt;="&amp;L20)</f>
        <v>0</v>
      </c>
      <c r="N19" s="41">
        <f t="shared" si="6"/>
        <v>0.03775978181818182</v>
      </c>
      <c r="O19" s="42">
        <f>COUNTIF(Vertices[Eigenvector Centrality],"&gt;= "&amp;N19)-COUNTIF(Vertices[Eigenvector Centrality],"&gt;="&amp;N20)</f>
        <v>1</v>
      </c>
      <c r="P19" s="41">
        <f t="shared" si="7"/>
        <v>3.897586436363637</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8.181818181818178</v>
      </c>
      <c r="G20" s="40">
        <f>COUNTIF(Vertices[In-Degree],"&gt;= "&amp;F20)-COUNTIF(Vertices[In-Degree],"&gt;="&amp;F21)</f>
        <v>0</v>
      </c>
      <c r="H20" s="39">
        <f t="shared" si="3"/>
        <v>0.981818181818182</v>
      </c>
      <c r="I20" s="40">
        <f>COUNTIF(Vertices[Out-Degree],"&gt;= "&amp;H20)-COUNTIF(Vertices[Out-Degree],"&gt;="&amp;H21)</f>
        <v>30</v>
      </c>
      <c r="J20" s="39">
        <f t="shared" si="4"/>
        <v>180.65454545454543</v>
      </c>
      <c r="K20" s="40">
        <f>COUNTIF(Vertices[Betweenness Centrality],"&gt;= "&amp;J20)-COUNTIF(Vertices[Betweenness Centrality],"&gt;="&amp;J21)</f>
        <v>0</v>
      </c>
      <c r="L20" s="39">
        <f t="shared" si="5"/>
        <v>0.01992378181818183</v>
      </c>
      <c r="M20" s="40">
        <f>COUNTIF(Vertices[Closeness Centrality],"&gt;= "&amp;L20)-COUNTIF(Vertices[Closeness Centrality],"&gt;="&amp;L21)</f>
        <v>0</v>
      </c>
      <c r="N20" s="39">
        <f t="shared" si="6"/>
        <v>0.039980945454545454</v>
      </c>
      <c r="O20" s="40">
        <f>COUNTIF(Vertices[Eigenvector Centrality],"&gt;= "&amp;N20)-COUNTIF(Vertices[Eigenvector Centrality],"&gt;="&amp;N21)</f>
        <v>0</v>
      </c>
      <c r="P20" s="39">
        <f t="shared" si="7"/>
        <v>4.10512410909091</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8.636363636363633</v>
      </c>
      <c r="G21" s="42">
        <f>COUNTIF(Vertices[In-Degree],"&gt;= "&amp;F21)-COUNTIF(Vertices[In-Degree],"&gt;="&amp;F22)</f>
        <v>0</v>
      </c>
      <c r="H21" s="41">
        <f t="shared" si="3"/>
        <v>1.0363636363636366</v>
      </c>
      <c r="I21" s="42">
        <f>COUNTIF(Vertices[Out-Degree],"&gt;= "&amp;H21)-COUNTIF(Vertices[Out-Degree],"&gt;="&amp;H22)</f>
        <v>0</v>
      </c>
      <c r="J21" s="41">
        <f t="shared" si="4"/>
        <v>190.69090909090906</v>
      </c>
      <c r="K21" s="42">
        <f>COUNTIF(Vertices[Betweenness Centrality],"&gt;= "&amp;J21)-COUNTIF(Vertices[Betweenness Centrality],"&gt;="&amp;J22)</f>
        <v>0</v>
      </c>
      <c r="L21" s="41">
        <f t="shared" si="5"/>
        <v>0.020511436363636375</v>
      </c>
      <c r="M21" s="42">
        <f>COUNTIF(Vertices[Closeness Centrality],"&gt;= "&amp;L21)-COUNTIF(Vertices[Closeness Centrality],"&gt;="&amp;L22)</f>
        <v>0</v>
      </c>
      <c r="N21" s="41">
        <f t="shared" si="6"/>
        <v>0.04220210909090909</v>
      </c>
      <c r="O21" s="42">
        <f>COUNTIF(Vertices[Eigenvector Centrality],"&gt;= "&amp;N21)-COUNTIF(Vertices[Eigenvector Centrality],"&gt;="&amp;N22)</f>
        <v>0</v>
      </c>
      <c r="P21" s="41">
        <f t="shared" si="7"/>
        <v>4.312661781818182</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31</v>
      </c>
      <c r="D22" s="34">
        <f t="shared" si="1"/>
        <v>0</v>
      </c>
      <c r="E22" s="3">
        <f>COUNTIF(Vertices[Degree],"&gt;= "&amp;D22)-COUNTIF(Vertices[Degree],"&gt;="&amp;D23)</f>
        <v>0</v>
      </c>
      <c r="F22" s="39">
        <f t="shared" si="2"/>
        <v>9.090909090909088</v>
      </c>
      <c r="G22" s="40">
        <f>COUNTIF(Vertices[In-Degree],"&gt;= "&amp;F22)-COUNTIF(Vertices[In-Degree],"&gt;="&amp;F23)</f>
        <v>0</v>
      </c>
      <c r="H22" s="39">
        <f t="shared" si="3"/>
        <v>1.090909090909091</v>
      </c>
      <c r="I22" s="40">
        <f>COUNTIF(Vertices[Out-Degree],"&gt;= "&amp;H22)-COUNTIF(Vertices[Out-Degree],"&gt;="&amp;H23)</f>
        <v>0</v>
      </c>
      <c r="J22" s="39">
        <f t="shared" si="4"/>
        <v>200.7272727272727</v>
      </c>
      <c r="K22" s="40">
        <f>COUNTIF(Vertices[Betweenness Centrality],"&gt;= "&amp;J22)-COUNTIF(Vertices[Betweenness Centrality],"&gt;="&amp;J23)</f>
        <v>0</v>
      </c>
      <c r="L22" s="39">
        <f t="shared" si="5"/>
        <v>0.02109909090909092</v>
      </c>
      <c r="M22" s="40">
        <f>COUNTIF(Vertices[Closeness Centrality],"&gt;= "&amp;L22)-COUNTIF(Vertices[Closeness Centrality],"&gt;="&amp;L23)</f>
        <v>24</v>
      </c>
      <c r="N22" s="39">
        <f t="shared" si="6"/>
        <v>0.04442327272727272</v>
      </c>
      <c r="O22" s="40">
        <f>COUNTIF(Vertices[Eigenvector Centrality],"&gt;= "&amp;N22)-COUNTIF(Vertices[Eigenvector Centrality],"&gt;="&amp;N23)</f>
        <v>0</v>
      </c>
      <c r="P22" s="39">
        <f t="shared" si="7"/>
        <v>4.5201994545454545</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64</v>
      </c>
      <c r="D23" s="34">
        <f t="shared" si="1"/>
        <v>0</v>
      </c>
      <c r="E23" s="3">
        <f>COUNTIF(Vertices[Degree],"&gt;= "&amp;D23)-COUNTIF(Vertices[Degree],"&gt;="&amp;D24)</f>
        <v>0</v>
      </c>
      <c r="F23" s="41">
        <f t="shared" si="2"/>
        <v>9.545454545454543</v>
      </c>
      <c r="G23" s="42">
        <f>COUNTIF(Vertices[In-Degree],"&gt;= "&amp;F23)-COUNTIF(Vertices[In-Degree],"&gt;="&amp;F24)</f>
        <v>0</v>
      </c>
      <c r="H23" s="41">
        <f t="shared" si="3"/>
        <v>1.1454545454545455</v>
      </c>
      <c r="I23" s="42">
        <f>COUNTIF(Vertices[Out-Degree],"&gt;= "&amp;H23)-COUNTIF(Vertices[Out-Degree],"&gt;="&amp;H24)</f>
        <v>0</v>
      </c>
      <c r="J23" s="41">
        <f t="shared" si="4"/>
        <v>210.76363636363632</v>
      </c>
      <c r="K23" s="42">
        <f>COUNTIF(Vertices[Betweenness Centrality],"&gt;= "&amp;J23)-COUNTIF(Vertices[Betweenness Centrality],"&gt;="&amp;J24)</f>
        <v>0</v>
      </c>
      <c r="L23" s="41">
        <f t="shared" si="5"/>
        <v>0.021686745454545468</v>
      </c>
      <c r="M23" s="42">
        <f>COUNTIF(Vertices[Closeness Centrality],"&gt;= "&amp;L23)-COUNTIF(Vertices[Closeness Centrality],"&gt;="&amp;L24)</f>
        <v>0</v>
      </c>
      <c r="N23" s="41">
        <f t="shared" si="6"/>
        <v>0.046644436363636355</v>
      </c>
      <c r="O23" s="42">
        <f>COUNTIF(Vertices[Eigenvector Centrality],"&gt;= "&amp;N23)-COUNTIF(Vertices[Eigenvector Centrality],"&gt;="&amp;N24)</f>
        <v>1</v>
      </c>
      <c r="P23" s="41">
        <f t="shared" si="7"/>
        <v>4.727737127272727</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9.999999999999998</v>
      </c>
      <c r="G24" s="40">
        <f>COUNTIF(Vertices[In-Degree],"&gt;= "&amp;F24)-COUNTIF(Vertices[In-Degree],"&gt;="&amp;F25)</f>
        <v>0</v>
      </c>
      <c r="H24" s="39">
        <f t="shared" si="3"/>
        <v>1.2</v>
      </c>
      <c r="I24" s="40">
        <f>COUNTIF(Vertices[Out-Degree],"&gt;= "&amp;H24)-COUNTIF(Vertices[Out-Degree],"&gt;="&amp;H25)</f>
        <v>0</v>
      </c>
      <c r="J24" s="39">
        <f t="shared" si="4"/>
        <v>220.79999999999995</v>
      </c>
      <c r="K24" s="40">
        <f>COUNTIF(Vertices[Betweenness Centrality],"&gt;= "&amp;J24)-COUNTIF(Vertices[Betweenness Centrality],"&gt;="&amp;J25)</f>
        <v>0</v>
      </c>
      <c r="L24" s="39">
        <f t="shared" si="5"/>
        <v>0.022274400000000014</v>
      </c>
      <c r="M24" s="40">
        <f>COUNTIF(Vertices[Closeness Centrality],"&gt;= "&amp;L24)-COUNTIF(Vertices[Closeness Centrality],"&gt;="&amp;L25)</f>
        <v>0</v>
      </c>
      <c r="N24" s="39">
        <f t="shared" si="6"/>
        <v>0.04886559999999999</v>
      </c>
      <c r="O24" s="40">
        <f>COUNTIF(Vertices[Eigenvector Centrality],"&gt;= "&amp;N24)-COUNTIF(Vertices[Eigenvector Centrality],"&gt;="&amp;N25)</f>
        <v>0</v>
      </c>
      <c r="P24" s="39">
        <f t="shared" si="7"/>
        <v>4.935274799999999</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10.454545454545453</v>
      </c>
      <c r="G25" s="42">
        <f>COUNTIF(Vertices[In-Degree],"&gt;= "&amp;F25)-COUNTIF(Vertices[In-Degree],"&gt;="&amp;F26)</f>
        <v>0</v>
      </c>
      <c r="H25" s="41">
        <f t="shared" si="3"/>
        <v>1.2545454545454544</v>
      </c>
      <c r="I25" s="42">
        <f>COUNTIF(Vertices[Out-Degree],"&gt;= "&amp;H25)-COUNTIF(Vertices[Out-Degree],"&gt;="&amp;H26)</f>
        <v>0</v>
      </c>
      <c r="J25" s="41">
        <f t="shared" si="4"/>
        <v>230.8363636363636</v>
      </c>
      <c r="K25" s="42">
        <f>COUNTIF(Vertices[Betweenness Centrality],"&gt;= "&amp;J25)-COUNTIF(Vertices[Betweenness Centrality],"&gt;="&amp;J26)</f>
        <v>0</v>
      </c>
      <c r="L25" s="41">
        <f t="shared" si="5"/>
        <v>0.02286205454545456</v>
      </c>
      <c r="M25" s="42">
        <f>COUNTIF(Vertices[Closeness Centrality],"&gt;= "&amp;L25)-COUNTIF(Vertices[Closeness Centrality],"&gt;="&amp;L26)</f>
        <v>0</v>
      </c>
      <c r="N25" s="41">
        <f t="shared" si="6"/>
        <v>0.05108676363636362</v>
      </c>
      <c r="O25" s="42">
        <f>COUNTIF(Vertices[Eigenvector Centrality],"&gt;= "&amp;N25)-COUNTIF(Vertices[Eigenvector Centrality],"&gt;="&amp;N26)</f>
        <v>0</v>
      </c>
      <c r="P25" s="41">
        <f t="shared" si="7"/>
        <v>5.142812472727272</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2.006305</v>
      </c>
      <c r="D26" s="34">
        <f t="shared" si="1"/>
        <v>0</v>
      </c>
      <c r="E26" s="3">
        <f>COUNTIF(Vertices[Degree],"&gt;= "&amp;D26)-COUNTIF(Vertices[Degree],"&gt;="&amp;D28)</f>
        <v>0</v>
      </c>
      <c r="F26" s="39">
        <f t="shared" si="2"/>
        <v>10.909090909090908</v>
      </c>
      <c r="G26" s="40">
        <f>COUNTIF(Vertices[In-Degree],"&gt;= "&amp;F26)-COUNTIF(Vertices[In-Degree],"&gt;="&amp;F28)</f>
        <v>0</v>
      </c>
      <c r="H26" s="39">
        <f t="shared" si="3"/>
        <v>1.3090909090909089</v>
      </c>
      <c r="I26" s="40">
        <f>COUNTIF(Vertices[Out-Degree],"&gt;= "&amp;H26)-COUNTIF(Vertices[Out-Degree],"&gt;="&amp;H28)</f>
        <v>0</v>
      </c>
      <c r="J26" s="39">
        <f t="shared" si="4"/>
        <v>240.87272727272722</v>
      </c>
      <c r="K26" s="40">
        <f>COUNTIF(Vertices[Betweenness Centrality],"&gt;= "&amp;J26)-COUNTIF(Vertices[Betweenness Centrality],"&gt;="&amp;J28)</f>
        <v>0</v>
      </c>
      <c r="L26" s="39">
        <f t="shared" si="5"/>
        <v>0.023449709090909106</v>
      </c>
      <c r="M26" s="40">
        <f>COUNTIF(Vertices[Closeness Centrality],"&gt;= "&amp;L26)-COUNTIF(Vertices[Closeness Centrality],"&gt;="&amp;L28)</f>
        <v>0</v>
      </c>
      <c r="N26" s="39">
        <f t="shared" si="6"/>
        <v>0.053307927272727255</v>
      </c>
      <c r="O26" s="40">
        <f>COUNTIF(Vertices[Eigenvector Centrality],"&gt;= "&amp;N26)-COUNTIF(Vertices[Eigenvector Centrality],"&gt;="&amp;N28)</f>
        <v>0</v>
      </c>
      <c r="P26" s="39">
        <f t="shared" si="7"/>
        <v>5.350350145454544</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-3</v>
      </c>
      <c r="H27" s="78"/>
      <c r="I27" s="79">
        <f>COUNTIF(Vertices[Out-Degree],"&gt;= "&amp;H27)-COUNTIF(Vertices[Out-Degree],"&gt;="&amp;H28)</f>
        <v>-24</v>
      </c>
      <c r="J27" s="78"/>
      <c r="K27" s="79">
        <f>COUNTIF(Vertices[Betweenness Centrality],"&gt;= "&amp;J27)-COUNTIF(Vertices[Betweenness Centrality],"&gt;="&amp;J28)</f>
        <v>-4</v>
      </c>
      <c r="L27" s="78"/>
      <c r="M27" s="79">
        <f>COUNTIF(Vertices[Closeness Centrality],"&gt;= "&amp;L27)-COUNTIF(Vertices[Closeness Centrality],"&gt;="&amp;L28)</f>
        <v>-3</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158</v>
      </c>
      <c r="B28" s="36">
        <v>0.025324675324675326</v>
      </c>
      <c r="D28" s="34">
        <f>D26+($D$57-$D$2)/BinDivisor</f>
        <v>0</v>
      </c>
      <c r="E28" s="3">
        <f>COUNTIF(Vertices[Degree],"&gt;= "&amp;D28)-COUNTIF(Vertices[Degree],"&gt;="&amp;D40)</f>
        <v>0</v>
      </c>
      <c r="F28" s="41">
        <f>F26+($F$57-$F$2)/BinDivisor</f>
        <v>11.363636363636363</v>
      </c>
      <c r="G28" s="42">
        <f>COUNTIF(Vertices[In-Degree],"&gt;= "&amp;F28)-COUNTIF(Vertices[In-Degree],"&gt;="&amp;F40)</f>
        <v>0</v>
      </c>
      <c r="H28" s="41">
        <f>H26+($H$57-$H$2)/BinDivisor</f>
        <v>1.3636363636363633</v>
      </c>
      <c r="I28" s="42">
        <f>COUNTIF(Vertices[Out-Degree],"&gt;= "&amp;H28)-COUNTIF(Vertices[Out-Degree],"&gt;="&amp;H40)</f>
        <v>0</v>
      </c>
      <c r="J28" s="41">
        <f>J26+($J$57-$J$2)/BinDivisor</f>
        <v>250.90909090909085</v>
      </c>
      <c r="K28" s="42">
        <f>COUNTIF(Vertices[Betweenness Centrality],"&gt;= "&amp;J28)-COUNTIF(Vertices[Betweenness Centrality],"&gt;="&amp;J40)</f>
        <v>0</v>
      </c>
      <c r="L28" s="41">
        <f>L26+($L$57-$L$2)/BinDivisor</f>
        <v>0.024037363636363652</v>
      </c>
      <c r="M28" s="42">
        <f>COUNTIF(Vertices[Closeness Centrality],"&gt;= "&amp;L28)-COUNTIF(Vertices[Closeness Centrality],"&gt;="&amp;L40)</f>
        <v>1</v>
      </c>
      <c r="N28" s="41">
        <f>N26+($N$57-$N$2)/BinDivisor</f>
        <v>0.05552909090909089</v>
      </c>
      <c r="O28" s="42">
        <f>COUNTIF(Vertices[Eigenvector Centrality],"&gt;= "&amp;N28)-COUNTIF(Vertices[Eigenvector Centrality],"&gt;="&amp;N40)</f>
        <v>0</v>
      </c>
      <c r="P28" s="41">
        <f>P26+($P$57-$P$2)/BinDivisor</f>
        <v>5.5578878181818165</v>
      </c>
      <c r="Q28" s="42">
        <f>COUNTIF(Vertices[PageRank],"&gt;= "&amp;P28)-COUNTIF(Vertices[PageRank],"&gt;="&amp;P40)</f>
        <v>1</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1085</v>
      </c>
      <c r="B29" s="36">
        <v>0.508616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1086</v>
      </c>
      <c r="B31" s="36" t="s">
        <v>1087</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-24</v>
      </c>
      <c r="J38" s="78"/>
      <c r="K38" s="79">
        <f>COUNTIF(Vertices[Betweenness Centrality],"&gt;= "&amp;J38)-COUNTIF(Vertices[Betweenness Centrality],"&gt;="&amp;J40)</f>
        <v>-4</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-24</v>
      </c>
      <c r="J39" s="78"/>
      <c r="K39" s="79">
        <f>COUNTIF(Vertices[Betweenness Centrality],"&gt;= "&amp;J39)-COUNTIF(Vertices[Betweenness Centrality],"&gt;="&amp;J40)</f>
        <v>-4</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11.818181818181818</v>
      </c>
      <c r="G40" s="40">
        <f>COUNTIF(Vertices[In-Degree],"&gt;= "&amp;F40)-COUNTIF(Vertices[In-Degree],"&gt;="&amp;F41)</f>
        <v>0</v>
      </c>
      <c r="H40" s="39">
        <f>H28+($H$57-$H$2)/BinDivisor</f>
        <v>1.4181818181818178</v>
      </c>
      <c r="I40" s="40">
        <f>COUNTIF(Vertices[Out-Degree],"&gt;= "&amp;H40)-COUNTIF(Vertices[Out-Degree],"&gt;="&amp;H41)</f>
        <v>0</v>
      </c>
      <c r="J40" s="39">
        <f>J28+($J$57-$J$2)/BinDivisor</f>
        <v>260.9454545454545</v>
      </c>
      <c r="K40" s="40">
        <f>COUNTIF(Vertices[Betweenness Centrality],"&gt;= "&amp;J40)-COUNTIF(Vertices[Betweenness Centrality],"&gt;="&amp;J41)</f>
        <v>1</v>
      </c>
      <c r="L40" s="39">
        <f>L28+($L$57-$L$2)/BinDivisor</f>
        <v>0.024625018181818198</v>
      </c>
      <c r="M40" s="40">
        <f>COUNTIF(Vertices[Closeness Centrality],"&gt;= "&amp;L40)-COUNTIF(Vertices[Closeness Centrality],"&gt;="&amp;L41)</f>
        <v>0</v>
      </c>
      <c r="N40" s="39">
        <f>N28+($N$57-$N$2)/BinDivisor</f>
        <v>0.05775025454545452</v>
      </c>
      <c r="O40" s="40">
        <f>COUNTIF(Vertices[Eigenvector Centrality],"&gt;= "&amp;N40)-COUNTIF(Vertices[Eigenvector Centrality],"&gt;="&amp;N41)</f>
        <v>0</v>
      </c>
      <c r="P40" s="39">
        <f>P28+($P$57-$P$2)/BinDivisor</f>
        <v>5.765425490909089</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12.272727272727273</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270.98181818181814</v>
      </c>
      <c r="K41" s="42">
        <f>COUNTIF(Vertices[Betweenness Centrality],"&gt;= "&amp;J41)-COUNTIF(Vertices[Betweenness Centrality],"&gt;="&amp;J42)</f>
        <v>0</v>
      </c>
      <c r="L41" s="41">
        <f aca="true" t="shared" si="14" ref="L41:L56">L40+($L$57-$L$2)/BinDivisor</f>
        <v>0.025212672727272744</v>
      </c>
      <c r="M41" s="42">
        <f>COUNTIF(Vertices[Closeness Centrality],"&gt;= "&amp;L41)-COUNTIF(Vertices[Closeness Centrality],"&gt;="&amp;L42)</f>
        <v>0</v>
      </c>
      <c r="N41" s="41">
        <f aca="true" t="shared" si="15" ref="N41:N56">N40+($N$57-$N$2)/BinDivisor</f>
        <v>0.059971418181818156</v>
      </c>
      <c r="O41" s="42">
        <f>COUNTIF(Vertices[Eigenvector Centrality],"&gt;= "&amp;N41)-COUNTIF(Vertices[Eigenvector Centrality],"&gt;="&amp;N42)</f>
        <v>0</v>
      </c>
      <c r="P41" s="41">
        <f aca="true" t="shared" si="16" ref="P41:P56">P40+($P$57-$P$2)/BinDivisor</f>
        <v>5.972963163636361</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12.727272727272728</v>
      </c>
      <c r="G42" s="40">
        <f>COUNTIF(Vertices[In-Degree],"&gt;= "&amp;F42)-COUNTIF(Vertices[In-Degree],"&gt;="&amp;F43)</f>
        <v>0</v>
      </c>
      <c r="H42" s="39">
        <f t="shared" si="12"/>
        <v>1.5272727272727267</v>
      </c>
      <c r="I42" s="40">
        <f>COUNTIF(Vertices[Out-Degree],"&gt;= "&amp;H42)-COUNTIF(Vertices[Out-Degree],"&gt;="&amp;H43)</f>
        <v>0</v>
      </c>
      <c r="J42" s="39">
        <f t="shared" si="13"/>
        <v>281.0181818181818</v>
      </c>
      <c r="K42" s="40">
        <f>COUNTIF(Vertices[Betweenness Centrality],"&gt;= "&amp;J42)-COUNTIF(Vertices[Betweenness Centrality],"&gt;="&amp;J43)</f>
        <v>0</v>
      </c>
      <c r="L42" s="39">
        <f t="shared" si="14"/>
        <v>0.02580032727272729</v>
      </c>
      <c r="M42" s="40">
        <f>COUNTIF(Vertices[Closeness Centrality],"&gt;= "&amp;L42)-COUNTIF(Vertices[Closeness Centrality],"&gt;="&amp;L43)</f>
        <v>0</v>
      </c>
      <c r="N42" s="39">
        <f t="shared" si="15"/>
        <v>0.06219258181818179</v>
      </c>
      <c r="O42" s="40">
        <f>COUNTIF(Vertices[Eigenvector Centrality],"&gt;= "&amp;N42)-COUNTIF(Vertices[Eigenvector Centrality],"&gt;="&amp;N43)</f>
        <v>0</v>
      </c>
      <c r="P42" s="39">
        <f t="shared" si="16"/>
        <v>6.180500836363634</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13.181818181818183</v>
      </c>
      <c r="G43" s="42">
        <f>COUNTIF(Vertices[In-Degree],"&gt;= "&amp;F43)-COUNTIF(Vertices[In-Degree],"&gt;="&amp;F44)</f>
        <v>0</v>
      </c>
      <c r="H43" s="41">
        <f t="shared" si="12"/>
        <v>1.5818181818181811</v>
      </c>
      <c r="I43" s="42">
        <f>COUNTIF(Vertices[Out-Degree],"&gt;= "&amp;H43)-COUNTIF(Vertices[Out-Degree],"&gt;="&amp;H44)</f>
        <v>0</v>
      </c>
      <c r="J43" s="41">
        <f t="shared" si="13"/>
        <v>291.05454545454546</v>
      </c>
      <c r="K43" s="42">
        <f>COUNTIF(Vertices[Betweenness Centrality],"&gt;= "&amp;J43)-COUNTIF(Vertices[Betweenness Centrality],"&gt;="&amp;J44)</f>
        <v>0</v>
      </c>
      <c r="L43" s="41">
        <f t="shared" si="14"/>
        <v>0.026387981818181836</v>
      </c>
      <c r="M43" s="42">
        <f>COUNTIF(Vertices[Closeness Centrality],"&gt;= "&amp;L43)-COUNTIF(Vertices[Closeness Centrality],"&gt;="&amp;L44)</f>
        <v>0</v>
      </c>
      <c r="N43" s="41">
        <f t="shared" si="15"/>
        <v>0.06441374545454542</v>
      </c>
      <c r="O43" s="42">
        <f>COUNTIF(Vertices[Eigenvector Centrality],"&gt;= "&amp;N43)-COUNTIF(Vertices[Eigenvector Centrality],"&gt;="&amp;N44)</f>
        <v>0</v>
      </c>
      <c r="P43" s="41">
        <f t="shared" si="16"/>
        <v>6.388038509090906</v>
      </c>
      <c r="Q43" s="42">
        <f>COUNTIF(Vertices[PageRank],"&gt;= "&amp;P43)-COUNTIF(Vertices[PageRank],"&gt;="&amp;P44)</f>
        <v>1</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13.636363636363638</v>
      </c>
      <c r="G44" s="40">
        <f>COUNTIF(Vertices[In-Degree],"&gt;= "&amp;F44)-COUNTIF(Vertices[In-Degree],"&gt;="&amp;F45)</f>
        <v>0</v>
      </c>
      <c r="H44" s="39">
        <f t="shared" si="12"/>
        <v>1.6363636363636356</v>
      </c>
      <c r="I44" s="40">
        <f>COUNTIF(Vertices[Out-Degree],"&gt;= "&amp;H44)-COUNTIF(Vertices[Out-Degree],"&gt;="&amp;H45)</f>
        <v>0</v>
      </c>
      <c r="J44" s="39">
        <f t="shared" si="13"/>
        <v>301.0909090909091</v>
      </c>
      <c r="K44" s="40">
        <f>COUNTIF(Vertices[Betweenness Centrality],"&gt;= "&amp;J44)-COUNTIF(Vertices[Betweenness Centrality],"&gt;="&amp;J45)</f>
        <v>0</v>
      </c>
      <c r="L44" s="39">
        <f t="shared" si="14"/>
        <v>0.026975636363636382</v>
      </c>
      <c r="M44" s="40">
        <f>COUNTIF(Vertices[Closeness Centrality],"&gt;= "&amp;L44)-COUNTIF(Vertices[Closeness Centrality],"&gt;="&amp;L45)</f>
        <v>1</v>
      </c>
      <c r="N44" s="39">
        <f t="shared" si="15"/>
        <v>0.06663490909090906</v>
      </c>
      <c r="O44" s="40">
        <f>COUNTIF(Vertices[Eigenvector Centrality],"&gt;= "&amp;N44)-COUNTIF(Vertices[Eigenvector Centrality],"&gt;="&amp;N45)</f>
        <v>0</v>
      </c>
      <c r="P44" s="39">
        <f t="shared" si="16"/>
        <v>6.595576181818179</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14.090909090909093</v>
      </c>
      <c r="G45" s="42">
        <f>COUNTIF(Vertices[In-Degree],"&gt;= "&amp;F45)-COUNTIF(Vertices[In-Degree],"&gt;="&amp;F46)</f>
        <v>0</v>
      </c>
      <c r="H45" s="41">
        <f t="shared" si="12"/>
        <v>1.69090909090909</v>
      </c>
      <c r="I45" s="42">
        <f>COUNTIF(Vertices[Out-Degree],"&gt;= "&amp;H45)-COUNTIF(Vertices[Out-Degree],"&gt;="&amp;H46)</f>
        <v>0</v>
      </c>
      <c r="J45" s="41">
        <f t="shared" si="13"/>
        <v>311.1272727272728</v>
      </c>
      <c r="K45" s="42">
        <f>COUNTIF(Vertices[Betweenness Centrality],"&gt;= "&amp;J45)-COUNTIF(Vertices[Betweenness Centrality],"&gt;="&amp;J46)</f>
        <v>0</v>
      </c>
      <c r="L45" s="41">
        <f t="shared" si="14"/>
        <v>0.027563290909090928</v>
      </c>
      <c r="M45" s="42">
        <f>COUNTIF(Vertices[Closeness Centrality],"&gt;= "&amp;L45)-COUNTIF(Vertices[Closeness Centrality],"&gt;="&amp;L46)</f>
        <v>0</v>
      </c>
      <c r="N45" s="41">
        <f t="shared" si="15"/>
        <v>0.0688560727272727</v>
      </c>
      <c r="O45" s="42">
        <f>COUNTIF(Vertices[Eigenvector Centrality],"&gt;= "&amp;N45)-COUNTIF(Vertices[Eigenvector Centrality],"&gt;="&amp;N46)</f>
        <v>0</v>
      </c>
      <c r="P45" s="41">
        <f t="shared" si="16"/>
        <v>6.803113854545451</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14.545454545454549</v>
      </c>
      <c r="G46" s="40">
        <f>COUNTIF(Vertices[In-Degree],"&gt;= "&amp;F46)-COUNTIF(Vertices[In-Degree],"&gt;="&amp;F47)</f>
        <v>0</v>
      </c>
      <c r="H46" s="39">
        <f t="shared" si="12"/>
        <v>1.7454545454545445</v>
      </c>
      <c r="I46" s="40">
        <f>COUNTIF(Vertices[Out-Degree],"&gt;= "&amp;H46)-COUNTIF(Vertices[Out-Degree],"&gt;="&amp;H47)</f>
        <v>0</v>
      </c>
      <c r="J46" s="39">
        <f t="shared" si="13"/>
        <v>321.16363636363644</v>
      </c>
      <c r="K46" s="40">
        <f>COUNTIF(Vertices[Betweenness Centrality],"&gt;= "&amp;J46)-COUNTIF(Vertices[Betweenness Centrality],"&gt;="&amp;J47)</f>
        <v>1</v>
      </c>
      <c r="L46" s="39">
        <f t="shared" si="14"/>
        <v>0.028150945454545474</v>
      </c>
      <c r="M46" s="40">
        <f>COUNTIF(Vertices[Closeness Centrality],"&gt;= "&amp;L46)-COUNTIF(Vertices[Closeness Centrality],"&gt;="&amp;L47)</f>
        <v>0</v>
      </c>
      <c r="N46" s="39">
        <f t="shared" si="15"/>
        <v>0.07107723636363635</v>
      </c>
      <c r="O46" s="40">
        <f>COUNTIF(Vertices[Eigenvector Centrality],"&gt;= "&amp;N46)-COUNTIF(Vertices[Eigenvector Centrality],"&gt;="&amp;N47)</f>
        <v>0</v>
      </c>
      <c r="P46" s="39">
        <f t="shared" si="16"/>
        <v>7.0106515272727234</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15.000000000000004</v>
      </c>
      <c r="G47" s="42">
        <f>COUNTIF(Vertices[In-Degree],"&gt;= "&amp;F47)-COUNTIF(Vertices[In-Degree],"&gt;="&amp;F48)</f>
        <v>0</v>
      </c>
      <c r="H47" s="41">
        <f t="shared" si="12"/>
        <v>1.799999999999999</v>
      </c>
      <c r="I47" s="42">
        <f>COUNTIF(Vertices[Out-Degree],"&gt;= "&amp;H47)-COUNTIF(Vertices[Out-Degree],"&gt;="&amp;H48)</f>
        <v>0</v>
      </c>
      <c r="J47" s="41">
        <f t="shared" si="13"/>
        <v>331.2000000000001</v>
      </c>
      <c r="K47" s="42">
        <f>COUNTIF(Vertices[Betweenness Centrality],"&gt;= "&amp;J47)-COUNTIF(Vertices[Betweenness Centrality],"&gt;="&amp;J48)</f>
        <v>0</v>
      </c>
      <c r="L47" s="41">
        <f t="shared" si="14"/>
        <v>0.02873860000000002</v>
      </c>
      <c r="M47" s="42">
        <f>COUNTIF(Vertices[Closeness Centrality],"&gt;= "&amp;L47)-COUNTIF(Vertices[Closeness Centrality],"&gt;="&amp;L48)</f>
        <v>0</v>
      </c>
      <c r="N47" s="41">
        <f t="shared" si="15"/>
        <v>0.07329839999999999</v>
      </c>
      <c r="O47" s="42">
        <f>COUNTIF(Vertices[Eigenvector Centrality],"&gt;= "&amp;N47)-COUNTIF(Vertices[Eigenvector Centrality],"&gt;="&amp;N48)</f>
        <v>0</v>
      </c>
      <c r="P47" s="41">
        <f t="shared" si="16"/>
        <v>7.218189199999996</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15.454545454545459</v>
      </c>
      <c r="G48" s="40">
        <f>COUNTIF(Vertices[In-Degree],"&gt;= "&amp;F48)-COUNTIF(Vertices[In-Degree],"&gt;="&amp;F49)</f>
        <v>0</v>
      </c>
      <c r="H48" s="39">
        <f t="shared" si="12"/>
        <v>1.8545454545454534</v>
      </c>
      <c r="I48" s="40">
        <f>COUNTIF(Vertices[Out-Degree],"&gt;= "&amp;H48)-COUNTIF(Vertices[Out-Degree],"&gt;="&amp;H49)</f>
        <v>0</v>
      </c>
      <c r="J48" s="39">
        <f t="shared" si="13"/>
        <v>341.23636363636376</v>
      </c>
      <c r="K48" s="40">
        <f>COUNTIF(Vertices[Betweenness Centrality],"&gt;= "&amp;J48)-COUNTIF(Vertices[Betweenness Centrality],"&gt;="&amp;J49)</f>
        <v>0</v>
      </c>
      <c r="L48" s="39">
        <f t="shared" si="14"/>
        <v>0.029326254545454566</v>
      </c>
      <c r="M48" s="40">
        <f>COUNTIF(Vertices[Closeness Centrality],"&gt;= "&amp;L48)-COUNTIF(Vertices[Closeness Centrality],"&gt;="&amp;L49)</f>
        <v>0</v>
      </c>
      <c r="N48" s="39">
        <f t="shared" si="15"/>
        <v>0.07551956363636363</v>
      </c>
      <c r="O48" s="40">
        <f>COUNTIF(Vertices[Eigenvector Centrality],"&gt;= "&amp;N48)-COUNTIF(Vertices[Eigenvector Centrality],"&gt;="&amp;N49)</f>
        <v>0</v>
      </c>
      <c r="P48" s="39">
        <f t="shared" si="16"/>
        <v>7.425726872727268</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15.909090909090914</v>
      </c>
      <c r="G49" s="42">
        <f>COUNTIF(Vertices[In-Degree],"&gt;= "&amp;F49)-COUNTIF(Vertices[In-Degree],"&gt;="&amp;F50)</f>
        <v>0</v>
      </c>
      <c r="H49" s="41">
        <f t="shared" si="12"/>
        <v>1.9090909090909078</v>
      </c>
      <c r="I49" s="42">
        <f>COUNTIF(Vertices[Out-Degree],"&gt;= "&amp;H49)-COUNTIF(Vertices[Out-Degree],"&gt;="&amp;H50)</f>
        <v>0</v>
      </c>
      <c r="J49" s="41">
        <f t="shared" si="13"/>
        <v>351.2727272727274</v>
      </c>
      <c r="K49" s="42">
        <f>COUNTIF(Vertices[Betweenness Centrality],"&gt;= "&amp;J49)-COUNTIF(Vertices[Betweenness Centrality],"&gt;="&amp;J50)</f>
        <v>0</v>
      </c>
      <c r="L49" s="41">
        <f t="shared" si="14"/>
        <v>0.029913909090909113</v>
      </c>
      <c r="M49" s="42">
        <f>COUNTIF(Vertices[Closeness Centrality],"&gt;= "&amp;L49)-COUNTIF(Vertices[Closeness Centrality],"&gt;="&amp;L50)</f>
        <v>0</v>
      </c>
      <c r="N49" s="41">
        <f t="shared" si="15"/>
        <v>0.07774072727272727</v>
      </c>
      <c r="O49" s="42">
        <f>COUNTIF(Vertices[Eigenvector Centrality],"&gt;= "&amp;N49)-COUNTIF(Vertices[Eigenvector Centrality],"&gt;="&amp;N50)</f>
        <v>0</v>
      </c>
      <c r="P49" s="41">
        <f t="shared" si="16"/>
        <v>7.633264545454541</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16.363636363636367</v>
      </c>
      <c r="G50" s="40">
        <f>COUNTIF(Vertices[In-Degree],"&gt;= "&amp;F50)-COUNTIF(Vertices[In-Degree],"&gt;="&amp;F51)</f>
        <v>0</v>
      </c>
      <c r="H50" s="39">
        <f t="shared" si="12"/>
        <v>1.9636363636363623</v>
      </c>
      <c r="I50" s="40">
        <f>COUNTIF(Vertices[Out-Degree],"&gt;= "&amp;H50)-COUNTIF(Vertices[Out-Degree],"&gt;="&amp;H51)</f>
        <v>21</v>
      </c>
      <c r="J50" s="39">
        <f t="shared" si="13"/>
        <v>361.3090909090911</v>
      </c>
      <c r="K50" s="40">
        <f>COUNTIF(Vertices[Betweenness Centrality],"&gt;= "&amp;J50)-COUNTIF(Vertices[Betweenness Centrality],"&gt;="&amp;J51)</f>
        <v>0</v>
      </c>
      <c r="L50" s="39">
        <f t="shared" si="14"/>
        <v>0.03050156363636366</v>
      </c>
      <c r="M50" s="40">
        <f>COUNTIF(Vertices[Closeness Centrality],"&gt;= "&amp;L50)-COUNTIF(Vertices[Closeness Centrality],"&gt;="&amp;L51)</f>
        <v>0</v>
      </c>
      <c r="N50" s="39">
        <f t="shared" si="15"/>
        <v>0.07996189090909091</v>
      </c>
      <c r="O50" s="40">
        <f>COUNTIF(Vertices[Eigenvector Centrality],"&gt;= "&amp;N50)-COUNTIF(Vertices[Eigenvector Centrality],"&gt;="&amp;N51)</f>
        <v>0</v>
      </c>
      <c r="P50" s="39">
        <f t="shared" si="16"/>
        <v>7.840802218181813</v>
      </c>
      <c r="Q50" s="40">
        <f>COUNTIF(Vertices[PageRank],"&gt;= "&amp;P50)-COUNTIF(Vertices[PageRank],"&gt;="&amp;P51)</f>
        <v>0</v>
      </c>
      <c r="R50" s="39">
        <f t="shared" si="17"/>
        <v>0.3272727272727273</v>
      </c>
      <c r="S50" s="45">
        <f>COUNTIF(Vertices[Clustering Coefficient],"&gt;= "&amp;R50)-COUNTIF(Vertices[Clustering Coefficient],"&gt;="&amp;R51)</f>
        <v>3</v>
      </c>
      <c r="T50" s="39" t="e">
        <f ca="1" t="shared" si="18"/>
        <v>#REF!</v>
      </c>
      <c r="U50" s="40" t="e">
        <f ca="1" t="shared" si="0"/>
        <v>#REF!</v>
      </c>
    </row>
    <row r="51" spans="4:21" ht="15">
      <c r="D51" s="34">
        <f t="shared" si="10"/>
        <v>0</v>
      </c>
      <c r="E51" s="3">
        <f>COUNTIF(Vertices[Degree],"&gt;= "&amp;D51)-COUNTIF(Vertices[Degree],"&gt;="&amp;D52)</f>
        <v>0</v>
      </c>
      <c r="F51" s="41">
        <f t="shared" si="11"/>
        <v>16.81818181818182</v>
      </c>
      <c r="G51" s="42">
        <f>COUNTIF(Vertices[In-Degree],"&gt;= "&amp;F51)-COUNTIF(Vertices[In-Degree],"&gt;="&amp;F52)</f>
        <v>0</v>
      </c>
      <c r="H51" s="41">
        <f t="shared" si="12"/>
        <v>2.0181818181818167</v>
      </c>
      <c r="I51" s="42">
        <f>COUNTIF(Vertices[Out-Degree],"&gt;= "&amp;H51)-COUNTIF(Vertices[Out-Degree],"&gt;="&amp;H52)</f>
        <v>0</v>
      </c>
      <c r="J51" s="41">
        <f t="shared" si="13"/>
        <v>371.34545454545474</v>
      </c>
      <c r="K51" s="42">
        <f>COUNTIF(Vertices[Betweenness Centrality],"&gt;= "&amp;J51)-COUNTIF(Vertices[Betweenness Centrality],"&gt;="&amp;J52)</f>
        <v>0</v>
      </c>
      <c r="L51" s="41">
        <f t="shared" si="14"/>
        <v>0.031089218181818205</v>
      </c>
      <c r="M51" s="42">
        <f>COUNTIF(Vertices[Closeness Centrality],"&gt;= "&amp;L51)-COUNTIF(Vertices[Closeness Centrality],"&gt;="&amp;L52)</f>
        <v>0</v>
      </c>
      <c r="N51" s="41">
        <f t="shared" si="15"/>
        <v>0.08218305454545455</v>
      </c>
      <c r="O51" s="42">
        <f>COUNTIF(Vertices[Eigenvector Centrality],"&gt;= "&amp;N51)-COUNTIF(Vertices[Eigenvector Centrality],"&gt;="&amp;N52)</f>
        <v>0</v>
      </c>
      <c r="P51" s="41">
        <f t="shared" si="16"/>
        <v>8.048339890909086</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17.272727272727273</v>
      </c>
      <c r="G52" s="40">
        <f>COUNTIF(Vertices[In-Degree],"&gt;= "&amp;F52)-COUNTIF(Vertices[In-Degree],"&gt;="&amp;F53)</f>
        <v>0</v>
      </c>
      <c r="H52" s="39">
        <f t="shared" si="12"/>
        <v>2.0727272727272714</v>
      </c>
      <c r="I52" s="40">
        <f>COUNTIF(Vertices[Out-Degree],"&gt;= "&amp;H52)-COUNTIF(Vertices[Out-Degree],"&gt;="&amp;H53)</f>
        <v>0</v>
      </c>
      <c r="J52" s="39">
        <f t="shared" si="13"/>
        <v>381.3818181818184</v>
      </c>
      <c r="K52" s="40">
        <f>COUNTIF(Vertices[Betweenness Centrality],"&gt;= "&amp;J52)-COUNTIF(Vertices[Betweenness Centrality],"&gt;="&amp;J53)</f>
        <v>0</v>
      </c>
      <c r="L52" s="39">
        <f t="shared" si="14"/>
        <v>0.03167687272727275</v>
      </c>
      <c r="M52" s="40">
        <f>COUNTIF(Vertices[Closeness Centrality],"&gt;= "&amp;L52)-COUNTIF(Vertices[Closeness Centrality],"&gt;="&amp;L53)</f>
        <v>0</v>
      </c>
      <c r="N52" s="39">
        <f t="shared" si="15"/>
        <v>0.08440421818181819</v>
      </c>
      <c r="O52" s="40">
        <f>COUNTIF(Vertices[Eigenvector Centrality],"&gt;= "&amp;N52)-COUNTIF(Vertices[Eigenvector Centrality],"&gt;="&amp;N53)</f>
        <v>0</v>
      </c>
      <c r="P52" s="39">
        <f t="shared" si="16"/>
        <v>8.255877563636359</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17.727272727272727</v>
      </c>
      <c r="G53" s="42">
        <f>COUNTIF(Vertices[In-Degree],"&gt;= "&amp;F53)-COUNTIF(Vertices[In-Degree],"&gt;="&amp;F54)</f>
        <v>0</v>
      </c>
      <c r="H53" s="41">
        <f t="shared" si="12"/>
        <v>2.127272727272726</v>
      </c>
      <c r="I53" s="42">
        <f>COUNTIF(Vertices[Out-Degree],"&gt;= "&amp;H53)-COUNTIF(Vertices[Out-Degree],"&gt;="&amp;H54)</f>
        <v>0</v>
      </c>
      <c r="J53" s="41">
        <f t="shared" si="13"/>
        <v>391.41818181818206</v>
      </c>
      <c r="K53" s="42">
        <f>COUNTIF(Vertices[Betweenness Centrality],"&gt;= "&amp;J53)-COUNTIF(Vertices[Betweenness Centrality],"&gt;="&amp;J54)</f>
        <v>0</v>
      </c>
      <c r="L53" s="41">
        <f t="shared" si="14"/>
        <v>0.03226452727272729</v>
      </c>
      <c r="M53" s="42">
        <f>COUNTIF(Vertices[Closeness Centrality],"&gt;= "&amp;L53)-COUNTIF(Vertices[Closeness Centrality],"&gt;="&amp;L54)</f>
        <v>0</v>
      </c>
      <c r="N53" s="41">
        <f t="shared" si="15"/>
        <v>0.08662538181818183</v>
      </c>
      <c r="O53" s="42">
        <f>COUNTIF(Vertices[Eigenvector Centrality],"&gt;= "&amp;N53)-COUNTIF(Vertices[Eigenvector Centrality],"&gt;="&amp;N54)</f>
        <v>0</v>
      </c>
      <c r="P53" s="41">
        <f t="shared" si="16"/>
        <v>8.463415236363632</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18.18181818181818</v>
      </c>
      <c r="G54" s="40">
        <f>COUNTIF(Vertices[In-Degree],"&gt;= "&amp;F54)-COUNTIF(Vertices[In-Degree],"&gt;="&amp;F55)</f>
        <v>0</v>
      </c>
      <c r="H54" s="39">
        <f t="shared" si="12"/>
        <v>2.1818181818181808</v>
      </c>
      <c r="I54" s="40">
        <f>COUNTIF(Vertices[Out-Degree],"&gt;= "&amp;H54)-COUNTIF(Vertices[Out-Degree],"&gt;="&amp;H55)</f>
        <v>0</v>
      </c>
      <c r="J54" s="39">
        <f t="shared" si="13"/>
        <v>401.4545454545457</v>
      </c>
      <c r="K54" s="40">
        <f>COUNTIF(Vertices[Betweenness Centrality],"&gt;= "&amp;J54)-COUNTIF(Vertices[Betweenness Centrality],"&gt;="&amp;J55)</f>
        <v>0</v>
      </c>
      <c r="L54" s="39">
        <f t="shared" si="14"/>
        <v>0.032852181818181836</v>
      </c>
      <c r="M54" s="40">
        <f>COUNTIF(Vertices[Closeness Centrality],"&gt;= "&amp;L54)-COUNTIF(Vertices[Closeness Centrality],"&gt;="&amp;L55)</f>
        <v>0</v>
      </c>
      <c r="N54" s="39">
        <f t="shared" si="15"/>
        <v>0.08884654545454547</v>
      </c>
      <c r="O54" s="40">
        <f>COUNTIF(Vertices[Eigenvector Centrality],"&gt;= "&amp;N54)-COUNTIF(Vertices[Eigenvector Centrality],"&gt;="&amp;N55)</f>
        <v>0</v>
      </c>
      <c r="P54" s="39">
        <f t="shared" si="16"/>
        <v>8.670952909090905</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18.636363636363633</v>
      </c>
      <c r="G55" s="42">
        <f>COUNTIF(Vertices[In-Degree],"&gt;= "&amp;F55)-COUNTIF(Vertices[In-Degree],"&gt;="&amp;F56)</f>
        <v>0</v>
      </c>
      <c r="H55" s="41">
        <f t="shared" si="12"/>
        <v>2.2363636363636354</v>
      </c>
      <c r="I55" s="42">
        <f>COUNTIF(Vertices[Out-Degree],"&gt;= "&amp;H55)-COUNTIF(Vertices[Out-Degree],"&gt;="&amp;H56)</f>
        <v>0</v>
      </c>
      <c r="J55" s="41">
        <f t="shared" si="13"/>
        <v>411.4909090909094</v>
      </c>
      <c r="K55" s="42">
        <f>COUNTIF(Vertices[Betweenness Centrality],"&gt;= "&amp;J55)-COUNTIF(Vertices[Betweenness Centrality],"&gt;="&amp;J56)</f>
        <v>0</v>
      </c>
      <c r="L55" s="41">
        <f t="shared" si="14"/>
        <v>0.03343983636363638</v>
      </c>
      <c r="M55" s="42">
        <f>COUNTIF(Vertices[Closeness Centrality],"&gt;= "&amp;L55)-COUNTIF(Vertices[Closeness Centrality],"&gt;="&amp;L56)</f>
        <v>0</v>
      </c>
      <c r="N55" s="41">
        <f t="shared" si="15"/>
        <v>0.09106770909090911</v>
      </c>
      <c r="O55" s="42">
        <f>COUNTIF(Vertices[Eigenvector Centrality],"&gt;= "&amp;N55)-COUNTIF(Vertices[Eigenvector Centrality],"&gt;="&amp;N56)</f>
        <v>0</v>
      </c>
      <c r="P55" s="41">
        <f t="shared" si="16"/>
        <v>8.878490581818179</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19.090909090909086</v>
      </c>
      <c r="G56" s="40">
        <f>COUNTIF(Vertices[In-Degree],"&gt;= "&amp;F56)-COUNTIF(Vertices[In-Degree],"&gt;="&amp;F57)</f>
        <v>1</v>
      </c>
      <c r="H56" s="39">
        <f t="shared" si="12"/>
        <v>2.29090909090909</v>
      </c>
      <c r="I56" s="40">
        <f>COUNTIF(Vertices[Out-Degree],"&gt;= "&amp;H56)-COUNTIF(Vertices[Out-Degree],"&gt;="&amp;H57)</f>
        <v>0</v>
      </c>
      <c r="J56" s="39">
        <f t="shared" si="13"/>
        <v>421.52727272727304</v>
      </c>
      <c r="K56" s="40">
        <f>COUNTIF(Vertices[Betweenness Centrality],"&gt;= "&amp;J56)-COUNTIF(Vertices[Betweenness Centrality],"&gt;="&amp;J57)</f>
        <v>1</v>
      </c>
      <c r="L56" s="39">
        <f t="shared" si="14"/>
        <v>0.03402749090909092</v>
      </c>
      <c r="M56" s="40">
        <f>COUNTIF(Vertices[Closeness Centrality],"&gt;= "&amp;L56)-COUNTIF(Vertices[Closeness Centrality],"&gt;="&amp;L57)</f>
        <v>0</v>
      </c>
      <c r="N56" s="39">
        <f t="shared" si="15"/>
        <v>0.09328887272727275</v>
      </c>
      <c r="O56" s="40">
        <f>COUNTIF(Vertices[Eigenvector Centrality],"&gt;= "&amp;N56)-COUNTIF(Vertices[Eigenvector Centrality],"&gt;="&amp;N57)</f>
        <v>1</v>
      </c>
      <c r="P56" s="39">
        <f t="shared" si="16"/>
        <v>9.086028254545452</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25</v>
      </c>
      <c r="G57" s="44">
        <f>COUNTIF(Vertices[In-Degree],"&gt;= "&amp;F57)-COUNTIF(Vertices[In-Degree],"&gt;="&amp;F58)</f>
        <v>2</v>
      </c>
      <c r="H57" s="43">
        <f>MAX(Vertices[Out-Degree])</f>
        <v>3</v>
      </c>
      <c r="I57" s="44">
        <f>COUNTIF(Vertices[Out-Degree],"&gt;= "&amp;H57)-COUNTIF(Vertices[Out-Degree],"&gt;="&amp;H58)</f>
        <v>3</v>
      </c>
      <c r="J57" s="43">
        <f>MAX(Vertices[Betweenness Centrality])</f>
        <v>552</v>
      </c>
      <c r="K57" s="44">
        <f>COUNTIF(Vertices[Betweenness Centrality],"&gt;= "&amp;J57)-COUNTIF(Vertices[Betweenness Centrality],"&gt;="&amp;J58)</f>
        <v>1</v>
      </c>
      <c r="L57" s="43">
        <f>MAX(Vertices[Closeness Centrality])</f>
        <v>0.041667</v>
      </c>
      <c r="M57" s="44">
        <f>COUNTIF(Vertices[Closeness Centrality],"&gt;= "&amp;L57)-COUNTIF(Vertices[Closeness Centrality],"&gt;="&amp;L58)</f>
        <v>1</v>
      </c>
      <c r="N57" s="43">
        <f>MAX(Vertices[Eigenvector Centrality])</f>
        <v>0.122164</v>
      </c>
      <c r="O57" s="44">
        <f>COUNTIF(Vertices[Eigenvector Centrality],"&gt;= "&amp;N57)-COUNTIF(Vertices[Eigenvector Centrality],"&gt;="&amp;N58)</f>
        <v>1</v>
      </c>
      <c r="P57" s="43">
        <f>MAX(Vertices[PageRank])</f>
        <v>11.784018</v>
      </c>
      <c r="Q57" s="44">
        <f>COUNTIF(Vertices[PageRank],"&gt;= "&amp;P57)-COUNTIF(Vertices[PageRank],"&gt;="&amp;P58)</f>
        <v>1</v>
      </c>
      <c r="R57" s="43">
        <f>MAX(Vertices[Clustering Coefficient])</f>
        <v>0.5</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25</v>
      </c>
    </row>
    <row r="71" spans="1:2" ht="15">
      <c r="A71" s="35" t="s">
        <v>90</v>
      </c>
      <c r="B71" s="49">
        <f>_xlfn.IFERROR(AVERAGE(Vertices[In-Degree]),NoMetricMessage)</f>
        <v>1.4464285714285714</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1.4464285714285714</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552</v>
      </c>
    </row>
    <row r="99" spans="1:2" ht="15">
      <c r="A99" s="35" t="s">
        <v>102</v>
      </c>
      <c r="B99" s="49">
        <f>_xlfn.IFERROR(AVERAGE(Vertices[Betweenness Centrality]),NoMetricMessage)</f>
        <v>29.499999892857154</v>
      </c>
    </row>
    <row r="100" spans="1:2" ht="15">
      <c r="A100" s="35" t="s">
        <v>103</v>
      </c>
      <c r="B100" s="49">
        <f>_xlfn.IFERROR(MEDIAN(Vertices[Betweenness Centrality]),NoMetricMessage)</f>
        <v>0</v>
      </c>
    </row>
    <row r="111" spans="1:2" ht="15">
      <c r="A111" s="35" t="s">
        <v>106</v>
      </c>
      <c r="B111" s="49">
        <f>IF(COUNT(Vertices[Closeness Centrality])&gt;0,L2,NoMetricMessage)</f>
        <v>0.009346</v>
      </c>
    </row>
    <row r="112" spans="1:2" ht="15">
      <c r="A112" s="35" t="s">
        <v>107</v>
      </c>
      <c r="B112" s="49">
        <f>IF(COUNT(Vertices[Closeness Centrality])&gt;0,L57,NoMetricMessage)</f>
        <v>0.041667</v>
      </c>
    </row>
    <row r="113" spans="1:2" ht="15">
      <c r="A113" s="35" t="s">
        <v>108</v>
      </c>
      <c r="B113" s="49">
        <f>_xlfn.IFERROR(AVERAGE(Vertices[Closeness Centrality]),NoMetricMessage)</f>
        <v>0.018601732142857135</v>
      </c>
    </row>
    <row r="114" spans="1:2" ht="15">
      <c r="A114" s="35" t="s">
        <v>109</v>
      </c>
      <c r="B114" s="49">
        <f>_xlfn.IFERROR(MEDIAN(Vertices[Closeness Centrality]),NoMetricMessage)</f>
        <v>0.0180545</v>
      </c>
    </row>
    <row r="125" spans="1:2" ht="15">
      <c r="A125" s="35" t="s">
        <v>112</v>
      </c>
      <c r="B125" s="49">
        <f>IF(COUNT(Vertices[Eigenvector Centrality])&gt;0,N2,NoMetricMessage)</f>
        <v>0</v>
      </c>
    </row>
    <row r="126" spans="1:2" ht="15">
      <c r="A126" s="35" t="s">
        <v>113</v>
      </c>
      <c r="B126" s="49">
        <f>IF(COUNT(Vertices[Eigenvector Centrality])&gt;0,N57,NoMetricMessage)</f>
        <v>0.122164</v>
      </c>
    </row>
    <row r="127" spans="1:2" ht="15">
      <c r="A127" s="35" t="s">
        <v>114</v>
      </c>
      <c r="B127" s="49">
        <f>_xlfn.IFERROR(AVERAGE(Vertices[Eigenvector Centrality]),NoMetricMessage)</f>
        <v>0.01785708928571428</v>
      </c>
    </row>
    <row r="128" spans="1:2" ht="15">
      <c r="A128" s="35" t="s">
        <v>115</v>
      </c>
      <c r="B128" s="49">
        <f>_xlfn.IFERROR(MEDIAN(Vertices[Eigenvector Centrality]),NoMetricMessage)</f>
        <v>0.007423</v>
      </c>
    </row>
    <row r="139" spans="1:2" ht="15">
      <c r="A139" s="35" t="s">
        <v>140</v>
      </c>
      <c r="B139" s="49">
        <f>IF(COUNT(Vertices[PageRank])&gt;0,P2,NoMetricMessage)</f>
        <v>0.369446</v>
      </c>
    </row>
    <row r="140" spans="1:2" ht="15">
      <c r="A140" s="35" t="s">
        <v>141</v>
      </c>
      <c r="B140" s="49">
        <f>IF(COUNT(Vertices[PageRank])&gt;0,P57,NoMetricMessage)</f>
        <v>11.784018</v>
      </c>
    </row>
    <row r="141" spans="1:2" ht="15">
      <c r="A141" s="35" t="s">
        <v>142</v>
      </c>
      <c r="B141" s="49">
        <f>_xlfn.IFERROR(AVERAGE(Vertices[PageRank]),NoMetricMessage)</f>
        <v>0.9999902857142849</v>
      </c>
    </row>
    <row r="142" spans="1:2" ht="15">
      <c r="A142" s="35" t="s">
        <v>143</v>
      </c>
      <c r="B142" s="49">
        <f>_xlfn.IFERROR(MEDIAN(Vertices[PageRank]),NoMetricMessage)</f>
        <v>0.5683635</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0.028132226210642357</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809</v>
      </c>
      <c r="K7" s="13" t="s">
        <v>810</v>
      </c>
    </row>
    <row r="8" spans="1:11" ht="409.5">
      <c r="A8"/>
      <c r="B8">
        <v>2</v>
      </c>
      <c r="C8">
        <v>2</v>
      </c>
      <c r="D8" t="s">
        <v>61</v>
      </c>
      <c r="E8" t="s">
        <v>61</v>
      </c>
      <c r="H8" t="s">
        <v>73</v>
      </c>
      <c r="J8" t="s">
        <v>811</v>
      </c>
      <c r="K8" s="13" t="s">
        <v>812</v>
      </c>
    </row>
    <row r="9" spans="1:11" ht="409.5">
      <c r="A9"/>
      <c r="B9">
        <v>3</v>
      </c>
      <c r="C9">
        <v>4</v>
      </c>
      <c r="D9" t="s">
        <v>62</v>
      </c>
      <c r="E9" t="s">
        <v>62</v>
      </c>
      <c r="H9" t="s">
        <v>74</v>
      </c>
      <c r="J9" t="s">
        <v>813</v>
      </c>
      <c r="K9" s="13" t="s">
        <v>814</v>
      </c>
    </row>
    <row r="10" spans="1:11" ht="409.5">
      <c r="A10"/>
      <c r="B10">
        <v>4</v>
      </c>
      <c r="D10" t="s">
        <v>63</v>
      </c>
      <c r="E10" t="s">
        <v>63</v>
      </c>
      <c r="H10" t="s">
        <v>75</v>
      </c>
      <c r="J10" t="s">
        <v>815</v>
      </c>
      <c r="K10" s="13" t="s">
        <v>816</v>
      </c>
    </row>
    <row r="11" spans="1:11" ht="15">
      <c r="A11"/>
      <c r="B11">
        <v>5</v>
      </c>
      <c r="D11" t="s">
        <v>46</v>
      </c>
      <c r="E11">
        <v>1</v>
      </c>
      <c r="H11" t="s">
        <v>76</v>
      </c>
      <c r="J11" t="s">
        <v>817</v>
      </c>
      <c r="K11" t="s">
        <v>818</v>
      </c>
    </row>
    <row r="12" spans="1:11" ht="15">
      <c r="A12"/>
      <c r="B12"/>
      <c r="D12" t="s">
        <v>64</v>
      </c>
      <c r="E12">
        <v>2</v>
      </c>
      <c r="H12">
        <v>0</v>
      </c>
      <c r="J12" t="s">
        <v>819</v>
      </c>
      <c r="K12" t="s">
        <v>820</v>
      </c>
    </row>
    <row r="13" spans="1:11" ht="15">
      <c r="A13"/>
      <c r="B13"/>
      <c r="D13">
        <v>1</v>
      </c>
      <c r="E13">
        <v>3</v>
      </c>
      <c r="H13">
        <v>1</v>
      </c>
      <c r="J13" t="s">
        <v>821</v>
      </c>
      <c r="K13" t="s">
        <v>822</v>
      </c>
    </row>
    <row r="14" spans="4:11" ht="15">
      <c r="D14">
        <v>2</v>
      </c>
      <c r="E14">
        <v>4</v>
      </c>
      <c r="H14">
        <v>2</v>
      </c>
      <c r="J14" t="s">
        <v>823</v>
      </c>
      <c r="K14" t="s">
        <v>824</v>
      </c>
    </row>
    <row r="15" spans="4:11" ht="15">
      <c r="D15">
        <v>3</v>
      </c>
      <c r="E15">
        <v>5</v>
      </c>
      <c r="H15">
        <v>3</v>
      </c>
      <c r="J15" t="s">
        <v>825</v>
      </c>
      <c r="K15" t="s">
        <v>826</v>
      </c>
    </row>
    <row r="16" spans="4:11" ht="15">
      <c r="D16">
        <v>4</v>
      </c>
      <c r="E16">
        <v>6</v>
      </c>
      <c r="H16">
        <v>4</v>
      </c>
      <c r="J16" t="s">
        <v>827</v>
      </c>
      <c r="K16" t="s">
        <v>828</v>
      </c>
    </row>
    <row r="17" spans="4:11" ht="15">
      <c r="D17">
        <v>5</v>
      </c>
      <c r="E17">
        <v>7</v>
      </c>
      <c r="H17">
        <v>5</v>
      </c>
      <c r="J17" t="s">
        <v>829</v>
      </c>
      <c r="K17" t="s">
        <v>830</v>
      </c>
    </row>
    <row r="18" spans="4:11" ht="15">
      <c r="D18">
        <v>6</v>
      </c>
      <c r="E18">
        <v>8</v>
      </c>
      <c r="H18">
        <v>6</v>
      </c>
      <c r="J18" t="s">
        <v>831</v>
      </c>
      <c r="K18" t="s">
        <v>832</v>
      </c>
    </row>
    <row r="19" spans="4:11" ht="15">
      <c r="D19">
        <v>7</v>
      </c>
      <c r="E19">
        <v>9</v>
      </c>
      <c r="H19">
        <v>7</v>
      </c>
      <c r="J19" t="s">
        <v>833</v>
      </c>
      <c r="K19" t="s">
        <v>834</v>
      </c>
    </row>
    <row r="20" spans="4:11" ht="15">
      <c r="D20">
        <v>8</v>
      </c>
      <c r="H20">
        <v>8</v>
      </c>
      <c r="J20" t="s">
        <v>835</v>
      </c>
      <c r="K20" t="s">
        <v>836</v>
      </c>
    </row>
    <row r="21" spans="4:11" ht="409.5">
      <c r="D21">
        <v>9</v>
      </c>
      <c r="H21">
        <v>9</v>
      </c>
      <c r="J21" t="s">
        <v>837</v>
      </c>
      <c r="K21" s="13" t="s">
        <v>838</v>
      </c>
    </row>
    <row r="22" spans="4:11" ht="409.5">
      <c r="D22">
        <v>10</v>
      </c>
      <c r="J22" t="s">
        <v>839</v>
      </c>
      <c r="K22" s="13" t="s">
        <v>840</v>
      </c>
    </row>
    <row r="23" spans="4:11" ht="409.5">
      <c r="D23">
        <v>11</v>
      </c>
      <c r="J23" t="s">
        <v>841</v>
      </c>
      <c r="K23" s="13" t="s">
        <v>842</v>
      </c>
    </row>
    <row r="24" spans="10:11" ht="409.5">
      <c r="J24" t="s">
        <v>843</v>
      </c>
      <c r="K24" s="13" t="s">
        <v>1140</v>
      </c>
    </row>
    <row r="25" spans="10:11" ht="15">
      <c r="J25" t="s">
        <v>844</v>
      </c>
      <c r="K25" t="b">
        <v>0</v>
      </c>
    </row>
    <row r="26" spans="10:11" ht="15">
      <c r="J26" t="s">
        <v>1138</v>
      </c>
      <c r="K26" t="s">
        <v>1139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855</v>
      </c>
      <c r="B1" s="13" t="s">
        <v>856</v>
      </c>
      <c r="C1" s="85" t="s">
        <v>857</v>
      </c>
      <c r="D1" s="85" t="s">
        <v>859</v>
      </c>
      <c r="E1" s="13" t="s">
        <v>858</v>
      </c>
      <c r="F1" s="13" t="s">
        <v>861</v>
      </c>
      <c r="G1" s="13" t="s">
        <v>860</v>
      </c>
      <c r="H1" s="13" t="s">
        <v>862</v>
      </c>
    </row>
    <row r="2" spans="1:8" ht="15">
      <c r="A2" s="89" t="s">
        <v>285</v>
      </c>
      <c r="B2" s="85">
        <v>7</v>
      </c>
      <c r="C2" s="85"/>
      <c r="D2" s="85"/>
      <c r="E2" s="89" t="s">
        <v>285</v>
      </c>
      <c r="F2" s="85">
        <v>4</v>
      </c>
      <c r="G2" s="89" t="s">
        <v>283</v>
      </c>
      <c r="H2" s="85">
        <v>4</v>
      </c>
    </row>
    <row r="3" spans="1:8" ht="15">
      <c r="A3" s="89" t="s">
        <v>283</v>
      </c>
      <c r="B3" s="85">
        <v>4</v>
      </c>
      <c r="C3" s="85"/>
      <c r="D3" s="85"/>
      <c r="E3" s="89" t="s">
        <v>288</v>
      </c>
      <c r="F3" s="85">
        <v>1</v>
      </c>
      <c r="G3" s="89" t="s">
        <v>285</v>
      </c>
      <c r="H3" s="85">
        <v>3</v>
      </c>
    </row>
    <row r="4" spans="1:8" ht="15">
      <c r="A4" s="89" t="s">
        <v>284</v>
      </c>
      <c r="B4" s="85">
        <v>1</v>
      </c>
      <c r="C4" s="85"/>
      <c r="D4" s="85"/>
      <c r="E4" s="85"/>
      <c r="F4" s="85"/>
      <c r="G4" s="89" t="s">
        <v>286</v>
      </c>
      <c r="H4" s="85">
        <v>1</v>
      </c>
    </row>
    <row r="5" spans="1:8" ht="15">
      <c r="A5" s="89" t="s">
        <v>288</v>
      </c>
      <c r="B5" s="85">
        <v>1</v>
      </c>
      <c r="C5" s="85"/>
      <c r="D5" s="85"/>
      <c r="E5" s="85"/>
      <c r="F5" s="85"/>
      <c r="G5" s="89" t="s">
        <v>287</v>
      </c>
      <c r="H5" s="85">
        <v>1</v>
      </c>
    </row>
    <row r="6" spans="1:8" ht="15">
      <c r="A6" s="89" t="s">
        <v>287</v>
      </c>
      <c r="B6" s="85">
        <v>1</v>
      </c>
      <c r="C6" s="85"/>
      <c r="D6" s="85"/>
      <c r="E6" s="85"/>
      <c r="F6" s="85"/>
      <c r="G6" s="89" t="s">
        <v>284</v>
      </c>
      <c r="H6" s="85">
        <v>1</v>
      </c>
    </row>
    <row r="7" spans="1:8" ht="15">
      <c r="A7" s="89" t="s">
        <v>286</v>
      </c>
      <c r="B7" s="85">
        <v>1</v>
      </c>
      <c r="C7" s="85"/>
      <c r="D7" s="85"/>
      <c r="E7" s="85"/>
      <c r="F7" s="85"/>
      <c r="G7" s="85"/>
      <c r="H7" s="85"/>
    </row>
    <row r="10" spans="1:8" ht="15" customHeight="1">
      <c r="A10" s="13" t="s">
        <v>866</v>
      </c>
      <c r="B10" s="13" t="s">
        <v>856</v>
      </c>
      <c r="C10" s="85" t="s">
        <v>867</v>
      </c>
      <c r="D10" s="85" t="s">
        <v>859</v>
      </c>
      <c r="E10" s="13" t="s">
        <v>868</v>
      </c>
      <c r="F10" s="13" t="s">
        <v>861</v>
      </c>
      <c r="G10" s="13" t="s">
        <v>869</v>
      </c>
      <c r="H10" s="13" t="s">
        <v>862</v>
      </c>
    </row>
    <row r="11" spans="1:8" ht="15">
      <c r="A11" s="85" t="s">
        <v>289</v>
      </c>
      <c r="B11" s="85">
        <v>12</v>
      </c>
      <c r="C11" s="85"/>
      <c r="D11" s="85"/>
      <c r="E11" s="85" t="s">
        <v>289</v>
      </c>
      <c r="F11" s="85">
        <v>4</v>
      </c>
      <c r="G11" s="85" t="s">
        <v>289</v>
      </c>
      <c r="H11" s="85">
        <v>8</v>
      </c>
    </row>
    <row r="12" spans="1:8" ht="15">
      <c r="A12" s="85" t="s">
        <v>290</v>
      </c>
      <c r="B12" s="85">
        <v>3</v>
      </c>
      <c r="C12" s="85"/>
      <c r="D12" s="85"/>
      <c r="E12" s="85" t="s">
        <v>290</v>
      </c>
      <c r="F12" s="85">
        <v>1</v>
      </c>
      <c r="G12" s="85" t="s">
        <v>290</v>
      </c>
      <c r="H12" s="85">
        <v>2</v>
      </c>
    </row>
    <row r="15" spans="1:8" ht="15" customHeight="1">
      <c r="A15" s="13" t="s">
        <v>872</v>
      </c>
      <c r="B15" s="13" t="s">
        <v>856</v>
      </c>
      <c r="C15" s="13" t="s">
        <v>881</v>
      </c>
      <c r="D15" s="13" t="s">
        <v>859</v>
      </c>
      <c r="E15" s="13" t="s">
        <v>882</v>
      </c>
      <c r="F15" s="13" t="s">
        <v>861</v>
      </c>
      <c r="G15" s="13" t="s">
        <v>883</v>
      </c>
      <c r="H15" s="13" t="s">
        <v>862</v>
      </c>
    </row>
    <row r="16" spans="1:8" ht="15">
      <c r="A16" s="85" t="s">
        <v>293</v>
      </c>
      <c r="B16" s="85">
        <v>64</v>
      </c>
      <c r="C16" s="85" t="s">
        <v>293</v>
      </c>
      <c r="D16" s="85">
        <v>25</v>
      </c>
      <c r="E16" s="85" t="s">
        <v>293</v>
      </c>
      <c r="F16" s="85">
        <v>25</v>
      </c>
      <c r="G16" s="85" t="s">
        <v>293</v>
      </c>
      <c r="H16" s="85">
        <v>14</v>
      </c>
    </row>
    <row r="17" spans="1:8" ht="15">
      <c r="A17" s="85" t="s">
        <v>873</v>
      </c>
      <c r="B17" s="85">
        <v>5</v>
      </c>
      <c r="C17" s="85"/>
      <c r="D17" s="85"/>
      <c r="E17" s="85"/>
      <c r="F17" s="85"/>
      <c r="G17" s="85" t="s">
        <v>873</v>
      </c>
      <c r="H17" s="85">
        <v>5</v>
      </c>
    </row>
    <row r="18" spans="1:8" ht="15">
      <c r="A18" s="85" t="s">
        <v>874</v>
      </c>
      <c r="B18" s="85">
        <v>5</v>
      </c>
      <c r="C18" s="85"/>
      <c r="D18" s="85"/>
      <c r="E18" s="85"/>
      <c r="F18" s="85"/>
      <c r="G18" s="85" t="s">
        <v>874</v>
      </c>
      <c r="H18" s="85">
        <v>5</v>
      </c>
    </row>
    <row r="19" spans="1:8" ht="15">
      <c r="A19" s="85" t="s">
        <v>875</v>
      </c>
      <c r="B19" s="85">
        <v>5</v>
      </c>
      <c r="C19" s="85"/>
      <c r="D19" s="85"/>
      <c r="E19" s="85"/>
      <c r="F19" s="85"/>
      <c r="G19" s="85" t="s">
        <v>875</v>
      </c>
      <c r="H19" s="85">
        <v>5</v>
      </c>
    </row>
    <row r="20" spans="1:8" ht="15">
      <c r="A20" s="85" t="s">
        <v>876</v>
      </c>
      <c r="B20" s="85">
        <v>5</v>
      </c>
      <c r="C20" s="85"/>
      <c r="D20" s="85"/>
      <c r="E20" s="85"/>
      <c r="F20" s="85"/>
      <c r="G20" s="85" t="s">
        <v>876</v>
      </c>
      <c r="H20" s="85">
        <v>5</v>
      </c>
    </row>
    <row r="21" spans="1:8" ht="15">
      <c r="A21" s="85" t="s">
        <v>877</v>
      </c>
      <c r="B21" s="85">
        <v>5</v>
      </c>
      <c r="C21" s="85"/>
      <c r="D21" s="85"/>
      <c r="E21" s="85"/>
      <c r="F21" s="85"/>
      <c r="G21" s="85" t="s">
        <v>877</v>
      </c>
      <c r="H21" s="85">
        <v>5</v>
      </c>
    </row>
    <row r="22" spans="1:8" ht="15">
      <c r="A22" s="85" t="s">
        <v>631</v>
      </c>
      <c r="B22" s="85">
        <v>5</v>
      </c>
      <c r="C22" s="85"/>
      <c r="D22" s="85"/>
      <c r="E22" s="85"/>
      <c r="F22" s="85"/>
      <c r="G22" s="85" t="s">
        <v>631</v>
      </c>
      <c r="H22" s="85">
        <v>5</v>
      </c>
    </row>
    <row r="23" spans="1:8" ht="15">
      <c r="A23" s="85" t="s">
        <v>878</v>
      </c>
      <c r="B23" s="85">
        <v>5</v>
      </c>
      <c r="C23" s="85"/>
      <c r="D23" s="85"/>
      <c r="E23" s="85"/>
      <c r="F23" s="85"/>
      <c r="G23" s="85" t="s">
        <v>878</v>
      </c>
      <c r="H23" s="85">
        <v>5</v>
      </c>
    </row>
    <row r="24" spans="1:8" ht="15">
      <c r="A24" s="85" t="s">
        <v>879</v>
      </c>
      <c r="B24" s="85">
        <v>5</v>
      </c>
      <c r="C24" s="85"/>
      <c r="D24" s="85"/>
      <c r="E24" s="85"/>
      <c r="F24" s="85"/>
      <c r="G24" s="85" t="s">
        <v>879</v>
      </c>
      <c r="H24" s="85">
        <v>5</v>
      </c>
    </row>
    <row r="25" spans="1:8" ht="15">
      <c r="A25" s="85" t="s">
        <v>880</v>
      </c>
      <c r="B25" s="85">
        <v>5</v>
      </c>
      <c r="C25" s="85"/>
      <c r="D25" s="85"/>
      <c r="E25" s="85"/>
      <c r="F25" s="85"/>
      <c r="G25" s="85" t="s">
        <v>880</v>
      </c>
      <c r="H25" s="85">
        <v>5</v>
      </c>
    </row>
    <row r="28" spans="1:8" ht="15" customHeight="1">
      <c r="A28" s="13" t="s">
        <v>886</v>
      </c>
      <c r="B28" s="13" t="s">
        <v>856</v>
      </c>
      <c r="C28" s="13" t="s">
        <v>896</v>
      </c>
      <c r="D28" s="13" t="s">
        <v>859</v>
      </c>
      <c r="E28" s="13" t="s">
        <v>905</v>
      </c>
      <c r="F28" s="13" t="s">
        <v>861</v>
      </c>
      <c r="G28" s="13" t="s">
        <v>914</v>
      </c>
      <c r="H28" s="13" t="s">
        <v>862</v>
      </c>
    </row>
    <row r="29" spans="1:8" ht="15">
      <c r="A29" s="91" t="s">
        <v>887</v>
      </c>
      <c r="B29" s="91">
        <v>0</v>
      </c>
      <c r="C29" s="91" t="s">
        <v>893</v>
      </c>
      <c r="D29" s="91">
        <v>50</v>
      </c>
      <c r="E29" s="91" t="s">
        <v>892</v>
      </c>
      <c r="F29" s="91">
        <v>25</v>
      </c>
      <c r="G29" s="91" t="s">
        <v>915</v>
      </c>
      <c r="H29" s="91">
        <v>16</v>
      </c>
    </row>
    <row r="30" spans="1:8" ht="15">
      <c r="A30" s="91" t="s">
        <v>888</v>
      </c>
      <c r="B30" s="91">
        <v>0</v>
      </c>
      <c r="C30" s="91" t="s">
        <v>895</v>
      </c>
      <c r="D30" s="91">
        <v>25</v>
      </c>
      <c r="E30" s="91" t="s">
        <v>265</v>
      </c>
      <c r="F30" s="91">
        <v>23</v>
      </c>
      <c r="G30" s="91" t="s">
        <v>892</v>
      </c>
      <c r="H30" s="91">
        <v>14</v>
      </c>
    </row>
    <row r="31" spans="1:8" ht="15">
      <c r="A31" s="91" t="s">
        <v>889</v>
      </c>
      <c r="B31" s="91">
        <v>0</v>
      </c>
      <c r="C31" s="91" t="s">
        <v>897</v>
      </c>
      <c r="D31" s="91">
        <v>25</v>
      </c>
      <c r="E31" s="91" t="s">
        <v>906</v>
      </c>
      <c r="F31" s="91">
        <v>21</v>
      </c>
      <c r="G31" s="91" t="s">
        <v>894</v>
      </c>
      <c r="H31" s="91">
        <v>14</v>
      </c>
    </row>
    <row r="32" spans="1:8" ht="15">
      <c r="A32" s="91" t="s">
        <v>890</v>
      </c>
      <c r="B32" s="91">
        <v>1093</v>
      </c>
      <c r="C32" s="91" t="s">
        <v>898</v>
      </c>
      <c r="D32" s="91">
        <v>25</v>
      </c>
      <c r="E32" s="91" t="s">
        <v>907</v>
      </c>
      <c r="F32" s="91">
        <v>21</v>
      </c>
      <c r="G32" s="91" t="s">
        <v>916</v>
      </c>
      <c r="H32" s="91">
        <v>14</v>
      </c>
    </row>
    <row r="33" spans="1:8" ht="15">
      <c r="A33" s="91" t="s">
        <v>891</v>
      </c>
      <c r="B33" s="91">
        <v>1093</v>
      </c>
      <c r="C33" s="91" t="s">
        <v>899</v>
      </c>
      <c r="D33" s="91">
        <v>25</v>
      </c>
      <c r="E33" s="91" t="s">
        <v>908</v>
      </c>
      <c r="F33" s="91">
        <v>21</v>
      </c>
      <c r="G33" s="91" t="s">
        <v>917</v>
      </c>
      <c r="H33" s="91">
        <v>11</v>
      </c>
    </row>
    <row r="34" spans="1:8" ht="15">
      <c r="A34" s="91" t="s">
        <v>892</v>
      </c>
      <c r="B34" s="91">
        <v>64</v>
      </c>
      <c r="C34" s="91" t="s">
        <v>900</v>
      </c>
      <c r="D34" s="91">
        <v>25</v>
      </c>
      <c r="E34" s="91" t="s">
        <v>909</v>
      </c>
      <c r="F34" s="91">
        <v>21</v>
      </c>
      <c r="G34" s="91" t="s">
        <v>918</v>
      </c>
      <c r="H34" s="91">
        <v>8</v>
      </c>
    </row>
    <row r="35" spans="1:8" ht="15">
      <c r="A35" s="91" t="s">
        <v>893</v>
      </c>
      <c r="B35" s="91">
        <v>56</v>
      </c>
      <c r="C35" s="91" t="s">
        <v>901</v>
      </c>
      <c r="D35" s="91">
        <v>25</v>
      </c>
      <c r="E35" s="91" t="s">
        <v>910</v>
      </c>
      <c r="F35" s="91">
        <v>21</v>
      </c>
      <c r="G35" s="91" t="s">
        <v>250</v>
      </c>
      <c r="H35" s="91">
        <v>7</v>
      </c>
    </row>
    <row r="36" spans="1:8" ht="15">
      <c r="A36" s="91" t="s">
        <v>894</v>
      </c>
      <c r="B36" s="91">
        <v>35</v>
      </c>
      <c r="C36" s="91" t="s">
        <v>902</v>
      </c>
      <c r="D36" s="91">
        <v>25</v>
      </c>
      <c r="E36" s="91" t="s">
        <v>911</v>
      </c>
      <c r="F36" s="91">
        <v>21</v>
      </c>
      <c r="G36" s="91" t="s">
        <v>893</v>
      </c>
      <c r="H36" s="91">
        <v>6</v>
      </c>
    </row>
    <row r="37" spans="1:8" ht="15">
      <c r="A37" s="91" t="s">
        <v>265</v>
      </c>
      <c r="B37" s="91">
        <v>26</v>
      </c>
      <c r="C37" s="91" t="s">
        <v>903</v>
      </c>
      <c r="D37" s="91">
        <v>25</v>
      </c>
      <c r="E37" s="91" t="s">
        <v>912</v>
      </c>
      <c r="F37" s="91">
        <v>21</v>
      </c>
      <c r="G37" s="91" t="s">
        <v>919</v>
      </c>
      <c r="H37" s="91">
        <v>5</v>
      </c>
    </row>
    <row r="38" spans="1:8" ht="15">
      <c r="A38" s="91" t="s">
        <v>895</v>
      </c>
      <c r="B38" s="91">
        <v>25</v>
      </c>
      <c r="C38" s="91" t="s">
        <v>904</v>
      </c>
      <c r="D38" s="91">
        <v>25</v>
      </c>
      <c r="E38" s="91" t="s">
        <v>913</v>
      </c>
      <c r="F38" s="91">
        <v>21</v>
      </c>
      <c r="G38" s="91" t="s">
        <v>920</v>
      </c>
      <c r="H38" s="91">
        <v>5</v>
      </c>
    </row>
    <row r="41" spans="1:8" ht="15" customHeight="1">
      <c r="A41" s="13" t="s">
        <v>925</v>
      </c>
      <c r="B41" s="13" t="s">
        <v>856</v>
      </c>
      <c r="C41" s="13" t="s">
        <v>936</v>
      </c>
      <c r="D41" s="13" t="s">
        <v>859</v>
      </c>
      <c r="E41" s="13" t="s">
        <v>938</v>
      </c>
      <c r="F41" s="13" t="s">
        <v>861</v>
      </c>
      <c r="G41" s="13" t="s">
        <v>948</v>
      </c>
      <c r="H41" s="13" t="s">
        <v>862</v>
      </c>
    </row>
    <row r="42" spans="1:8" ht="15">
      <c r="A42" s="91" t="s">
        <v>926</v>
      </c>
      <c r="B42" s="91">
        <v>26</v>
      </c>
      <c r="C42" s="91" t="s">
        <v>927</v>
      </c>
      <c r="D42" s="91">
        <v>25</v>
      </c>
      <c r="E42" s="91" t="s">
        <v>926</v>
      </c>
      <c r="F42" s="91">
        <v>23</v>
      </c>
      <c r="G42" s="91" t="s">
        <v>949</v>
      </c>
      <c r="H42" s="91">
        <v>7</v>
      </c>
    </row>
    <row r="43" spans="1:8" ht="15">
      <c r="A43" s="91" t="s">
        <v>927</v>
      </c>
      <c r="B43" s="91">
        <v>25</v>
      </c>
      <c r="C43" s="91" t="s">
        <v>928</v>
      </c>
      <c r="D43" s="91">
        <v>25</v>
      </c>
      <c r="E43" s="91" t="s">
        <v>939</v>
      </c>
      <c r="F43" s="91">
        <v>21</v>
      </c>
      <c r="G43" s="91" t="s">
        <v>950</v>
      </c>
      <c r="H43" s="91">
        <v>5</v>
      </c>
    </row>
    <row r="44" spans="1:8" ht="15">
      <c r="A44" s="91" t="s">
        <v>928</v>
      </c>
      <c r="B44" s="91">
        <v>25</v>
      </c>
      <c r="C44" s="91" t="s">
        <v>929</v>
      </c>
      <c r="D44" s="91">
        <v>25</v>
      </c>
      <c r="E44" s="91" t="s">
        <v>940</v>
      </c>
      <c r="F44" s="91">
        <v>21</v>
      </c>
      <c r="G44" s="91" t="s">
        <v>951</v>
      </c>
      <c r="H44" s="91">
        <v>5</v>
      </c>
    </row>
    <row r="45" spans="1:8" ht="15">
      <c r="A45" s="91" t="s">
        <v>929</v>
      </c>
      <c r="B45" s="91">
        <v>25</v>
      </c>
      <c r="C45" s="91" t="s">
        <v>930</v>
      </c>
      <c r="D45" s="91">
        <v>25</v>
      </c>
      <c r="E45" s="91" t="s">
        <v>941</v>
      </c>
      <c r="F45" s="91">
        <v>21</v>
      </c>
      <c r="G45" s="91" t="s">
        <v>952</v>
      </c>
      <c r="H45" s="91">
        <v>5</v>
      </c>
    </row>
    <row r="46" spans="1:8" ht="15">
      <c r="A46" s="91" t="s">
        <v>930</v>
      </c>
      <c r="B46" s="91">
        <v>25</v>
      </c>
      <c r="C46" s="91" t="s">
        <v>931</v>
      </c>
      <c r="D46" s="91">
        <v>25</v>
      </c>
      <c r="E46" s="91" t="s">
        <v>942</v>
      </c>
      <c r="F46" s="91">
        <v>21</v>
      </c>
      <c r="G46" s="91" t="s">
        <v>953</v>
      </c>
      <c r="H46" s="91">
        <v>5</v>
      </c>
    </row>
    <row r="47" spans="1:8" ht="15">
      <c r="A47" s="91" t="s">
        <v>931</v>
      </c>
      <c r="B47" s="91">
        <v>25</v>
      </c>
      <c r="C47" s="91" t="s">
        <v>932</v>
      </c>
      <c r="D47" s="91">
        <v>25</v>
      </c>
      <c r="E47" s="91" t="s">
        <v>943</v>
      </c>
      <c r="F47" s="91">
        <v>21</v>
      </c>
      <c r="G47" s="91" t="s">
        <v>954</v>
      </c>
      <c r="H47" s="91">
        <v>5</v>
      </c>
    </row>
    <row r="48" spans="1:8" ht="15">
      <c r="A48" s="91" t="s">
        <v>932</v>
      </c>
      <c r="B48" s="91">
        <v>25</v>
      </c>
      <c r="C48" s="91" t="s">
        <v>933</v>
      </c>
      <c r="D48" s="91">
        <v>25</v>
      </c>
      <c r="E48" s="91" t="s">
        <v>944</v>
      </c>
      <c r="F48" s="91">
        <v>21</v>
      </c>
      <c r="G48" s="91" t="s">
        <v>955</v>
      </c>
      <c r="H48" s="91">
        <v>5</v>
      </c>
    </row>
    <row r="49" spans="1:8" ht="15">
      <c r="A49" s="91" t="s">
        <v>933</v>
      </c>
      <c r="B49" s="91">
        <v>25</v>
      </c>
      <c r="C49" s="91" t="s">
        <v>934</v>
      </c>
      <c r="D49" s="91">
        <v>25</v>
      </c>
      <c r="E49" s="91" t="s">
        <v>945</v>
      </c>
      <c r="F49" s="91">
        <v>21</v>
      </c>
      <c r="G49" s="91" t="s">
        <v>956</v>
      </c>
      <c r="H49" s="91">
        <v>5</v>
      </c>
    </row>
    <row r="50" spans="1:8" ht="15">
      <c r="A50" s="91" t="s">
        <v>934</v>
      </c>
      <c r="B50" s="91">
        <v>25</v>
      </c>
      <c r="C50" s="91" t="s">
        <v>935</v>
      </c>
      <c r="D50" s="91">
        <v>25</v>
      </c>
      <c r="E50" s="91" t="s">
        <v>946</v>
      </c>
      <c r="F50" s="91">
        <v>21</v>
      </c>
      <c r="G50" s="91" t="s">
        <v>957</v>
      </c>
      <c r="H50" s="91">
        <v>5</v>
      </c>
    </row>
    <row r="51" spans="1:8" ht="15">
      <c r="A51" s="91" t="s">
        <v>935</v>
      </c>
      <c r="B51" s="91">
        <v>25</v>
      </c>
      <c r="C51" s="91" t="s">
        <v>937</v>
      </c>
      <c r="D51" s="91">
        <v>25</v>
      </c>
      <c r="E51" s="91" t="s">
        <v>947</v>
      </c>
      <c r="F51" s="91">
        <v>21</v>
      </c>
      <c r="G51" s="91" t="s">
        <v>958</v>
      </c>
      <c r="H51" s="91">
        <v>5</v>
      </c>
    </row>
    <row r="54" spans="1:8" ht="15" customHeight="1">
      <c r="A54" s="85" t="s">
        <v>963</v>
      </c>
      <c r="B54" s="85" t="s">
        <v>856</v>
      </c>
      <c r="C54" s="85" t="s">
        <v>965</v>
      </c>
      <c r="D54" s="85" t="s">
        <v>859</v>
      </c>
      <c r="E54" s="85" t="s">
        <v>966</v>
      </c>
      <c r="F54" s="85" t="s">
        <v>861</v>
      </c>
      <c r="G54" s="85" t="s">
        <v>969</v>
      </c>
      <c r="H54" s="85" t="s">
        <v>862</v>
      </c>
    </row>
    <row r="55" spans="1:8" ht="15">
      <c r="A55" s="85"/>
      <c r="B55" s="85"/>
      <c r="C55" s="85"/>
      <c r="D55" s="85"/>
      <c r="E55" s="85"/>
      <c r="F55" s="85"/>
      <c r="G55" s="85"/>
      <c r="H55" s="85"/>
    </row>
    <row r="57" spans="1:8" ht="15" customHeight="1">
      <c r="A57" s="13" t="s">
        <v>964</v>
      </c>
      <c r="B57" s="13" t="s">
        <v>856</v>
      </c>
      <c r="C57" s="13" t="s">
        <v>967</v>
      </c>
      <c r="D57" s="13" t="s">
        <v>859</v>
      </c>
      <c r="E57" s="13" t="s">
        <v>968</v>
      </c>
      <c r="F57" s="13" t="s">
        <v>861</v>
      </c>
      <c r="G57" s="13" t="s">
        <v>970</v>
      </c>
      <c r="H57" s="13" t="s">
        <v>862</v>
      </c>
    </row>
    <row r="58" spans="1:8" ht="15">
      <c r="A58" s="85" t="s">
        <v>265</v>
      </c>
      <c r="B58" s="85">
        <v>26</v>
      </c>
      <c r="C58" s="85" t="s">
        <v>262</v>
      </c>
      <c r="D58" s="85">
        <v>24</v>
      </c>
      <c r="E58" s="85" t="s">
        <v>265</v>
      </c>
      <c r="F58" s="85">
        <v>23</v>
      </c>
      <c r="G58" s="85" t="s">
        <v>250</v>
      </c>
      <c r="H58" s="85">
        <v>7</v>
      </c>
    </row>
    <row r="59" spans="1:8" ht="15">
      <c r="A59" s="85" t="s">
        <v>262</v>
      </c>
      <c r="B59" s="85">
        <v>24</v>
      </c>
      <c r="C59" s="85"/>
      <c r="D59" s="85"/>
      <c r="E59" s="85" t="s">
        <v>266</v>
      </c>
      <c r="F59" s="85">
        <v>20</v>
      </c>
      <c r="G59" s="85" t="s">
        <v>265</v>
      </c>
      <c r="H59" s="85">
        <v>3</v>
      </c>
    </row>
    <row r="60" spans="1:8" ht="15">
      <c r="A60" s="85" t="s">
        <v>266</v>
      </c>
      <c r="B60" s="85">
        <v>22</v>
      </c>
      <c r="C60" s="85"/>
      <c r="D60" s="85"/>
      <c r="E60" s="85"/>
      <c r="F60" s="85"/>
      <c r="G60" s="85" t="s">
        <v>267</v>
      </c>
      <c r="H60" s="85">
        <v>3</v>
      </c>
    </row>
    <row r="61" spans="1:8" ht="15">
      <c r="A61" s="85" t="s">
        <v>250</v>
      </c>
      <c r="B61" s="85">
        <v>7</v>
      </c>
      <c r="C61" s="85"/>
      <c r="D61" s="85"/>
      <c r="E61" s="85"/>
      <c r="F61" s="85"/>
      <c r="G61" s="85" t="s">
        <v>266</v>
      </c>
      <c r="H61" s="85">
        <v>2</v>
      </c>
    </row>
    <row r="62" spans="1:8" ht="15">
      <c r="A62" s="85" t="s">
        <v>267</v>
      </c>
      <c r="B62" s="85">
        <v>3</v>
      </c>
      <c r="C62" s="85"/>
      <c r="D62" s="85"/>
      <c r="E62" s="85"/>
      <c r="F62" s="85"/>
      <c r="G62" s="85" t="s">
        <v>243</v>
      </c>
      <c r="H62" s="85">
        <v>1</v>
      </c>
    </row>
    <row r="63" spans="1:8" ht="15">
      <c r="A63" s="85" t="s">
        <v>243</v>
      </c>
      <c r="B63" s="85">
        <v>1</v>
      </c>
      <c r="C63" s="85"/>
      <c r="D63" s="85"/>
      <c r="E63" s="85"/>
      <c r="F63" s="85"/>
      <c r="G63" s="85"/>
      <c r="H63" s="85"/>
    </row>
    <row r="66" spans="1:8" ht="15" customHeight="1">
      <c r="A66" s="13" t="s">
        <v>975</v>
      </c>
      <c r="B66" s="13" t="s">
        <v>856</v>
      </c>
      <c r="C66" s="13" t="s">
        <v>976</v>
      </c>
      <c r="D66" s="13" t="s">
        <v>859</v>
      </c>
      <c r="E66" s="13" t="s">
        <v>977</v>
      </c>
      <c r="F66" s="13" t="s">
        <v>861</v>
      </c>
      <c r="G66" s="13" t="s">
        <v>978</v>
      </c>
      <c r="H66" s="13" t="s">
        <v>862</v>
      </c>
    </row>
    <row r="67" spans="1:8" ht="15">
      <c r="A67" s="124" t="s">
        <v>251</v>
      </c>
      <c r="B67" s="85">
        <v>709550</v>
      </c>
      <c r="C67" s="124" t="s">
        <v>231</v>
      </c>
      <c r="D67" s="85">
        <v>138229</v>
      </c>
      <c r="E67" s="124" t="s">
        <v>241</v>
      </c>
      <c r="F67" s="85">
        <v>157960</v>
      </c>
      <c r="G67" s="124" t="s">
        <v>251</v>
      </c>
      <c r="H67" s="85">
        <v>709550</v>
      </c>
    </row>
    <row r="68" spans="1:8" ht="15">
      <c r="A68" s="124" t="s">
        <v>241</v>
      </c>
      <c r="B68" s="85">
        <v>157960</v>
      </c>
      <c r="C68" s="124" t="s">
        <v>220</v>
      </c>
      <c r="D68" s="85">
        <v>85370</v>
      </c>
      <c r="E68" s="124" t="s">
        <v>259</v>
      </c>
      <c r="F68" s="85">
        <v>122730</v>
      </c>
      <c r="G68" s="124" t="s">
        <v>212</v>
      </c>
      <c r="H68" s="85">
        <v>31085</v>
      </c>
    </row>
    <row r="69" spans="1:8" ht="15">
      <c r="A69" s="124" t="s">
        <v>231</v>
      </c>
      <c r="B69" s="85">
        <v>138229</v>
      </c>
      <c r="C69" s="124" t="s">
        <v>235</v>
      </c>
      <c r="D69" s="85">
        <v>83012</v>
      </c>
      <c r="E69" s="124" t="s">
        <v>265</v>
      </c>
      <c r="F69" s="85">
        <v>103876</v>
      </c>
      <c r="G69" s="124" t="s">
        <v>267</v>
      </c>
      <c r="H69" s="85">
        <v>23621</v>
      </c>
    </row>
    <row r="70" spans="1:8" ht="15">
      <c r="A70" s="124" t="s">
        <v>259</v>
      </c>
      <c r="B70" s="85">
        <v>122730</v>
      </c>
      <c r="C70" s="124" t="s">
        <v>237</v>
      </c>
      <c r="D70" s="85">
        <v>79305</v>
      </c>
      <c r="E70" s="124" t="s">
        <v>236</v>
      </c>
      <c r="F70" s="85">
        <v>55472</v>
      </c>
      <c r="G70" s="124" t="s">
        <v>243</v>
      </c>
      <c r="H70" s="85">
        <v>12725</v>
      </c>
    </row>
    <row r="71" spans="1:8" ht="15">
      <c r="A71" s="124" t="s">
        <v>265</v>
      </c>
      <c r="B71" s="85">
        <v>103876</v>
      </c>
      <c r="C71" s="124" t="s">
        <v>221</v>
      </c>
      <c r="D71" s="85">
        <v>75777</v>
      </c>
      <c r="E71" s="124" t="s">
        <v>249</v>
      </c>
      <c r="F71" s="85">
        <v>45610</v>
      </c>
      <c r="G71" s="124" t="s">
        <v>250</v>
      </c>
      <c r="H71" s="85">
        <v>11944</v>
      </c>
    </row>
    <row r="72" spans="1:8" ht="15">
      <c r="A72" s="124" t="s">
        <v>220</v>
      </c>
      <c r="B72" s="85">
        <v>85370</v>
      </c>
      <c r="C72" s="124" t="s">
        <v>218</v>
      </c>
      <c r="D72" s="85">
        <v>58175</v>
      </c>
      <c r="E72" s="124" t="s">
        <v>252</v>
      </c>
      <c r="F72" s="85">
        <v>40930</v>
      </c>
      <c r="G72" s="124" t="s">
        <v>244</v>
      </c>
      <c r="H72" s="85">
        <v>5360</v>
      </c>
    </row>
    <row r="73" spans="1:8" ht="15">
      <c r="A73" s="124" t="s">
        <v>235</v>
      </c>
      <c r="B73" s="85">
        <v>83012</v>
      </c>
      <c r="C73" s="124" t="s">
        <v>262</v>
      </c>
      <c r="D73" s="85">
        <v>45518</v>
      </c>
      <c r="E73" s="124" t="s">
        <v>253</v>
      </c>
      <c r="F73" s="85">
        <v>19833</v>
      </c>
      <c r="G73" s="124" t="s">
        <v>213</v>
      </c>
      <c r="H73" s="85">
        <v>1498</v>
      </c>
    </row>
    <row r="74" spans="1:8" ht="15">
      <c r="A74" s="124" t="s">
        <v>237</v>
      </c>
      <c r="B74" s="85">
        <v>79305</v>
      </c>
      <c r="C74" s="124" t="s">
        <v>227</v>
      </c>
      <c r="D74" s="85">
        <v>40143</v>
      </c>
      <c r="E74" s="124" t="s">
        <v>257</v>
      </c>
      <c r="F74" s="85">
        <v>11253</v>
      </c>
      <c r="G74" s="124"/>
      <c r="H74" s="85"/>
    </row>
    <row r="75" spans="1:8" ht="15">
      <c r="A75" s="124" t="s">
        <v>221</v>
      </c>
      <c r="B75" s="85">
        <v>75777</v>
      </c>
      <c r="C75" s="124" t="s">
        <v>229</v>
      </c>
      <c r="D75" s="85">
        <v>37394</v>
      </c>
      <c r="E75" s="124" t="s">
        <v>266</v>
      </c>
      <c r="F75" s="85">
        <v>6632</v>
      </c>
      <c r="G75" s="124"/>
      <c r="H75" s="85"/>
    </row>
    <row r="76" spans="1:8" ht="15">
      <c r="A76" s="124" t="s">
        <v>218</v>
      </c>
      <c r="B76" s="85">
        <v>58175</v>
      </c>
      <c r="C76" s="124" t="s">
        <v>219</v>
      </c>
      <c r="D76" s="85">
        <v>36951</v>
      </c>
      <c r="E76" s="124" t="s">
        <v>247</v>
      </c>
      <c r="F76" s="85">
        <v>5537</v>
      </c>
      <c r="G76" s="124"/>
      <c r="H76" s="85"/>
    </row>
  </sheetData>
  <hyperlinks>
    <hyperlink ref="A2" r:id="rId1" display="https://www.youtube.com/watch?v=RGF26opY5bg&amp;feature=youtu.be"/>
    <hyperlink ref="A3" r:id="rId2" display="https://www.youtube.com/watch?v=EmuvOx9BhFg&amp;t=163s"/>
    <hyperlink ref="A4" r:id="rId3" display="https://www.youtube.com/watch?v=EmuvOx9BhFg&amp;feature=youtu.be"/>
    <hyperlink ref="A5" r:id="rId4" display="https://twitter.com/i/web/status/1167586944668307457"/>
    <hyperlink ref="A6" r:id="rId5" display="https://twitter.com/i/web/status/1167134299444957184"/>
    <hyperlink ref="A7" r:id="rId6" display="https://twitter.com/i/web/status/1164554208567332864"/>
    <hyperlink ref="E2" r:id="rId7" display="https://www.youtube.com/watch?v=RGF26opY5bg&amp;feature=youtu.be"/>
    <hyperlink ref="E3" r:id="rId8" display="https://twitter.com/i/web/status/1167586944668307457"/>
    <hyperlink ref="G2" r:id="rId9" display="https://www.youtube.com/watch?v=EmuvOx9BhFg&amp;t=163s"/>
    <hyperlink ref="G3" r:id="rId10" display="https://www.youtube.com/watch?v=RGF26opY5bg&amp;feature=youtu.be"/>
    <hyperlink ref="G4" r:id="rId11" display="https://twitter.com/i/web/status/1164554208567332864"/>
    <hyperlink ref="G5" r:id="rId12" display="https://twitter.com/i/web/status/1167134299444957184"/>
    <hyperlink ref="G6" r:id="rId13" display="https://www.youtube.com/watch?v=EmuvOx9BhFg&amp;feature=youtu.be"/>
  </hyperlinks>
  <printOptions/>
  <pageMargins left="0.7" right="0.7" top="0.75" bottom="0.75" header="0.3" footer="0.3"/>
  <pageSetup orientation="portrait" paperSize="9"/>
  <tableParts>
    <tablePart r:id="rId17"/>
    <tablePart r:id="rId18"/>
    <tablePart r:id="rId19"/>
    <tablePart r:id="rId14"/>
    <tablePart r:id="rId16"/>
    <tablePart r:id="rId15"/>
    <tablePart r:id="rId20"/>
    <tablePart r:id="rId2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1024</v>
      </c>
      <c r="B1" s="13" t="s">
        <v>1054</v>
      </c>
      <c r="C1" s="13" t="s">
        <v>1055</v>
      </c>
      <c r="D1" s="13" t="s">
        <v>144</v>
      </c>
      <c r="E1" s="13" t="s">
        <v>1057</v>
      </c>
      <c r="F1" s="13" t="s">
        <v>1058</v>
      </c>
      <c r="G1" s="13" t="s">
        <v>1059</v>
      </c>
    </row>
    <row r="2" spans="1:7" ht="15">
      <c r="A2" s="85" t="s">
        <v>887</v>
      </c>
      <c r="B2" s="85">
        <v>0</v>
      </c>
      <c r="C2" s="129">
        <v>0</v>
      </c>
      <c r="D2" s="85" t="s">
        <v>1056</v>
      </c>
      <c r="E2" s="85"/>
      <c r="F2" s="85"/>
      <c r="G2" s="85"/>
    </row>
    <row r="3" spans="1:7" ht="15">
      <c r="A3" s="85" t="s">
        <v>888</v>
      </c>
      <c r="B3" s="85">
        <v>0</v>
      </c>
      <c r="C3" s="129">
        <v>0</v>
      </c>
      <c r="D3" s="85" t="s">
        <v>1056</v>
      </c>
      <c r="E3" s="85"/>
      <c r="F3" s="85"/>
      <c r="G3" s="85"/>
    </row>
    <row r="4" spans="1:7" ht="15">
      <c r="A4" s="85" t="s">
        <v>889</v>
      </c>
      <c r="B4" s="85">
        <v>0</v>
      </c>
      <c r="C4" s="129">
        <v>0</v>
      </c>
      <c r="D4" s="85" t="s">
        <v>1056</v>
      </c>
      <c r="E4" s="85"/>
      <c r="F4" s="85"/>
      <c r="G4" s="85"/>
    </row>
    <row r="5" spans="1:7" ht="15">
      <c r="A5" s="85" t="s">
        <v>890</v>
      </c>
      <c r="B5" s="85">
        <v>1093</v>
      </c>
      <c r="C5" s="129">
        <v>1</v>
      </c>
      <c r="D5" s="85" t="s">
        <v>1056</v>
      </c>
      <c r="E5" s="85"/>
      <c r="F5" s="85"/>
      <c r="G5" s="85"/>
    </row>
    <row r="6" spans="1:7" ht="15">
      <c r="A6" s="85" t="s">
        <v>891</v>
      </c>
      <c r="B6" s="85">
        <v>1093</v>
      </c>
      <c r="C6" s="129">
        <v>1</v>
      </c>
      <c r="D6" s="85" t="s">
        <v>1056</v>
      </c>
      <c r="E6" s="85"/>
      <c r="F6" s="85"/>
      <c r="G6" s="85"/>
    </row>
    <row r="7" spans="1:7" ht="15">
      <c r="A7" s="91" t="s">
        <v>892</v>
      </c>
      <c r="B7" s="91">
        <v>64</v>
      </c>
      <c r="C7" s="130">
        <v>0.0008287728097973024</v>
      </c>
      <c r="D7" s="91" t="s">
        <v>1056</v>
      </c>
      <c r="E7" s="91" t="b">
        <v>0</v>
      </c>
      <c r="F7" s="91" t="b">
        <v>0</v>
      </c>
      <c r="G7" s="91" t="b">
        <v>0</v>
      </c>
    </row>
    <row r="8" spans="1:7" ht="15">
      <c r="A8" s="91" t="s">
        <v>893</v>
      </c>
      <c r="B8" s="91">
        <v>56</v>
      </c>
      <c r="C8" s="130">
        <v>0.01780833869731141</v>
      </c>
      <c r="D8" s="91" t="s">
        <v>1056</v>
      </c>
      <c r="E8" s="91" t="b">
        <v>0</v>
      </c>
      <c r="F8" s="91" t="b">
        <v>0</v>
      </c>
      <c r="G8" s="91" t="b">
        <v>0</v>
      </c>
    </row>
    <row r="9" spans="1:7" ht="15">
      <c r="A9" s="91" t="s">
        <v>894</v>
      </c>
      <c r="B9" s="91">
        <v>35</v>
      </c>
      <c r="C9" s="130">
        <v>0.01211250757509878</v>
      </c>
      <c r="D9" s="91" t="s">
        <v>1056</v>
      </c>
      <c r="E9" s="91" t="b">
        <v>0</v>
      </c>
      <c r="F9" s="91" t="b">
        <v>0</v>
      </c>
      <c r="G9" s="91" t="b">
        <v>0</v>
      </c>
    </row>
    <row r="10" spans="1:7" ht="15">
      <c r="A10" s="91" t="s">
        <v>265</v>
      </c>
      <c r="B10" s="91">
        <v>26</v>
      </c>
      <c r="C10" s="130">
        <v>0.010192669841906315</v>
      </c>
      <c r="D10" s="91" t="s">
        <v>1056</v>
      </c>
      <c r="E10" s="91" t="b">
        <v>0</v>
      </c>
      <c r="F10" s="91" t="b">
        <v>0</v>
      </c>
      <c r="G10" s="91" t="b">
        <v>0</v>
      </c>
    </row>
    <row r="11" spans="1:7" ht="15">
      <c r="A11" s="91" t="s">
        <v>895</v>
      </c>
      <c r="B11" s="91">
        <v>25</v>
      </c>
      <c r="C11" s="130">
        <v>0.01021327342223428</v>
      </c>
      <c r="D11" s="91" t="s">
        <v>1056</v>
      </c>
      <c r="E11" s="91" t="b">
        <v>0</v>
      </c>
      <c r="F11" s="91" t="b">
        <v>0</v>
      </c>
      <c r="G11" s="91" t="b">
        <v>0</v>
      </c>
    </row>
    <row r="12" spans="1:7" ht="15">
      <c r="A12" s="91" t="s">
        <v>897</v>
      </c>
      <c r="B12" s="91">
        <v>25</v>
      </c>
      <c r="C12" s="130">
        <v>0.01021327342223428</v>
      </c>
      <c r="D12" s="91" t="s">
        <v>1056</v>
      </c>
      <c r="E12" s="91" t="b">
        <v>0</v>
      </c>
      <c r="F12" s="91" t="b">
        <v>0</v>
      </c>
      <c r="G12" s="91" t="b">
        <v>0</v>
      </c>
    </row>
    <row r="13" spans="1:7" ht="15">
      <c r="A13" s="91" t="s">
        <v>898</v>
      </c>
      <c r="B13" s="91">
        <v>25</v>
      </c>
      <c r="C13" s="130">
        <v>0.01021327342223428</v>
      </c>
      <c r="D13" s="91" t="s">
        <v>1056</v>
      </c>
      <c r="E13" s="91" t="b">
        <v>0</v>
      </c>
      <c r="F13" s="91" t="b">
        <v>0</v>
      </c>
      <c r="G13" s="91" t="b">
        <v>0</v>
      </c>
    </row>
    <row r="14" spans="1:7" ht="15">
      <c r="A14" s="91" t="s">
        <v>899</v>
      </c>
      <c r="B14" s="91">
        <v>25</v>
      </c>
      <c r="C14" s="130">
        <v>0.01021327342223428</v>
      </c>
      <c r="D14" s="91" t="s">
        <v>1056</v>
      </c>
      <c r="E14" s="91" t="b">
        <v>0</v>
      </c>
      <c r="F14" s="91" t="b">
        <v>0</v>
      </c>
      <c r="G14" s="91" t="b">
        <v>0</v>
      </c>
    </row>
    <row r="15" spans="1:7" ht="15">
      <c r="A15" s="91" t="s">
        <v>900</v>
      </c>
      <c r="B15" s="91">
        <v>25</v>
      </c>
      <c r="C15" s="130">
        <v>0.01021327342223428</v>
      </c>
      <c r="D15" s="91" t="s">
        <v>1056</v>
      </c>
      <c r="E15" s="91" t="b">
        <v>0</v>
      </c>
      <c r="F15" s="91" t="b">
        <v>0</v>
      </c>
      <c r="G15" s="91" t="b">
        <v>0</v>
      </c>
    </row>
    <row r="16" spans="1:7" ht="15">
      <c r="A16" s="91" t="s">
        <v>901</v>
      </c>
      <c r="B16" s="91">
        <v>25</v>
      </c>
      <c r="C16" s="130">
        <v>0.01021327342223428</v>
      </c>
      <c r="D16" s="91" t="s">
        <v>1056</v>
      </c>
      <c r="E16" s="91" t="b">
        <v>0</v>
      </c>
      <c r="F16" s="91" t="b">
        <v>0</v>
      </c>
      <c r="G16" s="91" t="b">
        <v>0</v>
      </c>
    </row>
    <row r="17" spans="1:7" ht="15">
      <c r="A17" s="91" t="s">
        <v>902</v>
      </c>
      <c r="B17" s="91">
        <v>25</v>
      </c>
      <c r="C17" s="130">
        <v>0.01021327342223428</v>
      </c>
      <c r="D17" s="91" t="s">
        <v>1056</v>
      </c>
      <c r="E17" s="91" t="b">
        <v>0</v>
      </c>
      <c r="F17" s="91" t="b">
        <v>0</v>
      </c>
      <c r="G17" s="91" t="b">
        <v>0</v>
      </c>
    </row>
    <row r="18" spans="1:7" ht="15">
      <c r="A18" s="91" t="s">
        <v>903</v>
      </c>
      <c r="B18" s="91">
        <v>25</v>
      </c>
      <c r="C18" s="130">
        <v>0.01021327342223428</v>
      </c>
      <c r="D18" s="91" t="s">
        <v>1056</v>
      </c>
      <c r="E18" s="91" t="b">
        <v>0</v>
      </c>
      <c r="F18" s="91" t="b">
        <v>0</v>
      </c>
      <c r="G18" s="91" t="b">
        <v>0</v>
      </c>
    </row>
    <row r="19" spans="1:7" ht="15">
      <c r="A19" s="91" t="s">
        <v>904</v>
      </c>
      <c r="B19" s="91">
        <v>25</v>
      </c>
      <c r="C19" s="130">
        <v>0.01021327342223428</v>
      </c>
      <c r="D19" s="91" t="s">
        <v>1056</v>
      </c>
      <c r="E19" s="91" t="b">
        <v>0</v>
      </c>
      <c r="F19" s="91" t="b">
        <v>0</v>
      </c>
      <c r="G19" s="91" t="b">
        <v>0</v>
      </c>
    </row>
    <row r="20" spans="1:7" ht="15">
      <c r="A20" s="91" t="s">
        <v>1025</v>
      </c>
      <c r="B20" s="91">
        <v>25</v>
      </c>
      <c r="C20" s="130">
        <v>0.01021327342223428</v>
      </c>
      <c r="D20" s="91" t="s">
        <v>1056</v>
      </c>
      <c r="E20" s="91" t="b">
        <v>0</v>
      </c>
      <c r="F20" s="91" t="b">
        <v>0</v>
      </c>
      <c r="G20" s="91" t="b">
        <v>0</v>
      </c>
    </row>
    <row r="21" spans="1:7" ht="15">
      <c r="A21" s="91" t="s">
        <v>262</v>
      </c>
      <c r="B21" s="91">
        <v>24</v>
      </c>
      <c r="C21" s="130">
        <v>0.010217039391401457</v>
      </c>
      <c r="D21" s="91" t="s">
        <v>1056</v>
      </c>
      <c r="E21" s="91" t="b">
        <v>0</v>
      </c>
      <c r="F21" s="91" t="b">
        <v>0</v>
      </c>
      <c r="G21" s="91" t="b">
        <v>0</v>
      </c>
    </row>
    <row r="22" spans="1:7" ht="15">
      <c r="A22" s="91" t="s">
        <v>906</v>
      </c>
      <c r="B22" s="91">
        <v>23</v>
      </c>
      <c r="C22" s="130">
        <v>0.010203265783971262</v>
      </c>
      <c r="D22" s="91" t="s">
        <v>1056</v>
      </c>
      <c r="E22" s="91" t="b">
        <v>0</v>
      </c>
      <c r="F22" s="91" t="b">
        <v>0</v>
      </c>
      <c r="G22" s="91" t="b">
        <v>0</v>
      </c>
    </row>
    <row r="23" spans="1:7" ht="15">
      <c r="A23" s="91" t="s">
        <v>907</v>
      </c>
      <c r="B23" s="91">
        <v>23</v>
      </c>
      <c r="C23" s="130">
        <v>0.010203265783971262</v>
      </c>
      <c r="D23" s="91" t="s">
        <v>1056</v>
      </c>
      <c r="E23" s="91" t="b">
        <v>0</v>
      </c>
      <c r="F23" s="91" t="b">
        <v>0</v>
      </c>
      <c r="G23" s="91" t="b">
        <v>0</v>
      </c>
    </row>
    <row r="24" spans="1:7" ht="15">
      <c r="A24" s="91" t="s">
        <v>908</v>
      </c>
      <c r="B24" s="91">
        <v>23</v>
      </c>
      <c r="C24" s="130">
        <v>0.010203265783971262</v>
      </c>
      <c r="D24" s="91" t="s">
        <v>1056</v>
      </c>
      <c r="E24" s="91" t="b">
        <v>0</v>
      </c>
      <c r="F24" s="91" t="b">
        <v>0</v>
      </c>
      <c r="G24" s="91" t="b">
        <v>0</v>
      </c>
    </row>
    <row r="25" spans="1:7" ht="15">
      <c r="A25" s="91" t="s">
        <v>909</v>
      </c>
      <c r="B25" s="91">
        <v>23</v>
      </c>
      <c r="C25" s="130">
        <v>0.010203265783971262</v>
      </c>
      <c r="D25" s="91" t="s">
        <v>1056</v>
      </c>
      <c r="E25" s="91" t="b">
        <v>0</v>
      </c>
      <c r="F25" s="91" t="b">
        <v>0</v>
      </c>
      <c r="G25" s="91" t="b">
        <v>0</v>
      </c>
    </row>
    <row r="26" spans="1:7" ht="15">
      <c r="A26" s="91" t="s">
        <v>910</v>
      </c>
      <c r="B26" s="91">
        <v>23</v>
      </c>
      <c r="C26" s="130">
        <v>0.010203265783971262</v>
      </c>
      <c r="D26" s="91" t="s">
        <v>1056</v>
      </c>
      <c r="E26" s="91" t="b">
        <v>0</v>
      </c>
      <c r="F26" s="91" t="b">
        <v>0</v>
      </c>
      <c r="G26" s="91" t="b">
        <v>0</v>
      </c>
    </row>
    <row r="27" spans="1:7" ht="15">
      <c r="A27" s="91" t="s">
        <v>911</v>
      </c>
      <c r="B27" s="91">
        <v>23</v>
      </c>
      <c r="C27" s="130">
        <v>0.010203265783971262</v>
      </c>
      <c r="D27" s="91" t="s">
        <v>1056</v>
      </c>
      <c r="E27" s="91" t="b">
        <v>0</v>
      </c>
      <c r="F27" s="91" t="b">
        <v>0</v>
      </c>
      <c r="G27" s="91" t="b">
        <v>0</v>
      </c>
    </row>
    <row r="28" spans="1:7" ht="15">
      <c r="A28" s="91" t="s">
        <v>912</v>
      </c>
      <c r="B28" s="91">
        <v>23</v>
      </c>
      <c r="C28" s="130">
        <v>0.010203265783971262</v>
      </c>
      <c r="D28" s="91" t="s">
        <v>1056</v>
      </c>
      <c r="E28" s="91" t="b">
        <v>0</v>
      </c>
      <c r="F28" s="91" t="b">
        <v>0</v>
      </c>
      <c r="G28" s="91" t="b">
        <v>0</v>
      </c>
    </row>
    <row r="29" spans="1:7" ht="15">
      <c r="A29" s="91" t="s">
        <v>913</v>
      </c>
      <c r="B29" s="91">
        <v>23</v>
      </c>
      <c r="C29" s="130">
        <v>0.010203265783971262</v>
      </c>
      <c r="D29" s="91" t="s">
        <v>1056</v>
      </c>
      <c r="E29" s="91" t="b">
        <v>0</v>
      </c>
      <c r="F29" s="91" t="b">
        <v>0</v>
      </c>
      <c r="G29" s="91" t="b">
        <v>0</v>
      </c>
    </row>
    <row r="30" spans="1:7" ht="15">
      <c r="A30" s="91" t="s">
        <v>876</v>
      </c>
      <c r="B30" s="91">
        <v>23</v>
      </c>
      <c r="C30" s="130">
        <v>0.010203265783971262</v>
      </c>
      <c r="D30" s="91" t="s">
        <v>1056</v>
      </c>
      <c r="E30" s="91" t="b">
        <v>0</v>
      </c>
      <c r="F30" s="91" t="b">
        <v>0</v>
      </c>
      <c r="G30" s="91" t="b">
        <v>0</v>
      </c>
    </row>
    <row r="31" spans="1:7" ht="15">
      <c r="A31" s="91" t="s">
        <v>1026</v>
      </c>
      <c r="B31" s="91">
        <v>23</v>
      </c>
      <c r="C31" s="130">
        <v>0.010203265783971262</v>
      </c>
      <c r="D31" s="91" t="s">
        <v>1056</v>
      </c>
      <c r="E31" s="91" t="b">
        <v>0</v>
      </c>
      <c r="F31" s="91" t="b">
        <v>0</v>
      </c>
      <c r="G31" s="91" t="b">
        <v>0</v>
      </c>
    </row>
    <row r="32" spans="1:7" ht="15">
      <c r="A32" s="91" t="s">
        <v>1027</v>
      </c>
      <c r="B32" s="91">
        <v>23</v>
      </c>
      <c r="C32" s="130">
        <v>0.010203265783971262</v>
      </c>
      <c r="D32" s="91" t="s">
        <v>1056</v>
      </c>
      <c r="E32" s="91" t="b">
        <v>0</v>
      </c>
      <c r="F32" s="91" t="b">
        <v>0</v>
      </c>
      <c r="G32" s="91" t="b">
        <v>0</v>
      </c>
    </row>
    <row r="33" spans="1:7" ht="15">
      <c r="A33" s="91" t="s">
        <v>1028</v>
      </c>
      <c r="B33" s="91">
        <v>23</v>
      </c>
      <c r="C33" s="130">
        <v>0.010203265783971262</v>
      </c>
      <c r="D33" s="91" t="s">
        <v>1056</v>
      </c>
      <c r="E33" s="91" t="b">
        <v>0</v>
      </c>
      <c r="F33" s="91" t="b">
        <v>0</v>
      </c>
      <c r="G33" s="91" t="b">
        <v>0</v>
      </c>
    </row>
    <row r="34" spans="1:7" ht="15">
      <c r="A34" s="91" t="s">
        <v>1029</v>
      </c>
      <c r="B34" s="91">
        <v>23</v>
      </c>
      <c r="C34" s="130">
        <v>0.010203265783971262</v>
      </c>
      <c r="D34" s="91" t="s">
        <v>1056</v>
      </c>
      <c r="E34" s="91" t="b">
        <v>0</v>
      </c>
      <c r="F34" s="91" t="b">
        <v>0</v>
      </c>
      <c r="G34" s="91" t="b">
        <v>0</v>
      </c>
    </row>
    <row r="35" spans="1:7" ht="15">
      <c r="A35" s="91" t="s">
        <v>1030</v>
      </c>
      <c r="B35" s="91">
        <v>22</v>
      </c>
      <c r="C35" s="130">
        <v>0.010171189538597455</v>
      </c>
      <c r="D35" s="91" t="s">
        <v>1056</v>
      </c>
      <c r="E35" s="91" t="b">
        <v>0</v>
      </c>
      <c r="F35" s="91" t="b">
        <v>0</v>
      </c>
      <c r="G35" s="91" t="b">
        <v>0</v>
      </c>
    </row>
    <row r="36" spans="1:7" ht="15">
      <c r="A36" s="91" t="s">
        <v>266</v>
      </c>
      <c r="B36" s="91">
        <v>22</v>
      </c>
      <c r="C36" s="130">
        <v>0.010171189538597455</v>
      </c>
      <c r="D36" s="91" t="s">
        <v>1056</v>
      </c>
      <c r="E36" s="91" t="b">
        <v>0</v>
      </c>
      <c r="F36" s="91" t="b">
        <v>0</v>
      </c>
      <c r="G36" s="91" t="b">
        <v>0</v>
      </c>
    </row>
    <row r="37" spans="1:7" ht="15">
      <c r="A37" s="91" t="s">
        <v>916</v>
      </c>
      <c r="B37" s="91">
        <v>18</v>
      </c>
      <c r="C37" s="130">
        <v>0.009841943554160975</v>
      </c>
      <c r="D37" s="91" t="s">
        <v>1056</v>
      </c>
      <c r="E37" s="91" t="b">
        <v>0</v>
      </c>
      <c r="F37" s="91" t="b">
        <v>0</v>
      </c>
      <c r="G37" s="91" t="b">
        <v>0</v>
      </c>
    </row>
    <row r="38" spans="1:7" ht="15">
      <c r="A38" s="91" t="s">
        <v>915</v>
      </c>
      <c r="B38" s="91">
        <v>16</v>
      </c>
      <c r="C38" s="130">
        <v>0.016145623025708915</v>
      </c>
      <c r="D38" s="91" t="s">
        <v>1056</v>
      </c>
      <c r="E38" s="91" t="b">
        <v>0</v>
      </c>
      <c r="F38" s="91" t="b">
        <v>0</v>
      </c>
      <c r="G38" s="91" t="b">
        <v>0</v>
      </c>
    </row>
    <row r="39" spans="1:7" ht="15">
      <c r="A39" s="91" t="s">
        <v>917</v>
      </c>
      <c r="B39" s="91">
        <v>15</v>
      </c>
      <c r="C39" s="130">
        <v>0.011310337941622728</v>
      </c>
      <c r="D39" s="91" t="s">
        <v>1056</v>
      </c>
      <c r="E39" s="91" t="b">
        <v>0</v>
      </c>
      <c r="F39" s="91" t="b">
        <v>0</v>
      </c>
      <c r="G39" s="91" t="b">
        <v>0</v>
      </c>
    </row>
    <row r="40" spans="1:7" ht="15">
      <c r="A40" s="91" t="s">
        <v>918</v>
      </c>
      <c r="B40" s="91">
        <v>12</v>
      </c>
      <c r="C40" s="130">
        <v>0.008608868482491207</v>
      </c>
      <c r="D40" s="91" t="s">
        <v>1056</v>
      </c>
      <c r="E40" s="91" t="b">
        <v>0</v>
      </c>
      <c r="F40" s="91" t="b">
        <v>0</v>
      </c>
      <c r="G40" s="91" t="b">
        <v>0</v>
      </c>
    </row>
    <row r="41" spans="1:7" ht="15">
      <c r="A41" s="91" t="s">
        <v>1031</v>
      </c>
      <c r="B41" s="91">
        <v>8</v>
      </c>
      <c r="C41" s="130">
        <v>0.007104294174805621</v>
      </c>
      <c r="D41" s="91" t="s">
        <v>1056</v>
      </c>
      <c r="E41" s="91" t="b">
        <v>0</v>
      </c>
      <c r="F41" s="91" t="b">
        <v>0</v>
      </c>
      <c r="G41" s="91" t="b">
        <v>0</v>
      </c>
    </row>
    <row r="42" spans="1:7" ht="15">
      <c r="A42" s="91" t="s">
        <v>1032</v>
      </c>
      <c r="B42" s="91">
        <v>7</v>
      </c>
      <c r="C42" s="130">
        <v>0.006609613632454731</v>
      </c>
      <c r="D42" s="91" t="s">
        <v>1056</v>
      </c>
      <c r="E42" s="91" t="b">
        <v>0</v>
      </c>
      <c r="F42" s="91" t="b">
        <v>0</v>
      </c>
      <c r="G42" s="91" t="b">
        <v>0</v>
      </c>
    </row>
    <row r="43" spans="1:7" ht="15">
      <c r="A43" s="91" t="s">
        <v>1033</v>
      </c>
      <c r="B43" s="91">
        <v>7</v>
      </c>
      <c r="C43" s="130">
        <v>0.006609613632454731</v>
      </c>
      <c r="D43" s="91" t="s">
        <v>1056</v>
      </c>
      <c r="E43" s="91" t="b">
        <v>0</v>
      </c>
      <c r="F43" s="91" t="b">
        <v>0</v>
      </c>
      <c r="G43" s="91" t="b">
        <v>0</v>
      </c>
    </row>
    <row r="44" spans="1:7" ht="15">
      <c r="A44" s="91" t="s">
        <v>1034</v>
      </c>
      <c r="B44" s="91">
        <v>7</v>
      </c>
      <c r="C44" s="130">
        <v>0.006609613632454731</v>
      </c>
      <c r="D44" s="91" t="s">
        <v>1056</v>
      </c>
      <c r="E44" s="91" t="b">
        <v>0</v>
      </c>
      <c r="F44" s="91" t="b">
        <v>0</v>
      </c>
      <c r="G44" s="91" t="b">
        <v>0</v>
      </c>
    </row>
    <row r="45" spans="1:7" ht="15">
      <c r="A45" s="91" t="s">
        <v>1035</v>
      </c>
      <c r="B45" s="91">
        <v>7</v>
      </c>
      <c r="C45" s="130">
        <v>0.006609613632454731</v>
      </c>
      <c r="D45" s="91" t="s">
        <v>1056</v>
      </c>
      <c r="E45" s="91" t="b">
        <v>0</v>
      </c>
      <c r="F45" s="91" t="b">
        <v>0</v>
      </c>
      <c r="G45" s="91" t="b">
        <v>0</v>
      </c>
    </row>
    <row r="46" spans="1:7" ht="15">
      <c r="A46" s="91" t="s">
        <v>1036</v>
      </c>
      <c r="B46" s="91">
        <v>7</v>
      </c>
      <c r="C46" s="130">
        <v>0.006609613632454731</v>
      </c>
      <c r="D46" s="91" t="s">
        <v>1056</v>
      </c>
      <c r="E46" s="91" t="b">
        <v>0</v>
      </c>
      <c r="F46" s="91" t="b">
        <v>0</v>
      </c>
      <c r="G46" s="91" t="b">
        <v>0</v>
      </c>
    </row>
    <row r="47" spans="1:7" ht="15">
      <c r="A47" s="91" t="s">
        <v>1037</v>
      </c>
      <c r="B47" s="91">
        <v>7</v>
      </c>
      <c r="C47" s="130">
        <v>0.006609613632454731</v>
      </c>
      <c r="D47" s="91" t="s">
        <v>1056</v>
      </c>
      <c r="E47" s="91" t="b">
        <v>0</v>
      </c>
      <c r="F47" s="91" t="b">
        <v>0</v>
      </c>
      <c r="G47" s="91" t="b">
        <v>0</v>
      </c>
    </row>
    <row r="48" spans="1:7" ht="15">
      <c r="A48" s="91" t="s">
        <v>1038</v>
      </c>
      <c r="B48" s="91">
        <v>7</v>
      </c>
      <c r="C48" s="130">
        <v>0.006609613632454731</v>
      </c>
      <c r="D48" s="91" t="s">
        <v>1056</v>
      </c>
      <c r="E48" s="91" t="b">
        <v>0</v>
      </c>
      <c r="F48" s="91" t="b">
        <v>0</v>
      </c>
      <c r="G48" s="91" t="b">
        <v>0</v>
      </c>
    </row>
    <row r="49" spans="1:7" ht="15">
      <c r="A49" s="91" t="s">
        <v>250</v>
      </c>
      <c r="B49" s="91">
        <v>7</v>
      </c>
      <c r="C49" s="130">
        <v>0.006609613632454731</v>
      </c>
      <c r="D49" s="91" t="s">
        <v>1056</v>
      </c>
      <c r="E49" s="91" t="b">
        <v>0</v>
      </c>
      <c r="F49" s="91" t="b">
        <v>0</v>
      </c>
      <c r="G49" s="91" t="b">
        <v>0</v>
      </c>
    </row>
    <row r="50" spans="1:7" ht="15">
      <c r="A50" s="91" t="s">
        <v>879</v>
      </c>
      <c r="B50" s="91">
        <v>5</v>
      </c>
      <c r="C50" s="130">
        <v>0.005429137263594234</v>
      </c>
      <c r="D50" s="91" t="s">
        <v>1056</v>
      </c>
      <c r="E50" s="91" t="b">
        <v>0</v>
      </c>
      <c r="F50" s="91" t="b">
        <v>0</v>
      </c>
      <c r="G50" s="91" t="b">
        <v>0</v>
      </c>
    </row>
    <row r="51" spans="1:7" ht="15">
      <c r="A51" s="91" t="s">
        <v>880</v>
      </c>
      <c r="B51" s="91">
        <v>5</v>
      </c>
      <c r="C51" s="130">
        <v>0.005429137263594234</v>
      </c>
      <c r="D51" s="91" t="s">
        <v>1056</v>
      </c>
      <c r="E51" s="91" t="b">
        <v>0</v>
      </c>
      <c r="F51" s="91" t="b">
        <v>0</v>
      </c>
      <c r="G51" s="91" t="b">
        <v>0</v>
      </c>
    </row>
    <row r="52" spans="1:7" ht="15">
      <c r="A52" s="91" t="s">
        <v>919</v>
      </c>
      <c r="B52" s="91">
        <v>5</v>
      </c>
      <c r="C52" s="130">
        <v>0.005429137263594234</v>
      </c>
      <c r="D52" s="91" t="s">
        <v>1056</v>
      </c>
      <c r="E52" s="91" t="b">
        <v>0</v>
      </c>
      <c r="F52" s="91" t="b">
        <v>0</v>
      </c>
      <c r="G52" s="91" t="b">
        <v>0</v>
      </c>
    </row>
    <row r="53" spans="1:7" ht="15">
      <c r="A53" s="91" t="s">
        <v>920</v>
      </c>
      <c r="B53" s="91">
        <v>5</v>
      </c>
      <c r="C53" s="130">
        <v>0.005429137263594234</v>
      </c>
      <c r="D53" s="91" t="s">
        <v>1056</v>
      </c>
      <c r="E53" s="91" t="b">
        <v>0</v>
      </c>
      <c r="F53" s="91" t="b">
        <v>0</v>
      </c>
      <c r="G53" s="91" t="b">
        <v>0</v>
      </c>
    </row>
    <row r="54" spans="1:7" ht="15">
      <c r="A54" s="91" t="s">
        <v>1039</v>
      </c>
      <c r="B54" s="91">
        <v>5</v>
      </c>
      <c r="C54" s="130">
        <v>0.005429137263594234</v>
      </c>
      <c r="D54" s="91" t="s">
        <v>1056</v>
      </c>
      <c r="E54" s="91" t="b">
        <v>0</v>
      </c>
      <c r="F54" s="91" t="b">
        <v>0</v>
      </c>
      <c r="G54" s="91" t="b">
        <v>0</v>
      </c>
    </row>
    <row r="55" spans="1:7" ht="15">
      <c r="A55" s="91" t="s">
        <v>1040</v>
      </c>
      <c r="B55" s="91">
        <v>5</v>
      </c>
      <c r="C55" s="130">
        <v>0.005429137263594234</v>
      </c>
      <c r="D55" s="91" t="s">
        <v>1056</v>
      </c>
      <c r="E55" s="91" t="b">
        <v>0</v>
      </c>
      <c r="F55" s="91" t="b">
        <v>0</v>
      </c>
      <c r="G55" s="91" t="b">
        <v>0</v>
      </c>
    </row>
    <row r="56" spans="1:7" ht="15">
      <c r="A56" s="91" t="s">
        <v>1041</v>
      </c>
      <c r="B56" s="91">
        <v>5</v>
      </c>
      <c r="C56" s="130">
        <v>0.005429137263594234</v>
      </c>
      <c r="D56" s="91" t="s">
        <v>1056</v>
      </c>
      <c r="E56" s="91" t="b">
        <v>0</v>
      </c>
      <c r="F56" s="91" t="b">
        <v>0</v>
      </c>
      <c r="G56" s="91" t="b">
        <v>0</v>
      </c>
    </row>
    <row r="57" spans="1:7" ht="15">
      <c r="A57" s="91" t="s">
        <v>1042</v>
      </c>
      <c r="B57" s="91">
        <v>5</v>
      </c>
      <c r="C57" s="130">
        <v>0.005429137263594234</v>
      </c>
      <c r="D57" s="91" t="s">
        <v>1056</v>
      </c>
      <c r="E57" s="91" t="b">
        <v>0</v>
      </c>
      <c r="F57" s="91" t="b">
        <v>0</v>
      </c>
      <c r="G57" s="91" t="b">
        <v>0</v>
      </c>
    </row>
    <row r="58" spans="1:7" ht="15">
      <c r="A58" s="91" t="s">
        <v>1043</v>
      </c>
      <c r="B58" s="91">
        <v>5</v>
      </c>
      <c r="C58" s="130">
        <v>0.005429137263594234</v>
      </c>
      <c r="D58" s="91" t="s">
        <v>1056</v>
      </c>
      <c r="E58" s="91" t="b">
        <v>0</v>
      </c>
      <c r="F58" s="91" t="b">
        <v>0</v>
      </c>
      <c r="G58" s="91" t="b">
        <v>0</v>
      </c>
    </row>
    <row r="59" spans="1:7" ht="15">
      <c r="A59" s="91" t="s">
        <v>1044</v>
      </c>
      <c r="B59" s="91">
        <v>5</v>
      </c>
      <c r="C59" s="130">
        <v>0.005429137263594234</v>
      </c>
      <c r="D59" s="91" t="s">
        <v>1056</v>
      </c>
      <c r="E59" s="91" t="b">
        <v>0</v>
      </c>
      <c r="F59" s="91" t="b">
        <v>0</v>
      </c>
      <c r="G59" s="91" t="b">
        <v>0</v>
      </c>
    </row>
    <row r="60" spans="1:7" ht="15">
      <c r="A60" s="91" t="s">
        <v>1045</v>
      </c>
      <c r="B60" s="91">
        <v>5</v>
      </c>
      <c r="C60" s="130">
        <v>0.005429137263594234</v>
      </c>
      <c r="D60" s="91" t="s">
        <v>1056</v>
      </c>
      <c r="E60" s="91" t="b">
        <v>0</v>
      </c>
      <c r="F60" s="91" t="b">
        <v>0</v>
      </c>
      <c r="G60" s="91" t="b">
        <v>0</v>
      </c>
    </row>
    <row r="61" spans="1:7" ht="15">
      <c r="A61" s="91" t="s">
        <v>1046</v>
      </c>
      <c r="B61" s="91">
        <v>5</v>
      </c>
      <c r="C61" s="130">
        <v>0.005429137263594234</v>
      </c>
      <c r="D61" s="91" t="s">
        <v>1056</v>
      </c>
      <c r="E61" s="91" t="b">
        <v>0</v>
      </c>
      <c r="F61" s="91" t="b">
        <v>0</v>
      </c>
      <c r="G61" s="91" t="b">
        <v>0</v>
      </c>
    </row>
    <row r="62" spans="1:7" ht="15">
      <c r="A62" s="91" t="s">
        <v>1047</v>
      </c>
      <c r="B62" s="91">
        <v>5</v>
      </c>
      <c r="C62" s="130">
        <v>0.005429137263594234</v>
      </c>
      <c r="D62" s="91" t="s">
        <v>1056</v>
      </c>
      <c r="E62" s="91" t="b">
        <v>0</v>
      </c>
      <c r="F62" s="91" t="b">
        <v>0</v>
      </c>
      <c r="G62" s="91" t="b">
        <v>0</v>
      </c>
    </row>
    <row r="63" spans="1:7" ht="15">
      <c r="A63" s="91" t="s">
        <v>1048</v>
      </c>
      <c r="B63" s="91">
        <v>5</v>
      </c>
      <c r="C63" s="130">
        <v>0.005429137263594234</v>
      </c>
      <c r="D63" s="91" t="s">
        <v>1056</v>
      </c>
      <c r="E63" s="91" t="b">
        <v>0</v>
      </c>
      <c r="F63" s="91" t="b">
        <v>0</v>
      </c>
      <c r="G63" s="91" t="b">
        <v>0</v>
      </c>
    </row>
    <row r="64" spans="1:7" ht="15">
      <c r="A64" s="91" t="s">
        <v>1049</v>
      </c>
      <c r="B64" s="91">
        <v>5</v>
      </c>
      <c r="C64" s="130">
        <v>0.005429137263594234</v>
      </c>
      <c r="D64" s="91" t="s">
        <v>1056</v>
      </c>
      <c r="E64" s="91" t="b">
        <v>0</v>
      </c>
      <c r="F64" s="91" t="b">
        <v>0</v>
      </c>
      <c r="G64" s="91" t="b">
        <v>0</v>
      </c>
    </row>
    <row r="65" spans="1:7" ht="15">
      <c r="A65" s="91" t="s">
        <v>1050</v>
      </c>
      <c r="B65" s="91">
        <v>5</v>
      </c>
      <c r="C65" s="130">
        <v>0.005429137263594234</v>
      </c>
      <c r="D65" s="91" t="s">
        <v>1056</v>
      </c>
      <c r="E65" s="91" t="b">
        <v>0</v>
      </c>
      <c r="F65" s="91" t="b">
        <v>0</v>
      </c>
      <c r="G65" s="91" t="b">
        <v>0</v>
      </c>
    </row>
    <row r="66" spans="1:7" ht="15">
      <c r="A66" s="91" t="s">
        <v>1051</v>
      </c>
      <c r="B66" s="91">
        <v>5</v>
      </c>
      <c r="C66" s="130">
        <v>0.005429137263594234</v>
      </c>
      <c r="D66" s="91" t="s">
        <v>1056</v>
      </c>
      <c r="E66" s="91" t="b">
        <v>0</v>
      </c>
      <c r="F66" s="91" t="b">
        <v>0</v>
      </c>
      <c r="G66" s="91" t="b">
        <v>0</v>
      </c>
    </row>
    <row r="67" spans="1:7" ht="15">
      <c r="A67" s="91" t="s">
        <v>1052</v>
      </c>
      <c r="B67" s="91">
        <v>4</v>
      </c>
      <c r="C67" s="130">
        <v>0.00471893001633297</v>
      </c>
      <c r="D67" s="91" t="s">
        <v>1056</v>
      </c>
      <c r="E67" s="91" t="b">
        <v>0</v>
      </c>
      <c r="F67" s="91" t="b">
        <v>0</v>
      </c>
      <c r="G67" s="91" t="b">
        <v>0</v>
      </c>
    </row>
    <row r="68" spans="1:7" ht="15">
      <c r="A68" s="91" t="s">
        <v>267</v>
      </c>
      <c r="B68" s="91">
        <v>3</v>
      </c>
      <c r="C68" s="130">
        <v>0.003902391514018041</v>
      </c>
      <c r="D68" s="91" t="s">
        <v>1056</v>
      </c>
      <c r="E68" s="91" t="b">
        <v>0</v>
      </c>
      <c r="F68" s="91" t="b">
        <v>0</v>
      </c>
      <c r="G68" s="91" t="b">
        <v>0</v>
      </c>
    </row>
    <row r="69" spans="1:7" ht="15">
      <c r="A69" s="91" t="s">
        <v>1053</v>
      </c>
      <c r="B69" s="91">
        <v>2</v>
      </c>
      <c r="C69" s="130">
        <v>0.0029428564726315647</v>
      </c>
      <c r="D69" s="91" t="s">
        <v>1056</v>
      </c>
      <c r="E69" s="91" t="b">
        <v>0</v>
      </c>
      <c r="F69" s="91" t="b">
        <v>0</v>
      </c>
      <c r="G69" s="91" t="b">
        <v>0</v>
      </c>
    </row>
    <row r="70" spans="1:7" ht="15">
      <c r="A70" s="91" t="s">
        <v>893</v>
      </c>
      <c r="B70" s="91">
        <v>50</v>
      </c>
      <c r="C70" s="130">
        <v>0</v>
      </c>
      <c r="D70" s="91" t="s">
        <v>846</v>
      </c>
      <c r="E70" s="91" t="b">
        <v>0</v>
      </c>
      <c r="F70" s="91" t="b">
        <v>0</v>
      </c>
      <c r="G70" s="91" t="b">
        <v>0</v>
      </c>
    </row>
    <row r="71" spans="1:7" ht="15">
      <c r="A71" s="91" t="s">
        <v>895</v>
      </c>
      <c r="B71" s="91">
        <v>25</v>
      </c>
      <c r="C71" s="130">
        <v>0</v>
      </c>
      <c r="D71" s="91" t="s">
        <v>846</v>
      </c>
      <c r="E71" s="91" t="b">
        <v>0</v>
      </c>
      <c r="F71" s="91" t="b">
        <v>0</v>
      </c>
      <c r="G71" s="91" t="b">
        <v>0</v>
      </c>
    </row>
    <row r="72" spans="1:7" ht="15">
      <c r="A72" s="91" t="s">
        <v>897</v>
      </c>
      <c r="B72" s="91">
        <v>25</v>
      </c>
      <c r="C72" s="130">
        <v>0</v>
      </c>
      <c r="D72" s="91" t="s">
        <v>846</v>
      </c>
      <c r="E72" s="91" t="b">
        <v>0</v>
      </c>
      <c r="F72" s="91" t="b">
        <v>0</v>
      </c>
      <c r="G72" s="91" t="b">
        <v>0</v>
      </c>
    </row>
    <row r="73" spans="1:7" ht="15">
      <c r="A73" s="91" t="s">
        <v>898</v>
      </c>
      <c r="B73" s="91">
        <v>25</v>
      </c>
      <c r="C73" s="130">
        <v>0</v>
      </c>
      <c r="D73" s="91" t="s">
        <v>846</v>
      </c>
      <c r="E73" s="91" t="b">
        <v>0</v>
      </c>
      <c r="F73" s="91" t="b">
        <v>0</v>
      </c>
      <c r="G73" s="91" t="b">
        <v>0</v>
      </c>
    </row>
    <row r="74" spans="1:7" ht="15">
      <c r="A74" s="91" t="s">
        <v>899</v>
      </c>
      <c r="B74" s="91">
        <v>25</v>
      </c>
      <c r="C74" s="130">
        <v>0</v>
      </c>
      <c r="D74" s="91" t="s">
        <v>846</v>
      </c>
      <c r="E74" s="91" t="b">
        <v>0</v>
      </c>
      <c r="F74" s="91" t="b">
        <v>0</v>
      </c>
      <c r="G74" s="91" t="b">
        <v>0</v>
      </c>
    </row>
    <row r="75" spans="1:7" ht="15">
      <c r="A75" s="91" t="s">
        <v>900</v>
      </c>
      <c r="B75" s="91">
        <v>25</v>
      </c>
      <c r="C75" s="130">
        <v>0</v>
      </c>
      <c r="D75" s="91" t="s">
        <v>846</v>
      </c>
      <c r="E75" s="91" t="b">
        <v>0</v>
      </c>
      <c r="F75" s="91" t="b">
        <v>0</v>
      </c>
      <c r="G75" s="91" t="b">
        <v>0</v>
      </c>
    </row>
    <row r="76" spans="1:7" ht="15">
      <c r="A76" s="91" t="s">
        <v>901</v>
      </c>
      <c r="B76" s="91">
        <v>25</v>
      </c>
      <c r="C76" s="130">
        <v>0</v>
      </c>
      <c r="D76" s="91" t="s">
        <v>846</v>
      </c>
      <c r="E76" s="91" t="b">
        <v>0</v>
      </c>
      <c r="F76" s="91" t="b">
        <v>0</v>
      </c>
      <c r="G76" s="91" t="b">
        <v>0</v>
      </c>
    </row>
    <row r="77" spans="1:7" ht="15">
      <c r="A77" s="91" t="s">
        <v>902</v>
      </c>
      <c r="B77" s="91">
        <v>25</v>
      </c>
      <c r="C77" s="130">
        <v>0</v>
      </c>
      <c r="D77" s="91" t="s">
        <v>846</v>
      </c>
      <c r="E77" s="91" t="b">
        <v>0</v>
      </c>
      <c r="F77" s="91" t="b">
        <v>0</v>
      </c>
      <c r="G77" s="91" t="b">
        <v>0</v>
      </c>
    </row>
    <row r="78" spans="1:7" ht="15">
      <c r="A78" s="91" t="s">
        <v>903</v>
      </c>
      <c r="B78" s="91">
        <v>25</v>
      </c>
      <c r="C78" s="130">
        <v>0</v>
      </c>
      <c r="D78" s="91" t="s">
        <v>846</v>
      </c>
      <c r="E78" s="91" t="b">
        <v>0</v>
      </c>
      <c r="F78" s="91" t="b">
        <v>0</v>
      </c>
      <c r="G78" s="91" t="b">
        <v>0</v>
      </c>
    </row>
    <row r="79" spans="1:7" ht="15">
      <c r="A79" s="91" t="s">
        <v>904</v>
      </c>
      <c r="B79" s="91">
        <v>25</v>
      </c>
      <c r="C79" s="130">
        <v>0</v>
      </c>
      <c r="D79" s="91" t="s">
        <v>846</v>
      </c>
      <c r="E79" s="91" t="b">
        <v>0</v>
      </c>
      <c r="F79" s="91" t="b">
        <v>0</v>
      </c>
      <c r="G79" s="91" t="b">
        <v>0</v>
      </c>
    </row>
    <row r="80" spans="1:7" ht="15">
      <c r="A80" s="91" t="s">
        <v>892</v>
      </c>
      <c r="B80" s="91">
        <v>25</v>
      </c>
      <c r="C80" s="130">
        <v>0</v>
      </c>
      <c r="D80" s="91" t="s">
        <v>846</v>
      </c>
      <c r="E80" s="91" t="b">
        <v>0</v>
      </c>
      <c r="F80" s="91" t="b">
        <v>0</v>
      </c>
      <c r="G80" s="91" t="b">
        <v>0</v>
      </c>
    </row>
    <row r="81" spans="1:7" ht="15">
      <c r="A81" s="91" t="s">
        <v>1025</v>
      </c>
      <c r="B81" s="91">
        <v>25</v>
      </c>
      <c r="C81" s="130">
        <v>0</v>
      </c>
      <c r="D81" s="91" t="s">
        <v>846</v>
      </c>
      <c r="E81" s="91" t="b">
        <v>0</v>
      </c>
      <c r="F81" s="91" t="b">
        <v>0</v>
      </c>
      <c r="G81" s="91" t="b">
        <v>0</v>
      </c>
    </row>
    <row r="82" spans="1:7" ht="15">
      <c r="A82" s="91" t="s">
        <v>262</v>
      </c>
      <c r="B82" s="91">
        <v>24</v>
      </c>
      <c r="C82" s="130">
        <v>0.001219170220774667</v>
      </c>
      <c r="D82" s="91" t="s">
        <v>846</v>
      </c>
      <c r="E82" s="91" t="b">
        <v>0</v>
      </c>
      <c r="F82" s="91" t="b">
        <v>0</v>
      </c>
      <c r="G82" s="91" t="b">
        <v>0</v>
      </c>
    </row>
    <row r="83" spans="1:7" ht="15">
      <c r="A83" s="91" t="s">
        <v>892</v>
      </c>
      <c r="B83" s="91">
        <v>25</v>
      </c>
      <c r="C83" s="130">
        <v>0</v>
      </c>
      <c r="D83" s="91" t="s">
        <v>847</v>
      </c>
      <c r="E83" s="91" t="b">
        <v>0</v>
      </c>
      <c r="F83" s="91" t="b">
        <v>0</v>
      </c>
      <c r="G83" s="91" t="b">
        <v>0</v>
      </c>
    </row>
    <row r="84" spans="1:7" ht="15">
      <c r="A84" s="91" t="s">
        <v>265</v>
      </c>
      <c r="B84" s="91">
        <v>23</v>
      </c>
      <c r="C84" s="130">
        <v>0.001914666600120065</v>
      </c>
      <c r="D84" s="91" t="s">
        <v>847</v>
      </c>
      <c r="E84" s="91" t="b">
        <v>0</v>
      </c>
      <c r="F84" s="91" t="b">
        <v>0</v>
      </c>
      <c r="G84" s="91" t="b">
        <v>0</v>
      </c>
    </row>
    <row r="85" spans="1:7" ht="15">
      <c r="A85" s="91" t="s">
        <v>906</v>
      </c>
      <c r="B85" s="91">
        <v>21</v>
      </c>
      <c r="C85" s="130">
        <v>0.003655482741840196</v>
      </c>
      <c r="D85" s="91" t="s">
        <v>847</v>
      </c>
      <c r="E85" s="91" t="b">
        <v>0</v>
      </c>
      <c r="F85" s="91" t="b">
        <v>0</v>
      </c>
      <c r="G85" s="91" t="b">
        <v>0</v>
      </c>
    </row>
    <row r="86" spans="1:7" ht="15">
      <c r="A86" s="91" t="s">
        <v>907</v>
      </c>
      <c r="B86" s="91">
        <v>21</v>
      </c>
      <c r="C86" s="130">
        <v>0.003655482741840196</v>
      </c>
      <c r="D86" s="91" t="s">
        <v>847</v>
      </c>
      <c r="E86" s="91" t="b">
        <v>0</v>
      </c>
      <c r="F86" s="91" t="b">
        <v>0</v>
      </c>
      <c r="G86" s="91" t="b">
        <v>0</v>
      </c>
    </row>
    <row r="87" spans="1:7" ht="15">
      <c r="A87" s="91" t="s">
        <v>908</v>
      </c>
      <c r="B87" s="91">
        <v>21</v>
      </c>
      <c r="C87" s="130">
        <v>0.003655482741840196</v>
      </c>
      <c r="D87" s="91" t="s">
        <v>847</v>
      </c>
      <c r="E87" s="91" t="b">
        <v>0</v>
      </c>
      <c r="F87" s="91" t="b">
        <v>0</v>
      </c>
      <c r="G87" s="91" t="b">
        <v>0</v>
      </c>
    </row>
    <row r="88" spans="1:7" ht="15">
      <c r="A88" s="91" t="s">
        <v>909</v>
      </c>
      <c r="B88" s="91">
        <v>21</v>
      </c>
      <c r="C88" s="130">
        <v>0.003655482741840196</v>
      </c>
      <c r="D88" s="91" t="s">
        <v>847</v>
      </c>
      <c r="E88" s="91" t="b">
        <v>0</v>
      </c>
      <c r="F88" s="91" t="b">
        <v>0</v>
      </c>
      <c r="G88" s="91" t="b">
        <v>0</v>
      </c>
    </row>
    <row r="89" spans="1:7" ht="15">
      <c r="A89" s="91" t="s">
        <v>910</v>
      </c>
      <c r="B89" s="91">
        <v>21</v>
      </c>
      <c r="C89" s="130">
        <v>0.003655482741840196</v>
      </c>
      <c r="D89" s="91" t="s">
        <v>847</v>
      </c>
      <c r="E89" s="91" t="b">
        <v>0</v>
      </c>
      <c r="F89" s="91" t="b">
        <v>0</v>
      </c>
      <c r="G89" s="91" t="b">
        <v>0</v>
      </c>
    </row>
    <row r="90" spans="1:7" ht="15">
      <c r="A90" s="91" t="s">
        <v>911</v>
      </c>
      <c r="B90" s="91">
        <v>21</v>
      </c>
      <c r="C90" s="130">
        <v>0.003655482741840196</v>
      </c>
      <c r="D90" s="91" t="s">
        <v>847</v>
      </c>
      <c r="E90" s="91" t="b">
        <v>0</v>
      </c>
      <c r="F90" s="91" t="b">
        <v>0</v>
      </c>
      <c r="G90" s="91" t="b">
        <v>0</v>
      </c>
    </row>
    <row r="91" spans="1:7" ht="15">
      <c r="A91" s="91" t="s">
        <v>912</v>
      </c>
      <c r="B91" s="91">
        <v>21</v>
      </c>
      <c r="C91" s="130">
        <v>0.003655482741840196</v>
      </c>
      <c r="D91" s="91" t="s">
        <v>847</v>
      </c>
      <c r="E91" s="91" t="b">
        <v>0</v>
      </c>
      <c r="F91" s="91" t="b">
        <v>0</v>
      </c>
      <c r="G91" s="91" t="b">
        <v>0</v>
      </c>
    </row>
    <row r="92" spans="1:7" ht="15">
      <c r="A92" s="91" t="s">
        <v>913</v>
      </c>
      <c r="B92" s="91">
        <v>21</v>
      </c>
      <c r="C92" s="130">
        <v>0.003655482741840196</v>
      </c>
      <c r="D92" s="91" t="s">
        <v>847</v>
      </c>
      <c r="E92" s="91" t="b">
        <v>0</v>
      </c>
      <c r="F92" s="91" t="b">
        <v>0</v>
      </c>
      <c r="G92" s="91" t="b">
        <v>0</v>
      </c>
    </row>
    <row r="93" spans="1:7" ht="15">
      <c r="A93" s="91" t="s">
        <v>876</v>
      </c>
      <c r="B93" s="91">
        <v>21</v>
      </c>
      <c r="C93" s="130">
        <v>0.003655482741840196</v>
      </c>
      <c r="D93" s="91" t="s">
        <v>847</v>
      </c>
      <c r="E93" s="91" t="b">
        <v>0</v>
      </c>
      <c r="F93" s="91" t="b">
        <v>0</v>
      </c>
      <c r="G93" s="91" t="b">
        <v>0</v>
      </c>
    </row>
    <row r="94" spans="1:7" ht="15">
      <c r="A94" s="91" t="s">
        <v>894</v>
      </c>
      <c r="B94" s="91">
        <v>21</v>
      </c>
      <c r="C94" s="130">
        <v>0.003655482741840196</v>
      </c>
      <c r="D94" s="91" t="s">
        <v>847</v>
      </c>
      <c r="E94" s="91" t="b">
        <v>0</v>
      </c>
      <c r="F94" s="91" t="b">
        <v>0</v>
      </c>
      <c r="G94" s="91" t="b">
        <v>0</v>
      </c>
    </row>
    <row r="95" spans="1:7" ht="15">
      <c r="A95" s="91" t="s">
        <v>1026</v>
      </c>
      <c r="B95" s="91">
        <v>21</v>
      </c>
      <c r="C95" s="130">
        <v>0.003655482741840196</v>
      </c>
      <c r="D95" s="91" t="s">
        <v>847</v>
      </c>
      <c r="E95" s="91" t="b">
        <v>0</v>
      </c>
      <c r="F95" s="91" t="b">
        <v>0</v>
      </c>
      <c r="G95" s="91" t="b">
        <v>0</v>
      </c>
    </row>
    <row r="96" spans="1:7" ht="15">
      <c r="A96" s="91" t="s">
        <v>1027</v>
      </c>
      <c r="B96" s="91">
        <v>21</v>
      </c>
      <c r="C96" s="130">
        <v>0.003655482741840196</v>
      </c>
      <c r="D96" s="91" t="s">
        <v>847</v>
      </c>
      <c r="E96" s="91" t="b">
        <v>0</v>
      </c>
      <c r="F96" s="91" t="b">
        <v>0</v>
      </c>
      <c r="G96" s="91" t="b">
        <v>0</v>
      </c>
    </row>
    <row r="97" spans="1:7" ht="15">
      <c r="A97" s="91" t="s">
        <v>1028</v>
      </c>
      <c r="B97" s="91">
        <v>21</v>
      </c>
      <c r="C97" s="130">
        <v>0.003655482741840196</v>
      </c>
      <c r="D97" s="91" t="s">
        <v>847</v>
      </c>
      <c r="E97" s="91" t="b">
        <v>0</v>
      </c>
      <c r="F97" s="91" t="b">
        <v>0</v>
      </c>
      <c r="G97" s="91" t="b">
        <v>0</v>
      </c>
    </row>
    <row r="98" spans="1:7" ht="15">
      <c r="A98" s="91" t="s">
        <v>1029</v>
      </c>
      <c r="B98" s="91">
        <v>21</v>
      </c>
      <c r="C98" s="130">
        <v>0.003655482741840196</v>
      </c>
      <c r="D98" s="91" t="s">
        <v>847</v>
      </c>
      <c r="E98" s="91" t="b">
        <v>0</v>
      </c>
      <c r="F98" s="91" t="b">
        <v>0</v>
      </c>
      <c r="G98" s="91" t="b">
        <v>0</v>
      </c>
    </row>
    <row r="99" spans="1:7" ht="15">
      <c r="A99" s="91" t="s">
        <v>1030</v>
      </c>
      <c r="B99" s="91">
        <v>20</v>
      </c>
      <c r="C99" s="130">
        <v>0.004455632781979605</v>
      </c>
      <c r="D99" s="91" t="s">
        <v>847</v>
      </c>
      <c r="E99" s="91" t="b">
        <v>0</v>
      </c>
      <c r="F99" s="91" t="b">
        <v>0</v>
      </c>
      <c r="G99" s="91" t="b">
        <v>0</v>
      </c>
    </row>
    <row r="100" spans="1:7" ht="15">
      <c r="A100" s="91" t="s">
        <v>266</v>
      </c>
      <c r="B100" s="91">
        <v>20</v>
      </c>
      <c r="C100" s="130">
        <v>0.004455632781979605</v>
      </c>
      <c r="D100" s="91" t="s">
        <v>847</v>
      </c>
      <c r="E100" s="91" t="b">
        <v>0</v>
      </c>
      <c r="F100" s="91" t="b">
        <v>0</v>
      </c>
      <c r="G100" s="91" t="b">
        <v>0</v>
      </c>
    </row>
    <row r="101" spans="1:7" ht="15">
      <c r="A101" s="91" t="s">
        <v>916</v>
      </c>
      <c r="B101" s="91">
        <v>4</v>
      </c>
      <c r="C101" s="130">
        <v>0.007318436941094944</v>
      </c>
      <c r="D101" s="91" t="s">
        <v>847</v>
      </c>
      <c r="E101" s="91" t="b">
        <v>0</v>
      </c>
      <c r="F101" s="91" t="b">
        <v>0</v>
      </c>
      <c r="G101" s="91" t="b">
        <v>0</v>
      </c>
    </row>
    <row r="102" spans="1:7" ht="15">
      <c r="A102" s="91" t="s">
        <v>1032</v>
      </c>
      <c r="B102" s="91">
        <v>4</v>
      </c>
      <c r="C102" s="130">
        <v>0.007318436941094944</v>
      </c>
      <c r="D102" s="91" t="s">
        <v>847</v>
      </c>
      <c r="E102" s="91" t="b">
        <v>0</v>
      </c>
      <c r="F102" s="91" t="b">
        <v>0</v>
      </c>
      <c r="G102" s="91" t="b">
        <v>0</v>
      </c>
    </row>
    <row r="103" spans="1:7" ht="15">
      <c r="A103" s="91" t="s">
        <v>1033</v>
      </c>
      <c r="B103" s="91">
        <v>4</v>
      </c>
      <c r="C103" s="130">
        <v>0.007318436941094944</v>
      </c>
      <c r="D103" s="91" t="s">
        <v>847</v>
      </c>
      <c r="E103" s="91" t="b">
        <v>0</v>
      </c>
      <c r="F103" s="91" t="b">
        <v>0</v>
      </c>
      <c r="G103" s="91" t="b">
        <v>0</v>
      </c>
    </row>
    <row r="104" spans="1:7" ht="15">
      <c r="A104" s="91" t="s">
        <v>1034</v>
      </c>
      <c r="B104" s="91">
        <v>4</v>
      </c>
      <c r="C104" s="130">
        <v>0.007318436941094944</v>
      </c>
      <c r="D104" s="91" t="s">
        <v>847</v>
      </c>
      <c r="E104" s="91" t="b">
        <v>0</v>
      </c>
      <c r="F104" s="91" t="b">
        <v>0</v>
      </c>
      <c r="G104" s="91" t="b">
        <v>0</v>
      </c>
    </row>
    <row r="105" spans="1:7" ht="15">
      <c r="A105" s="91" t="s">
        <v>1031</v>
      </c>
      <c r="B105" s="91">
        <v>4</v>
      </c>
      <c r="C105" s="130">
        <v>0.007318436941094944</v>
      </c>
      <c r="D105" s="91" t="s">
        <v>847</v>
      </c>
      <c r="E105" s="91" t="b">
        <v>0</v>
      </c>
      <c r="F105" s="91" t="b">
        <v>0</v>
      </c>
      <c r="G105" s="91" t="b">
        <v>0</v>
      </c>
    </row>
    <row r="106" spans="1:7" ht="15">
      <c r="A106" s="91" t="s">
        <v>1035</v>
      </c>
      <c r="B106" s="91">
        <v>4</v>
      </c>
      <c r="C106" s="130">
        <v>0.007318436941094944</v>
      </c>
      <c r="D106" s="91" t="s">
        <v>847</v>
      </c>
      <c r="E106" s="91" t="b">
        <v>0</v>
      </c>
      <c r="F106" s="91" t="b">
        <v>0</v>
      </c>
      <c r="G106" s="91" t="b">
        <v>0</v>
      </c>
    </row>
    <row r="107" spans="1:7" ht="15">
      <c r="A107" s="91" t="s">
        <v>1036</v>
      </c>
      <c r="B107" s="91">
        <v>4</v>
      </c>
      <c r="C107" s="130">
        <v>0.007318436941094944</v>
      </c>
      <c r="D107" s="91" t="s">
        <v>847</v>
      </c>
      <c r="E107" s="91" t="b">
        <v>0</v>
      </c>
      <c r="F107" s="91" t="b">
        <v>0</v>
      </c>
      <c r="G107" s="91" t="b">
        <v>0</v>
      </c>
    </row>
    <row r="108" spans="1:7" ht="15">
      <c r="A108" s="91" t="s">
        <v>918</v>
      </c>
      <c r="B108" s="91">
        <v>4</v>
      </c>
      <c r="C108" s="130">
        <v>0.007318436941094944</v>
      </c>
      <c r="D108" s="91" t="s">
        <v>847</v>
      </c>
      <c r="E108" s="91" t="b">
        <v>0</v>
      </c>
      <c r="F108" s="91" t="b">
        <v>0</v>
      </c>
      <c r="G108" s="91" t="b">
        <v>0</v>
      </c>
    </row>
    <row r="109" spans="1:7" ht="15">
      <c r="A109" s="91" t="s">
        <v>1037</v>
      </c>
      <c r="B109" s="91">
        <v>4</v>
      </c>
      <c r="C109" s="130">
        <v>0.007318436941094944</v>
      </c>
      <c r="D109" s="91" t="s">
        <v>847</v>
      </c>
      <c r="E109" s="91" t="b">
        <v>0</v>
      </c>
      <c r="F109" s="91" t="b">
        <v>0</v>
      </c>
      <c r="G109" s="91" t="b">
        <v>0</v>
      </c>
    </row>
    <row r="110" spans="1:7" ht="15">
      <c r="A110" s="91" t="s">
        <v>1038</v>
      </c>
      <c r="B110" s="91">
        <v>4</v>
      </c>
      <c r="C110" s="130">
        <v>0.007318436941094944</v>
      </c>
      <c r="D110" s="91" t="s">
        <v>847</v>
      </c>
      <c r="E110" s="91" t="b">
        <v>0</v>
      </c>
      <c r="F110" s="91" t="b">
        <v>0</v>
      </c>
      <c r="G110" s="91" t="b">
        <v>0</v>
      </c>
    </row>
    <row r="111" spans="1:7" ht="15">
      <c r="A111" s="91" t="s">
        <v>879</v>
      </c>
      <c r="B111" s="91">
        <v>4</v>
      </c>
      <c r="C111" s="130">
        <v>0.007318436941094944</v>
      </c>
      <c r="D111" s="91" t="s">
        <v>847</v>
      </c>
      <c r="E111" s="91" t="b">
        <v>0</v>
      </c>
      <c r="F111" s="91" t="b">
        <v>0</v>
      </c>
      <c r="G111" s="91" t="b">
        <v>0</v>
      </c>
    </row>
    <row r="112" spans="1:7" ht="15">
      <c r="A112" s="91" t="s">
        <v>917</v>
      </c>
      <c r="B112" s="91">
        <v>4</v>
      </c>
      <c r="C112" s="130">
        <v>0.007318436941094944</v>
      </c>
      <c r="D112" s="91" t="s">
        <v>847</v>
      </c>
      <c r="E112" s="91" t="b">
        <v>0</v>
      </c>
      <c r="F112" s="91" t="b">
        <v>0</v>
      </c>
      <c r="G112" s="91" t="b">
        <v>0</v>
      </c>
    </row>
    <row r="113" spans="1:7" ht="15">
      <c r="A113" s="91" t="s">
        <v>880</v>
      </c>
      <c r="B113" s="91">
        <v>4</v>
      </c>
      <c r="C113" s="130">
        <v>0.007318436941094944</v>
      </c>
      <c r="D113" s="91" t="s">
        <v>847</v>
      </c>
      <c r="E113" s="91" t="b">
        <v>0</v>
      </c>
      <c r="F113" s="91" t="b">
        <v>0</v>
      </c>
      <c r="G113" s="91" t="b">
        <v>0</v>
      </c>
    </row>
    <row r="114" spans="1:7" ht="15">
      <c r="A114" s="91" t="s">
        <v>915</v>
      </c>
      <c r="B114" s="91">
        <v>16</v>
      </c>
      <c r="C114" s="130">
        <v>0.02748185369498588</v>
      </c>
      <c r="D114" s="91" t="s">
        <v>848</v>
      </c>
      <c r="E114" s="91" t="b">
        <v>0</v>
      </c>
      <c r="F114" s="91" t="b">
        <v>0</v>
      </c>
      <c r="G114" s="91" t="b">
        <v>0</v>
      </c>
    </row>
    <row r="115" spans="1:7" ht="15">
      <c r="A115" s="91" t="s">
        <v>892</v>
      </c>
      <c r="B115" s="91">
        <v>14</v>
      </c>
      <c r="C115" s="130">
        <v>0.003273738942288767</v>
      </c>
      <c r="D115" s="91" t="s">
        <v>848</v>
      </c>
      <c r="E115" s="91" t="b">
        <v>0</v>
      </c>
      <c r="F115" s="91" t="b">
        <v>0</v>
      </c>
      <c r="G115" s="91" t="b">
        <v>0</v>
      </c>
    </row>
    <row r="116" spans="1:7" ht="15">
      <c r="A116" s="91" t="s">
        <v>894</v>
      </c>
      <c r="B116" s="91">
        <v>14</v>
      </c>
      <c r="C116" s="130">
        <v>0.01699362878748281</v>
      </c>
      <c r="D116" s="91" t="s">
        <v>848</v>
      </c>
      <c r="E116" s="91" t="b">
        <v>0</v>
      </c>
      <c r="F116" s="91" t="b">
        <v>0</v>
      </c>
      <c r="G116" s="91" t="b">
        <v>0</v>
      </c>
    </row>
    <row r="117" spans="1:7" ht="15">
      <c r="A117" s="91" t="s">
        <v>916</v>
      </c>
      <c r="B117" s="91">
        <v>14</v>
      </c>
      <c r="C117" s="130">
        <v>0.003273738942288767</v>
      </c>
      <c r="D117" s="91" t="s">
        <v>848</v>
      </c>
      <c r="E117" s="91" t="b">
        <v>0</v>
      </c>
      <c r="F117" s="91" t="b">
        <v>0</v>
      </c>
      <c r="G117" s="91" t="b">
        <v>0</v>
      </c>
    </row>
    <row r="118" spans="1:7" ht="15">
      <c r="A118" s="91" t="s">
        <v>917</v>
      </c>
      <c r="B118" s="91">
        <v>11</v>
      </c>
      <c r="C118" s="130">
        <v>0.01592436035910624</v>
      </c>
      <c r="D118" s="91" t="s">
        <v>848</v>
      </c>
      <c r="E118" s="91" t="b">
        <v>0</v>
      </c>
      <c r="F118" s="91" t="b">
        <v>0</v>
      </c>
      <c r="G118" s="91" t="b">
        <v>0</v>
      </c>
    </row>
    <row r="119" spans="1:7" ht="15">
      <c r="A119" s="91" t="s">
        <v>918</v>
      </c>
      <c r="B119" s="91">
        <v>8</v>
      </c>
      <c r="C119" s="130">
        <v>0.009710645021418747</v>
      </c>
      <c r="D119" s="91" t="s">
        <v>848</v>
      </c>
      <c r="E119" s="91" t="b">
        <v>0</v>
      </c>
      <c r="F119" s="91" t="b">
        <v>0</v>
      </c>
      <c r="G119" s="91" t="b">
        <v>0</v>
      </c>
    </row>
    <row r="120" spans="1:7" ht="15">
      <c r="A120" s="91" t="s">
        <v>250</v>
      </c>
      <c r="B120" s="91">
        <v>7</v>
      </c>
      <c r="C120" s="130">
        <v>0.010133683864885787</v>
      </c>
      <c r="D120" s="91" t="s">
        <v>848</v>
      </c>
      <c r="E120" s="91" t="b">
        <v>0</v>
      </c>
      <c r="F120" s="91" t="b">
        <v>0</v>
      </c>
      <c r="G120" s="91" t="b">
        <v>0</v>
      </c>
    </row>
    <row r="121" spans="1:7" ht="15">
      <c r="A121" s="91" t="s">
        <v>893</v>
      </c>
      <c r="B121" s="91">
        <v>6</v>
      </c>
      <c r="C121" s="130">
        <v>0.010305695135619703</v>
      </c>
      <c r="D121" s="91" t="s">
        <v>848</v>
      </c>
      <c r="E121" s="91" t="b">
        <v>0</v>
      </c>
      <c r="F121" s="91" t="b">
        <v>0</v>
      </c>
      <c r="G121" s="91" t="b">
        <v>0</v>
      </c>
    </row>
    <row r="122" spans="1:7" ht="15">
      <c r="A122" s="91" t="s">
        <v>919</v>
      </c>
      <c r="B122" s="91">
        <v>5</v>
      </c>
      <c r="C122" s="130">
        <v>0.010184475369352944</v>
      </c>
      <c r="D122" s="91" t="s">
        <v>848</v>
      </c>
      <c r="E122" s="91" t="b">
        <v>0</v>
      </c>
      <c r="F122" s="91" t="b">
        <v>0</v>
      </c>
      <c r="G122" s="91" t="b">
        <v>0</v>
      </c>
    </row>
    <row r="123" spans="1:7" ht="15">
      <c r="A123" s="91" t="s">
        <v>920</v>
      </c>
      <c r="B123" s="91">
        <v>5</v>
      </c>
      <c r="C123" s="130">
        <v>0.010184475369352944</v>
      </c>
      <c r="D123" s="91" t="s">
        <v>848</v>
      </c>
      <c r="E123" s="91" t="b">
        <v>0</v>
      </c>
      <c r="F123" s="91" t="b">
        <v>0</v>
      </c>
      <c r="G123" s="91" t="b">
        <v>0</v>
      </c>
    </row>
    <row r="124" spans="1:7" ht="15">
      <c r="A124" s="91" t="s">
        <v>1039</v>
      </c>
      <c r="B124" s="91">
        <v>5</v>
      </c>
      <c r="C124" s="130">
        <v>0.010184475369352944</v>
      </c>
      <c r="D124" s="91" t="s">
        <v>848</v>
      </c>
      <c r="E124" s="91" t="b">
        <v>0</v>
      </c>
      <c r="F124" s="91" t="b">
        <v>0</v>
      </c>
      <c r="G124" s="91" t="b">
        <v>0</v>
      </c>
    </row>
    <row r="125" spans="1:7" ht="15">
      <c r="A125" s="91" t="s">
        <v>1040</v>
      </c>
      <c r="B125" s="91">
        <v>5</v>
      </c>
      <c r="C125" s="130">
        <v>0.010184475369352944</v>
      </c>
      <c r="D125" s="91" t="s">
        <v>848</v>
      </c>
      <c r="E125" s="91" t="b">
        <v>0</v>
      </c>
      <c r="F125" s="91" t="b">
        <v>0</v>
      </c>
      <c r="G125" s="91" t="b">
        <v>0</v>
      </c>
    </row>
    <row r="126" spans="1:7" ht="15">
      <c r="A126" s="91" t="s">
        <v>1041</v>
      </c>
      <c r="B126" s="91">
        <v>5</v>
      </c>
      <c r="C126" s="130">
        <v>0.010184475369352944</v>
      </c>
      <c r="D126" s="91" t="s">
        <v>848</v>
      </c>
      <c r="E126" s="91" t="b">
        <v>0</v>
      </c>
      <c r="F126" s="91" t="b">
        <v>0</v>
      </c>
      <c r="G126" s="91" t="b">
        <v>0</v>
      </c>
    </row>
    <row r="127" spans="1:7" ht="15">
      <c r="A127" s="91" t="s">
        <v>1042</v>
      </c>
      <c r="B127" s="91">
        <v>5</v>
      </c>
      <c r="C127" s="130">
        <v>0.010184475369352944</v>
      </c>
      <c r="D127" s="91" t="s">
        <v>848</v>
      </c>
      <c r="E127" s="91" t="b">
        <v>0</v>
      </c>
      <c r="F127" s="91" t="b">
        <v>0</v>
      </c>
      <c r="G127" s="91" t="b">
        <v>0</v>
      </c>
    </row>
    <row r="128" spans="1:7" ht="15">
      <c r="A128" s="91" t="s">
        <v>1043</v>
      </c>
      <c r="B128" s="91">
        <v>5</v>
      </c>
      <c r="C128" s="130">
        <v>0.010184475369352944</v>
      </c>
      <c r="D128" s="91" t="s">
        <v>848</v>
      </c>
      <c r="E128" s="91" t="b">
        <v>0</v>
      </c>
      <c r="F128" s="91" t="b">
        <v>0</v>
      </c>
      <c r="G128" s="91" t="b">
        <v>0</v>
      </c>
    </row>
    <row r="129" spans="1:7" ht="15">
      <c r="A129" s="91" t="s">
        <v>1044</v>
      </c>
      <c r="B129" s="91">
        <v>5</v>
      </c>
      <c r="C129" s="130">
        <v>0.010184475369352944</v>
      </c>
      <c r="D129" s="91" t="s">
        <v>848</v>
      </c>
      <c r="E129" s="91" t="b">
        <v>0</v>
      </c>
      <c r="F129" s="91" t="b">
        <v>0</v>
      </c>
      <c r="G129" s="91" t="b">
        <v>0</v>
      </c>
    </row>
    <row r="130" spans="1:7" ht="15">
      <c r="A130" s="91" t="s">
        <v>1045</v>
      </c>
      <c r="B130" s="91">
        <v>5</v>
      </c>
      <c r="C130" s="130">
        <v>0.010184475369352944</v>
      </c>
      <c r="D130" s="91" t="s">
        <v>848</v>
      </c>
      <c r="E130" s="91" t="b">
        <v>0</v>
      </c>
      <c r="F130" s="91" t="b">
        <v>0</v>
      </c>
      <c r="G130" s="91" t="b">
        <v>0</v>
      </c>
    </row>
    <row r="131" spans="1:7" ht="15">
      <c r="A131" s="91" t="s">
        <v>1046</v>
      </c>
      <c r="B131" s="91">
        <v>5</v>
      </c>
      <c r="C131" s="130">
        <v>0.010184475369352944</v>
      </c>
      <c r="D131" s="91" t="s">
        <v>848</v>
      </c>
      <c r="E131" s="91" t="b">
        <v>0</v>
      </c>
      <c r="F131" s="91" t="b">
        <v>0</v>
      </c>
      <c r="G131" s="91" t="b">
        <v>0</v>
      </c>
    </row>
    <row r="132" spans="1:7" ht="15">
      <c r="A132" s="91" t="s">
        <v>1047</v>
      </c>
      <c r="B132" s="91">
        <v>5</v>
      </c>
      <c r="C132" s="130">
        <v>0.010184475369352944</v>
      </c>
      <c r="D132" s="91" t="s">
        <v>848</v>
      </c>
      <c r="E132" s="91" t="b">
        <v>0</v>
      </c>
      <c r="F132" s="91" t="b">
        <v>0</v>
      </c>
      <c r="G132" s="91" t="b">
        <v>0</v>
      </c>
    </row>
    <row r="133" spans="1:7" ht="15">
      <c r="A133" s="91" t="s">
        <v>1048</v>
      </c>
      <c r="B133" s="91">
        <v>5</v>
      </c>
      <c r="C133" s="130">
        <v>0.010184475369352944</v>
      </c>
      <c r="D133" s="91" t="s">
        <v>848</v>
      </c>
      <c r="E133" s="91" t="b">
        <v>0</v>
      </c>
      <c r="F133" s="91" t="b">
        <v>0</v>
      </c>
      <c r="G133" s="91" t="b">
        <v>0</v>
      </c>
    </row>
    <row r="134" spans="1:7" ht="15">
      <c r="A134" s="91" t="s">
        <v>1049</v>
      </c>
      <c r="B134" s="91">
        <v>5</v>
      </c>
      <c r="C134" s="130">
        <v>0.010184475369352944</v>
      </c>
      <c r="D134" s="91" t="s">
        <v>848</v>
      </c>
      <c r="E134" s="91" t="b">
        <v>0</v>
      </c>
      <c r="F134" s="91" t="b">
        <v>0</v>
      </c>
      <c r="G134" s="91" t="b">
        <v>0</v>
      </c>
    </row>
    <row r="135" spans="1:7" ht="15">
      <c r="A135" s="91" t="s">
        <v>1050</v>
      </c>
      <c r="B135" s="91">
        <v>5</v>
      </c>
      <c r="C135" s="130">
        <v>0.010184475369352944</v>
      </c>
      <c r="D135" s="91" t="s">
        <v>848</v>
      </c>
      <c r="E135" s="91" t="b">
        <v>0</v>
      </c>
      <c r="F135" s="91" t="b">
        <v>0</v>
      </c>
      <c r="G135" s="91" t="b">
        <v>0</v>
      </c>
    </row>
    <row r="136" spans="1:7" ht="15">
      <c r="A136" s="91" t="s">
        <v>1051</v>
      </c>
      <c r="B136" s="91">
        <v>5</v>
      </c>
      <c r="C136" s="130">
        <v>0.010184475369352944</v>
      </c>
      <c r="D136" s="91" t="s">
        <v>848</v>
      </c>
      <c r="E136" s="91" t="b">
        <v>0</v>
      </c>
      <c r="F136" s="91" t="b">
        <v>0</v>
      </c>
      <c r="G136" s="91" t="b">
        <v>0</v>
      </c>
    </row>
    <row r="137" spans="1:7" ht="15">
      <c r="A137" s="91" t="s">
        <v>1052</v>
      </c>
      <c r="B137" s="91">
        <v>4</v>
      </c>
      <c r="C137" s="130">
        <v>0.009710645021418747</v>
      </c>
      <c r="D137" s="91" t="s">
        <v>848</v>
      </c>
      <c r="E137" s="91" t="b">
        <v>0</v>
      </c>
      <c r="F137" s="91" t="b">
        <v>0</v>
      </c>
      <c r="G137" s="91" t="b">
        <v>0</v>
      </c>
    </row>
    <row r="138" spans="1:7" ht="15">
      <c r="A138" s="91" t="s">
        <v>1031</v>
      </c>
      <c r="B138" s="91">
        <v>4</v>
      </c>
      <c r="C138" s="130">
        <v>0.009710645021418747</v>
      </c>
      <c r="D138" s="91" t="s">
        <v>848</v>
      </c>
      <c r="E138" s="91" t="b">
        <v>0</v>
      </c>
      <c r="F138" s="91" t="b">
        <v>0</v>
      </c>
      <c r="G138" s="91" t="b">
        <v>0</v>
      </c>
    </row>
    <row r="139" spans="1:7" ht="15">
      <c r="A139" s="91" t="s">
        <v>265</v>
      </c>
      <c r="B139" s="91">
        <v>3</v>
      </c>
      <c r="C139" s="130">
        <v>0.008794339450841883</v>
      </c>
      <c r="D139" s="91" t="s">
        <v>848</v>
      </c>
      <c r="E139" s="91" t="b">
        <v>0</v>
      </c>
      <c r="F139" s="91" t="b">
        <v>0</v>
      </c>
      <c r="G139" s="91" t="b">
        <v>0</v>
      </c>
    </row>
    <row r="140" spans="1:7" ht="15">
      <c r="A140" s="91" t="s">
        <v>1032</v>
      </c>
      <c r="B140" s="91">
        <v>3</v>
      </c>
      <c r="C140" s="130">
        <v>0.008794339450841883</v>
      </c>
      <c r="D140" s="91" t="s">
        <v>848</v>
      </c>
      <c r="E140" s="91" t="b">
        <v>0</v>
      </c>
      <c r="F140" s="91" t="b">
        <v>0</v>
      </c>
      <c r="G140" s="91" t="b">
        <v>0</v>
      </c>
    </row>
    <row r="141" spans="1:7" ht="15">
      <c r="A141" s="91" t="s">
        <v>1033</v>
      </c>
      <c r="B141" s="91">
        <v>3</v>
      </c>
      <c r="C141" s="130">
        <v>0.008794339450841883</v>
      </c>
      <c r="D141" s="91" t="s">
        <v>848</v>
      </c>
      <c r="E141" s="91" t="b">
        <v>0</v>
      </c>
      <c r="F141" s="91" t="b">
        <v>0</v>
      </c>
      <c r="G141" s="91" t="b">
        <v>0</v>
      </c>
    </row>
    <row r="142" spans="1:7" ht="15">
      <c r="A142" s="91" t="s">
        <v>1034</v>
      </c>
      <c r="B142" s="91">
        <v>3</v>
      </c>
      <c r="C142" s="130">
        <v>0.008794339450841883</v>
      </c>
      <c r="D142" s="91" t="s">
        <v>848</v>
      </c>
      <c r="E142" s="91" t="b">
        <v>0</v>
      </c>
      <c r="F142" s="91" t="b">
        <v>0</v>
      </c>
      <c r="G142" s="91" t="b">
        <v>0</v>
      </c>
    </row>
    <row r="143" spans="1:7" ht="15">
      <c r="A143" s="91" t="s">
        <v>1035</v>
      </c>
      <c r="B143" s="91">
        <v>3</v>
      </c>
      <c r="C143" s="130">
        <v>0.008794339450841883</v>
      </c>
      <c r="D143" s="91" t="s">
        <v>848</v>
      </c>
      <c r="E143" s="91" t="b">
        <v>0</v>
      </c>
      <c r="F143" s="91" t="b">
        <v>0</v>
      </c>
      <c r="G143" s="91" t="b">
        <v>0</v>
      </c>
    </row>
    <row r="144" spans="1:7" ht="15">
      <c r="A144" s="91" t="s">
        <v>1036</v>
      </c>
      <c r="B144" s="91">
        <v>3</v>
      </c>
      <c r="C144" s="130">
        <v>0.008794339450841883</v>
      </c>
      <c r="D144" s="91" t="s">
        <v>848</v>
      </c>
      <c r="E144" s="91" t="b">
        <v>0</v>
      </c>
      <c r="F144" s="91" t="b">
        <v>0</v>
      </c>
      <c r="G144" s="91" t="b">
        <v>0</v>
      </c>
    </row>
    <row r="145" spans="1:7" ht="15">
      <c r="A145" s="91" t="s">
        <v>1037</v>
      </c>
      <c r="B145" s="91">
        <v>3</v>
      </c>
      <c r="C145" s="130">
        <v>0.008794339450841883</v>
      </c>
      <c r="D145" s="91" t="s">
        <v>848</v>
      </c>
      <c r="E145" s="91" t="b">
        <v>0</v>
      </c>
      <c r="F145" s="91" t="b">
        <v>0</v>
      </c>
      <c r="G145" s="91" t="b">
        <v>0</v>
      </c>
    </row>
    <row r="146" spans="1:7" ht="15">
      <c r="A146" s="91" t="s">
        <v>1038</v>
      </c>
      <c r="B146" s="91">
        <v>3</v>
      </c>
      <c r="C146" s="130">
        <v>0.008794339450841883</v>
      </c>
      <c r="D146" s="91" t="s">
        <v>848</v>
      </c>
      <c r="E146" s="91" t="b">
        <v>0</v>
      </c>
      <c r="F146" s="91" t="b">
        <v>0</v>
      </c>
      <c r="G146" s="91" t="b">
        <v>0</v>
      </c>
    </row>
    <row r="147" spans="1:7" ht="15">
      <c r="A147" s="91" t="s">
        <v>267</v>
      </c>
      <c r="B147" s="91">
        <v>3</v>
      </c>
      <c r="C147" s="130">
        <v>0.008794339450841883</v>
      </c>
      <c r="D147" s="91" t="s">
        <v>848</v>
      </c>
      <c r="E147" s="91" t="b">
        <v>0</v>
      </c>
      <c r="F147" s="91" t="b">
        <v>0</v>
      </c>
      <c r="G147" s="91" t="b">
        <v>0</v>
      </c>
    </row>
    <row r="148" spans="1:7" ht="15">
      <c r="A148" s="91" t="s">
        <v>906</v>
      </c>
      <c r="B148" s="91">
        <v>2</v>
      </c>
      <c r="C148" s="130">
        <v>0.007282983766064061</v>
      </c>
      <c r="D148" s="91" t="s">
        <v>848</v>
      </c>
      <c r="E148" s="91" t="b">
        <v>0</v>
      </c>
      <c r="F148" s="91" t="b">
        <v>0</v>
      </c>
      <c r="G148" s="91" t="b">
        <v>0</v>
      </c>
    </row>
    <row r="149" spans="1:7" ht="15">
      <c r="A149" s="91" t="s">
        <v>907</v>
      </c>
      <c r="B149" s="91">
        <v>2</v>
      </c>
      <c r="C149" s="130">
        <v>0.007282983766064061</v>
      </c>
      <c r="D149" s="91" t="s">
        <v>848</v>
      </c>
      <c r="E149" s="91" t="b">
        <v>0</v>
      </c>
      <c r="F149" s="91" t="b">
        <v>0</v>
      </c>
      <c r="G149" s="91" t="b">
        <v>0</v>
      </c>
    </row>
    <row r="150" spans="1:7" ht="15">
      <c r="A150" s="91" t="s">
        <v>908</v>
      </c>
      <c r="B150" s="91">
        <v>2</v>
      </c>
      <c r="C150" s="130">
        <v>0.007282983766064061</v>
      </c>
      <c r="D150" s="91" t="s">
        <v>848</v>
      </c>
      <c r="E150" s="91" t="b">
        <v>0</v>
      </c>
      <c r="F150" s="91" t="b">
        <v>0</v>
      </c>
      <c r="G150" s="91" t="b">
        <v>0</v>
      </c>
    </row>
    <row r="151" spans="1:7" ht="15">
      <c r="A151" s="91" t="s">
        <v>909</v>
      </c>
      <c r="B151" s="91">
        <v>2</v>
      </c>
      <c r="C151" s="130">
        <v>0.007282983766064061</v>
      </c>
      <c r="D151" s="91" t="s">
        <v>848</v>
      </c>
      <c r="E151" s="91" t="b">
        <v>0</v>
      </c>
      <c r="F151" s="91" t="b">
        <v>0</v>
      </c>
      <c r="G151" s="91" t="b">
        <v>0</v>
      </c>
    </row>
    <row r="152" spans="1:7" ht="15">
      <c r="A152" s="91" t="s">
        <v>910</v>
      </c>
      <c r="B152" s="91">
        <v>2</v>
      </c>
      <c r="C152" s="130">
        <v>0.007282983766064061</v>
      </c>
      <c r="D152" s="91" t="s">
        <v>848</v>
      </c>
      <c r="E152" s="91" t="b">
        <v>0</v>
      </c>
      <c r="F152" s="91" t="b">
        <v>0</v>
      </c>
      <c r="G152" s="91" t="b">
        <v>0</v>
      </c>
    </row>
    <row r="153" spans="1:7" ht="15">
      <c r="A153" s="91" t="s">
        <v>911</v>
      </c>
      <c r="B153" s="91">
        <v>2</v>
      </c>
      <c r="C153" s="130">
        <v>0.007282983766064061</v>
      </c>
      <c r="D153" s="91" t="s">
        <v>848</v>
      </c>
      <c r="E153" s="91" t="b">
        <v>0</v>
      </c>
      <c r="F153" s="91" t="b">
        <v>0</v>
      </c>
      <c r="G153" s="91" t="b">
        <v>0</v>
      </c>
    </row>
    <row r="154" spans="1:7" ht="15">
      <c r="A154" s="91" t="s">
        <v>912</v>
      </c>
      <c r="B154" s="91">
        <v>2</v>
      </c>
      <c r="C154" s="130">
        <v>0.007282983766064061</v>
      </c>
      <c r="D154" s="91" t="s">
        <v>848</v>
      </c>
      <c r="E154" s="91" t="b">
        <v>0</v>
      </c>
      <c r="F154" s="91" t="b">
        <v>0</v>
      </c>
      <c r="G154" s="91" t="b">
        <v>0</v>
      </c>
    </row>
    <row r="155" spans="1:7" ht="15">
      <c r="A155" s="91" t="s">
        <v>913</v>
      </c>
      <c r="B155" s="91">
        <v>2</v>
      </c>
      <c r="C155" s="130">
        <v>0.007282983766064061</v>
      </c>
      <c r="D155" s="91" t="s">
        <v>848</v>
      </c>
      <c r="E155" s="91" t="b">
        <v>0</v>
      </c>
      <c r="F155" s="91" t="b">
        <v>0</v>
      </c>
      <c r="G155" s="91" t="b">
        <v>0</v>
      </c>
    </row>
    <row r="156" spans="1:7" ht="15">
      <c r="A156" s="91" t="s">
        <v>876</v>
      </c>
      <c r="B156" s="91">
        <v>2</v>
      </c>
      <c r="C156" s="130">
        <v>0.007282983766064061</v>
      </c>
      <c r="D156" s="91" t="s">
        <v>848</v>
      </c>
      <c r="E156" s="91" t="b">
        <v>0</v>
      </c>
      <c r="F156" s="91" t="b">
        <v>0</v>
      </c>
      <c r="G156" s="91" t="b">
        <v>0</v>
      </c>
    </row>
    <row r="157" spans="1:7" ht="15">
      <c r="A157" s="91" t="s">
        <v>1026</v>
      </c>
      <c r="B157" s="91">
        <v>2</v>
      </c>
      <c r="C157" s="130">
        <v>0.007282983766064061</v>
      </c>
      <c r="D157" s="91" t="s">
        <v>848</v>
      </c>
      <c r="E157" s="91" t="b">
        <v>0</v>
      </c>
      <c r="F157" s="91" t="b">
        <v>0</v>
      </c>
      <c r="G157" s="91" t="b">
        <v>0</v>
      </c>
    </row>
    <row r="158" spans="1:7" ht="15">
      <c r="A158" s="91" t="s">
        <v>1027</v>
      </c>
      <c r="B158" s="91">
        <v>2</v>
      </c>
      <c r="C158" s="130">
        <v>0.007282983766064061</v>
      </c>
      <c r="D158" s="91" t="s">
        <v>848</v>
      </c>
      <c r="E158" s="91" t="b">
        <v>0</v>
      </c>
      <c r="F158" s="91" t="b">
        <v>0</v>
      </c>
      <c r="G158" s="91" t="b">
        <v>0</v>
      </c>
    </row>
    <row r="159" spans="1:7" ht="15">
      <c r="A159" s="91" t="s">
        <v>1028</v>
      </c>
      <c r="B159" s="91">
        <v>2</v>
      </c>
      <c r="C159" s="130">
        <v>0.007282983766064061</v>
      </c>
      <c r="D159" s="91" t="s">
        <v>848</v>
      </c>
      <c r="E159" s="91" t="b">
        <v>0</v>
      </c>
      <c r="F159" s="91" t="b">
        <v>0</v>
      </c>
      <c r="G159" s="91" t="b">
        <v>0</v>
      </c>
    </row>
    <row r="160" spans="1:7" ht="15">
      <c r="A160" s="91" t="s">
        <v>1029</v>
      </c>
      <c r="B160" s="91">
        <v>2</v>
      </c>
      <c r="C160" s="130">
        <v>0.007282983766064061</v>
      </c>
      <c r="D160" s="91" t="s">
        <v>848</v>
      </c>
      <c r="E160" s="91" t="b">
        <v>0</v>
      </c>
      <c r="F160" s="91" t="b">
        <v>0</v>
      </c>
      <c r="G160" s="91" t="b">
        <v>0</v>
      </c>
    </row>
    <row r="161" spans="1:7" ht="15">
      <c r="A161" s="91" t="s">
        <v>1030</v>
      </c>
      <c r="B161" s="91">
        <v>2</v>
      </c>
      <c r="C161" s="130">
        <v>0.007282983766064061</v>
      </c>
      <c r="D161" s="91" t="s">
        <v>848</v>
      </c>
      <c r="E161" s="91" t="b">
        <v>0</v>
      </c>
      <c r="F161" s="91" t="b">
        <v>0</v>
      </c>
      <c r="G161" s="91" t="b">
        <v>0</v>
      </c>
    </row>
    <row r="162" spans="1:7" ht="15">
      <c r="A162" s="91" t="s">
        <v>266</v>
      </c>
      <c r="B162" s="91">
        <v>2</v>
      </c>
      <c r="C162" s="130">
        <v>0.007282983766064061</v>
      </c>
      <c r="D162" s="91" t="s">
        <v>848</v>
      </c>
      <c r="E162" s="91" t="b">
        <v>0</v>
      </c>
      <c r="F162" s="91" t="b">
        <v>0</v>
      </c>
      <c r="G162" s="91" t="b">
        <v>0</v>
      </c>
    </row>
    <row r="163" spans="1:7" ht="15">
      <c r="A163" s="91" t="s">
        <v>1053</v>
      </c>
      <c r="B163" s="91">
        <v>2</v>
      </c>
      <c r="C163" s="130">
        <v>0.007282983766064061</v>
      </c>
      <c r="D163" s="91" t="s">
        <v>848</v>
      </c>
      <c r="E163" s="91" t="b">
        <v>0</v>
      </c>
      <c r="F163" s="91" t="b">
        <v>0</v>
      </c>
      <c r="G16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2019-09-02T08:30:35Z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