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<sst xmlns="http://schemas.openxmlformats.org/spreadsheetml/2006/main" count="3812" uniqueCount="1070">
  <si>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</si>
  <si>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</si>
  <si>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</si>
  <si>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</si>
  <si>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</si>
  <si>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</si>
  <si>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</si>
  <si>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</si>
  <si>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</si>
  <si>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</si>
  <si>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</si>
  <si>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</si>
  <si>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</si>
  <si>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</si>
  <si>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</si>
  <si>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</si>
  <si>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</si>
  <si>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</si>
  <si>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</si>
  <si>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</si>
  <si>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</si>
  <si>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</si>
  <si>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</si>
  <si>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</si>
  <si>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</si>
  <si>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</si>
  <si>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</si>
  <si>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</si>
  <si>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</si>
  <si>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</si>
  <si>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</si>
  <si>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</si>
  <si>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</si>
  <si>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</si>
  <si>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</si>
  <si>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</si>
  <si>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</si>
  <si>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</si>
  <si>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</si>
  <si>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</si>
  <si>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</si>
  <si>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</si>
  <si>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</si>
  <si>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</si>
  <si>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</si>
  <si>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</si>
  <si>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</si>
  <si>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</si>
  <si>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</si>
  <si>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</si>
  <si>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</si>
  <si>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</si>
  <si>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</si>
  <si>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</si>
  <si>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</si>
  <si>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</si>
  <si>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</si>
  <si>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</si>
  <si>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</si>
  <si>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</si>
  <si>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</si>
  <si>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</si>
  <si>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</si>
  <si>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</si>
  <si>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</si>
  <si>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</si>
  <si>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</si>
  <si>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</si>
  <si>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</si>
  <si>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</si>
  <si>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</si>
  <si>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</si>
  <si>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</si>
  <si>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</si>
  <si>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</si>
  <si>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</si>
  <si>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</si>
  <si>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</si>
  <si>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</si>
  <si>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</si>
  <si>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</si>
  <si>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</si>
  <si>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</si>
  <si>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</si>
  <si>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</si>
  <si>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</si>
  <si>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</si>
  <si>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</si>
  <si>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</si>
  <si>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</si>
  <si>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</si>
  <si>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</si>
  <si>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</si>
  <si>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</si>
  <si>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</si>
  <si>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</si>
  <si>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</si>
  <si>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</si>
  <si>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</si>
  <si>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</si>
  <si>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</si>
  <si>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</si>
  <si>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</si>
  <si>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</si>
  <si>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</si>
  <si>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</si>
  <si>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</si>
  <si>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</si>
  <si>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</si>
  <si>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</si>
  <si>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</si>
  <si>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</si>
  <si>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</si>
  <si>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</si>
  <si>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</si>
  <si>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</si>
  <si>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</si>
  <si>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</si>
  <si>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</si>
  <si>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</si>
  <si>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</si>
  <si>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</si>
  <si>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</si>
  <si>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</si>
  <si>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</si>
  <si>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</si>
  <si>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</si>
  <si>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</si>
  <si>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</si>
  <si>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</si>
  <si>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</si>
  <si>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</si>
  <si>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</si>
  <si>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</si>
  <si>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</si>
  <si>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</si>
  <si>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</si>
  <si>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</si>
  <si>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</si>
  <si>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</si>
  <si>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</si>
  <si>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</si>
  <si>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</si>
  <si>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</si>
  <si>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</si>
  <si>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</si>
  <si>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</si>
  <si>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</si>
  <si>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</si>
  <si>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</si>
  <si>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</si>
  <si>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</si>
  <si>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</si>
  <si>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</si>
  <si>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</si>
  <si>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</si>
  <si>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</si>
  <si>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</si>
  <si>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</si>
  <si>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</si>
  <si>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</si>
  <si>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</si>
  <si>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</si>
  <si>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</si>
  <si>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</si>
  <si>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</si>
  <si>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</si>
  <si>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</si>
  <si>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</si>
  <si>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</si>
  <si>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</si>
  <si>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</si>
  <si>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</si>
  <si>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</si>
  <si>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</si>
  <si>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</si>
  <si>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</si>
  <si>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</si>
  <si>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</si>
  <si>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</si>
  <si>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</si>
  <si>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</si>
  <si>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</si>
  <si>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</si>
  <si>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</si>
  <si>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</si>
  <si>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</si>
  <si>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</si>
  <si>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</si>
  <si>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</si>
  <si>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</si>
  <si>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</si>
  <si>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</si>
  <si>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</si>
  <si>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</si>
  <si>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</si>
  <si>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</si>
  <si>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</si>
  <si>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</si>
  <si>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</si>
  <si>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</si>
  <si>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</si>
  <si>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</si>
  <si>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</si>
  <si>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</si>
  <si>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</si>
  <si>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</si>
  <si>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</si>
  <si>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</si>
  <si>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</si>
  <si>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</si>
  <si>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</si>
  <si>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3robi_f_merican</t>
  </si>
  <si>
    <t>saleh197033</t>
  </si>
  <si>
    <t>notboutaib</t>
  </si>
  <si>
    <t>adooon111</t>
  </si>
  <si>
    <t>abdenacer_kh</t>
  </si>
  <si>
    <t>imadkech1</t>
  </si>
  <si>
    <t>dasnajib</t>
  </si>
  <si>
    <t>hessah_aljaser</t>
  </si>
  <si>
    <t>itskarimelhani</t>
  </si>
  <si>
    <t>ksa1352</t>
  </si>
  <si>
    <t>najah_anas</t>
  </si>
  <si>
    <t>abdullahasalsh1</t>
  </si>
  <si>
    <t>hasubhi</t>
  </si>
  <si>
    <t>sheikit_net</t>
  </si>
  <si>
    <t>modmenalmi2000</t>
  </si>
  <si>
    <t>butterfly_800</t>
  </si>
  <si>
    <t>alaa2000am</t>
  </si>
  <si>
    <t>israym1</t>
  </si>
  <si>
    <t>qbesup4cibftria</t>
  </si>
  <si>
    <t>doubl2ewall</t>
  </si>
  <si>
    <t>arabcanadanews</t>
  </si>
  <si>
    <t>muhamme53854808</t>
  </si>
  <si>
    <t>maroc_actualite</t>
  </si>
  <si>
    <t>hespress</t>
  </si>
  <si>
    <t>msawt3</t>
  </si>
  <si>
    <t>goelandmarocain</t>
  </si>
  <si>
    <t>rahimmhamed2</t>
  </si>
  <si>
    <t>fouzfouza123</t>
  </si>
  <si>
    <t>nabdapp</t>
  </si>
  <si>
    <t>l_boughamrane</t>
  </si>
  <si>
    <t>Replies to</t>
  </si>
  <si>
    <t>Mentions</t>
  </si>
  <si>
    <t>هذا الخبر نشر في 08 غشت 2019
ترجمته جريدة هسبريس ونقلته حرفيا   دون الإشارة إلى مصدر الخبر
واش هادي ماشي سرقة في… https://t.co/1C7frvRSnf</t>
  </si>
  <si>
    <t>جريدة هسبريس الإلكترونية/ منى تحتضن أكبر تجمّع للخيام بالعالم .. "ذنب مغفور وحج مبرور" #خارج_الحدود - عبر تطبيق نبض… https://t.co/bxBVrzlSCh</t>
  </si>
  <si>
    <t>@Itskarimelhani ناقل مقال كامل من هسبريس .. واش ماكاتمرgش?!</t>
  </si>
  <si>
    <t>السعودية تدعو أطراف النزاع اليمني إلى الاجتماع - هسبريس https://t.co/oFxd2rWCrG https://t.co/Ewzsz4dt4R</t>
  </si>
  <si>
    <t>@fouzfouza123 فشكل زعما ركز على هاد العالم بالضبط 
هسبريس كل مرة تخرج لينا شي هبال فشكل ، سيطرو عليها الإماراتيين</t>
  </si>
  <si>
    <t>@Abdenacer_kh @fouzfouza123 هسبريس لأنها لوبي تابع للإمارات في المغرب
لأنك إن لاحظت خطها و عنوانيها و المصطلحات الت… https://t.co/ocbMlB3Sin</t>
  </si>
  <si>
    <t>جريدة هسبريس الإلكترونية/ المغرب يوفر لإسبانيا 76 % من تجارة الكهرباء #مال_وأعمال - عبر تطبيق نبض @NabdApp 
https://t.co/QqGKROkllW</t>
  </si>
  <si>
    <t>جريدة هسبريس الإلكترونية/ في #عمل_بطولي.. مصلٍّ عمره أكثر من 75 سنة تصدى لشاب نرويجي أطلق #النار على 3 أشخاص كانوا… https://t.co/ctZ0qzTLNk</t>
  </si>
  <si>
    <t>محمد حاج مغربي من بين الحجاج الأوائل الذين التقتهم هسبريس خلال جولتها الصباحية بمخيمات المغاربة، حيث لم يجد الكلمات… https://t.co/jVHZjKtMRn</t>
  </si>
  <si>
    <t>جريدة هسبريس الإلكترونية/ هيئة روسية تطلب من "غوغل" حذف "مقاطع فيديو" #خارج_الحدود - عبر تطبيق نبض @NabdApp 
https://t.co/yNq81wH5FU</t>
  </si>
  <si>
    <t>RT @hespress: فريق عمل #هسبريس يتمنى لكم #عيد_أضحى مبارك سعيد. _xD83D__xDC11_
كل عام و أنتم بألف خير. https://t.co/oUYAeAkDo2</t>
  </si>
  <si>
    <t>@hespress شكراً لكم على إيضاح الحقائق وليس بغريب على المملكة العربية السعودية قيادة وشعب خدمة حجاج بيت الله فيما يخ… https://t.co/iqnDNCSrg3</t>
  </si>
  <si>
    <t>جريدة هسبريس الإلكترونية/ الصين: "هونغ كونغ" تمر بأزمة سياسية خطيرة #خارج_الحدود - عبر تطبيق نبض @NabdApp 
https://t.co/NaxFQLeh2H</t>
  </si>
  <si>
    <t>ندوة هسبريس تناقش إصلاح التعليم والهندسة اللغوية في المغرب https://t.co/HqIzZXuhnR</t>
  </si>
  <si>
    <t>RT @butterfly_800: *_xD83D__xDEA8_صحيفة هسبريس :*
*_xD83D__xDD37_ نادي بايرن ميونخ الألماني ينافس #النصر السعودي على ضم الدولي المغربي حكيم زياش*
*_xD83D__xDD36_النادي السعودي ير…</t>
  </si>
  <si>
    <t>*_xD83D__xDEA8_صحيفة هسبريس :*
*_xD83D__xDD37_ نادي بايرن ميونخ الألماني ينافس #النصر السعودي على ضم الدولي المغربي حكيم زياش*
*_xD83D__xDD36_النادي السعو… https://t.co/C6zexsUF7E</t>
  </si>
  <si>
    <t>@hespress لم تجدوا الا جريدة اماراتية ما فائدة هسبريس مصداقيتكم في الحضيض</t>
  </si>
  <si>
    <t>هسبريس</t>
  </si>
  <si>
    <t>@hespress يعني الرعايا لم يكنوا راضين عن هذا الاحتفالات و لكن الكل  كان صامت خانع و لا ينتقذ  حتى لا يغبر له الشقف… https://t.co/9OeRHUxd05</t>
  </si>
  <si>
    <t>مفوّض الأخلاقيات الكندي يتّهم ترودو بخرق قوانين - هسبريس https://t.co/HMyWB7OYQG</t>
  </si>
  <si>
    <t>@hespress الإنصاف ليس من شيمكم أقصد المسؤولين على هسبريس المدعومة والممولة من الإمارات. إذن كفاكم سباحة في مياه المجاري.</t>
  </si>
  <si>
    <t>هسبريس - الشّبيبة الاتحاديّة بتطوان تحذر من تنامي الانتحار https://t.co/umbBD55LJH</t>
  </si>
  <si>
    <t>هسبريس - دراسة: البشر سكنوا أعالي جبال أثيوبيا خلال العصر الجليدي https://t.co/TuUww8vmLn</t>
  </si>
  <si>
    <t>هسبريس - الحسيمة تفتح مجزرة "بوكيدارن" في عيد الأضحى https://t.co/LVrPCMmSQ8</t>
  </si>
  <si>
    <t>هسبريس - "آبل" تتراجع إلى المرتبة الرابعة في مبيعات الهواتف https://t.co/RpHnEiEBaz</t>
  </si>
  <si>
    <t>هسبريس - جماعة تطوان تمنع "شيّ" رؤوس أضاحي العيد https://t.co/wcd6z3Wp5L</t>
  </si>
  <si>
    <t>هسبريس - أمن برشيد يفكك عصابة إجرامية مختصة بالسرقة https://t.co/q9j6C6pYIw</t>
  </si>
  <si>
    <t>هسبريس - لقطات تظهر لحظة اعتقال مُهاجم مسجد بالنرويج https://t.co/0OqQwrdVHS</t>
  </si>
  <si>
    <t>هسبريس - حملة "جيبها تعيد معك" تنطلق في القصر الكبير https://t.co/zd28cdvR6H</t>
  </si>
  <si>
    <t>هسبريس - خفقان القلب والتعرّق الشديد .. كيف تواجه نوبات الهلع؟ https://t.co/5aLGNYQKqq</t>
  </si>
  <si>
    <t>هسبريس - نيوزيلندا تشتري الأسلحة خشية "حوادث التطرف" https://t.co/deO1BYvsDb</t>
  </si>
  <si>
    <t>هسبريس - "العين بالعين" .. حشد أسود يحتل مطار هونغ كونغ https://t.co/CrayFKNJyA</t>
  </si>
  <si>
    <t>هسبريس - عندما تأسست "فرانس برس" على أنقاض "هافاس" https://t.co/HpBVEC7wu7</t>
  </si>
  <si>
    <t>هسبريس - "عيد نظيف" يزيل مخلفات الأضاحي بجهة مراكش https://t.co/BpUBtVrK65</t>
  </si>
  <si>
    <t>هسبريس - حادثة سير تنهي حياة متشرد قرب مدينة تاونات https://t.co/qHHvibCYbz</t>
  </si>
  <si>
    <t>هسبريس - الزمالك ينتظر التحاق اللاعب أوناجم بتداريب الفريق https://t.co/S0mmqqItta</t>
  </si>
  <si>
    <t>هسبريس - التفاح والشاي يحميان من أمراض السرطان والقلب https://t.co/Fh69VsKubC</t>
  </si>
  <si>
    <t>هسبريس - صفائح الشيرا تنهي حرية مروج مخدرات بمراكش https://t.co/LKnGk54SY4</t>
  </si>
  <si>
    <t>هسبريس - رحلات عودة الحجاج المغاربة تنطلق يوم الجمعة https://t.co/x1iwnBJdXz</t>
  </si>
  <si>
    <t>فريق عمل #هسبريس يتمنى لكم #عيد_أضحى مبارك سعيد. _xD83D__xDC11_
كل عام و أنتم بألف خير. https://t.co/oUYAeAkDo2</t>
  </si>
  <si>
    <t>@L_BOUGHAMRANE @hespress هسبريس جريدة خليجية دابا،</t>
  </si>
  <si>
    <t>((هل يُقَرب إلغاء احتفال "عيد الشباب" المغرب من الملكية البرلمانية؟)) تتسائل هسبريس
بنظري،الخطوة محمودة باتجاه تقلي… https://t.co/I9m5EpMe3A</t>
  </si>
  <si>
    <t>"منظمة التحرير الفلسطينية تحذر من حرب دينية" عن هسبريس
اذا علمنا اهمية المعالم للاديان الثلاث وتراتبيتها التاريخية… https://t.co/heipwO2PMx</t>
  </si>
  <si>
    <t>جريدة هسبريس الإلكترونية/ #مهم لمحبي #القهوة.. شربها مع اقتراب وقت الخلود إلى #النوم ليس السبب الوحيد في عدم قدرتك… https://t.co/XRT7FObVPH</t>
  </si>
  <si>
    <t>https://twitter.com/i/web/status/1159940502113923073</t>
  </si>
  <si>
    <t>https://twitter.com/i/web/status/1159980906976829441</t>
  </si>
  <si>
    <t>https://www.hespress.com/international/441179.html?utm_source=dlvr.it&amp;utm_medium=twitter</t>
  </si>
  <si>
    <t>https://twitter.com/i/web/status/1160477003495202816</t>
  </si>
  <si>
    <t>http://nabdapp.com/t/63403317</t>
  </si>
  <si>
    <t>https://twitter.com/i/web/status/1160582708663336961</t>
  </si>
  <si>
    <t>https://twitter.com/i/web/status/1160582743719325697</t>
  </si>
  <si>
    <t>http://nabdapp.com/t/63415524</t>
  </si>
  <si>
    <t>https://twitter.com/i/web/status/1160797839330545664</t>
  </si>
  <si>
    <t>http://nabdapp.com/t/63423564</t>
  </si>
  <si>
    <t>https://sheikit.net/t/230130/</t>
  </si>
  <si>
    <t>https://twitter.com/i/web/status/1161277887460401152</t>
  </si>
  <si>
    <t>https://twitter.com/i/web/status/1161812480680759296</t>
  </si>
  <si>
    <t>https://news.google.com/__i/rss/rd/articles/CBMiMmh0dHBzOi8vd3d3Lmhlc3ByZXNzLmNvbS9pbnRlcm5hdGlvbmFsLzQ0MTUxNC5odG1s0gEA?oc=5</t>
  </si>
  <si>
    <t>https://www.hespress.com/societe/440978.html?utm_source=twitter.com&amp;utm_medium=twitter&amp;utm_campaign=news</t>
  </si>
  <si>
    <t>https://www.hespress.com/varieties/441094.html?utm_source=twitter.com&amp;utm_medium=twitter&amp;utm_campaign=news</t>
  </si>
  <si>
    <t>https://www.hespress.com/regions/441040.html?utm_source=twitter.com&amp;utm_medium=twitter&amp;utm_campaign=news</t>
  </si>
  <si>
    <t>https://www.hespress.com/hi-tech/441118.html?utm_source=twitter.com&amp;utm_medium=twitter&amp;utm_campaign=news</t>
  </si>
  <si>
    <t>https://www.hespress.com/regions/441152.html?utm_source=twitter.com&amp;utm_medium=twitter&amp;utm_campaign=news</t>
  </si>
  <si>
    <t>https://www.hespress.com/faits-divers/441173.html?utm_source=twitter.com&amp;utm_medium=twitter&amp;utm_campaign=news</t>
  </si>
  <si>
    <t>https://www.hespress.com/international/441225.html?utm_source=twitter.com&amp;utm_medium=twitter&amp;utm_campaign=news</t>
  </si>
  <si>
    <t>https://www.hespress.com/regions/441223.html?utm_source=twitter.com&amp;utm_medium=twitter&amp;utm_campaign=news</t>
  </si>
  <si>
    <t>https://www.hespress.com/varieties/441250.html?utm_source=twitter.com&amp;utm_medium=twitter&amp;utm_campaign=news</t>
  </si>
  <si>
    <t>https://www.hespress.com/international/441346.html?utm_source=twitter.com&amp;utm_medium=twitter&amp;utm_campaign=news</t>
  </si>
  <si>
    <t>https://www.hespress.com/international/441331.html?utm_source=twitter.com&amp;utm_medium=twitter&amp;utm_campaign=news</t>
  </si>
  <si>
    <t>https://www.hespress.com/medias/441316.html?utm_source=twitter.com&amp;utm_medium=twitter&amp;utm_campaign=news</t>
  </si>
  <si>
    <t>https://www.hespress.com/regions/441403.html?utm_source=twitter.com&amp;utm_medium=twitter&amp;utm_campaign=news</t>
  </si>
  <si>
    <t>https://www.hespress.com/faits-divers/441427.html?utm_source=twitter.com&amp;utm_medium=twitter&amp;utm_campaign=news</t>
  </si>
  <si>
    <t>https://www.hespress.com/sport/441393.html?utm_source=twitter.com&amp;utm_medium=twitter&amp;utm_campaign=news</t>
  </si>
  <si>
    <t>https://www.hespress.com/sciences-nature/441469.html?utm_source=twitter.com&amp;utm_medium=twitter&amp;utm_campaign=news</t>
  </si>
  <si>
    <t>https://www.hespress.com/faits-divers/441510.html?utm_source=twitter.com&amp;utm_medium=twitter&amp;utm_campaign=news</t>
  </si>
  <si>
    <t>https://www.hespress.com/societe/441513.html?utm_source=twitter.com&amp;utm_medium=twitter&amp;utm_campaign=news</t>
  </si>
  <si>
    <t>https://twitter.com/i/web/status/1161956084447358977</t>
  </si>
  <si>
    <t>https://twitter.com/i/web/status/1162055421668077570</t>
  </si>
  <si>
    <t>https://twitter.com/i/web/status/1162078104149463041</t>
  </si>
  <si>
    <t>twitter.com</t>
  </si>
  <si>
    <t>hespress.com</t>
  </si>
  <si>
    <t>nabdapp.com</t>
  </si>
  <si>
    <t>sheikit.net</t>
  </si>
  <si>
    <t>google.com</t>
  </si>
  <si>
    <t>خارج_الحدود</t>
  </si>
  <si>
    <t>مال_وأعمال</t>
  </si>
  <si>
    <t>عمل_بطولي النار</t>
  </si>
  <si>
    <t>هسبريس عيد_أضحى</t>
  </si>
  <si>
    <t>النصر</t>
  </si>
  <si>
    <t>مهم القهوة النوم</t>
  </si>
  <si>
    <t>https://pbs.twimg.com/media/EBp3jYfVUAAMEfF.jpg</t>
  </si>
  <si>
    <t>https://pbs.twimg.com/media/EBtm7OeXoAA7HMa.jpg</t>
  </si>
  <si>
    <t>http://pbs.twimg.com/profile_images/758826304963620865/VcvQQqnE_normal.jpg</t>
  </si>
  <si>
    <t>http://pbs.twimg.com/profile_images/521024172663644160/rL1E0LNC_normal.jpeg</t>
  </si>
  <si>
    <t>http://pbs.twimg.com/profile_images/1142833165008080896/oSZLNBEF_normal.jpg</t>
  </si>
  <si>
    <t>http://pbs.twimg.com/profile_images/1149683920306356225/yPASb9VI_normal.jpg</t>
  </si>
  <si>
    <t>http://pbs.twimg.com/profile_images/1084475717612720129/2DlsgsU-_normal.jpg</t>
  </si>
  <si>
    <t>http://pbs.twimg.com/profile_images/1047616660830662656/eirp5ksB_normal.jpg</t>
  </si>
  <si>
    <t>http://pbs.twimg.com/profile_images/552777729783775232/IAbwh3v4_normal.jpeg</t>
  </si>
  <si>
    <t>http://pbs.twimg.com/profile_images/1146932748415918080/TTD9454e_normal.jpg</t>
  </si>
  <si>
    <t>http://pbs.twimg.com/profile_images/1019701070564679680/leS4uwis_normal.jpg</t>
  </si>
  <si>
    <t>http://pbs.twimg.com/profile_images/1144649419977121792/uOPFBYA7_normal.jpg</t>
  </si>
  <si>
    <t>http://pbs.twimg.com/profile_images/2609850310/dnjwplxk0pyxcme749t5_normal.jpeg</t>
  </si>
  <si>
    <t>http://pbs.twimg.com/profile_images/378800000203103733/9e181a2fb4aab33649e74b12a650af68_normal.png</t>
  </si>
  <si>
    <t>http://pbs.twimg.com/profile_images/1130252726699536384/HH8S93dF_normal.jpg</t>
  </si>
  <si>
    <t>http://pbs.twimg.com/profile_images/1159976743115141120/m8ouw6-w_normal.jpg</t>
  </si>
  <si>
    <t>http://pbs.twimg.com/profile_images/1120362592378212353/2OJUhsuk_normal.jpg</t>
  </si>
  <si>
    <t>http://pbs.twimg.com/profile_images/1140775077102981125/x4ipkZ3E_normal.jpg</t>
  </si>
  <si>
    <t>http://pbs.twimg.com/profile_images/1161378545563766784/EsIZqZav_normal.jpg</t>
  </si>
  <si>
    <t>http://pbs.twimg.com/profile_images/1156027428671647745/mRclQYjI_normal.jpg</t>
  </si>
  <si>
    <t>http://pbs.twimg.com/profile_images/418461755929403392/7N8K4O94_normal.jpeg</t>
  </si>
  <si>
    <t>http://abs.twimg.com/sticky/default_profile_images/default_profile_normal.png</t>
  </si>
  <si>
    <t>http://pbs.twimg.com/profile_images/659867383859810304/MfJ78-7k_normal.jpg</t>
  </si>
  <si>
    <t>http://pbs.twimg.com/profile_images/1140753072991420423/atJP6JWd_normal.jpg</t>
  </si>
  <si>
    <t>http://pbs.twimg.com/profile_images/1136613895047696384/zDLKxeIN_normal.png</t>
  </si>
  <si>
    <t>https://twitter.com/#!/3robi_f_merican/status/1159940502113923073</t>
  </si>
  <si>
    <t>https://twitter.com/#!/saleh197033/status/1159980906976829441</t>
  </si>
  <si>
    <t>https://twitter.com/#!/notboutaib/status/1160148744291147776</t>
  </si>
  <si>
    <t>https://twitter.com/#!/adooon111/status/1160371305272631296</t>
  </si>
  <si>
    <t>https://twitter.com/#!/abdenacer_kh/status/1160402352890949633</t>
  </si>
  <si>
    <t>https://twitter.com/#!/imadkech1/status/1160477003495202816</t>
  </si>
  <si>
    <t>https://twitter.com/#!/dasnajib/status/1160516560215314432</t>
  </si>
  <si>
    <t>https://twitter.com/#!/hessah_aljaser/status/1160582708663336961</t>
  </si>
  <si>
    <t>https://twitter.com/#!/itskarimelhani/status/1160582743719325697</t>
  </si>
  <si>
    <t>https://twitter.com/#!/ksa1352/status/1160654204941328384</t>
  </si>
  <si>
    <t>https://twitter.com/#!/najah_anas/status/1160689700899831815</t>
  </si>
  <si>
    <t>https://twitter.com/#!/abdullahasalsh1/status/1160797839330545664</t>
  </si>
  <si>
    <t>https://twitter.com/#!/hasubhi/status/1160870692625289217</t>
  </si>
  <si>
    <t>https://twitter.com/#!/sheikit_net/status/1160974643836182528</t>
  </si>
  <si>
    <t>https://twitter.com/#!/modmenalmi2000/status/1161308520823889922</t>
  </si>
  <si>
    <t>https://twitter.com/#!/butterfly_800/status/1161277887460401152</t>
  </si>
  <si>
    <t>https://twitter.com/#!/alaa2000am/status/1161365778219843584</t>
  </si>
  <si>
    <t>https://twitter.com/#!/israym1/status/1161367991755448323</t>
  </si>
  <si>
    <t>https://twitter.com/#!/qbesup4cibftria/status/1161379105528590336</t>
  </si>
  <si>
    <t>https://twitter.com/#!/doubl2ewall/status/1161812480680759296</t>
  </si>
  <si>
    <t>https://twitter.com/#!/arabcanadanews/status/1161869983514841090</t>
  </si>
  <si>
    <t>https://twitter.com/#!/muhamme53854808/status/1161927385564028928</t>
  </si>
  <si>
    <t>https://twitter.com/#!/maroc_actualite/status/1159716071374409728</t>
  </si>
  <si>
    <t>https://twitter.com/#!/maroc_actualite/status/1160079336583467008</t>
  </si>
  <si>
    <t>https://twitter.com/#!/maroc_actualite/status/1160132069466316800</t>
  </si>
  <si>
    <t>https://twitter.com/#!/maroc_actualite/status/1160442357914861570</t>
  </si>
  <si>
    <t>https://twitter.com/#!/maroc_actualite/status/1160495334889361408</t>
  </si>
  <si>
    <t>https://twitter.com/#!/maroc_actualite/status/1160495337997361152</t>
  </si>
  <si>
    <t>https://twitter.com/#!/maroc_actualite/status/1160805623887364096</t>
  </si>
  <si>
    <t>https://twitter.com/#!/maroc_actualite/status/1160858098493300736</t>
  </si>
  <si>
    <t>https://twitter.com/#!/maroc_actualite/status/1160858100141715459</t>
  </si>
  <si>
    <t>https://twitter.com/#!/maroc_actualite/status/1161168897594101760</t>
  </si>
  <si>
    <t>https://twitter.com/#!/maroc_actualite/status/1161220989398556672</t>
  </si>
  <si>
    <t>https://twitter.com/#!/maroc_actualite/status/1161220991881637888</t>
  </si>
  <si>
    <t>https://twitter.com/#!/maroc_actualite/status/1161531913997365248</t>
  </si>
  <si>
    <t>https://twitter.com/#!/maroc_actualite/status/1161583878793916418</t>
  </si>
  <si>
    <t>https://twitter.com/#!/maroc_actualite/status/1161583881251725317</t>
  </si>
  <si>
    <t>https://twitter.com/#!/maroc_actualite/status/1161895050294382592</t>
  </si>
  <si>
    <t>https://twitter.com/#!/maroc_actualite/status/1161946772568100864</t>
  </si>
  <si>
    <t>https://twitter.com/#!/maroc_actualite/status/1161946774258372609</t>
  </si>
  <si>
    <t>https://twitter.com/#!/hespress/status/1160634498687655936</t>
  </si>
  <si>
    <t>https://twitter.com/#!/msawt3/status/1162010652002701313</t>
  </si>
  <si>
    <t>https://twitter.com/#!/goelandmarocain/status/1161956084447358977</t>
  </si>
  <si>
    <t>https://twitter.com/#!/goelandmarocain/status/1162055421668077570</t>
  </si>
  <si>
    <t>https://twitter.com/#!/rahimmhamed2/status/1162078104149463041</t>
  </si>
  <si>
    <t>1159940502113923073</t>
  </si>
  <si>
    <t>1159980906976829441</t>
  </si>
  <si>
    <t>1160148744291147776</t>
  </si>
  <si>
    <t>1160371305272631296</t>
  </si>
  <si>
    <t>1160402352890949633</t>
  </si>
  <si>
    <t>1160477003495202816</t>
  </si>
  <si>
    <t>1160516560215314432</t>
  </si>
  <si>
    <t>1160582708663336961</t>
  </si>
  <si>
    <t>1160582743719325697</t>
  </si>
  <si>
    <t>1160654204941328384</t>
  </si>
  <si>
    <t>1160689700899831815</t>
  </si>
  <si>
    <t>1160797839330545664</t>
  </si>
  <si>
    <t>1160870692625289217</t>
  </si>
  <si>
    <t>1160974643836182528</t>
  </si>
  <si>
    <t>1161308520823889922</t>
  </si>
  <si>
    <t>1161277887460401152</t>
  </si>
  <si>
    <t>1161365778219843584</t>
  </si>
  <si>
    <t>1161367991755448323</t>
  </si>
  <si>
    <t>1161379105528590336</t>
  </si>
  <si>
    <t>1161812480680759296</t>
  </si>
  <si>
    <t>1161869983514841090</t>
  </si>
  <si>
    <t>1161927385564028928</t>
  </si>
  <si>
    <t>1159716071374409728</t>
  </si>
  <si>
    <t>1160079336583467008</t>
  </si>
  <si>
    <t>1160132069466316800</t>
  </si>
  <si>
    <t>1160442357914861570</t>
  </si>
  <si>
    <t>1160495334889361408</t>
  </si>
  <si>
    <t>1160495337997361152</t>
  </si>
  <si>
    <t>1160805623887364096</t>
  </si>
  <si>
    <t>1160858098493300736</t>
  </si>
  <si>
    <t>1160858100141715459</t>
  </si>
  <si>
    <t>1161168897594101760</t>
  </si>
  <si>
    <t>1161220989398556672</t>
  </si>
  <si>
    <t>1161220991881637888</t>
  </si>
  <si>
    <t>1161531913997365248</t>
  </si>
  <si>
    <t>1161583878793916418</t>
  </si>
  <si>
    <t>1161583881251725317</t>
  </si>
  <si>
    <t>1161895050294382592</t>
  </si>
  <si>
    <t>1161946772568100864</t>
  </si>
  <si>
    <t>1161946774258372609</t>
  </si>
  <si>
    <t>1160634498687655936</t>
  </si>
  <si>
    <t>1162010652002701313</t>
  </si>
  <si>
    <t>1161956084447358977</t>
  </si>
  <si>
    <t>1162055421668077570</t>
  </si>
  <si>
    <t>1162078104149463041</t>
  </si>
  <si>
    <t>1159822836376227841</t>
  </si>
  <si>
    <t>1160400906229362690</t>
  </si>
  <si>
    <t>1160404772329050118</t>
  </si>
  <si>
    <t>1160582742125494273</t>
  </si>
  <si>
    <t>1160780463478153216</t>
  </si>
  <si>
    <t>1161362676108255232</t>
  </si>
  <si>
    <t>1161623636677189632</t>
  </si>
  <si>
    <t>1161875928869306368</t>
  </si>
  <si>
    <t>1162009054329356288</t>
  </si>
  <si>
    <t/>
  </si>
  <si>
    <t>1106620143902302210</t>
  </si>
  <si>
    <t>3092857689</t>
  </si>
  <si>
    <t>2542270350</t>
  </si>
  <si>
    <t>109556877</t>
  </si>
  <si>
    <t>1167165955</t>
  </si>
  <si>
    <t>ar</t>
  </si>
  <si>
    <t>Facebook</t>
  </si>
  <si>
    <t>Twitter for Android</t>
  </si>
  <si>
    <t>dlvr.it</t>
  </si>
  <si>
    <t>Twitter Web Client</t>
  </si>
  <si>
    <t>Twitter Web App</t>
  </si>
  <si>
    <t>تطبيق نبض</t>
  </si>
  <si>
    <t>Twitter for iPhone</t>
  </si>
  <si>
    <t>Sheikit DEV</t>
  </si>
  <si>
    <t>IFTTT</t>
  </si>
  <si>
    <t>Buffer</t>
  </si>
  <si>
    <t>36.375224,28.263741 
36.375224,28.533339 
36.854344,28.533339 
36.854344,28.263741</t>
  </si>
  <si>
    <t>المملكة العربية السعودية</t>
  </si>
  <si>
    <t>SA</t>
  </si>
  <si>
    <t>تبوك, المملكة العربية السعودية</t>
  </si>
  <si>
    <t>0052c27f0a9614d1</t>
  </si>
  <si>
    <t>تبوك</t>
  </si>
  <si>
    <t>city</t>
  </si>
  <si>
    <t>https://api.twitter.com/1.1/geo/id/0052c27f0a9614d1.json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</si>
  <si>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</si>
  <si>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</si>
  <si>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</si>
  <si>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</si>
  <si>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</si>
  <si>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</si>
  <si>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</si>
  <si>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</si>
  <si>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</si>
  <si>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</si>
  <si>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</si>
  <si>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</si>
  <si>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</si>
  <si>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</si>
  <si>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</si>
  <si>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</si>
  <si>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</si>
  <si>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</si>
  <si>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</si>
  <si>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</si>
  <si>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</si>
  <si>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شفيق العمراني</t>
  </si>
  <si>
    <t>كرفوش</t>
  </si>
  <si>
    <t>خالد ولكن ماشي بوطيب _xD83C__xDDF2__xD83C__xDDE6_</t>
  </si>
  <si>
    <t>كريم الهاني - Karim El Hani</t>
  </si>
  <si>
    <t>Adnan_N</t>
  </si>
  <si>
    <t>عبد الناصر | Abdünnasır _xD83C__xDDF2__xD83C__xDDE6__xD83C__xDDF5__xD83C__xDDF8_</t>
  </si>
  <si>
    <t>Fouzia</t>
  </si>
  <si>
    <t>imadkech</t>
  </si>
  <si>
    <t>تطبيق نبض Nabd App</t>
  </si>
  <si>
    <t>حصة الجاسر</t>
  </si>
  <si>
    <t>ابو ياسر</t>
  </si>
  <si>
    <t>anas najah1</t>
  </si>
  <si>
    <t>Hespress هسبريس</t>
  </si>
  <si>
    <t>Abdullah.AS. Alshmrani _xD83C__xDDF8__xD83C__xDDE6_</t>
  </si>
  <si>
    <t>أبو أنس</t>
  </si>
  <si>
    <t>Sheikit.net</t>
  </si>
  <si>
    <t>Modmen Alalmi2000 غ . م . نيم</t>
  </si>
  <si>
    <t>‏@ﭬۛڕۛٱشۛـۛۂۛཐི༏ཋྀ _xD83E__xDD8B__xD83E__xDD40__xD83D__xDC51_</t>
  </si>
  <si>
    <t>jam@med</t>
  </si>
  <si>
    <t>عبد الوهاب</t>
  </si>
  <si>
    <t>Wayfarer</t>
  </si>
  <si>
    <t>اخبار كندا</t>
  </si>
  <si>
    <t>Muhammed</t>
  </si>
  <si>
    <t>Maroc Actualité</t>
  </si>
  <si>
    <t>MSAWT3 ابن عربي</t>
  </si>
  <si>
    <t>الحبيب بوغمران</t>
  </si>
  <si>
    <t>Lahcen Sabir</t>
  </si>
  <si>
    <t>Rahim m'hamed</t>
  </si>
  <si>
    <t>Ive been a subscriber ever since he had 50 subscribers and i WANT ALL OF YOU TO SSRIBE TO WOLFIERAPS</t>
  </si>
  <si>
    <t>‏‏تراب فوق التراب</t>
  </si>
  <si>
    <t>‏‏مغربي بأفكار عديدة تتراقص في مخيلتي 
Nerd today , boss tomorrow</t>
  </si>
  <si>
    <t>• Rabat, Morocco _xD83C__xDDF2__xD83C__xDDE6_
• Digital Influencer | Blogger_xD83D__xDCBB__xD83D__xDCF1_
• Official Account ©️
‏‎#maroc ‎#morocco ‎#المغرب</t>
  </si>
  <si>
    <t>لا يوجد مستحيل أمام من يحاول adooon111@gmil.com</t>
  </si>
  <si>
    <t>‏‏_xD83C__xDDF2__xD83C__xDDE6_ مغربي من أرض الريف ✨ ذو العقل يشقى في النعيم بعقله و أخو الجهالة في الشقاوة يـنعم _xD83D__xDC4C_ FC Barcelona ⚽️ أغرد من وحي القلم ✍️ و من كل فن طرب _xD83C__xDFB6_ Deutsch Lerne</t>
  </si>
  <si>
    <t>Trying to figure it out...أحاول أن أفهم
“C'est avec la logique que nous prouvons et avec l'intuition que nous trouvons.” Henri Poincaré</t>
  </si>
  <si>
    <t>التطبيق الاخباري الأول للايفون و الآيباد و الآندرويد - مجاني - http://bit.ly/2JiLK5s</t>
  </si>
  <si>
    <t>‏‏مهتم بالدين والسياسة</t>
  </si>
  <si>
    <t>لا اله إلا الله سبحانك ربي اغفر لي  اني كنت من الظالمين</t>
  </si>
  <si>
    <t>أول جريدة الكترونية مغربية تتجدد على مدار الساعة</t>
  </si>
  <si>
    <t>احب الله ورسوله</t>
  </si>
  <si>
    <t>Coming soon</t>
  </si>
  <si>
    <t>‏‏‏‏‏مدمن العالمي ادمنت حب العالمي منذ الصغر. راعي البازوكا والمقلاع والنبيطه . . . غ م نيم</t>
  </si>
  <si>
    <t>مثل القمر بين النجوم، متميزه ومالي شبـيـهہ "_xD83D__xDE09_☺️</t>
  </si>
  <si>
    <t>تحفة يمنية خالصة</t>
  </si>
  <si>
    <t>‏‏‏‏لا تحقرن الرأي وهو موافق    حكم الصواب إذا أتى من ناقص.     
فالدر وهو أعز شيء يقتنى     ما حط قيمته هوان الغائص.</t>
  </si>
  <si>
    <t>اخبار كندا يوميا باللغة العربية. يسعدنا زيارتكم لموقعنا علي الانترنت</t>
  </si>
  <si>
    <t>Toute l'actualité du Maroc</t>
  </si>
  <si>
    <t>‏‏‏‏‏وصلت إلى قمة هرم الحياة، وبدأت أنحدر في جانبه الآخر، ولا أعلم هل أستطيع أن أهبط بهدوء  ... أحاول أن اترك أثرا طيبا أينما مررت وأحلم بغد أفضل لوطني و لأبنائ</t>
  </si>
  <si>
    <t>Prof Histoie&amp;Geo;Politicien et militant de Droits de L'Homme</t>
  </si>
  <si>
    <t>Hassan, Royaume du Maroc</t>
  </si>
  <si>
    <t>Morocco</t>
  </si>
  <si>
    <t>Francfort-sur-le-Main, Allemag</t>
  </si>
  <si>
    <t>lhraouinne Casablanca maroc</t>
  </si>
  <si>
    <t>المغرب</t>
  </si>
  <si>
    <t>المدينة</t>
  </si>
  <si>
    <t>Morocoo</t>
  </si>
  <si>
    <t>الجوف, المملكة العربية السعودي</t>
  </si>
  <si>
    <t>الاحساء</t>
  </si>
  <si>
    <t>كندا</t>
  </si>
  <si>
    <t>Royaume du Maroc</t>
  </si>
  <si>
    <t>chi blassa</t>
  </si>
  <si>
    <t>SAFI</t>
  </si>
  <si>
    <t>http://bit.ly/KarimElhaniIG</t>
  </si>
  <si>
    <t>http://bit.ly/2JiLK5s</t>
  </si>
  <si>
    <t>http://hespress.com</t>
  </si>
  <si>
    <t>http://www.arabicanada.com</t>
  </si>
  <si>
    <t>https://www.fb.com/Actualite.du.Maroc</t>
  </si>
  <si>
    <t>https://www.facebook.com/lahcen.sabir.79</t>
  </si>
  <si>
    <t>https://pbs.twimg.com/profile_banners/246039043/1469753344</t>
  </si>
  <si>
    <t>https://pbs.twimg.com/profile_banners/950218310/1406044059</t>
  </si>
  <si>
    <t>https://pbs.twimg.com/profile_banners/1142832578929577984/1561319871</t>
  </si>
  <si>
    <t>https://pbs.twimg.com/profile_banners/1106620143902302210/1562285918</t>
  </si>
  <si>
    <t>https://pbs.twimg.com/profile_banners/1922842994/1513333844</t>
  </si>
  <si>
    <t>https://pbs.twimg.com/profile_banners/2542270350/1506034267</t>
  </si>
  <si>
    <t>https://pbs.twimg.com/profile_banners/599560659/1547394404</t>
  </si>
  <si>
    <t>https://pbs.twimg.com/profile_banners/2980934271/1421408092</t>
  </si>
  <si>
    <t>https://pbs.twimg.com/profile_banners/941109194/1451387874</t>
  </si>
  <si>
    <t>https://pbs.twimg.com/profile_banners/2706308569/1438038719</t>
  </si>
  <si>
    <t>https://pbs.twimg.com/profile_banners/109556877/1486752694</t>
  </si>
  <si>
    <t>https://pbs.twimg.com/profile_banners/1628002693/1431294786</t>
  </si>
  <si>
    <t>https://pbs.twimg.com/profile_banners/3222353882/1505269225</t>
  </si>
  <si>
    <t>https://pbs.twimg.com/profile_banners/1192898304/1545339573</t>
  </si>
  <si>
    <t>https://pbs.twimg.com/profile_banners/963816811455221760/1555067979</t>
  </si>
  <si>
    <t>https://pbs.twimg.com/profile_banners/1109207830538698753/1560816910</t>
  </si>
  <si>
    <t>https://pbs.twimg.com/profile_banners/1139677166856265728/1564453390</t>
  </si>
  <si>
    <t>https://pbs.twimg.com/profile_banners/4070721885/1446159519</t>
  </si>
  <si>
    <t>https://pbs.twimg.com/profile_banners/1080832372000595968/1548540287</t>
  </si>
  <si>
    <t>https://pbs.twimg.com/profile_banners/1167165955/1520881700</t>
  </si>
  <si>
    <t>https://pbs.twimg.com/profile_banners/216990305/1559825811</t>
  </si>
  <si>
    <t>en</t>
  </si>
  <si>
    <t>http://abs.twimg.com/images/themes/theme1/bg.png</t>
  </si>
  <si>
    <t>http://abs.twimg.com/images/themes/theme7/bg.gif</t>
  </si>
  <si>
    <t>http://pbs.twimg.com/profile_images/725091118946222080/sKttsBN2_normal.png</t>
  </si>
  <si>
    <t>http://pbs.twimg.com/profile_images/1150842647113883648/UaS8c6pp_normal.jpg</t>
  </si>
  <si>
    <t>http://pbs.twimg.com/profile_images/378800000811154655/629125b20ae6d5444929ff10923c085e_normal.jpeg</t>
  </si>
  <si>
    <t>http://pbs.twimg.com/profile_images/1083893107358400512/49yoTWF2_normal.jpg</t>
  </si>
  <si>
    <t>http://pbs.twimg.com/profile_images/770687364901601282/unXUNiex_normal.jpg</t>
  </si>
  <si>
    <t>http://pbs.twimg.com/profile_images/881890736043675648/RZZcOl-B_normal.jpg</t>
  </si>
  <si>
    <t>Open Twitter Page for This Person</t>
  </si>
  <si>
    <t>https://twitter.com/3robi_f_merican</t>
  </si>
  <si>
    <t>https://twitter.com/saleh197033</t>
  </si>
  <si>
    <t>https://twitter.com/notboutaib</t>
  </si>
  <si>
    <t>https://twitter.com/itskarimelhani</t>
  </si>
  <si>
    <t>https://twitter.com/adooon111</t>
  </si>
  <si>
    <t>https://twitter.com/abdenacer_kh</t>
  </si>
  <si>
    <t>https://twitter.com/fouzfouza123</t>
  </si>
  <si>
    <t>https://twitter.com/imadkech1</t>
  </si>
  <si>
    <t>https://twitter.com/dasnajib</t>
  </si>
  <si>
    <t>https://twitter.com/nabdapp</t>
  </si>
  <si>
    <t>https://twitter.com/hessah_aljaser</t>
  </si>
  <si>
    <t>https://twitter.com/ksa1352</t>
  </si>
  <si>
    <t>https://twitter.com/najah_anas</t>
  </si>
  <si>
    <t>https://twitter.com/hespress</t>
  </si>
  <si>
    <t>https://twitter.com/abdullahasalsh1</t>
  </si>
  <si>
    <t>https://twitter.com/hasubhi</t>
  </si>
  <si>
    <t>https://twitter.com/sheikit_net</t>
  </si>
  <si>
    <t>https://twitter.com/modmenalmi2000</t>
  </si>
  <si>
    <t>https://twitter.com/butterfly_800</t>
  </si>
  <si>
    <t>https://twitter.com/alaa2000am</t>
  </si>
  <si>
    <t>https://twitter.com/israym1</t>
  </si>
  <si>
    <t>https://twitter.com/qbesup4cibftria</t>
  </si>
  <si>
    <t>https://twitter.com/doubl2ewall</t>
  </si>
  <si>
    <t>https://twitter.com/arabcanadanews</t>
  </si>
  <si>
    <t>https://twitter.com/muhamme53854808</t>
  </si>
  <si>
    <t>https://twitter.com/maroc_actualite</t>
  </si>
  <si>
    <t>https://twitter.com/msawt3</t>
  </si>
  <si>
    <t>https://twitter.com/l_boughamrane</t>
  </si>
  <si>
    <t>https://twitter.com/goelandmarocain</t>
  </si>
  <si>
    <t>https://twitter.com/rahimmhamed2</t>
  </si>
  <si>
    <t>3robi_f_merican
هذا الخبر نشر في 08 غشت 2019 ترجمته
جريدة هسبريس ونقلته حرفيا دون الإشارة
إلى مصدر الخبر واش هادي ماشي سرقة
في… https://t.co/1C7frvRSnf</t>
  </si>
  <si>
    <t>saleh197033
جريدة هسبريس الإلكترونية/ منى تحتضن
أكبر تجمّع للخيام بالعالم .. "ذنب
مغفور وحج مبرور" #خارج_الحدود -
عبر تطبيق نبض… https://t.co/bxBVrzlSCh</t>
  </si>
  <si>
    <t>notboutaib
@Itskarimelhani ناقل مقال كامل
من هسبريس .. واش ماكاتمرgش?!</t>
  </si>
  <si>
    <t>itskarimelhani
محمد حاج مغربي من بين الحجاج الأوائل
الذين التقتهم هسبريس خلال جولتها
الصباحية بمخيمات المغاربة، حيث
لم يجد الكلمات… https://t.co/jVHZjKtMRn</t>
  </si>
  <si>
    <t>adooon111
السعودية تدعو أطراف النزاع اليمني
إلى الاجتماع - هسبريس https://t.co/oFxd2rWCrG
https://t.co/Ewzsz4dt4R</t>
  </si>
  <si>
    <t>abdenacer_kh
@fouzfouza123 فشكل زعما ركز على
هاد العالم بالضبط هسبريس كل مرة
تخرج لينا شي هبال فشكل ، سيطرو
عليها الإماراتيين</t>
  </si>
  <si>
    <t xml:space="preserve">fouzfouza123
</t>
  </si>
  <si>
    <t>imadkech1
@Abdenacer_kh @fouzfouza123 هسبريس
لأنها لوبي تابع للإمارات في المغرب
لأنك إن لاحظت خطها و عنوانيها و
المصطلحات الت… https://t.co/ocbMlB3Sin</t>
  </si>
  <si>
    <t>dasnajib
جريدة هسبريس الإلكترونية/ المغرب
يوفر لإسبانيا 76 % من تجارة الكهرباء
#مال_وأعمال - عبر تطبيق نبض @NabdApp
https://t.co/QqGKROkllW</t>
  </si>
  <si>
    <t xml:space="preserve">nabdapp
</t>
  </si>
  <si>
    <t>hessah_aljaser
جريدة هسبريس الإلكترونية/ في #عمل_بطولي..
مصلٍّ عمره أكثر من 75 سنة تصدى
لشاب نرويجي أطلق #النار على 3 أشخاص
كانوا… https://t.co/ctZ0qzTLNk</t>
  </si>
  <si>
    <t>ksa1352
جريدة هسبريس الإلكترونية/ هيئة
روسية تطلب من "غوغل" حذف "مقاطع
فيديو" #خارج_الحدود - عبر تطبيق
نبض @NabdApp https://t.co/yNq81wH5FU</t>
  </si>
  <si>
    <t>najah_anas
RT @hespress: فريق عمل #هسبريس
يتمنى لكم #عيد_أضحى مبارك سعيد.
_xD83D__xDC11_ كل عام و أنتم بألف خير. https://t.co/oUYAeAkDo2</t>
  </si>
  <si>
    <t>hespress
فريق عمل #هسبريس يتمنى لكم #عيد_أضحى
مبارك سعيد. _xD83D__xDC11_ كل عام و أنتم بألف
خير. https://t.co/oUYAeAkDo2</t>
  </si>
  <si>
    <t>abdullahasalsh1
@hespress شكراً لكم على إيضاح الحقائق
وليس بغريب على المملكة العربية
السعودية قيادة وشعب خدمة حجاج بيت
الله فيما يخ… https://t.co/iqnDNCSrg3</t>
  </si>
  <si>
    <t>hasubhi
جريدة هسبريس الإلكترونية/ الصين:
"هونغ كونغ" تمر بأزمة سياسية خطيرة
#خارج_الحدود - عبر تطبيق نبض @NabdApp
https://t.co/NaxFQLeh2H</t>
  </si>
  <si>
    <t>sheikit_net
ندوة هسبريس تناقش إصلاح التعليم
والهندسة اللغوية في المغرب https://t.co/HqIzZXuhnR</t>
  </si>
  <si>
    <t>modmenalmi2000
RT @butterfly_800: *_xD83D__xDEA8_صحيفة هسبريس
:* *_xD83D__xDD37_ نادي بايرن ميونخ الألماني
ينافس #النصر السعودي على ضم الدولي
المغربي حكيم زياش* *_xD83D__xDD36_النادي السعودي
ير…</t>
  </si>
  <si>
    <t>butterfly_800
*_xD83D__xDEA8_صحيفة هسبريس :* *_xD83D__xDD37_ نادي بايرن
ميونخ الألماني ينافس #النصر السعودي
على ضم الدولي المغربي حكيم زياش*
*_xD83D__xDD36_النادي السعو… https://t.co/C6zexsUF7E</t>
  </si>
  <si>
    <t>alaa2000am
RT @butterfly_800: *_xD83D__xDEA8_صحيفة هسبريس
:* *_xD83D__xDD37_ نادي بايرن ميونخ الألماني
ينافس #النصر السعودي على ضم الدولي
المغربي حكيم زياش* *_xD83D__xDD36_النادي السعودي
ير…</t>
  </si>
  <si>
    <t>israym1
@hespress لم تجدوا الا جريدة اماراتية
ما فائدة هسبريس مصداقيتكم في الحضيض</t>
  </si>
  <si>
    <t>qbesup4cibftria
هسبريس</t>
  </si>
  <si>
    <t>doubl2ewall
@hespress يعني الرعايا لم يكنوا
راضين عن هذا الاحتفالات و لكن الكل
كان صامت خانع و لا ينتقذ حتى لا
يغبر له الشقف… https://t.co/9OeRHUxd05</t>
  </si>
  <si>
    <t>arabcanadanews
مفوّض الأخلاقيات الكندي يتّهم ترودو
بخرق قوانين - هسبريس https://t.co/HMyWB7OYQG</t>
  </si>
  <si>
    <t>muhamme53854808
@hespress الإنصاف ليس من شيمكم
أقصد المسؤولين على هسبريس المدعومة
والممولة من الإمارات. إذن كفاكم
سباحة في مياه المجاري.</t>
  </si>
  <si>
    <t>maroc_actualite
هسبريس - رحلات عودة الحجاج المغاربة
تنطلق يوم الجمعة https://t.co/x1iwnBJdXz</t>
  </si>
  <si>
    <t>msawt3
@L_BOUGHAMRANE @hespress هسبريس
جريدة خليجية دابا،</t>
  </si>
  <si>
    <t xml:space="preserve">l_boughamrane
</t>
  </si>
  <si>
    <t>goelandmarocain
"منظمة التحرير الفلسطينية تحذر
من حرب دينية" عن هسبريس اذا علمنا
اهمية المعالم للاديان الثلاث وتراتبيتها
التاريخية… https://t.co/heipwO2PMx</t>
  </si>
  <si>
    <t>rahimmhamed2
جريدة هسبريس الإلكترونية/ #مهم
لمحبي #القهوة.. شربها مع اقتراب
وقت الخلود إلى #النوم ليس السبب
الوحيد في عدم قدرتك… https://t.co/XRT7FObVPH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</si>
  <si>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</si>
  <si>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</si>
  <si>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</si>
  <si>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</si>
  <si>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</si>
  <si>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</si>
  <si>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</si>
  <si>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</si>
  <si>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</si>
  <si>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</si>
  <si>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</si>
  <si>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</si>
  <si>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</si>
  <si>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</si>
  <si>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</si>
  <si>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</si>
  <si>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</si>
  <si>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</si>
  <si>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</si>
  <si>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</si>
  <si>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</si>
  <si>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</si>
  <si>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</si>
  <si>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</si>
  <si>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</si>
  <si>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</si>
  <si>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</si>
  <si>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</si>
  <si>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</si>
  <si>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</si>
  <si>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</si>
  <si>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</si>
  <si>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</si>
  <si>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</si>
  <si>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</si>
  <si>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</si>
  <si>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</si>
  <si>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</si>
  <si>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</si>
  <si>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</si>
  <si>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</si>
  <si>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</si>
  <si>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</si>
  <si>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</si>
  <si>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</si>
  <si>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</si>
  <si>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</si>
  <si>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</si>
  <si>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</si>
  <si>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</si>
  <si>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</si>
  <si>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</si>
  <si>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</si>
  <si>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</si>
  <si>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</si>
  <si>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</si>
  <si>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</si>
  <si>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</si>
  <si>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</si>
  <si>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</si>
  <si>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</si>
  <si>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</si>
  <si>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</si>
  <si>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</si>
  <si>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</si>
  <si>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</si>
  <si>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</si>
  <si>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</si>
  <si>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</si>
  <si>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</si>
  <si>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</si>
  <si>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</si>
  <si>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</si>
  <si>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</si>
  <si>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https://twitter.com/i/web/status/1159940502113923073 https://twitter.com/i/web/status/1159980906976829441 https://www.hespress.com/international/441179.html?utm_source=dlvr.it&amp;utm_medium=twitter https://twitter.com/i/web/status/1160582708663336961 https://sheikit.net/t/230130/ https://news.google.com/__i/rss/rd/articles/CBMiMmh0dHBzOi8vd3d3Lmhlc3ByZXNzLmNvbS9pbnRlcm5hdGlvbmFsLzQ0MTUxNC5odG1s0gEA?oc=5 https://www.hespress.com/societe/441513.html?utm_source=twitter.com&amp;utm_medium=twitter&amp;utm_campaign=news https://www.hespress.com/societe/440978.html?utm_source=twitter.com&amp;utm_medium=twitter&amp;utm_campaign=news https://www.hespress.com/varieties/441094.html?utm_source=twitter.com&amp;utm_medium=twitter&amp;utm_campaign=news https://www.hespress.com/regions/441040.html?utm_source=twitter.com&amp;utm_medium=twitter&amp;utm_campaign=news</t>
  </si>
  <si>
    <t>https://twitter.com/i/web/status/1161812480680759296 https://twitter.com/i/web/status/1160797839330545664</t>
  </si>
  <si>
    <t>http://nabdapp.com/t/63423564 http://nabdapp.com/t/63415524 http://nabdapp.com/t/63403317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</si>
  <si>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</si>
  <si>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</si>
  <si>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</si>
  <si>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</si>
  <si>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</si>
  <si>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</si>
  <si>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</si>
  <si>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</si>
  <si>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</si>
  <si>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hespress.com twitter.com sheikit.net google.com</t>
  </si>
  <si>
    <t>Top Hashtags in Tweet in Entire Graph</t>
  </si>
  <si>
    <t>عيد_أضحى</t>
  </si>
  <si>
    <t>مهم</t>
  </si>
  <si>
    <t>القهوة</t>
  </si>
  <si>
    <t>النوم</t>
  </si>
  <si>
    <t>عمل_بطولي</t>
  </si>
  <si>
    <t>النار</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</si>
  <si>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</si>
  <si>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</si>
  <si>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</si>
  <si>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</si>
  <si>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</si>
  <si>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</si>
  <si>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</si>
  <si>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</si>
  <si>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خارج_الحدود عمل_بطولي النار مهم القهوة النوم</t>
  </si>
  <si>
    <t>خارج_الحدود مال_وأعمال</t>
  </si>
  <si>
    <t>Top Words in Tweet in Entire Graph</t>
  </si>
  <si>
    <t>Words in Sentiment List#1: Positive</t>
  </si>
  <si>
    <t>Words in Sentiment List#2: Negative</t>
  </si>
  <si>
    <t>Words in Sentiment List#3: Angry/Violent</t>
  </si>
  <si>
    <t>Non-categorized Words</t>
  </si>
  <si>
    <t>Total Words</t>
  </si>
  <si>
    <t>في</t>
  </si>
  <si>
    <t>من</t>
  </si>
  <si>
    <t>جريدة</t>
  </si>
  <si>
    <t>على</t>
  </si>
  <si>
    <t>Top Words in Tweet in G1</t>
  </si>
  <si>
    <t>إلى</t>
  </si>
  <si>
    <t>الإلكترونية</t>
  </si>
  <si>
    <t>عيد</t>
  </si>
  <si>
    <t>الخبر</t>
  </si>
  <si>
    <t>Top Words in Tweet in G2</t>
  </si>
  <si>
    <t>و</t>
  </si>
  <si>
    <t>لكم</t>
  </si>
  <si>
    <t>فريق</t>
  </si>
  <si>
    <t>عمل</t>
  </si>
  <si>
    <t>#هسبريس</t>
  </si>
  <si>
    <t>يتمنى</t>
  </si>
  <si>
    <t>#عيد_أضحى</t>
  </si>
  <si>
    <t>مبارك</t>
  </si>
  <si>
    <t>Top Words in Tweet in G3</t>
  </si>
  <si>
    <t>عبر</t>
  </si>
  <si>
    <t>تطبيق</t>
  </si>
  <si>
    <t>نبض</t>
  </si>
  <si>
    <t>#خارج_الحدود</t>
  </si>
  <si>
    <t>Top Words in Tweet in G4</t>
  </si>
  <si>
    <t>السعودي</t>
  </si>
  <si>
    <t>صحيفة</t>
  </si>
  <si>
    <t>نادي</t>
  </si>
  <si>
    <t>بايرن</t>
  </si>
  <si>
    <t>ميونخ</t>
  </si>
  <si>
    <t>الألماني</t>
  </si>
  <si>
    <t>ينافس</t>
  </si>
  <si>
    <t>#النصر</t>
  </si>
  <si>
    <t>Top Words in Tweet in G5</t>
  </si>
  <si>
    <t>فشكل</t>
  </si>
  <si>
    <t>Top Words in Tweet in G6</t>
  </si>
  <si>
    <t>Top Words in Tweet in G7</t>
  </si>
  <si>
    <t>Top Words in Tweet</t>
  </si>
  <si>
    <t>هسبريس في من جريدة إلى الإلكترونية عيد الخبر على المغرب</t>
  </si>
  <si>
    <t>hespress و لكم على فريق عمل #هسبريس يتمنى #عيد_أضحى مبارك</t>
  </si>
  <si>
    <t>جريدة هسبريس الإلكترونية عبر تطبيق نبض nabdapp #خارج_الحدود من</t>
  </si>
  <si>
    <t>السعودي صحيفة هسبريس نادي بايرن ميونخ الألماني ينافس #النصر على</t>
  </si>
  <si>
    <t>fouzfouza123 هسبريس و فشكل</t>
  </si>
  <si>
    <t>من هسبريس</t>
  </si>
  <si>
    <t>Top Word Pairs in Tweet in Entire Graph</t>
  </si>
  <si>
    <t>جريدة,هسبريس</t>
  </si>
  <si>
    <t>هسبريس,الإلكترونية</t>
  </si>
  <si>
    <t>عبر,تطبيق</t>
  </si>
  <si>
    <t>تطبيق,نبض</t>
  </si>
  <si>
    <t>صحيفة,هسبريس</t>
  </si>
  <si>
    <t>هسبريس,نادي</t>
  </si>
  <si>
    <t>نادي,بايرن</t>
  </si>
  <si>
    <t>بايرن,ميونخ</t>
  </si>
  <si>
    <t>ميونخ,الألماني</t>
  </si>
  <si>
    <t>الألماني,ينافس</t>
  </si>
  <si>
    <t>Top Word Pairs in Tweet in G1</t>
  </si>
  <si>
    <t>تحذر,من</t>
  </si>
  <si>
    <t>Top Word Pairs in Tweet in G2</t>
  </si>
  <si>
    <t>فريق,عمل</t>
  </si>
  <si>
    <t>عمل,#هسبريس</t>
  </si>
  <si>
    <t>#هسبريس,يتمنى</t>
  </si>
  <si>
    <t>يتمنى,لكم</t>
  </si>
  <si>
    <t>لكم,#عيد_أضحى</t>
  </si>
  <si>
    <t>#عيد_أضحى,مبارك</t>
  </si>
  <si>
    <t>مبارك,سعيد</t>
  </si>
  <si>
    <t>سعيد,كل</t>
  </si>
  <si>
    <t>كل,عام</t>
  </si>
  <si>
    <t>عام,و</t>
  </si>
  <si>
    <t>Top Word Pairs in Tweet in G3</t>
  </si>
  <si>
    <t>نبض,nabdapp</t>
  </si>
  <si>
    <t>#خارج_الحدود,عبر</t>
  </si>
  <si>
    <t>Top Word Pairs in Tweet in G4</t>
  </si>
  <si>
    <t>ينافس,#النصر</t>
  </si>
  <si>
    <t>#النصر,السعودي</t>
  </si>
  <si>
    <t>السعودي,على</t>
  </si>
  <si>
    <t>على,ضم</t>
  </si>
  <si>
    <t>Top Word Pairs in Tweet in G5</t>
  </si>
  <si>
    <t>Top Word Pairs in Tweet in G6</t>
  </si>
  <si>
    <t>Top Word Pairs in Tweet in G7</t>
  </si>
  <si>
    <t>Top Word Pairs in Tweet</t>
  </si>
  <si>
    <t>جريدة,هسبريس  هسبريس,الإلكترونية  تحذر,من</t>
  </si>
  <si>
    <t>فريق,عمل  عمل,#هسبريس  #هسبريس,يتمنى  يتمنى,لكم  لكم,#عيد_أضحى  #عيد_أضحى,مبارك  مبارك,سعيد  سعيد,كل  كل,عام  عام,و</t>
  </si>
  <si>
    <t>جريدة,هسبريس  هسبريس,الإلكترونية  عبر,تطبيق  تطبيق,نبض  نبض,nabdapp  #خارج_الحدود,عبر</t>
  </si>
  <si>
    <t>صحيفة,هسبريس  هسبريس,نادي  نادي,بايرن  بايرن,ميونخ  ميونخ,الألماني  الألماني,ينافس  ينافس,#النصر  #النصر,السعودي  السعودي,على  على,ضم</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</si>
  <si>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</si>
  <si>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</si>
  <si>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</si>
  <si>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</si>
  <si>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</si>
  <si>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</si>
  <si>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</si>
  <si>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</si>
  <si>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</si>
  <si>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</si>
  <si>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</si>
  <si>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</si>
  <si>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</si>
  <si>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</si>
  <si>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</si>
  <si>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</si>
  <si>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</si>
  <si>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abdenacer_kh fouzfouza123</t>
  </si>
  <si>
    <t>Top Mentioned in Tweet</t>
  </si>
  <si>
    <t>Top Tweeters in Entire Graph</t>
  </si>
  <si>
    <t>Top Tweeters in G1</t>
  </si>
  <si>
    <t>Top Tweeters in G2</t>
  </si>
  <si>
    <t>Top Tweeters in G3</t>
  </si>
  <si>
    <t>Top Tweeters in G4</t>
  </si>
  <si>
    <t>Top Tweeters in G5</t>
  </si>
  <si>
    <t>Top Tweeters in G6</t>
  </si>
  <si>
    <t>Top Tweeters in G7</t>
  </si>
  <si>
    <t>Top Tweeters</t>
  </si>
  <si>
    <t>sheikit_net maroc_actualite hessah_aljaser adooon111 saleh197033 arabcanadanews goelandmarocain 3robi_f_merican rahimmhamed2 qbesup4cibftria</t>
  </si>
  <si>
    <t>hespress israym1 najah_anas abdullahasalsh1 doubl2ewall muhamme53854808</t>
  </si>
  <si>
    <t>hasubhi ksa1352 nabdapp dasnajib</t>
  </si>
  <si>
    <t>modmenalmi2000 butterfly_800 alaa2000am</t>
  </si>
  <si>
    <t>abdenacer_kh imadkech1 fouzfouza123</t>
  </si>
  <si>
    <t>msawt3 l_boughamrane</t>
  </si>
  <si>
    <t>notboutaib itskarimelhani</t>
  </si>
  <si>
    <t>Top URLs in Tweet by Count</t>
  </si>
  <si>
    <t>https://www.hespress.com/societe/441513.html?utm_source=twitter.com&amp;utm_medium=twitter&amp;utm_campaign=news https://www.hespress.com/faits-divers/441510.html?utm_source=twitter.com&amp;utm_medium=twitter&amp;utm_campaign=news https://www.hespress.com/sciences-nature/441469.html?utm_source=twitter.com&amp;utm_medium=twitter&amp;utm_campaign=news https://www.hespress.com/sport/441393.html?utm_source=twitter.com&amp;utm_medium=twitter&amp;utm_campaign=news https://www.hespress.com/faits-divers/441427.html?utm_source=twitter.com&amp;utm_medium=twitter&amp;utm_campaign=news https://www.hespress.com/regions/441403.html?utm_source=twitter.com&amp;utm_medium=twitter&amp;utm_campaign=news https://www.hespress.com/medias/441316.html?utm_source=twitter.com&amp;utm_medium=twitter&amp;utm_campaign=news https://www.hespress.com/international/441331.html?utm_source=twitter.com&amp;utm_medium=twitter&amp;utm_campaign=news https://www.hespress.com/international/441346.html?utm_source=twitter.com&amp;utm_medium=twitter&amp;utm_campaign=news https://www.hespress.com/varieties/441250.html?utm_source=twitter.com&amp;utm_medium=twitter&amp;utm_campaign=news</t>
  </si>
  <si>
    <t>https://twitter.com/i/web/status/1162055421668077570 https://twitter.com/i/web/status/1161956084447358977</t>
  </si>
  <si>
    <t>Top URLs in Tweet by Salience</t>
  </si>
  <si>
    <t>Top Domains in Tweet by Count</t>
  </si>
  <si>
    <t>Top Domains in Tweet by Salience</t>
  </si>
  <si>
    <t>Top Hashtags in Tweet by Count</t>
  </si>
  <si>
    <t>Top Hashtags in Tweet by Salience</t>
  </si>
  <si>
    <t>Top Words in Tweet by Count</t>
  </si>
  <si>
    <t>الخبر في هذا نشر 08 غشت 2019 ترجمته جريدة ونقلته</t>
  </si>
  <si>
    <t>جريدة الإلكترونية منى تحتضن أكبر تجم ع للخيام بالعالم ذنب</t>
  </si>
  <si>
    <t>itskarimelhani ناقل مقال كامل من واش ماكاتمرgش</t>
  </si>
  <si>
    <t>محمد حاج مغربي من بين الحجاج الأوائل الذين التقتهم خلال</t>
  </si>
  <si>
    <t>السعودية تدعو أطراف النزاع اليمني إلى الاجتماع</t>
  </si>
  <si>
    <t>فشكل fouzfouza123 زعما ركز على هاد العالم بالضبط كل مرة</t>
  </si>
  <si>
    <t>و abdenacer_kh fouzfouza123 لأنها لوبي تابع للإمارات في المغرب لأنك</t>
  </si>
  <si>
    <t>جريدة الإلكترونية المغرب يوفر لإسبانيا 76 من تجارة الكهرباء #مال_وأعمال</t>
  </si>
  <si>
    <t>جريدة الإلكترونية في #عمل_بطولي مصل عمره أكثر من 75 سنة</t>
  </si>
  <si>
    <t>جريدة الإلكترونية هيئة روسية تطلب من غوغل حذف مقاطع فيديو</t>
  </si>
  <si>
    <t>hespress فريق عمل #هسبريس يتمنى لكم #عيد_أضحى مبارك سعيد كل</t>
  </si>
  <si>
    <t>فريق عمل #هسبريس يتمنى لكم #عيد_أضحى مبارك سعيد كل عام</t>
  </si>
  <si>
    <t>على hespress شكرا لكم إيضاح الحقائق وليس بغريب المملكة العربية</t>
  </si>
  <si>
    <t>جريدة الإلكترونية الصين هونغ كونغ تمر بأزمة سياسية خطيرة #خارج_الحدود</t>
  </si>
  <si>
    <t>ندوة تناقش إصلاح التعليم والهندسة اللغوية في المغرب</t>
  </si>
  <si>
    <t>السعودي butterfly_800 صحيفة نادي بايرن ميونخ الألماني ينافس #النصر على</t>
  </si>
  <si>
    <t>صحيفة نادي بايرن ميونخ الألماني ينافس #النصر السعودي على ضم</t>
  </si>
  <si>
    <t>hespress لم تجدوا الا جريدة اماراتية ما فائدة مصداقيتكم في</t>
  </si>
  <si>
    <t>و لا hespress يعني الرعايا لم يكنوا راضين عن هذا</t>
  </si>
  <si>
    <t>مفو ض الأخلاقيات الكندي يت هم ترودو بخرق قوانين</t>
  </si>
  <si>
    <t>من hespress الإنصاف ليس شيمكم أقصد المسؤولين على المدعومة والممولة</t>
  </si>
  <si>
    <t>في تنطلق تنهي من عيد رحلات عودة الحجاج المغاربة يوم</t>
  </si>
  <si>
    <t>l_boughamrane hespress جريدة خليجية دابا</t>
  </si>
  <si>
    <t>من منظمة التحرير الفلسطينية تحذر حرب دينية عن اذا علمنا</t>
  </si>
  <si>
    <t>جريدة الإلكترونية #مهم لمحبي #القهوة شربها مع اقتراب وقت الخلود</t>
  </si>
  <si>
    <t>Top Words in Tweet by Salience</t>
  </si>
  <si>
    <t>منظمة التحرير الفلسطينية تحذر حرب دينية عن اذا علمنا اهمية</t>
  </si>
  <si>
    <t>Top Word Pairs in Tweet by Count</t>
  </si>
  <si>
    <t>هذا,الخبر  الخبر,نشر  نشر,في  في,08  08,غشت  غشت,2019  2019,ترجمته  ترجمته,جريدة  جريدة,هسبريس  هسبريس,ونقلته</t>
  </si>
  <si>
    <t>جريدة,هسبريس  هسبريس,الإلكترونية  الإلكترونية,منى  منى,تحتضن  تحتضن,أكبر  أكبر,تجم  تجم,ع  ع,للخيام  للخيام,بالعالم  بالعالم,ذنب</t>
  </si>
  <si>
    <t>itskarimelhani,ناقل  ناقل,مقال  مقال,كامل  كامل,من  من,هسبريس  هسبريس,واش  واش,ماكاتمرgش</t>
  </si>
  <si>
    <t>محمد,حاج  حاج,مغربي  مغربي,من  من,بين  بين,الحجاج  الحجاج,الأوائل  الأوائل,الذين  الذين,التقتهم  التقتهم,هسبريس  هسبريس,خلال</t>
  </si>
  <si>
    <t>السعودية,تدعو  تدعو,أطراف  أطراف,النزاع  النزاع,اليمني  اليمني,إلى  إلى,الاجتماع  الاجتماع,هسبريس</t>
  </si>
  <si>
    <t>fouzfouza123,فشكل  فشكل,زعما  زعما,ركز  ركز,على  على,هاد  هاد,العالم  العالم,بالضبط  بالضبط,هسبريس  هسبريس,كل  كل,مرة</t>
  </si>
  <si>
    <t>abdenacer_kh,fouzfouza123  fouzfouza123,هسبريس  هسبريس,لأنها  لأنها,لوبي  لوبي,تابع  تابع,للإمارات  للإمارات,في  في,المغرب  المغرب,لأنك  لأنك,إن</t>
  </si>
  <si>
    <t>جريدة,هسبريس  هسبريس,الإلكترونية  الإلكترونية,المغرب  المغرب,يوفر  يوفر,لإسبانيا  لإسبانيا,76  76,من  من,تجارة  تجارة,الكهرباء  الكهرباء,#مال_وأعمال</t>
  </si>
  <si>
    <t>جريدة,هسبريس  هسبريس,الإلكترونية  الإلكترونية,في  في,#عمل_بطولي  #عمل_بطولي,مصل  مصل,عمره  عمره,أكثر  أكثر,من  من,75  75,سنة</t>
  </si>
  <si>
    <t>جريدة,هسبريس  هسبريس,الإلكترونية  الإلكترونية,هيئة  هيئة,روسية  روسية,تطلب  تطلب,من  من,غوغل  غوغل,حذف  حذف,مقاطع  مقاطع,فيديو</t>
  </si>
  <si>
    <t>hespress,فريق  فريق,عمل  عمل,#هسبريس  #هسبريس,يتمنى  يتمنى,لكم  لكم,#عيد_أضحى  #عيد_أضحى,مبارك  مبارك,سعيد  سعيد,كل  كل,عام</t>
  </si>
  <si>
    <t>hespress,شكرا  شكرا,لكم  لكم,على  على,إيضاح  إيضاح,الحقائق  الحقائق,وليس  وليس,بغريب  بغريب,على  على,المملكة  المملكة,العربية</t>
  </si>
  <si>
    <t>جريدة,هسبريس  هسبريس,الإلكترونية  الإلكترونية,الصين  الصين,هونغ  هونغ,كونغ  كونغ,تمر  تمر,بأزمة  بأزمة,سياسية  سياسية,خطيرة  خطيرة,#خارج_الحدود</t>
  </si>
  <si>
    <t>ندوة,هسبريس  هسبريس,تناقش  تناقش,إصلاح  إصلاح,التعليم  التعليم,والهندسة  والهندسة,اللغوية  اللغوية,في  في,المغرب</t>
  </si>
  <si>
    <t>butterfly_800,صحيفة  صحيفة,هسبريس  هسبريس,نادي  نادي,بايرن  بايرن,ميونخ  ميونخ,الألماني  الألماني,ينافس  ينافس,#النصر  #النصر,السعودي  السعودي,على</t>
  </si>
  <si>
    <t>hespress,لم  لم,تجدوا  تجدوا,الا  الا,جريدة  جريدة,اماراتية  اماراتية,ما  ما,فائدة  فائدة,هسبريس  هسبريس,مصداقيتكم  مصداقيتكم,في</t>
  </si>
  <si>
    <t>hespress,يعني  يعني,الرعايا  الرعايا,لم  لم,يكنوا  يكنوا,راضين  راضين,عن  عن,هذا  هذا,الاحتفالات  الاحتفالات,و  و,لكن</t>
  </si>
  <si>
    <t>مفو,ض  ض,الأخلاقيات  الأخلاقيات,الكندي  الكندي,يت  يت,هم  هم,ترودو  ترودو,بخرق  بخرق,قوانين  قوانين,هسبريس</t>
  </si>
  <si>
    <t>hespress,الإنصاف  الإنصاف,ليس  ليس,من  من,شيمكم  شيمكم,أقصد  أقصد,المسؤولين  المسؤولين,على  على,هسبريس  هسبريس,المدعومة  المدعومة,والممولة</t>
  </si>
  <si>
    <t>هسبريس,رحلات  رحلات,عودة  عودة,الحجاج  الحجاج,المغاربة  المغاربة,تنطلق  تنطلق,يوم  يوم,الجمعة  هسبريس,صفائح  صفائح,الشيرا  الشيرا,تنهي</t>
  </si>
  <si>
    <t>l_boughamrane,hespress  hespress,هسبريس  هسبريس,جريدة  جريدة,خليجية  خليجية,دابا</t>
  </si>
  <si>
    <t>منظمة,التحرير  التحرير,الفلسطينية  الفلسطينية,تحذر  تحذر,من  من,حرب  حرب,دينية  دينية,عن  عن,هسبريس  هسبريس,اذا  اذا,علمنا</t>
  </si>
  <si>
    <t>جريدة,هسبريس  هسبريس,الإلكترونية  الإلكترونية,#مهم  #مهم,لمحبي  لمحبي,#القهوة  #القهوة,شربها  شربها,مع  مع,اقتراب  اقتراب,وقت  وقت,الخلود</t>
  </si>
  <si>
    <t>Top Word Pairs in Tweet by Salience</t>
  </si>
  <si>
    <t>Word</t>
  </si>
  <si>
    <t>لم</t>
  </si>
  <si>
    <t>ضم</t>
  </si>
  <si>
    <t>الدولي</t>
  </si>
  <si>
    <t>المغربي</t>
  </si>
  <si>
    <t>حكيم</t>
  </si>
  <si>
    <t>زياش</t>
  </si>
  <si>
    <t>النادي</t>
  </si>
  <si>
    <t>كل</t>
  </si>
  <si>
    <t>ليس</t>
  </si>
  <si>
    <t>تحذر</t>
  </si>
  <si>
    <t>عن</t>
  </si>
  <si>
    <t>ق</t>
  </si>
  <si>
    <t>الحجاج</t>
  </si>
  <si>
    <t>المغاربة</t>
  </si>
  <si>
    <t>تنطلق</t>
  </si>
  <si>
    <t>تنهي</t>
  </si>
  <si>
    <t>هونغ</t>
  </si>
  <si>
    <t>كونغ</t>
  </si>
  <si>
    <t>شي</t>
  </si>
  <si>
    <t>خلال</t>
  </si>
  <si>
    <t>هذا</t>
  </si>
  <si>
    <t>لا</t>
  </si>
  <si>
    <t>ير</t>
  </si>
  <si>
    <t>السعودية</t>
  </si>
  <si>
    <t>سعيد</t>
  </si>
  <si>
    <t>عام</t>
  </si>
  <si>
    <t>أنتم</t>
  </si>
  <si>
    <t>بألف</t>
  </si>
  <si>
    <t>خير</t>
  </si>
  <si>
    <t>واش</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</si>
  <si>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</si>
  <si>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</si>
  <si>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</si>
  <si>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</si>
  <si>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</si>
  <si>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</si>
  <si>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</si>
  <si>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</si>
  <si>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</si>
  <si>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</si>
  <si>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</si>
  <si>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</si>
  <si>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</si>
  <si>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</si>
  <si>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</si>
  <si>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</si>
  <si>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</si>
  <si>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</si>
  <si>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</si>
  <si>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</si>
  <si>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</si>
  <si>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</si>
  <si>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</si>
  <si>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</si>
  <si>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</si>
  <si>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</si>
  <si>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</si>
  <si>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</si>
  <si>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</si>
  <si>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</si>
  <si>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</si>
  <si>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</si>
  <si>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</si>
  <si>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</si>
  <si>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</si>
  <si>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</si>
  <si>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</si>
  <si>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</si>
  <si>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</si>
  <si>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</si>
  <si>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</si>
  <si>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</si>
  <si>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</si>
  <si>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</si>
  <si>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</si>
  <si>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</si>
  <si>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</si>
  <si>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</si>
  <si>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</si>
  <si>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</si>
  <si>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</si>
  <si>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Aug</t>
  </si>
  <si>
    <t>9-Aug</t>
  </si>
  <si>
    <t>6 AM</t>
  </si>
  <si>
    <t>9 PM</t>
  </si>
  <si>
    <t>10-Aug</t>
  </si>
  <si>
    <t>12 AM</t>
  </si>
  <si>
    <t>10 AM</t>
  </si>
  <si>
    <t>11 AM</t>
  </si>
  <si>
    <t>11-Aug</t>
  </si>
  <si>
    <t>2 AM</t>
  </si>
  <si>
    <t>4 AM</t>
  </si>
  <si>
    <t>9 AM</t>
  </si>
  <si>
    <t>4 PM</t>
  </si>
  <si>
    <t>7 PM</t>
  </si>
  <si>
    <t>8 PM</t>
  </si>
  <si>
    <t>11 PM</t>
  </si>
  <si>
    <t>12-Aug</t>
  </si>
  <si>
    <t>6 PM</t>
  </si>
  <si>
    <t>13-Aug</t>
  </si>
  <si>
    <t>2 PM</t>
  </si>
  <si>
    <t>14-Aug</t>
  </si>
  <si>
    <t>15-Aug</t>
  </si>
  <si>
    <t>1 AM</t>
  </si>
  <si>
    <t>5 AM</t>
  </si>
  <si>
    <t>5 PM</t>
  </si>
  <si>
    <t>128, 128, 128</t>
  </si>
  <si>
    <t>Red</t>
  </si>
  <si>
    <t>G1: هسبريس في من جريدة إلى الإلكترونية عيد الخبر على المغرب</t>
  </si>
  <si>
    <t>G2: hespress و لكم على فريق عمل #هسبريس يتمنى #عيد_أضحى مبارك</t>
  </si>
  <si>
    <t>G3: جريدة هسبريس الإلكترونية عبر تطبيق نبض nabdapp #خارج_الحدود من</t>
  </si>
  <si>
    <t>G4: السعودي صحيفة هسبريس نادي بايرن ميونخ الألماني ينافس #النصر على</t>
  </si>
  <si>
    <t>G5: fouzfouza123 هسبريس و فشكل</t>
  </si>
  <si>
    <t>G7: من هسبريس</t>
  </si>
  <si>
    <t>Autofill Workbook Results</t>
  </si>
  <si>
    <t>Edge Weight▓1▓2▓0▓True▓Gray▓Red▓▓Edge Weight▓1▓2▓0▓3▓10▓False▓Edge Weight▓1▓2▓0▓35▓12▓False▓▓0▓0▓0▓True▓Black▓Black▓▓Followers▓0▓175290▓0▓162▓1000▓False▓▓0▓0▓0▓0▓0▓False▓▓0▓0▓0▓0▓0▓False▓▓0▓0▓0▓0▓0▓False</t>
  </si>
  <si>
    <t>GraphSource░GraphServerTwitterSearch▓GraphTerm░هسبريس▓ImportDescription░The graph represents a network of 30 Twitter users whose tweets in the requested range contained "هسبريس", or who were replied to or mentioned in those tweets.  The network was obtained from the NodeXL Graph Server on Tuesday, 20 August 2019 at 02:28 UTC.
The requested start date was Sunday, 18 August 2019 at 00:01 UTC and the maximum number of days (going backward) was 14.
The maximum number of tweets collected was 5,000.
The tweets in the network were tweeted over the 6-day, 12-hour, 25-minute period from Friday, 09 August 2019 at 06:40 UTC to Thursday, 15 August 2019 at 19:06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</si>
</sst>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8957662"/>
        <c:axId val="59292367"/>
      </c:barChart>
      <c:catAx>
        <c:axId val="289576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292367"/>
        <c:crosses val="autoZero"/>
        <c:auto val="1"/>
        <c:lblOffset val="100"/>
        <c:noMultiLvlLbl val="0"/>
      </c:catAx>
      <c:valAx>
        <c:axId val="59292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57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هسبريس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Series'!$A$26:$A$72</c:f>
              <c:strCache>
                <c:ptCount val="37"/>
                <c:pt idx="0">
                  <c:v>6 AM
9-Aug
Aug
2019</c:v>
                </c:pt>
                <c:pt idx="1">
                  <c:v>9 PM</c:v>
                </c:pt>
                <c:pt idx="2">
                  <c:v>12 AM
10-Aug</c:v>
                </c:pt>
                <c:pt idx="3">
                  <c:v>6 AM</c:v>
                </c:pt>
                <c:pt idx="4">
                  <c:v>10 AM</c:v>
                </c:pt>
                <c:pt idx="5">
                  <c:v>11 AM</c:v>
                </c:pt>
                <c:pt idx="6">
                  <c:v>2 AM
11-Aug</c:v>
                </c:pt>
                <c:pt idx="7">
                  <c:v>4 AM</c:v>
                </c:pt>
                <c:pt idx="8">
                  <c:v>6 AM</c:v>
                </c:pt>
                <c:pt idx="9">
                  <c:v>9 AM</c:v>
                </c:pt>
                <c:pt idx="10">
                  <c:v>10 AM</c:v>
                </c:pt>
                <c:pt idx="11">
                  <c:v>11 AM</c:v>
                </c:pt>
                <c:pt idx="12">
                  <c:v>4 PM</c:v>
                </c:pt>
                <c:pt idx="13">
                  <c:v>7 PM</c:v>
                </c:pt>
                <c:pt idx="14">
                  <c:v>8 PM</c:v>
                </c:pt>
                <c:pt idx="15">
                  <c:v>11 PM</c:v>
                </c:pt>
                <c:pt idx="16">
                  <c:v>6 AM
12-Aug</c:v>
                </c:pt>
                <c:pt idx="17">
                  <c:v>10 AM</c:v>
                </c:pt>
                <c:pt idx="18">
                  <c:v>11 AM</c:v>
                </c:pt>
                <c:pt idx="19">
                  <c:v>6 PM</c:v>
                </c:pt>
                <c:pt idx="20">
                  <c:v>6 AM
13-Aug</c:v>
                </c:pt>
                <c:pt idx="21">
                  <c:v>10 AM</c:v>
                </c:pt>
                <c:pt idx="22">
                  <c:v>2 PM</c:v>
                </c:pt>
                <c:pt idx="23">
                  <c:v>4 PM</c:v>
                </c:pt>
                <c:pt idx="24">
                  <c:v>7 PM</c:v>
                </c:pt>
                <c:pt idx="25">
                  <c:v>8 PM</c:v>
                </c:pt>
                <c:pt idx="26">
                  <c:v>6 AM
14-Aug</c:v>
                </c:pt>
                <c:pt idx="27">
                  <c:v>10 AM</c:v>
                </c:pt>
                <c:pt idx="28">
                  <c:v>1 AM
15-Aug</c:v>
                </c:pt>
                <c:pt idx="29">
                  <c:v>5 AM</c:v>
                </c:pt>
                <c:pt idx="30">
                  <c:v>6 AM</c:v>
                </c:pt>
                <c:pt idx="31">
                  <c:v>9 AM</c:v>
                </c:pt>
                <c:pt idx="32">
                  <c:v>10 AM</c:v>
                </c:pt>
                <c:pt idx="33">
                  <c:v>11 AM</c:v>
                </c:pt>
                <c:pt idx="34">
                  <c:v>2 PM</c:v>
                </c:pt>
                <c:pt idx="35">
                  <c:v>5 PM</c:v>
                </c:pt>
                <c:pt idx="36">
                  <c:v>7 PM</c:v>
                </c:pt>
              </c:strCache>
            </c:strRef>
          </c:cat>
          <c:val>
            <c:numRef>
              <c:f>'Time Series'!$B$26:$B$72</c:f>
              <c:numCache>
                <c:formatCode>General</c:formatCode>
                <c:ptCount val="37"/>
                <c:pt idx="0">
                  <c:v>1</c:v>
                </c:pt>
                <c:pt idx="1">
                  <c:v>1</c:v>
                </c:pt>
                <c:pt idx="2">
                  <c:v>1</c:v>
                </c:pt>
                <c:pt idx="3">
                  <c:v>1</c:v>
                </c:pt>
                <c:pt idx="4">
                  <c:v>1</c:v>
                </c:pt>
                <c:pt idx="5">
                  <c:v>1</c:v>
                </c:pt>
                <c:pt idx="6">
                  <c:v>1</c:v>
                </c:pt>
                <c:pt idx="7">
                  <c:v>1</c:v>
                </c:pt>
                <c:pt idx="8">
                  <c:v>1</c:v>
                </c:pt>
                <c:pt idx="9">
                  <c:v>1</c:v>
                </c:pt>
                <c:pt idx="10">
                  <c:v>2</c:v>
                </c:pt>
                <c:pt idx="11">
                  <c:v>1</c:v>
                </c:pt>
                <c:pt idx="12">
                  <c:v>2</c:v>
                </c:pt>
                <c:pt idx="13">
                  <c:v>1</c:v>
                </c:pt>
                <c:pt idx="14">
                  <c:v>1</c:v>
                </c:pt>
                <c:pt idx="15">
                  <c:v>1</c:v>
                </c:pt>
                <c:pt idx="16">
                  <c:v>2</c:v>
                </c:pt>
                <c:pt idx="17">
                  <c:v>2</c:v>
                </c:pt>
                <c:pt idx="18">
                  <c:v>1</c:v>
                </c:pt>
                <c:pt idx="19">
                  <c:v>1</c:v>
                </c:pt>
                <c:pt idx="20">
                  <c:v>1</c:v>
                </c:pt>
                <c:pt idx="21">
                  <c:v>2</c:v>
                </c:pt>
                <c:pt idx="22">
                  <c:v>1</c:v>
                </c:pt>
                <c:pt idx="23">
                  <c:v>1</c:v>
                </c:pt>
                <c:pt idx="24">
                  <c:v>1</c:v>
                </c:pt>
                <c:pt idx="25">
                  <c:v>2</c:v>
                </c:pt>
                <c:pt idx="26">
                  <c:v>1</c:v>
                </c:pt>
                <c:pt idx="27">
                  <c:v>2</c:v>
                </c:pt>
                <c:pt idx="28">
                  <c:v>1</c:v>
                </c:pt>
                <c:pt idx="29">
                  <c:v>1</c:v>
                </c:pt>
                <c:pt idx="30">
                  <c:v>1</c:v>
                </c:pt>
                <c:pt idx="31">
                  <c:v>1</c:v>
                </c:pt>
                <c:pt idx="32">
                  <c:v>2</c:v>
                </c:pt>
                <c:pt idx="33">
                  <c:v>1</c:v>
                </c:pt>
                <c:pt idx="34">
                  <c:v>1</c:v>
                </c:pt>
                <c:pt idx="35">
                  <c:v>1</c:v>
                </c:pt>
                <c:pt idx="36">
                  <c:v>1</c:v>
                </c:pt>
              </c:numCache>
            </c:numRef>
          </c:val>
        </c:ser>
        <c:axId val="16411928"/>
        <c:axId val="13489625"/>
      </c:barChart>
      <c:catAx>
        <c:axId val="16411928"/>
        <c:scaling>
          <c:orientation val="minMax"/>
        </c:scaling>
        <c:axPos val="b"/>
        <c:delete val="0"/>
        <c:numFmt formatCode="General" sourceLinked="1"/>
        <c:majorTickMark val="out"/>
        <c:minorTickMark val="none"/>
        <c:tickLblPos val="nextTo"/>
        <c:crossAx val="13489625"/>
        <c:crosses val="autoZero"/>
        <c:auto val="1"/>
        <c:lblOffset val="100"/>
        <c:noMultiLvlLbl val="0"/>
      </c:catAx>
      <c:valAx>
        <c:axId val="13489625"/>
        <c:scaling>
          <c:orientation val="minMax"/>
        </c:scaling>
        <c:axPos val="l"/>
        <c:majorGridlines/>
        <c:delete val="0"/>
        <c:numFmt formatCode="General" sourceLinked="1"/>
        <c:majorTickMark val="out"/>
        <c:minorTickMark val="none"/>
        <c:tickLblPos val="nextTo"/>
        <c:crossAx val="164119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3869256"/>
        <c:axId val="37952393"/>
      </c:barChart>
      <c:catAx>
        <c:axId val="638692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952393"/>
        <c:crosses val="autoZero"/>
        <c:auto val="1"/>
        <c:lblOffset val="100"/>
        <c:noMultiLvlLbl val="0"/>
      </c:catAx>
      <c:valAx>
        <c:axId val="37952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69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027218"/>
        <c:axId val="54244963"/>
      </c:barChart>
      <c:catAx>
        <c:axId val="60272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244963"/>
        <c:crosses val="autoZero"/>
        <c:auto val="1"/>
        <c:lblOffset val="100"/>
        <c:noMultiLvlLbl val="0"/>
      </c:catAx>
      <c:valAx>
        <c:axId val="54244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7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8442620"/>
        <c:axId val="31765853"/>
      </c:barChart>
      <c:catAx>
        <c:axId val="184426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765853"/>
        <c:crosses val="autoZero"/>
        <c:auto val="1"/>
        <c:lblOffset val="100"/>
        <c:noMultiLvlLbl val="0"/>
      </c:catAx>
      <c:valAx>
        <c:axId val="317658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426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7457222"/>
        <c:axId val="22897271"/>
      </c:barChart>
      <c:catAx>
        <c:axId val="174572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897271"/>
        <c:crosses val="autoZero"/>
        <c:auto val="1"/>
        <c:lblOffset val="100"/>
        <c:noMultiLvlLbl val="0"/>
      </c:catAx>
      <c:valAx>
        <c:axId val="22897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57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748848"/>
        <c:axId val="42739633"/>
      </c:barChart>
      <c:catAx>
        <c:axId val="47488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739633"/>
        <c:crosses val="autoZero"/>
        <c:auto val="1"/>
        <c:lblOffset val="100"/>
        <c:noMultiLvlLbl val="0"/>
      </c:catAx>
      <c:valAx>
        <c:axId val="42739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8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9112378"/>
        <c:axId val="39358219"/>
      </c:barChart>
      <c:catAx>
        <c:axId val="491123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358219"/>
        <c:crosses val="autoZero"/>
        <c:auto val="1"/>
        <c:lblOffset val="100"/>
        <c:noMultiLvlLbl val="0"/>
      </c:catAx>
      <c:valAx>
        <c:axId val="39358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123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8679652"/>
        <c:axId val="33899141"/>
      </c:barChart>
      <c:catAx>
        <c:axId val="186796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899141"/>
        <c:crosses val="autoZero"/>
        <c:auto val="1"/>
        <c:lblOffset val="100"/>
        <c:noMultiLvlLbl val="0"/>
      </c:catAx>
      <c:valAx>
        <c:axId val="33899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79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6656814"/>
        <c:axId val="61475871"/>
      </c:barChart>
      <c:catAx>
        <c:axId val="36656814"/>
        <c:scaling>
          <c:orientation val="minMax"/>
        </c:scaling>
        <c:axPos val="b"/>
        <c:delete val="1"/>
        <c:majorTickMark val="out"/>
        <c:minorTickMark val="none"/>
        <c:tickLblPos val="none"/>
        <c:crossAx val="61475871"/>
        <c:crosses val="autoZero"/>
        <c:auto val="1"/>
        <c:lblOffset val="100"/>
        <c:noMultiLvlLbl val="0"/>
      </c:catAx>
      <c:valAx>
        <c:axId val="61475871"/>
        <c:scaling>
          <c:orientation val="minMax"/>
        </c:scaling>
        <c:axPos val="l"/>
        <c:delete val="1"/>
        <c:majorTickMark val="out"/>
        <c:minorTickMark val="none"/>
        <c:tickLblPos val="none"/>
        <c:crossAx val="366568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5" refreshedBy="Marc Smith" refreshedVersion="5">
  <cacheSource type="worksheet">
    <worksheetSource ref="A2:BL4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خارج_الحدود"/>
        <s v="مال_وأعمال"/>
        <s v="عمل_بطولي النار"/>
        <s v="هسبريس عيد_أضحى"/>
        <s v="النصر"/>
        <s v="مهم القهوة النوم"/>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3">
        <d v="2019-08-09T21:32:21.000"/>
        <d v="2019-08-10T00:12:54.000"/>
        <d v="2019-08-10T11:19:49.000"/>
        <d v="2019-08-11T02:04:12.000"/>
        <d v="2019-08-11T04:07:34.000"/>
        <d v="2019-08-11T09:04:12.000"/>
        <d v="2019-08-11T11:41:23.000"/>
        <d v="2019-08-11T16:04:14.000"/>
        <d v="2019-08-11T16:04:23.000"/>
        <d v="2019-08-11T20:48:21.000"/>
        <d v="2019-08-11T23:09:23.000"/>
        <d v="2019-08-12T06:19:06.000"/>
        <d v="2019-08-12T11:08:35.000"/>
        <d v="2019-08-12T18:01:39.000"/>
        <d v="2019-08-13T16:08:22.000"/>
        <d v="2019-08-13T14:06:38.000"/>
        <d v="2019-08-13T19:55:53.000"/>
        <d v="2019-08-13T20:04:41.000"/>
        <d v="2019-08-13T20:48:50.000"/>
        <d v="2019-08-15T01:30:55.000"/>
        <d v="2019-08-15T05:19:25.000"/>
        <d v="2019-08-15T09:07:30.000"/>
        <d v="2019-08-09T06:40:32.000"/>
        <d v="2019-08-10T06:44:01.000"/>
        <d v="2019-08-10T10:13:34.000"/>
        <d v="2019-08-11T06:46:32.000"/>
        <d v="2019-08-11T10:17:03.000"/>
        <d v="2019-08-11T10:17:04.000"/>
        <d v="2019-08-12T06:50:02.000"/>
        <d v="2019-08-12T10:18:33.000"/>
        <d v="2019-08-13T06:53:33.000"/>
        <d v="2019-08-13T10:20:32.000"/>
        <d v="2019-08-13T10:20:33.000"/>
        <d v="2019-08-14T06:56:03.000"/>
        <d v="2019-08-14T10:22:32.000"/>
        <d v="2019-08-14T10:22:33.000"/>
        <d v="2019-08-15T06:59:01.000"/>
        <d v="2019-08-15T10:24:33.000"/>
        <d v="2019-08-11T19:30:02.000"/>
        <d v="2019-08-15T14:38:23.000"/>
        <d v="2019-08-15T11:01:33.000"/>
        <d v="2019-08-15T17:36:17.000"/>
        <d v="2019-08-15T19:06:25.000"/>
      </sharedItems>
      <fieldGroup par="66" base="22">
        <rangePr groupBy="hours" autoEnd="1" autoStart="1" startDate="2019-08-09T06:40:32.000" endDate="2019-08-15T19:06:25.000"/>
        <groupItems count="26">
          <s v="&lt;8/9/2019"/>
          <s v="12 AM"/>
          <s v="1 AM"/>
          <s v="2 AM"/>
          <s v="3 AM"/>
          <s v="4 AM"/>
          <s v="5 AM"/>
          <s v="6 AM"/>
          <s v="7 AM"/>
          <s v="8 AM"/>
          <s v="9 AM"/>
          <s v="10 AM"/>
          <s v="11 AM"/>
          <s v="12 PM"/>
          <s v="1 PM"/>
          <s v="2 PM"/>
          <s v="3 PM"/>
          <s v="4 PM"/>
          <s v="5 PM"/>
          <s v="6 PM"/>
          <s v="7 PM"/>
          <s v="8 PM"/>
          <s v="9 PM"/>
          <s v="10 PM"/>
          <s v="11 PM"/>
          <s v="&gt;8/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09T06:40:32.000" endDate="2019-08-15T19:06:25.000"/>
        <groupItems count="368">
          <s v="&lt;8/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5/2019"/>
        </groupItems>
      </fieldGroup>
    </cacheField>
    <cacheField name="Months" databaseField="0">
      <sharedItems containsMixedTypes="0" count="0"/>
      <fieldGroup base="22">
        <rangePr groupBy="months" autoEnd="1" autoStart="1" startDate="2019-08-09T06:40:32.000" endDate="2019-08-15T19:06:25.000"/>
        <groupItems count="14">
          <s v="&lt;8/9/2019"/>
          <s v="Jan"/>
          <s v="Feb"/>
          <s v="Mar"/>
          <s v="Apr"/>
          <s v="May"/>
          <s v="Jun"/>
          <s v="Jul"/>
          <s v="Aug"/>
          <s v="Sep"/>
          <s v="Oct"/>
          <s v="Nov"/>
          <s v="Dec"/>
          <s v="&gt;8/15/2019"/>
        </groupItems>
      </fieldGroup>
    </cacheField>
    <cacheField name="Years" databaseField="0">
      <sharedItems containsMixedTypes="0" count="0"/>
      <fieldGroup base="22">
        <rangePr groupBy="years" autoEnd="1" autoStart="1" startDate="2019-08-09T06:40:32.000" endDate="2019-08-15T19:06:25.000"/>
        <groupItems count="3">
          <s v="&lt;8/9/2019"/>
          <s v="2019"/>
          <s v="&gt;8/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5">
  <r>
    <s v="3robi_f_merican"/>
    <s v="3robi_f_merican"/>
    <m/>
    <m/>
    <m/>
    <m/>
    <m/>
    <m/>
    <m/>
    <m/>
    <s v="No"/>
    <n v="3"/>
    <m/>
    <m/>
    <x v="0"/>
    <d v="2019-08-09T21:32:21.000"/>
    <s v="هذا الخبر نشر في 08 غشت 2019_x000a__x000a_ترجمته جريدة هسبريس ونقلته حرفيا   دون الإشارة إلى مصدر الخبر_x000a__x000a_واش هادي ماشي سرقة في… https://t.co/1C7frvRSnf"/>
    <s v="https://twitter.com/i/web/status/1159940502113923073"/>
    <s v="twitter.com"/>
    <x v="0"/>
    <m/>
    <s v="http://pbs.twimg.com/profile_images/758826304963620865/VcvQQqnE_normal.jpg"/>
    <x v="0"/>
    <s v="https://twitter.com/#!/3robi_f_merican/status/1159940502113923073"/>
    <m/>
    <m/>
    <s v="1159940502113923073"/>
    <m/>
    <b v="0"/>
    <n v="0"/>
    <s v=""/>
    <b v="0"/>
    <s v="ar"/>
    <m/>
    <s v=""/>
    <b v="0"/>
    <n v="0"/>
    <s v=""/>
    <s v="Facebook"/>
    <b v="1"/>
    <s v="1159940502113923073"/>
    <s v="Tweet"/>
    <n v="0"/>
    <n v="0"/>
    <m/>
    <m/>
    <m/>
    <m/>
    <m/>
    <m/>
    <m/>
    <m/>
    <n v="1"/>
    <s v="1"/>
    <s v="1"/>
    <n v="0"/>
    <n v="0"/>
    <n v="0"/>
    <n v="0"/>
    <n v="0"/>
    <n v="0"/>
    <n v="22"/>
    <n v="100"/>
    <n v="22"/>
  </r>
  <r>
    <s v="saleh197033"/>
    <s v="saleh197033"/>
    <m/>
    <m/>
    <m/>
    <m/>
    <m/>
    <m/>
    <m/>
    <m/>
    <s v="No"/>
    <n v="4"/>
    <m/>
    <m/>
    <x v="0"/>
    <d v="2019-08-10T00:12:54.000"/>
    <s v="جريدة هسبريس الإلكترونية/ منى تحتضن أكبر تجمّع للخيام بالعالم .. &quot;ذنب مغفور وحج مبرور&quot; #خارج_الحدود - عبر تطبيق نبض… https://t.co/bxBVrzlSCh"/>
    <s v="https://twitter.com/i/web/status/1159980906976829441"/>
    <s v="twitter.com"/>
    <x v="1"/>
    <m/>
    <s v="http://pbs.twimg.com/profile_images/521024172663644160/rL1E0LNC_normal.jpeg"/>
    <x v="1"/>
    <s v="https://twitter.com/#!/saleh197033/status/1159980906976829441"/>
    <m/>
    <m/>
    <s v="1159980906976829441"/>
    <m/>
    <b v="0"/>
    <n v="0"/>
    <s v=""/>
    <b v="0"/>
    <s v="ar"/>
    <m/>
    <s v=""/>
    <b v="0"/>
    <n v="0"/>
    <s v=""/>
    <s v="Twitter for Android"/>
    <b v="1"/>
    <s v="1159980906976829441"/>
    <s v="Tweet"/>
    <n v="0"/>
    <n v="0"/>
    <s v="36.375224,28.263741 _x000a_36.375224,28.533339 _x000a_36.854344,28.533339 _x000a_36.854344,28.263741"/>
    <s v="المملكة العربية السعودية"/>
    <s v="SA"/>
    <s v="تبوك, المملكة العربية السعودية"/>
    <s v="0052c27f0a9614d1"/>
    <s v="تبوك"/>
    <s v="city"/>
    <s v="https://api.twitter.com/1.1/geo/id/0052c27f0a9614d1.json"/>
    <n v="1"/>
    <s v="1"/>
    <s v="1"/>
    <n v="0"/>
    <n v="0"/>
    <n v="0"/>
    <n v="0"/>
    <n v="0"/>
    <n v="0"/>
    <n v="18"/>
    <n v="100"/>
    <n v="18"/>
  </r>
  <r>
    <s v="notboutaib"/>
    <s v="itskarimelhani"/>
    <m/>
    <m/>
    <m/>
    <m/>
    <m/>
    <m/>
    <m/>
    <m/>
    <s v="No"/>
    <n v="5"/>
    <m/>
    <m/>
    <x v="1"/>
    <d v="2019-08-10T11:19:49.000"/>
    <s v="@Itskarimelhani ناقل مقال كامل من هسبريس .. واش ماكاتمرgش?!"/>
    <m/>
    <m/>
    <x v="0"/>
    <m/>
    <s v="http://pbs.twimg.com/profile_images/1142833165008080896/oSZLNBEF_normal.jpg"/>
    <x v="2"/>
    <s v="https://twitter.com/#!/notboutaib/status/1160148744291147776"/>
    <m/>
    <m/>
    <s v="1160148744291147776"/>
    <s v="1159822836376227841"/>
    <b v="0"/>
    <n v="0"/>
    <s v="1106620143902302210"/>
    <b v="0"/>
    <s v="ar"/>
    <m/>
    <s v=""/>
    <b v="0"/>
    <n v="0"/>
    <s v=""/>
    <s v="Twitter for Android"/>
    <b v="0"/>
    <s v="1159822836376227841"/>
    <s v="Tweet"/>
    <n v="0"/>
    <n v="0"/>
    <m/>
    <m/>
    <m/>
    <m/>
    <m/>
    <m/>
    <m/>
    <m/>
    <n v="1"/>
    <s v="7"/>
    <s v="7"/>
    <n v="0"/>
    <n v="0"/>
    <n v="0"/>
    <n v="0"/>
    <n v="0"/>
    <n v="0"/>
    <n v="8"/>
    <n v="100"/>
    <n v="8"/>
  </r>
  <r>
    <s v="adooon111"/>
    <s v="adooon111"/>
    <m/>
    <m/>
    <m/>
    <m/>
    <m/>
    <m/>
    <m/>
    <m/>
    <s v="No"/>
    <n v="6"/>
    <m/>
    <m/>
    <x v="0"/>
    <d v="2019-08-11T02:04:12.000"/>
    <s v="السعودية تدعو أطراف النزاع اليمني إلى الاجتماع - هسبريس https://t.co/oFxd2rWCrG https://t.co/Ewzsz4dt4R"/>
    <s v="https://www.hespress.com/international/441179.html?utm_source=dlvr.it&amp;utm_medium=twitter"/>
    <s v="hespress.com"/>
    <x v="0"/>
    <s v="https://pbs.twimg.com/media/EBp3jYfVUAAMEfF.jpg"/>
    <s v="https://pbs.twimg.com/media/EBp3jYfVUAAMEfF.jpg"/>
    <x v="3"/>
    <s v="https://twitter.com/#!/adooon111/status/1160371305272631296"/>
    <m/>
    <m/>
    <s v="1160371305272631296"/>
    <m/>
    <b v="0"/>
    <n v="0"/>
    <s v=""/>
    <b v="0"/>
    <s v="ar"/>
    <m/>
    <s v=""/>
    <b v="0"/>
    <n v="0"/>
    <s v=""/>
    <s v="dlvr.it"/>
    <b v="0"/>
    <s v="1160371305272631296"/>
    <s v="Tweet"/>
    <n v="0"/>
    <n v="0"/>
    <m/>
    <m/>
    <m/>
    <m/>
    <m/>
    <m/>
    <m/>
    <m/>
    <n v="1"/>
    <s v="1"/>
    <s v="1"/>
    <n v="0"/>
    <n v="0"/>
    <n v="0"/>
    <n v="0"/>
    <n v="0"/>
    <n v="0"/>
    <n v="8"/>
    <n v="100"/>
    <n v="8"/>
  </r>
  <r>
    <s v="abdenacer_kh"/>
    <s v="fouzfouza123"/>
    <m/>
    <m/>
    <m/>
    <m/>
    <m/>
    <m/>
    <m/>
    <m/>
    <s v="No"/>
    <n v="7"/>
    <m/>
    <m/>
    <x v="1"/>
    <d v="2019-08-11T04:07:34.000"/>
    <s v="@fouzfouza123 فشكل زعما ركز على هاد العالم بالضبط _x000a_هسبريس كل مرة تخرج لينا شي هبال فشكل ، سيطرو عليها الإماراتيين"/>
    <m/>
    <m/>
    <x v="0"/>
    <m/>
    <s v="http://pbs.twimg.com/profile_images/1149683920306356225/yPASb9VI_normal.jpg"/>
    <x v="4"/>
    <s v="https://twitter.com/#!/abdenacer_kh/status/1160402352890949633"/>
    <m/>
    <m/>
    <s v="1160402352890949633"/>
    <s v="1160400906229362690"/>
    <b v="0"/>
    <n v="0"/>
    <s v="3092857689"/>
    <b v="0"/>
    <s v="ar"/>
    <m/>
    <s v=""/>
    <b v="0"/>
    <n v="0"/>
    <s v=""/>
    <s v="Twitter Web Client"/>
    <b v="0"/>
    <s v="1160400906229362690"/>
    <s v="Tweet"/>
    <n v="0"/>
    <n v="0"/>
    <m/>
    <m/>
    <m/>
    <m/>
    <m/>
    <m/>
    <m/>
    <m/>
    <n v="1"/>
    <s v="5"/>
    <s v="5"/>
    <n v="0"/>
    <n v="0"/>
    <n v="0"/>
    <n v="0"/>
    <n v="0"/>
    <n v="0"/>
    <n v="19"/>
    <n v="100"/>
    <n v="19"/>
  </r>
  <r>
    <s v="imadkech1"/>
    <s v="fouzfouza123"/>
    <m/>
    <m/>
    <m/>
    <m/>
    <m/>
    <m/>
    <m/>
    <m/>
    <s v="No"/>
    <n v="8"/>
    <m/>
    <m/>
    <x v="2"/>
    <d v="2019-08-11T09:04:12.000"/>
    <s v="@Abdenacer_kh @fouzfouza123 هسبريس لأنها لوبي تابع للإمارات في المغرب_x000a_لأنك إن لاحظت خطها و عنوانيها و المصطلحات الت… https://t.co/ocbMlB3Sin"/>
    <s v="https://twitter.com/i/web/status/1160477003495202816"/>
    <s v="twitter.com"/>
    <x v="0"/>
    <m/>
    <s v="http://pbs.twimg.com/profile_images/1084475717612720129/2DlsgsU-_normal.jpg"/>
    <x v="5"/>
    <s v="https://twitter.com/#!/imadkech1/status/1160477003495202816"/>
    <m/>
    <m/>
    <s v="1160477003495202816"/>
    <s v="1160404772329050118"/>
    <b v="0"/>
    <n v="0"/>
    <s v="2542270350"/>
    <b v="0"/>
    <s v="ar"/>
    <m/>
    <s v=""/>
    <b v="0"/>
    <n v="0"/>
    <s v=""/>
    <s v="Twitter Web App"/>
    <b v="1"/>
    <s v="1160404772329050118"/>
    <s v="Tweet"/>
    <n v="0"/>
    <n v="0"/>
    <m/>
    <m/>
    <m/>
    <m/>
    <m/>
    <m/>
    <m/>
    <m/>
    <n v="1"/>
    <s v="5"/>
    <s v="5"/>
    <m/>
    <m/>
    <m/>
    <m/>
    <m/>
    <m/>
    <m/>
    <m/>
    <m/>
  </r>
  <r>
    <s v="dasnajib"/>
    <s v="nabdapp"/>
    <m/>
    <m/>
    <m/>
    <m/>
    <m/>
    <m/>
    <m/>
    <m/>
    <s v="No"/>
    <n v="10"/>
    <m/>
    <m/>
    <x v="2"/>
    <d v="2019-08-11T11:41:23.000"/>
    <s v="جريدة هسبريس الإلكترونية/ المغرب يوفر لإسبانيا 76 % من تجارة الكهرباء #مال_وأعمال - عبر تطبيق نبض @NabdApp _x000a_https://t.co/QqGKROkllW"/>
    <s v="http://nabdapp.com/t/63403317"/>
    <s v="nabdapp.com"/>
    <x v="2"/>
    <m/>
    <s v="http://pbs.twimg.com/profile_images/1047616660830662656/eirp5ksB_normal.jpg"/>
    <x v="6"/>
    <s v="https://twitter.com/#!/dasnajib/status/1160516560215314432"/>
    <m/>
    <m/>
    <s v="1160516560215314432"/>
    <m/>
    <b v="0"/>
    <n v="0"/>
    <s v=""/>
    <b v="0"/>
    <s v="ar"/>
    <m/>
    <s v=""/>
    <b v="0"/>
    <n v="0"/>
    <s v=""/>
    <s v="Twitter for Android"/>
    <b v="0"/>
    <s v="1160516560215314432"/>
    <s v="Tweet"/>
    <n v="0"/>
    <n v="0"/>
    <m/>
    <m/>
    <m/>
    <m/>
    <m/>
    <m/>
    <m/>
    <m/>
    <n v="1"/>
    <s v="3"/>
    <s v="3"/>
    <n v="0"/>
    <n v="0"/>
    <n v="0"/>
    <n v="0"/>
    <n v="0"/>
    <n v="0"/>
    <n v="15"/>
    <n v="100"/>
    <n v="15"/>
  </r>
  <r>
    <s v="hessah_aljaser"/>
    <s v="hessah_aljaser"/>
    <m/>
    <m/>
    <m/>
    <m/>
    <m/>
    <m/>
    <m/>
    <m/>
    <s v="No"/>
    <n v="11"/>
    <m/>
    <m/>
    <x v="0"/>
    <d v="2019-08-11T16:04:14.000"/>
    <s v="جريدة هسبريس الإلكترونية/ في #عمل_بطولي.. مصلٍّ عمره أكثر من 75 سنة تصدى لشاب نرويجي أطلق #النار على 3 أشخاص كانوا… https://t.co/ctZ0qzTLNk"/>
    <s v="https://twitter.com/i/web/status/1160582708663336961"/>
    <s v="twitter.com"/>
    <x v="3"/>
    <m/>
    <s v="http://pbs.twimg.com/profile_images/552777729783775232/IAbwh3v4_normal.jpeg"/>
    <x v="7"/>
    <s v="https://twitter.com/#!/hessah_aljaser/status/1160582708663336961"/>
    <m/>
    <m/>
    <s v="1160582708663336961"/>
    <m/>
    <b v="0"/>
    <n v="0"/>
    <s v=""/>
    <b v="0"/>
    <s v="ar"/>
    <m/>
    <s v=""/>
    <b v="0"/>
    <n v="0"/>
    <s v=""/>
    <s v="تطبيق نبض"/>
    <b v="1"/>
    <s v="1160582708663336961"/>
    <s v="Tweet"/>
    <n v="0"/>
    <n v="0"/>
    <m/>
    <m/>
    <m/>
    <m/>
    <m/>
    <m/>
    <m/>
    <m/>
    <n v="1"/>
    <s v="1"/>
    <s v="1"/>
    <n v="0"/>
    <n v="0"/>
    <n v="0"/>
    <n v="0"/>
    <n v="0"/>
    <n v="0"/>
    <n v="20"/>
    <n v="100"/>
    <n v="20"/>
  </r>
  <r>
    <s v="itskarimelhani"/>
    <s v="itskarimelhani"/>
    <m/>
    <m/>
    <m/>
    <m/>
    <m/>
    <m/>
    <m/>
    <m/>
    <s v="No"/>
    <n v="12"/>
    <m/>
    <m/>
    <x v="0"/>
    <d v="2019-08-11T16:04:23.000"/>
    <s v="محمد حاج مغربي من بين الحجاج الأوائل الذين التقتهم هسبريس خلال جولتها الصباحية بمخيمات المغاربة، حيث لم يجد الكلمات… https://t.co/jVHZjKtMRn"/>
    <s v="https://twitter.com/i/web/status/1160582743719325697"/>
    <s v="twitter.com"/>
    <x v="0"/>
    <m/>
    <s v="http://pbs.twimg.com/profile_images/1146932748415918080/TTD9454e_normal.jpg"/>
    <x v="8"/>
    <s v="https://twitter.com/#!/itskarimelhani/status/1160582743719325697"/>
    <m/>
    <m/>
    <s v="1160582743719325697"/>
    <s v="1160582742125494273"/>
    <b v="0"/>
    <n v="0"/>
    <s v="1106620143902302210"/>
    <b v="0"/>
    <s v="ar"/>
    <m/>
    <s v=""/>
    <b v="0"/>
    <n v="0"/>
    <s v=""/>
    <s v="Twitter Web App"/>
    <b v="1"/>
    <s v="1160582742125494273"/>
    <s v="Tweet"/>
    <n v="0"/>
    <n v="0"/>
    <m/>
    <m/>
    <m/>
    <m/>
    <m/>
    <m/>
    <m/>
    <m/>
    <n v="1"/>
    <s v="7"/>
    <s v="7"/>
    <n v="0"/>
    <n v="0"/>
    <n v="0"/>
    <n v="0"/>
    <n v="0"/>
    <n v="0"/>
    <n v="19"/>
    <n v="100"/>
    <n v="19"/>
  </r>
  <r>
    <s v="ksa1352"/>
    <s v="nabdapp"/>
    <m/>
    <m/>
    <m/>
    <m/>
    <m/>
    <m/>
    <m/>
    <m/>
    <s v="No"/>
    <n v="13"/>
    <m/>
    <m/>
    <x v="2"/>
    <d v="2019-08-11T20:48:21.000"/>
    <s v="جريدة هسبريس الإلكترونية/ هيئة روسية تطلب من &quot;غوغل&quot; حذف &quot;مقاطع فيديو&quot; #خارج_الحدود - عبر تطبيق نبض @NabdApp _x000a_https://t.co/yNq81wH5FU"/>
    <s v="http://nabdapp.com/t/63415524"/>
    <s v="nabdapp.com"/>
    <x v="1"/>
    <m/>
    <s v="http://pbs.twimg.com/profile_images/1019701070564679680/leS4uwis_normal.jpg"/>
    <x v="9"/>
    <s v="https://twitter.com/#!/ksa1352/status/1160654204941328384"/>
    <m/>
    <m/>
    <s v="1160654204941328384"/>
    <m/>
    <b v="0"/>
    <n v="0"/>
    <s v=""/>
    <b v="0"/>
    <s v="ar"/>
    <m/>
    <s v=""/>
    <b v="0"/>
    <n v="0"/>
    <s v=""/>
    <s v="Twitter for Android"/>
    <b v="0"/>
    <s v="1160654204941328384"/>
    <s v="Tweet"/>
    <n v="0"/>
    <n v="0"/>
    <m/>
    <m/>
    <m/>
    <m/>
    <m/>
    <m/>
    <m/>
    <m/>
    <n v="1"/>
    <s v="3"/>
    <s v="3"/>
    <n v="0"/>
    <n v="0"/>
    <n v="0"/>
    <n v="0"/>
    <n v="0"/>
    <n v="0"/>
    <n v="16"/>
    <n v="100"/>
    <n v="16"/>
  </r>
  <r>
    <s v="najah_anas"/>
    <s v="hespress"/>
    <m/>
    <m/>
    <m/>
    <m/>
    <m/>
    <m/>
    <m/>
    <m/>
    <s v="No"/>
    <n v="14"/>
    <m/>
    <m/>
    <x v="2"/>
    <d v="2019-08-11T23:09:23.000"/>
    <s v="RT @hespress: فريق عمل #هسبريس يتمنى لكم #عيد_أضحى مبارك سعيد. 🐑_x000a_كل عام و أنتم بألف خير. https://t.co/oUYAeAkDo2"/>
    <m/>
    <m/>
    <x v="4"/>
    <s v="https://pbs.twimg.com/media/EBtm7OeXoAA7HMa.jpg"/>
    <s v="https://pbs.twimg.com/media/EBtm7OeXoAA7HMa.jpg"/>
    <x v="10"/>
    <s v="https://twitter.com/#!/najah_anas/status/1160689700899831815"/>
    <m/>
    <m/>
    <s v="1160689700899831815"/>
    <m/>
    <b v="0"/>
    <n v="0"/>
    <s v=""/>
    <b v="0"/>
    <s v="ar"/>
    <m/>
    <s v=""/>
    <b v="0"/>
    <n v="0"/>
    <s v="1160634498687655936"/>
    <s v="Twitter Web App"/>
    <b v="0"/>
    <s v="1160634498687655936"/>
    <s v="Tweet"/>
    <n v="0"/>
    <n v="0"/>
    <m/>
    <m/>
    <m/>
    <m/>
    <m/>
    <m/>
    <m/>
    <m/>
    <n v="1"/>
    <s v="2"/>
    <s v="2"/>
    <n v="0"/>
    <n v="0"/>
    <n v="0"/>
    <n v="0"/>
    <n v="0"/>
    <n v="0"/>
    <n v="16"/>
    <n v="100"/>
    <n v="16"/>
  </r>
  <r>
    <s v="abdullahasalsh1"/>
    <s v="hespress"/>
    <m/>
    <m/>
    <m/>
    <m/>
    <m/>
    <m/>
    <m/>
    <m/>
    <s v="No"/>
    <n v="15"/>
    <m/>
    <m/>
    <x v="1"/>
    <d v="2019-08-12T06:19:06.000"/>
    <s v="@hespress شكراً لكم على إيضاح الحقائق وليس بغريب على المملكة العربية السعودية قيادة وشعب خدمة حجاج بيت الله فيما يخ… https://t.co/iqnDNCSrg3"/>
    <s v="https://twitter.com/i/web/status/1160797839330545664"/>
    <s v="twitter.com"/>
    <x v="0"/>
    <m/>
    <s v="http://pbs.twimg.com/profile_images/1144649419977121792/uOPFBYA7_normal.jpg"/>
    <x v="11"/>
    <s v="https://twitter.com/#!/abdullahasalsh1/status/1160797839330545664"/>
    <m/>
    <m/>
    <s v="1160797839330545664"/>
    <s v="1160780463478153216"/>
    <b v="0"/>
    <n v="0"/>
    <s v="109556877"/>
    <b v="0"/>
    <s v="ar"/>
    <m/>
    <s v=""/>
    <b v="0"/>
    <n v="0"/>
    <s v=""/>
    <s v="Twitter for iPhone"/>
    <b v="1"/>
    <s v="1160780463478153216"/>
    <s v="Tweet"/>
    <n v="0"/>
    <n v="0"/>
    <m/>
    <m/>
    <m/>
    <m/>
    <m/>
    <m/>
    <m/>
    <m/>
    <n v="1"/>
    <s v="2"/>
    <s v="2"/>
    <n v="0"/>
    <n v="0"/>
    <n v="0"/>
    <n v="0"/>
    <n v="0"/>
    <n v="0"/>
    <n v="20"/>
    <n v="100"/>
    <n v="20"/>
  </r>
  <r>
    <s v="hasubhi"/>
    <s v="nabdapp"/>
    <m/>
    <m/>
    <m/>
    <m/>
    <m/>
    <m/>
    <m/>
    <m/>
    <s v="No"/>
    <n v="16"/>
    <m/>
    <m/>
    <x v="2"/>
    <d v="2019-08-12T11:08:35.000"/>
    <s v="جريدة هسبريس الإلكترونية/ الصين: &quot;هونغ كونغ&quot; تمر بأزمة سياسية خطيرة #خارج_الحدود - عبر تطبيق نبض @NabdApp _x000a_https://t.co/NaxFQLeh2H"/>
    <s v="http://nabdapp.com/t/63423564"/>
    <s v="nabdapp.com"/>
    <x v="1"/>
    <m/>
    <s v="http://pbs.twimg.com/profile_images/2609850310/dnjwplxk0pyxcme749t5_normal.jpeg"/>
    <x v="12"/>
    <s v="https://twitter.com/#!/hasubhi/status/1160870692625289217"/>
    <m/>
    <m/>
    <s v="1160870692625289217"/>
    <m/>
    <b v="0"/>
    <n v="0"/>
    <s v=""/>
    <b v="0"/>
    <s v="ar"/>
    <m/>
    <s v=""/>
    <b v="0"/>
    <n v="0"/>
    <s v=""/>
    <s v="Twitter for Android"/>
    <b v="0"/>
    <s v="1160870692625289217"/>
    <s v="Tweet"/>
    <n v="0"/>
    <n v="0"/>
    <m/>
    <m/>
    <m/>
    <m/>
    <m/>
    <m/>
    <m/>
    <m/>
    <n v="1"/>
    <s v="3"/>
    <s v="3"/>
    <n v="0"/>
    <n v="0"/>
    <n v="0"/>
    <n v="0"/>
    <n v="0"/>
    <n v="0"/>
    <n v="15"/>
    <n v="100"/>
    <n v="15"/>
  </r>
  <r>
    <s v="sheikit_net"/>
    <s v="sheikit_net"/>
    <m/>
    <m/>
    <m/>
    <m/>
    <m/>
    <m/>
    <m/>
    <m/>
    <s v="No"/>
    <n v="17"/>
    <m/>
    <m/>
    <x v="0"/>
    <d v="2019-08-12T18:01:39.000"/>
    <s v="ندوة هسبريس تناقش إصلاح التعليم والهندسة اللغوية في المغرب https://t.co/HqIzZXuhnR"/>
    <s v="https://sheikit.net/t/230130/"/>
    <s v="sheikit.net"/>
    <x v="0"/>
    <m/>
    <s v="http://pbs.twimg.com/profile_images/378800000203103733/9e181a2fb4aab33649e74b12a650af68_normal.png"/>
    <x v="13"/>
    <s v="https://twitter.com/#!/sheikit_net/status/1160974643836182528"/>
    <m/>
    <m/>
    <s v="1160974643836182528"/>
    <m/>
    <b v="0"/>
    <n v="0"/>
    <s v=""/>
    <b v="0"/>
    <s v="ar"/>
    <m/>
    <s v=""/>
    <b v="0"/>
    <n v="0"/>
    <s v=""/>
    <s v="Sheikit DEV"/>
    <b v="0"/>
    <s v="1160974643836182528"/>
    <s v="Tweet"/>
    <n v="0"/>
    <n v="0"/>
    <m/>
    <m/>
    <m/>
    <m/>
    <m/>
    <m/>
    <m/>
    <m/>
    <n v="1"/>
    <s v="1"/>
    <s v="1"/>
    <n v="0"/>
    <n v="0"/>
    <n v="0"/>
    <n v="0"/>
    <n v="0"/>
    <n v="0"/>
    <n v="9"/>
    <n v="100"/>
    <n v="9"/>
  </r>
  <r>
    <s v="modmenalmi2000"/>
    <s v="butterfly_800"/>
    <m/>
    <m/>
    <m/>
    <m/>
    <m/>
    <m/>
    <m/>
    <m/>
    <s v="No"/>
    <n v="18"/>
    <m/>
    <m/>
    <x v="2"/>
    <d v="2019-08-13T16:08:22.000"/>
    <s v="RT @butterfly_800: *🚨صحيفة هسبريس :*_x000a_*🔷 نادي بايرن ميونخ الألماني ينافس #النصر السعودي على ضم الدولي المغربي حكيم زياش*_x000a_*🔶النادي السعودي ير…"/>
    <m/>
    <m/>
    <x v="5"/>
    <m/>
    <s v="http://pbs.twimg.com/profile_images/1130252726699536384/HH8S93dF_normal.jpg"/>
    <x v="14"/>
    <s v="https://twitter.com/#!/modmenalmi2000/status/1161308520823889922"/>
    <m/>
    <m/>
    <s v="1161308520823889922"/>
    <m/>
    <b v="0"/>
    <n v="0"/>
    <s v=""/>
    <b v="0"/>
    <s v="ar"/>
    <m/>
    <s v=""/>
    <b v="0"/>
    <n v="0"/>
    <s v="1161277887460401152"/>
    <s v="Twitter for Android"/>
    <b v="0"/>
    <s v="1161277887460401152"/>
    <s v="Tweet"/>
    <n v="0"/>
    <n v="0"/>
    <m/>
    <m/>
    <m/>
    <m/>
    <m/>
    <m/>
    <m/>
    <m/>
    <n v="1"/>
    <s v="4"/>
    <s v="4"/>
    <n v="0"/>
    <n v="0"/>
    <n v="0"/>
    <n v="0"/>
    <n v="0"/>
    <n v="0"/>
    <n v="20"/>
    <n v="100"/>
    <n v="20"/>
  </r>
  <r>
    <s v="butterfly_800"/>
    <s v="butterfly_800"/>
    <m/>
    <m/>
    <m/>
    <m/>
    <m/>
    <m/>
    <m/>
    <m/>
    <s v="No"/>
    <n v="19"/>
    <m/>
    <m/>
    <x v="0"/>
    <d v="2019-08-13T14:06:38.000"/>
    <s v="*🚨صحيفة هسبريس :*_x000a_*🔷 نادي بايرن ميونخ الألماني ينافس #النصر السعودي على ضم الدولي المغربي حكيم زياش*_x000a_*🔶النادي السعو… https://t.co/C6zexsUF7E"/>
    <s v="https://twitter.com/i/web/status/1161277887460401152"/>
    <s v="twitter.com"/>
    <x v="5"/>
    <m/>
    <s v="http://pbs.twimg.com/profile_images/1159976743115141120/m8ouw6-w_normal.jpg"/>
    <x v="15"/>
    <s v="https://twitter.com/#!/butterfly_800/status/1161277887460401152"/>
    <m/>
    <m/>
    <s v="1161277887460401152"/>
    <m/>
    <b v="0"/>
    <n v="0"/>
    <s v=""/>
    <b v="0"/>
    <s v="ar"/>
    <m/>
    <s v=""/>
    <b v="0"/>
    <n v="0"/>
    <s v=""/>
    <s v="Twitter for iPhone"/>
    <b v="1"/>
    <s v="1161277887460401152"/>
    <s v="Tweet"/>
    <n v="0"/>
    <n v="0"/>
    <m/>
    <m/>
    <m/>
    <m/>
    <m/>
    <m/>
    <m/>
    <m/>
    <n v="1"/>
    <s v="4"/>
    <s v="4"/>
    <n v="0"/>
    <n v="0"/>
    <n v="0"/>
    <n v="0"/>
    <n v="0"/>
    <n v="0"/>
    <n v="17"/>
    <n v="100"/>
    <n v="17"/>
  </r>
  <r>
    <s v="alaa2000am"/>
    <s v="butterfly_800"/>
    <m/>
    <m/>
    <m/>
    <m/>
    <m/>
    <m/>
    <m/>
    <m/>
    <s v="No"/>
    <n v="20"/>
    <m/>
    <m/>
    <x v="2"/>
    <d v="2019-08-13T19:55:53.000"/>
    <s v="RT @butterfly_800: *🚨صحيفة هسبريس :*_x000a_*🔷 نادي بايرن ميونخ الألماني ينافس #النصر السعودي على ضم الدولي المغربي حكيم زياش*_x000a_*🔶النادي السعودي ير…"/>
    <m/>
    <m/>
    <x v="5"/>
    <m/>
    <s v="http://pbs.twimg.com/profile_images/1120362592378212353/2OJUhsuk_normal.jpg"/>
    <x v="16"/>
    <s v="https://twitter.com/#!/alaa2000am/status/1161365778219843584"/>
    <m/>
    <m/>
    <s v="1161365778219843584"/>
    <m/>
    <b v="0"/>
    <n v="0"/>
    <s v=""/>
    <b v="0"/>
    <s v="ar"/>
    <m/>
    <s v=""/>
    <b v="0"/>
    <n v="0"/>
    <s v="1161277887460401152"/>
    <s v="Twitter for iPhone"/>
    <b v="0"/>
    <s v="1161277887460401152"/>
    <s v="Tweet"/>
    <n v="0"/>
    <n v="0"/>
    <m/>
    <m/>
    <m/>
    <m/>
    <m/>
    <m/>
    <m/>
    <m/>
    <n v="1"/>
    <s v="4"/>
    <s v="4"/>
    <n v="0"/>
    <n v="0"/>
    <n v="0"/>
    <n v="0"/>
    <n v="0"/>
    <n v="0"/>
    <n v="20"/>
    <n v="100"/>
    <n v="20"/>
  </r>
  <r>
    <s v="israym1"/>
    <s v="hespress"/>
    <m/>
    <m/>
    <m/>
    <m/>
    <m/>
    <m/>
    <m/>
    <m/>
    <s v="No"/>
    <n v="21"/>
    <m/>
    <m/>
    <x v="1"/>
    <d v="2019-08-13T20:04:41.000"/>
    <s v="@hespress لم تجدوا الا جريدة اماراتية ما فائدة هسبريس مصداقيتكم في الحضيض"/>
    <m/>
    <m/>
    <x v="0"/>
    <m/>
    <s v="http://pbs.twimg.com/profile_images/1140775077102981125/x4ipkZ3E_normal.jpg"/>
    <x v="17"/>
    <s v="https://twitter.com/#!/israym1/status/1161367991755448323"/>
    <m/>
    <m/>
    <s v="1161367991755448323"/>
    <s v="1161362676108255232"/>
    <b v="0"/>
    <n v="0"/>
    <s v="109556877"/>
    <b v="0"/>
    <s v="ar"/>
    <m/>
    <s v=""/>
    <b v="0"/>
    <n v="0"/>
    <s v=""/>
    <s v="Twitter for iPhone"/>
    <b v="0"/>
    <s v="1161362676108255232"/>
    <s v="Tweet"/>
    <n v="0"/>
    <n v="0"/>
    <m/>
    <m/>
    <m/>
    <m/>
    <m/>
    <m/>
    <m/>
    <m/>
    <n v="1"/>
    <s v="2"/>
    <s v="2"/>
    <n v="0"/>
    <n v="0"/>
    <n v="0"/>
    <n v="0"/>
    <n v="0"/>
    <n v="0"/>
    <n v="12"/>
    <n v="100"/>
    <n v="12"/>
  </r>
  <r>
    <s v="qbesup4cibftria"/>
    <s v="qbesup4cibftria"/>
    <m/>
    <m/>
    <m/>
    <m/>
    <m/>
    <m/>
    <m/>
    <m/>
    <s v="No"/>
    <n v="22"/>
    <m/>
    <m/>
    <x v="0"/>
    <d v="2019-08-13T20:48:50.000"/>
    <s v="هسبريس"/>
    <m/>
    <m/>
    <x v="0"/>
    <m/>
    <s v="http://pbs.twimg.com/profile_images/1161378545563766784/EsIZqZav_normal.jpg"/>
    <x v="18"/>
    <s v="https://twitter.com/#!/qbesup4cibftria/status/1161379105528590336"/>
    <m/>
    <m/>
    <s v="1161379105528590336"/>
    <m/>
    <b v="0"/>
    <n v="0"/>
    <s v=""/>
    <b v="0"/>
    <s v="ar"/>
    <m/>
    <s v=""/>
    <b v="0"/>
    <n v="0"/>
    <s v=""/>
    <s v="Twitter Web App"/>
    <b v="0"/>
    <s v="1161379105528590336"/>
    <s v="Tweet"/>
    <n v="0"/>
    <n v="0"/>
    <m/>
    <m/>
    <m/>
    <m/>
    <m/>
    <m/>
    <m/>
    <m/>
    <n v="1"/>
    <s v="1"/>
    <s v="1"/>
    <n v="0"/>
    <n v="0"/>
    <n v="0"/>
    <n v="0"/>
    <n v="0"/>
    <n v="0"/>
    <n v="1"/>
    <n v="100"/>
    <n v="1"/>
  </r>
  <r>
    <s v="doubl2ewall"/>
    <s v="hespress"/>
    <m/>
    <m/>
    <m/>
    <m/>
    <m/>
    <m/>
    <m/>
    <m/>
    <s v="No"/>
    <n v="23"/>
    <m/>
    <m/>
    <x v="1"/>
    <d v="2019-08-15T01:30:55.000"/>
    <s v="@hespress يعني الرعايا لم يكنوا راضين عن هذا الاحتفالات و لكن الكل  كان صامت خانع و لا ينتقذ  حتى لا يغبر له الشقف… https://t.co/9OeRHUxd05"/>
    <s v="https://twitter.com/i/web/status/1161812480680759296"/>
    <s v="twitter.com"/>
    <x v="0"/>
    <m/>
    <s v="http://pbs.twimg.com/profile_images/1156027428671647745/mRclQYjI_normal.jpg"/>
    <x v="19"/>
    <s v="https://twitter.com/#!/doubl2ewall/status/1161812480680759296"/>
    <m/>
    <m/>
    <s v="1161812480680759296"/>
    <s v="1161623636677189632"/>
    <b v="0"/>
    <n v="0"/>
    <s v="109556877"/>
    <b v="0"/>
    <s v="ar"/>
    <m/>
    <s v=""/>
    <b v="0"/>
    <n v="0"/>
    <s v=""/>
    <s v="Twitter for Android"/>
    <b v="1"/>
    <s v="1161623636677189632"/>
    <s v="Tweet"/>
    <n v="0"/>
    <n v="0"/>
    <m/>
    <m/>
    <m/>
    <m/>
    <m/>
    <m/>
    <m/>
    <m/>
    <n v="1"/>
    <s v="2"/>
    <s v="2"/>
    <n v="0"/>
    <n v="0"/>
    <n v="0"/>
    <n v="0"/>
    <n v="0"/>
    <n v="0"/>
    <n v="23"/>
    <n v="100"/>
    <n v="23"/>
  </r>
  <r>
    <s v="arabcanadanews"/>
    <s v="arabcanadanews"/>
    <m/>
    <m/>
    <m/>
    <m/>
    <m/>
    <m/>
    <m/>
    <m/>
    <s v="No"/>
    <n v="24"/>
    <m/>
    <m/>
    <x v="0"/>
    <d v="2019-08-15T05:19:25.000"/>
    <s v="مفوّض الأخلاقيات الكندي يتّهم ترودو بخرق قوانين - هسبريس https://t.co/HMyWB7OYQG"/>
    <s v="https://news.google.com/__i/rss/rd/articles/CBMiMmh0dHBzOi8vd3d3Lmhlc3ByZXNzLmNvbS9pbnRlcm5hdGlvbmFsLzQ0MTUxNC5odG1s0gEA?oc=5"/>
    <s v="google.com"/>
    <x v="0"/>
    <m/>
    <s v="http://pbs.twimg.com/profile_images/418461755929403392/7N8K4O94_normal.jpeg"/>
    <x v="20"/>
    <s v="https://twitter.com/#!/arabcanadanews/status/1161869983514841090"/>
    <m/>
    <m/>
    <s v="1161869983514841090"/>
    <m/>
    <b v="0"/>
    <n v="0"/>
    <s v=""/>
    <b v="0"/>
    <s v="ar"/>
    <m/>
    <s v=""/>
    <b v="0"/>
    <n v="0"/>
    <s v=""/>
    <s v="IFTTT"/>
    <b v="0"/>
    <s v="1161869983514841090"/>
    <s v="Tweet"/>
    <n v="0"/>
    <n v="0"/>
    <m/>
    <m/>
    <m/>
    <m/>
    <m/>
    <m/>
    <m/>
    <m/>
    <n v="1"/>
    <s v="1"/>
    <s v="1"/>
    <n v="0"/>
    <n v="0"/>
    <n v="0"/>
    <n v="0"/>
    <n v="0"/>
    <n v="0"/>
    <n v="10"/>
    <n v="100"/>
    <n v="10"/>
  </r>
  <r>
    <s v="muhamme53854808"/>
    <s v="hespress"/>
    <m/>
    <m/>
    <m/>
    <m/>
    <m/>
    <m/>
    <m/>
    <m/>
    <s v="No"/>
    <n v="25"/>
    <m/>
    <m/>
    <x v="1"/>
    <d v="2019-08-15T09:07:30.000"/>
    <s v="@hespress الإنصاف ليس من شيمكم أقصد المسؤولين على هسبريس المدعومة والممولة من الإمارات. إذن كفاكم سباحة في مياه المجاري."/>
    <m/>
    <m/>
    <x v="0"/>
    <m/>
    <s v="http://abs.twimg.com/sticky/default_profile_images/default_profile_normal.png"/>
    <x v="21"/>
    <s v="https://twitter.com/#!/muhamme53854808/status/1161927385564028928"/>
    <m/>
    <m/>
    <s v="1161927385564028928"/>
    <s v="1161875928869306368"/>
    <b v="0"/>
    <n v="0"/>
    <s v="109556877"/>
    <b v="0"/>
    <s v="ar"/>
    <m/>
    <s v=""/>
    <b v="0"/>
    <n v="0"/>
    <s v=""/>
    <s v="Twitter for Android"/>
    <b v="0"/>
    <s v="1161875928869306368"/>
    <s v="Tweet"/>
    <n v="0"/>
    <n v="0"/>
    <m/>
    <m/>
    <m/>
    <m/>
    <m/>
    <m/>
    <m/>
    <m/>
    <n v="1"/>
    <s v="2"/>
    <s v="2"/>
    <n v="0"/>
    <n v="0"/>
    <n v="0"/>
    <n v="0"/>
    <n v="0"/>
    <n v="0"/>
    <n v="19"/>
    <n v="100"/>
    <n v="19"/>
  </r>
  <r>
    <s v="maroc_actualite"/>
    <s v="maroc_actualite"/>
    <m/>
    <m/>
    <m/>
    <m/>
    <m/>
    <m/>
    <m/>
    <m/>
    <s v="No"/>
    <n v="26"/>
    <m/>
    <m/>
    <x v="0"/>
    <d v="2019-08-09T06:40:32.000"/>
    <s v="هسبريس - الشّبيبة الاتحاديّة بتطوان تحذر من تنامي الانتحار https://t.co/umbBD55LJH"/>
    <s v="https://www.hespress.com/societe/440978.html?utm_source=twitter.com&amp;utm_medium=twitter&amp;utm_campaign=news"/>
    <s v="hespress.com"/>
    <x v="0"/>
    <m/>
    <s v="http://pbs.twimg.com/profile_images/659867383859810304/MfJ78-7k_normal.jpg"/>
    <x v="22"/>
    <s v="https://twitter.com/#!/maroc_actualite/status/1159716071374409728"/>
    <m/>
    <m/>
    <s v="1159716071374409728"/>
    <m/>
    <b v="0"/>
    <n v="0"/>
    <s v=""/>
    <b v="0"/>
    <s v="ar"/>
    <m/>
    <s v=""/>
    <b v="0"/>
    <n v="0"/>
    <s v=""/>
    <s v="dlvr.it"/>
    <b v="0"/>
    <s v="1159716071374409728"/>
    <s v="Tweet"/>
    <n v="0"/>
    <n v="0"/>
    <m/>
    <m/>
    <m/>
    <m/>
    <m/>
    <m/>
    <m/>
    <m/>
    <n v="18"/>
    <s v="1"/>
    <s v="1"/>
    <n v="0"/>
    <n v="0"/>
    <n v="0"/>
    <n v="0"/>
    <n v="0"/>
    <n v="0"/>
    <n v="10"/>
    <n v="100"/>
    <n v="10"/>
  </r>
  <r>
    <s v="maroc_actualite"/>
    <s v="maroc_actualite"/>
    <m/>
    <m/>
    <m/>
    <m/>
    <m/>
    <m/>
    <m/>
    <m/>
    <s v="No"/>
    <n v="27"/>
    <m/>
    <m/>
    <x v="0"/>
    <d v="2019-08-10T06:44:01.000"/>
    <s v="هسبريس - دراسة: البشر سكنوا أعالي جبال أثيوبيا خلال العصر الجليدي https://t.co/TuUww8vmLn"/>
    <s v="https://www.hespress.com/varieties/441094.html?utm_source=twitter.com&amp;utm_medium=twitter&amp;utm_campaign=news"/>
    <s v="hespress.com"/>
    <x v="0"/>
    <m/>
    <s v="http://pbs.twimg.com/profile_images/659867383859810304/MfJ78-7k_normal.jpg"/>
    <x v="23"/>
    <s v="https://twitter.com/#!/maroc_actualite/status/1160079336583467008"/>
    <m/>
    <m/>
    <s v="1160079336583467008"/>
    <m/>
    <b v="0"/>
    <n v="0"/>
    <s v=""/>
    <b v="0"/>
    <s v="ar"/>
    <m/>
    <s v=""/>
    <b v="0"/>
    <n v="0"/>
    <s v=""/>
    <s v="dlvr.it"/>
    <b v="0"/>
    <s v="1160079336583467008"/>
    <s v="Tweet"/>
    <n v="0"/>
    <n v="0"/>
    <m/>
    <m/>
    <m/>
    <m/>
    <m/>
    <m/>
    <m/>
    <m/>
    <n v="18"/>
    <s v="1"/>
    <s v="1"/>
    <n v="0"/>
    <n v="0"/>
    <n v="0"/>
    <n v="0"/>
    <n v="0"/>
    <n v="0"/>
    <n v="10"/>
    <n v="100"/>
    <n v="10"/>
  </r>
  <r>
    <s v="maroc_actualite"/>
    <s v="maroc_actualite"/>
    <m/>
    <m/>
    <m/>
    <m/>
    <m/>
    <m/>
    <m/>
    <m/>
    <s v="No"/>
    <n v="28"/>
    <m/>
    <m/>
    <x v="0"/>
    <d v="2019-08-10T10:13:34.000"/>
    <s v="هسبريس - الحسيمة تفتح مجزرة &quot;بوكيدارن&quot; في عيد الأضحى https://t.co/LVrPCMmSQ8"/>
    <s v="https://www.hespress.com/regions/441040.html?utm_source=twitter.com&amp;utm_medium=twitter&amp;utm_campaign=news"/>
    <s v="hespress.com"/>
    <x v="0"/>
    <m/>
    <s v="http://pbs.twimg.com/profile_images/659867383859810304/MfJ78-7k_normal.jpg"/>
    <x v="24"/>
    <s v="https://twitter.com/#!/maroc_actualite/status/1160132069466316800"/>
    <m/>
    <m/>
    <s v="1160132069466316800"/>
    <m/>
    <b v="0"/>
    <n v="0"/>
    <s v=""/>
    <b v="0"/>
    <s v="ar"/>
    <m/>
    <s v=""/>
    <b v="0"/>
    <n v="0"/>
    <s v=""/>
    <s v="dlvr.it"/>
    <b v="0"/>
    <s v="1160132069466316800"/>
    <s v="Tweet"/>
    <n v="0"/>
    <n v="0"/>
    <m/>
    <m/>
    <m/>
    <m/>
    <m/>
    <m/>
    <m/>
    <m/>
    <n v="18"/>
    <s v="1"/>
    <s v="1"/>
    <n v="0"/>
    <n v="0"/>
    <n v="0"/>
    <n v="0"/>
    <n v="0"/>
    <n v="0"/>
    <n v="8"/>
    <n v="100"/>
    <n v="8"/>
  </r>
  <r>
    <s v="maroc_actualite"/>
    <s v="maroc_actualite"/>
    <m/>
    <m/>
    <m/>
    <m/>
    <m/>
    <m/>
    <m/>
    <m/>
    <s v="No"/>
    <n v="29"/>
    <m/>
    <m/>
    <x v="0"/>
    <d v="2019-08-11T06:46:32.000"/>
    <s v="هسبريس - &quot;آبل&quot; تتراجع إلى المرتبة الرابعة في مبيعات الهواتف https://t.co/RpHnEiEBaz"/>
    <s v="https://www.hespress.com/hi-tech/441118.html?utm_source=twitter.com&amp;utm_medium=twitter&amp;utm_campaign=news"/>
    <s v="hespress.com"/>
    <x v="0"/>
    <m/>
    <s v="http://pbs.twimg.com/profile_images/659867383859810304/MfJ78-7k_normal.jpg"/>
    <x v="25"/>
    <s v="https://twitter.com/#!/maroc_actualite/status/1160442357914861570"/>
    <m/>
    <m/>
    <s v="1160442357914861570"/>
    <m/>
    <b v="0"/>
    <n v="0"/>
    <s v=""/>
    <b v="0"/>
    <s v="ar"/>
    <m/>
    <s v=""/>
    <b v="0"/>
    <n v="0"/>
    <s v=""/>
    <s v="dlvr.it"/>
    <b v="0"/>
    <s v="1160442357914861570"/>
    <s v="Tweet"/>
    <n v="0"/>
    <n v="0"/>
    <m/>
    <m/>
    <m/>
    <m/>
    <m/>
    <m/>
    <m/>
    <m/>
    <n v="18"/>
    <s v="1"/>
    <s v="1"/>
    <n v="0"/>
    <n v="0"/>
    <n v="0"/>
    <n v="0"/>
    <n v="0"/>
    <n v="0"/>
    <n v="9"/>
    <n v="100"/>
    <n v="9"/>
  </r>
  <r>
    <s v="maroc_actualite"/>
    <s v="maroc_actualite"/>
    <m/>
    <m/>
    <m/>
    <m/>
    <m/>
    <m/>
    <m/>
    <m/>
    <s v="No"/>
    <n v="30"/>
    <m/>
    <m/>
    <x v="0"/>
    <d v="2019-08-11T10:17:03.000"/>
    <s v="هسبريس - جماعة تطوان تمنع &quot;شيّ&quot; رؤوس أضاحي العيد https://t.co/wcd6z3Wp5L"/>
    <s v="https://www.hespress.com/regions/441152.html?utm_source=twitter.com&amp;utm_medium=twitter&amp;utm_campaign=news"/>
    <s v="hespress.com"/>
    <x v="0"/>
    <m/>
    <s v="http://pbs.twimg.com/profile_images/659867383859810304/MfJ78-7k_normal.jpg"/>
    <x v="26"/>
    <s v="https://twitter.com/#!/maroc_actualite/status/1160495334889361408"/>
    <m/>
    <m/>
    <s v="1160495334889361408"/>
    <m/>
    <b v="0"/>
    <n v="0"/>
    <s v=""/>
    <b v="0"/>
    <s v="ar"/>
    <m/>
    <s v=""/>
    <b v="0"/>
    <n v="0"/>
    <s v=""/>
    <s v="dlvr.it"/>
    <b v="0"/>
    <s v="1160495334889361408"/>
    <s v="Tweet"/>
    <n v="0"/>
    <n v="0"/>
    <m/>
    <m/>
    <m/>
    <m/>
    <m/>
    <m/>
    <m/>
    <m/>
    <n v="18"/>
    <s v="1"/>
    <s v="1"/>
    <n v="0"/>
    <n v="0"/>
    <n v="0"/>
    <n v="0"/>
    <n v="0"/>
    <n v="0"/>
    <n v="8"/>
    <n v="100"/>
    <n v="8"/>
  </r>
  <r>
    <s v="maroc_actualite"/>
    <s v="maroc_actualite"/>
    <m/>
    <m/>
    <m/>
    <m/>
    <m/>
    <m/>
    <m/>
    <m/>
    <s v="No"/>
    <n v="31"/>
    <m/>
    <m/>
    <x v="0"/>
    <d v="2019-08-11T10:17:04.000"/>
    <s v="هسبريس - أمن برشيد يفكك عصابة إجرامية مختصة بالسرقة https://t.co/q9j6C6pYIw"/>
    <s v="https://www.hespress.com/faits-divers/441173.html?utm_source=twitter.com&amp;utm_medium=twitter&amp;utm_campaign=news"/>
    <s v="hespress.com"/>
    <x v="0"/>
    <m/>
    <s v="http://pbs.twimg.com/profile_images/659867383859810304/MfJ78-7k_normal.jpg"/>
    <x v="27"/>
    <s v="https://twitter.com/#!/maroc_actualite/status/1160495337997361152"/>
    <m/>
    <m/>
    <s v="1160495337997361152"/>
    <m/>
    <b v="0"/>
    <n v="0"/>
    <s v=""/>
    <b v="0"/>
    <s v="ar"/>
    <m/>
    <s v=""/>
    <b v="0"/>
    <n v="0"/>
    <s v=""/>
    <s v="dlvr.it"/>
    <b v="0"/>
    <s v="1160495337997361152"/>
    <s v="Tweet"/>
    <n v="0"/>
    <n v="0"/>
    <m/>
    <m/>
    <m/>
    <m/>
    <m/>
    <m/>
    <m/>
    <m/>
    <n v="18"/>
    <s v="1"/>
    <s v="1"/>
    <n v="0"/>
    <n v="0"/>
    <n v="0"/>
    <n v="0"/>
    <n v="0"/>
    <n v="0"/>
    <n v="8"/>
    <n v="100"/>
    <n v="8"/>
  </r>
  <r>
    <s v="maroc_actualite"/>
    <s v="maroc_actualite"/>
    <m/>
    <m/>
    <m/>
    <m/>
    <m/>
    <m/>
    <m/>
    <m/>
    <s v="No"/>
    <n v="32"/>
    <m/>
    <m/>
    <x v="0"/>
    <d v="2019-08-12T06:50:02.000"/>
    <s v="هسبريس - لقطات تظهر لحظة اعتقال مُهاجم مسجد بالنرويج https://t.co/0OqQwrdVHS"/>
    <s v="https://www.hespress.com/international/441225.html?utm_source=twitter.com&amp;utm_medium=twitter&amp;utm_campaign=news"/>
    <s v="hespress.com"/>
    <x v="0"/>
    <m/>
    <s v="http://pbs.twimg.com/profile_images/659867383859810304/MfJ78-7k_normal.jpg"/>
    <x v="28"/>
    <s v="https://twitter.com/#!/maroc_actualite/status/1160805623887364096"/>
    <m/>
    <m/>
    <s v="1160805623887364096"/>
    <m/>
    <b v="0"/>
    <n v="0"/>
    <s v=""/>
    <b v="0"/>
    <s v="ar"/>
    <m/>
    <s v=""/>
    <b v="0"/>
    <n v="0"/>
    <s v=""/>
    <s v="dlvr.it"/>
    <b v="0"/>
    <s v="1160805623887364096"/>
    <s v="Tweet"/>
    <n v="0"/>
    <n v="0"/>
    <m/>
    <m/>
    <m/>
    <m/>
    <m/>
    <m/>
    <m/>
    <m/>
    <n v="18"/>
    <s v="1"/>
    <s v="1"/>
    <n v="0"/>
    <n v="0"/>
    <n v="0"/>
    <n v="0"/>
    <n v="0"/>
    <n v="0"/>
    <n v="9"/>
    <n v="100"/>
    <n v="9"/>
  </r>
  <r>
    <s v="maroc_actualite"/>
    <s v="maroc_actualite"/>
    <m/>
    <m/>
    <m/>
    <m/>
    <m/>
    <m/>
    <m/>
    <m/>
    <s v="No"/>
    <n v="33"/>
    <m/>
    <m/>
    <x v="0"/>
    <d v="2019-08-12T10:18:33.000"/>
    <s v="هسبريس - حملة &quot;جيبها تعيد معك&quot; تنطلق في القصر الكبير https://t.co/zd28cdvR6H"/>
    <s v="https://www.hespress.com/regions/441223.html?utm_source=twitter.com&amp;utm_medium=twitter&amp;utm_campaign=news"/>
    <s v="hespress.com"/>
    <x v="0"/>
    <m/>
    <s v="http://pbs.twimg.com/profile_images/659867383859810304/MfJ78-7k_normal.jpg"/>
    <x v="29"/>
    <s v="https://twitter.com/#!/maroc_actualite/status/1160858098493300736"/>
    <m/>
    <m/>
    <s v="1160858098493300736"/>
    <m/>
    <b v="0"/>
    <n v="0"/>
    <s v=""/>
    <b v="0"/>
    <s v="ar"/>
    <m/>
    <s v=""/>
    <b v="0"/>
    <n v="0"/>
    <s v=""/>
    <s v="dlvr.it"/>
    <b v="0"/>
    <s v="1160858098493300736"/>
    <s v="Tweet"/>
    <n v="0"/>
    <n v="0"/>
    <m/>
    <m/>
    <m/>
    <m/>
    <m/>
    <m/>
    <m/>
    <m/>
    <n v="18"/>
    <s v="1"/>
    <s v="1"/>
    <n v="0"/>
    <n v="0"/>
    <n v="0"/>
    <n v="0"/>
    <n v="0"/>
    <n v="0"/>
    <n v="9"/>
    <n v="100"/>
    <n v="9"/>
  </r>
  <r>
    <s v="maroc_actualite"/>
    <s v="maroc_actualite"/>
    <m/>
    <m/>
    <m/>
    <m/>
    <m/>
    <m/>
    <m/>
    <m/>
    <s v="No"/>
    <n v="34"/>
    <m/>
    <m/>
    <x v="0"/>
    <d v="2019-08-12T10:18:33.000"/>
    <s v="هسبريس - خفقان القلب والتعرّق الشديد .. كيف تواجه نوبات الهلع؟ https://t.co/5aLGNYQKqq"/>
    <s v="https://www.hespress.com/varieties/441250.html?utm_source=twitter.com&amp;utm_medium=twitter&amp;utm_campaign=news"/>
    <s v="hespress.com"/>
    <x v="0"/>
    <m/>
    <s v="http://pbs.twimg.com/profile_images/659867383859810304/MfJ78-7k_normal.jpg"/>
    <x v="29"/>
    <s v="https://twitter.com/#!/maroc_actualite/status/1160858100141715459"/>
    <m/>
    <m/>
    <s v="1160858100141715459"/>
    <m/>
    <b v="0"/>
    <n v="0"/>
    <s v=""/>
    <b v="0"/>
    <s v="ar"/>
    <m/>
    <s v=""/>
    <b v="0"/>
    <n v="0"/>
    <s v=""/>
    <s v="dlvr.it"/>
    <b v="0"/>
    <s v="1160858100141715459"/>
    <s v="Tweet"/>
    <n v="0"/>
    <n v="0"/>
    <m/>
    <m/>
    <m/>
    <m/>
    <m/>
    <m/>
    <m/>
    <m/>
    <n v="18"/>
    <s v="1"/>
    <s v="1"/>
    <n v="0"/>
    <n v="0"/>
    <n v="0"/>
    <n v="0"/>
    <n v="0"/>
    <n v="0"/>
    <n v="10"/>
    <n v="100"/>
    <n v="10"/>
  </r>
  <r>
    <s v="maroc_actualite"/>
    <s v="maroc_actualite"/>
    <m/>
    <m/>
    <m/>
    <m/>
    <m/>
    <m/>
    <m/>
    <m/>
    <s v="No"/>
    <n v="35"/>
    <m/>
    <m/>
    <x v="0"/>
    <d v="2019-08-13T06:53:33.000"/>
    <s v="هسبريس - نيوزيلندا تشتري الأسلحة خشية &quot;حوادث التطرف&quot; https://t.co/deO1BYvsDb"/>
    <s v="https://www.hespress.com/international/441346.html?utm_source=twitter.com&amp;utm_medium=twitter&amp;utm_campaign=news"/>
    <s v="hespress.com"/>
    <x v="0"/>
    <m/>
    <s v="http://pbs.twimg.com/profile_images/659867383859810304/MfJ78-7k_normal.jpg"/>
    <x v="30"/>
    <s v="https://twitter.com/#!/maroc_actualite/status/1161168897594101760"/>
    <m/>
    <m/>
    <s v="1161168897594101760"/>
    <m/>
    <b v="0"/>
    <n v="0"/>
    <s v=""/>
    <b v="0"/>
    <s v="ar"/>
    <m/>
    <s v=""/>
    <b v="0"/>
    <n v="0"/>
    <s v=""/>
    <s v="dlvr.it"/>
    <b v="0"/>
    <s v="1161168897594101760"/>
    <s v="Tweet"/>
    <n v="0"/>
    <n v="0"/>
    <m/>
    <m/>
    <m/>
    <m/>
    <m/>
    <m/>
    <m/>
    <m/>
    <n v="18"/>
    <s v="1"/>
    <s v="1"/>
    <n v="0"/>
    <n v="0"/>
    <n v="0"/>
    <n v="0"/>
    <n v="0"/>
    <n v="0"/>
    <n v="7"/>
    <n v="100"/>
    <n v="7"/>
  </r>
  <r>
    <s v="maroc_actualite"/>
    <s v="maroc_actualite"/>
    <m/>
    <m/>
    <m/>
    <m/>
    <m/>
    <m/>
    <m/>
    <m/>
    <s v="No"/>
    <n v="36"/>
    <m/>
    <m/>
    <x v="0"/>
    <d v="2019-08-13T10:20:32.000"/>
    <s v="هسبريس - &quot;العين بالعين&quot; .. حشد أسود يحتل مطار هونغ كونغ https://t.co/CrayFKNJyA"/>
    <s v="https://www.hespress.com/international/441331.html?utm_source=twitter.com&amp;utm_medium=twitter&amp;utm_campaign=news"/>
    <s v="hespress.com"/>
    <x v="0"/>
    <m/>
    <s v="http://pbs.twimg.com/profile_images/659867383859810304/MfJ78-7k_normal.jpg"/>
    <x v="31"/>
    <s v="https://twitter.com/#!/maroc_actualite/status/1161220989398556672"/>
    <m/>
    <m/>
    <s v="1161220989398556672"/>
    <m/>
    <b v="0"/>
    <n v="0"/>
    <s v=""/>
    <b v="0"/>
    <s v="ar"/>
    <m/>
    <s v=""/>
    <b v="0"/>
    <n v="0"/>
    <s v=""/>
    <s v="dlvr.it"/>
    <b v="0"/>
    <s v="1161220989398556672"/>
    <s v="Tweet"/>
    <n v="0"/>
    <n v="0"/>
    <m/>
    <m/>
    <m/>
    <m/>
    <m/>
    <m/>
    <m/>
    <m/>
    <n v="18"/>
    <s v="1"/>
    <s v="1"/>
    <n v="0"/>
    <n v="0"/>
    <n v="0"/>
    <n v="0"/>
    <n v="0"/>
    <n v="0"/>
    <n v="9"/>
    <n v="100"/>
    <n v="9"/>
  </r>
  <r>
    <s v="maroc_actualite"/>
    <s v="maroc_actualite"/>
    <m/>
    <m/>
    <m/>
    <m/>
    <m/>
    <m/>
    <m/>
    <m/>
    <s v="No"/>
    <n v="37"/>
    <m/>
    <m/>
    <x v="0"/>
    <d v="2019-08-13T10:20:33.000"/>
    <s v="هسبريس - عندما تأسست &quot;فرانس برس&quot; على أنقاض &quot;هافاس&quot; https://t.co/HpBVEC7wu7"/>
    <s v="https://www.hespress.com/medias/441316.html?utm_source=twitter.com&amp;utm_medium=twitter&amp;utm_campaign=news"/>
    <s v="hespress.com"/>
    <x v="0"/>
    <m/>
    <s v="http://pbs.twimg.com/profile_images/659867383859810304/MfJ78-7k_normal.jpg"/>
    <x v="32"/>
    <s v="https://twitter.com/#!/maroc_actualite/status/1161220991881637888"/>
    <m/>
    <m/>
    <s v="1161220991881637888"/>
    <m/>
    <b v="0"/>
    <n v="0"/>
    <s v=""/>
    <b v="0"/>
    <s v="ar"/>
    <m/>
    <s v=""/>
    <b v="0"/>
    <n v="0"/>
    <s v=""/>
    <s v="dlvr.it"/>
    <b v="0"/>
    <s v="1161220991881637888"/>
    <s v="Tweet"/>
    <n v="0"/>
    <n v="0"/>
    <m/>
    <m/>
    <m/>
    <m/>
    <m/>
    <m/>
    <m/>
    <m/>
    <n v="18"/>
    <s v="1"/>
    <s v="1"/>
    <n v="0"/>
    <n v="0"/>
    <n v="0"/>
    <n v="0"/>
    <n v="0"/>
    <n v="0"/>
    <n v="8"/>
    <n v="100"/>
    <n v="8"/>
  </r>
  <r>
    <s v="maroc_actualite"/>
    <s v="maroc_actualite"/>
    <m/>
    <m/>
    <m/>
    <m/>
    <m/>
    <m/>
    <m/>
    <m/>
    <s v="No"/>
    <n v="38"/>
    <m/>
    <m/>
    <x v="0"/>
    <d v="2019-08-14T06:56:03.000"/>
    <s v="هسبريس - &quot;عيد نظيف&quot; يزيل مخلفات الأضاحي بجهة مراكش https://t.co/BpUBtVrK65"/>
    <s v="https://www.hespress.com/regions/441403.html?utm_source=twitter.com&amp;utm_medium=twitter&amp;utm_campaign=news"/>
    <s v="hespress.com"/>
    <x v="0"/>
    <m/>
    <s v="http://pbs.twimg.com/profile_images/659867383859810304/MfJ78-7k_normal.jpg"/>
    <x v="33"/>
    <s v="https://twitter.com/#!/maroc_actualite/status/1161531913997365248"/>
    <m/>
    <m/>
    <s v="1161531913997365248"/>
    <m/>
    <b v="0"/>
    <n v="0"/>
    <s v=""/>
    <b v="0"/>
    <s v="ar"/>
    <m/>
    <s v=""/>
    <b v="0"/>
    <n v="0"/>
    <s v=""/>
    <s v="dlvr.it"/>
    <b v="0"/>
    <s v="1161531913997365248"/>
    <s v="Tweet"/>
    <n v="0"/>
    <n v="0"/>
    <m/>
    <m/>
    <m/>
    <m/>
    <m/>
    <m/>
    <m/>
    <m/>
    <n v="18"/>
    <s v="1"/>
    <s v="1"/>
    <n v="0"/>
    <n v="0"/>
    <n v="0"/>
    <n v="0"/>
    <n v="0"/>
    <n v="0"/>
    <n v="8"/>
    <n v="100"/>
    <n v="8"/>
  </r>
  <r>
    <s v="maroc_actualite"/>
    <s v="maroc_actualite"/>
    <m/>
    <m/>
    <m/>
    <m/>
    <m/>
    <m/>
    <m/>
    <m/>
    <s v="No"/>
    <n v="39"/>
    <m/>
    <m/>
    <x v="0"/>
    <d v="2019-08-14T10:22:32.000"/>
    <s v="هسبريس - حادثة سير تنهي حياة متشرد قرب مدينة تاونات https://t.co/qHHvibCYbz"/>
    <s v="https://www.hespress.com/faits-divers/441427.html?utm_source=twitter.com&amp;utm_medium=twitter&amp;utm_campaign=news"/>
    <s v="hespress.com"/>
    <x v="0"/>
    <m/>
    <s v="http://pbs.twimg.com/profile_images/659867383859810304/MfJ78-7k_normal.jpg"/>
    <x v="34"/>
    <s v="https://twitter.com/#!/maroc_actualite/status/1161583878793916418"/>
    <m/>
    <m/>
    <s v="1161583878793916418"/>
    <m/>
    <b v="0"/>
    <n v="0"/>
    <s v=""/>
    <b v="0"/>
    <s v="ar"/>
    <m/>
    <s v=""/>
    <b v="0"/>
    <n v="0"/>
    <s v=""/>
    <s v="dlvr.it"/>
    <b v="0"/>
    <s v="1161583878793916418"/>
    <s v="Tweet"/>
    <n v="0"/>
    <n v="0"/>
    <m/>
    <m/>
    <m/>
    <m/>
    <m/>
    <m/>
    <m/>
    <m/>
    <n v="18"/>
    <s v="1"/>
    <s v="1"/>
    <n v="0"/>
    <n v="0"/>
    <n v="0"/>
    <n v="0"/>
    <n v="0"/>
    <n v="0"/>
    <n v="9"/>
    <n v="100"/>
    <n v="9"/>
  </r>
  <r>
    <s v="maroc_actualite"/>
    <s v="maroc_actualite"/>
    <m/>
    <m/>
    <m/>
    <m/>
    <m/>
    <m/>
    <m/>
    <m/>
    <s v="No"/>
    <n v="40"/>
    <m/>
    <m/>
    <x v="0"/>
    <d v="2019-08-14T10:22:33.000"/>
    <s v="هسبريس - الزمالك ينتظر التحاق اللاعب أوناجم بتداريب الفريق https://t.co/S0mmqqItta"/>
    <s v="https://www.hespress.com/sport/441393.html?utm_source=twitter.com&amp;utm_medium=twitter&amp;utm_campaign=news"/>
    <s v="hespress.com"/>
    <x v="0"/>
    <m/>
    <s v="http://pbs.twimg.com/profile_images/659867383859810304/MfJ78-7k_normal.jpg"/>
    <x v="35"/>
    <s v="https://twitter.com/#!/maroc_actualite/status/1161583881251725317"/>
    <m/>
    <m/>
    <s v="1161583881251725317"/>
    <m/>
    <b v="0"/>
    <n v="0"/>
    <s v=""/>
    <b v="0"/>
    <s v="ar"/>
    <m/>
    <s v=""/>
    <b v="0"/>
    <n v="0"/>
    <s v=""/>
    <s v="dlvr.it"/>
    <b v="0"/>
    <s v="1161583881251725317"/>
    <s v="Tweet"/>
    <n v="0"/>
    <n v="0"/>
    <m/>
    <m/>
    <m/>
    <m/>
    <m/>
    <m/>
    <m/>
    <m/>
    <n v="18"/>
    <s v="1"/>
    <s v="1"/>
    <n v="0"/>
    <n v="0"/>
    <n v="0"/>
    <n v="0"/>
    <n v="0"/>
    <n v="0"/>
    <n v="8"/>
    <n v="100"/>
    <n v="8"/>
  </r>
  <r>
    <s v="maroc_actualite"/>
    <s v="maroc_actualite"/>
    <m/>
    <m/>
    <m/>
    <m/>
    <m/>
    <m/>
    <m/>
    <m/>
    <s v="No"/>
    <n v="41"/>
    <m/>
    <m/>
    <x v="0"/>
    <d v="2019-08-15T06:59:01.000"/>
    <s v="هسبريس - التفاح والشاي يحميان من أمراض السرطان والقلب https://t.co/Fh69VsKubC"/>
    <s v="https://www.hespress.com/sciences-nature/441469.html?utm_source=twitter.com&amp;utm_medium=twitter&amp;utm_campaign=news"/>
    <s v="hespress.com"/>
    <x v="0"/>
    <m/>
    <s v="http://pbs.twimg.com/profile_images/659867383859810304/MfJ78-7k_normal.jpg"/>
    <x v="36"/>
    <s v="https://twitter.com/#!/maroc_actualite/status/1161895050294382592"/>
    <m/>
    <m/>
    <s v="1161895050294382592"/>
    <m/>
    <b v="0"/>
    <n v="0"/>
    <s v=""/>
    <b v="0"/>
    <s v="ar"/>
    <m/>
    <s v=""/>
    <b v="0"/>
    <n v="0"/>
    <s v=""/>
    <s v="dlvr.it"/>
    <b v="0"/>
    <s v="1161895050294382592"/>
    <s v="Tweet"/>
    <n v="0"/>
    <n v="0"/>
    <m/>
    <m/>
    <m/>
    <m/>
    <m/>
    <m/>
    <m/>
    <m/>
    <n v="18"/>
    <s v="1"/>
    <s v="1"/>
    <n v="0"/>
    <n v="0"/>
    <n v="0"/>
    <n v="0"/>
    <n v="0"/>
    <n v="0"/>
    <n v="8"/>
    <n v="100"/>
    <n v="8"/>
  </r>
  <r>
    <s v="maroc_actualite"/>
    <s v="maroc_actualite"/>
    <m/>
    <m/>
    <m/>
    <m/>
    <m/>
    <m/>
    <m/>
    <m/>
    <s v="No"/>
    <n v="42"/>
    <m/>
    <m/>
    <x v="0"/>
    <d v="2019-08-15T10:24:33.000"/>
    <s v="هسبريس - صفائح الشيرا تنهي حرية مروج مخدرات بمراكش https://t.co/LKnGk54SY4"/>
    <s v="https://www.hespress.com/faits-divers/441510.html?utm_source=twitter.com&amp;utm_medium=twitter&amp;utm_campaign=news"/>
    <s v="hespress.com"/>
    <x v="0"/>
    <m/>
    <s v="http://pbs.twimg.com/profile_images/659867383859810304/MfJ78-7k_normal.jpg"/>
    <x v="37"/>
    <s v="https://twitter.com/#!/maroc_actualite/status/1161946772568100864"/>
    <m/>
    <m/>
    <s v="1161946772568100864"/>
    <m/>
    <b v="0"/>
    <n v="0"/>
    <s v=""/>
    <b v="0"/>
    <s v="ar"/>
    <m/>
    <s v=""/>
    <b v="0"/>
    <n v="0"/>
    <s v=""/>
    <s v="dlvr.it"/>
    <b v="0"/>
    <s v="1161946772568100864"/>
    <s v="Tweet"/>
    <n v="0"/>
    <n v="0"/>
    <m/>
    <m/>
    <m/>
    <m/>
    <m/>
    <m/>
    <m/>
    <m/>
    <n v="18"/>
    <s v="1"/>
    <s v="1"/>
    <n v="0"/>
    <n v="0"/>
    <n v="0"/>
    <n v="0"/>
    <n v="0"/>
    <n v="0"/>
    <n v="8"/>
    <n v="100"/>
    <n v="8"/>
  </r>
  <r>
    <s v="maroc_actualite"/>
    <s v="maroc_actualite"/>
    <m/>
    <m/>
    <m/>
    <m/>
    <m/>
    <m/>
    <m/>
    <m/>
    <s v="No"/>
    <n v="43"/>
    <m/>
    <m/>
    <x v="0"/>
    <d v="2019-08-15T10:24:33.000"/>
    <s v="هسبريس - رحلات عودة الحجاج المغاربة تنطلق يوم الجمعة https://t.co/x1iwnBJdXz"/>
    <s v="https://www.hespress.com/societe/441513.html?utm_source=twitter.com&amp;utm_medium=twitter&amp;utm_campaign=news"/>
    <s v="hespress.com"/>
    <x v="0"/>
    <m/>
    <s v="http://pbs.twimg.com/profile_images/659867383859810304/MfJ78-7k_normal.jpg"/>
    <x v="37"/>
    <s v="https://twitter.com/#!/maroc_actualite/status/1161946774258372609"/>
    <m/>
    <m/>
    <s v="1161946774258372609"/>
    <m/>
    <b v="0"/>
    <n v="0"/>
    <s v=""/>
    <b v="0"/>
    <s v="ar"/>
    <m/>
    <s v=""/>
    <b v="0"/>
    <n v="0"/>
    <s v=""/>
    <s v="dlvr.it"/>
    <b v="0"/>
    <s v="1161946774258372609"/>
    <s v="Tweet"/>
    <n v="0"/>
    <n v="0"/>
    <m/>
    <m/>
    <m/>
    <m/>
    <m/>
    <m/>
    <m/>
    <m/>
    <n v="18"/>
    <s v="1"/>
    <s v="1"/>
    <n v="0"/>
    <n v="0"/>
    <n v="0"/>
    <n v="0"/>
    <n v="0"/>
    <n v="0"/>
    <n v="8"/>
    <n v="100"/>
    <n v="8"/>
  </r>
  <r>
    <s v="hespress"/>
    <s v="hespress"/>
    <m/>
    <m/>
    <m/>
    <m/>
    <m/>
    <m/>
    <m/>
    <m/>
    <s v="No"/>
    <n v="44"/>
    <m/>
    <m/>
    <x v="0"/>
    <d v="2019-08-11T19:30:02.000"/>
    <s v="فريق عمل #هسبريس يتمنى لكم #عيد_أضحى مبارك سعيد. 🐑_x000a_كل عام و أنتم بألف خير. https://t.co/oUYAeAkDo2"/>
    <m/>
    <m/>
    <x v="4"/>
    <s v="https://pbs.twimg.com/media/EBtm7OeXoAA7HMa.jpg"/>
    <s v="https://pbs.twimg.com/media/EBtm7OeXoAA7HMa.jpg"/>
    <x v="38"/>
    <s v="https://twitter.com/#!/hespress/status/1160634498687655936"/>
    <m/>
    <m/>
    <s v="1160634498687655936"/>
    <m/>
    <b v="0"/>
    <n v="0"/>
    <s v=""/>
    <b v="0"/>
    <s v="ar"/>
    <m/>
    <s v=""/>
    <b v="0"/>
    <n v="0"/>
    <s v=""/>
    <s v="Buffer"/>
    <b v="0"/>
    <s v="1160634498687655936"/>
    <s v="Tweet"/>
    <n v="0"/>
    <n v="0"/>
    <m/>
    <m/>
    <m/>
    <m/>
    <m/>
    <m/>
    <m/>
    <m/>
    <n v="1"/>
    <s v="2"/>
    <s v="2"/>
    <n v="0"/>
    <n v="0"/>
    <n v="0"/>
    <n v="0"/>
    <n v="0"/>
    <n v="0"/>
    <n v="14"/>
    <n v="100"/>
    <n v="14"/>
  </r>
  <r>
    <s v="msawt3"/>
    <s v="hespress"/>
    <m/>
    <m/>
    <m/>
    <m/>
    <m/>
    <m/>
    <m/>
    <m/>
    <s v="No"/>
    <n v="45"/>
    <m/>
    <m/>
    <x v="2"/>
    <d v="2019-08-15T14:38:23.000"/>
    <s v="@L_BOUGHAMRANE @hespress هسبريس جريدة خليجية دابا،"/>
    <m/>
    <m/>
    <x v="0"/>
    <m/>
    <s v="http://pbs.twimg.com/profile_images/1140753072991420423/atJP6JWd_normal.jpg"/>
    <x v="39"/>
    <s v="https://twitter.com/#!/msawt3/status/1162010652002701313"/>
    <m/>
    <m/>
    <s v="1162010652002701313"/>
    <s v="1162009054329356288"/>
    <b v="0"/>
    <n v="0"/>
    <s v="1167165955"/>
    <b v="0"/>
    <s v="ar"/>
    <m/>
    <s v=""/>
    <b v="0"/>
    <n v="0"/>
    <s v=""/>
    <s v="Twitter for Android"/>
    <b v="0"/>
    <s v="1162009054329356288"/>
    <s v="Tweet"/>
    <n v="0"/>
    <n v="0"/>
    <m/>
    <m/>
    <m/>
    <m/>
    <m/>
    <m/>
    <m/>
    <m/>
    <n v="1"/>
    <s v="6"/>
    <s v="2"/>
    <m/>
    <m/>
    <m/>
    <m/>
    <m/>
    <m/>
    <m/>
    <m/>
    <m/>
  </r>
  <r>
    <s v="goelandmarocain"/>
    <s v="goelandmarocain"/>
    <m/>
    <m/>
    <m/>
    <m/>
    <m/>
    <m/>
    <m/>
    <m/>
    <s v="No"/>
    <n v="47"/>
    <m/>
    <m/>
    <x v="0"/>
    <d v="2019-08-15T11:01:33.000"/>
    <s v="((هل يُقَرب إلغاء احتفال &quot;عيد الشباب&quot; المغرب من الملكية البرلمانية؟)) تتسائل هسبريس_x000a_بنظري،الخطوة محمودة باتجاه تقلي… https://t.co/I9m5EpMe3A"/>
    <s v="https://twitter.com/i/web/status/1161956084447358977"/>
    <s v="twitter.com"/>
    <x v="0"/>
    <m/>
    <s v="http://pbs.twimg.com/profile_images/1136613895047696384/zDLKxeIN_normal.png"/>
    <x v="40"/>
    <s v="https://twitter.com/#!/goelandmarocain/status/1161956084447358977"/>
    <m/>
    <m/>
    <s v="1161956084447358977"/>
    <m/>
    <b v="0"/>
    <n v="0"/>
    <s v=""/>
    <b v="0"/>
    <s v="ar"/>
    <m/>
    <s v=""/>
    <b v="0"/>
    <n v="0"/>
    <s v=""/>
    <s v="Facebook"/>
    <b v="1"/>
    <s v="1161956084447358977"/>
    <s v="Tweet"/>
    <n v="0"/>
    <n v="0"/>
    <m/>
    <m/>
    <m/>
    <m/>
    <m/>
    <m/>
    <m/>
    <m/>
    <n v="2"/>
    <s v="1"/>
    <s v="1"/>
    <n v="0"/>
    <n v="0"/>
    <n v="0"/>
    <n v="0"/>
    <n v="0"/>
    <n v="0"/>
    <n v="19"/>
    <n v="100"/>
    <n v="19"/>
  </r>
  <r>
    <s v="goelandmarocain"/>
    <s v="goelandmarocain"/>
    <m/>
    <m/>
    <m/>
    <m/>
    <m/>
    <m/>
    <m/>
    <m/>
    <s v="No"/>
    <n v="48"/>
    <m/>
    <m/>
    <x v="0"/>
    <d v="2019-08-15T17:36:17.000"/>
    <s v="&quot;منظمة التحرير الفلسطينية تحذر من حرب دينية&quot; عن هسبريس_x000a_اذا علمنا اهمية المعالم للاديان الثلاث وتراتبيتها التاريخية… https://t.co/heipwO2PMx"/>
    <s v="https://twitter.com/i/web/status/1162055421668077570"/>
    <s v="twitter.com"/>
    <x v="0"/>
    <m/>
    <s v="http://pbs.twimg.com/profile_images/1136613895047696384/zDLKxeIN_normal.png"/>
    <x v="41"/>
    <s v="https://twitter.com/#!/goelandmarocain/status/1162055421668077570"/>
    <m/>
    <m/>
    <s v="1162055421668077570"/>
    <m/>
    <b v="0"/>
    <n v="0"/>
    <s v=""/>
    <b v="0"/>
    <s v="ar"/>
    <m/>
    <s v=""/>
    <b v="0"/>
    <n v="0"/>
    <s v=""/>
    <s v="Facebook"/>
    <b v="1"/>
    <s v="1162055421668077570"/>
    <s v="Tweet"/>
    <n v="0"/>
    <n v="0"/>
    <m/>
    <m/>
    <m/>
    <m/>
    <m/>
    <m/>
    <m/>
    <m/>
    <n v="2"/>
    <s v="1"/>
    <s v="1"/>
    <n v="0"/>
    <n v="0"/>
    <n v="0"/>
    <n v="0"/>
    <n v="0"/>
    <n v="0"/>
    <n v="17"/>
    <n v="100"/>
    <n v="17"/>
  </r>
  <r>
    <s v="rahimmhamed2"/>
    <s v="rahimmhamed2"/>
    <m/>
    <m/>
    <m/>
    <m/>
    <m/>
    <m/>
    <m/>
    <m/>
    <s v="No"/>
    <n v="49"/>
    <m/>
    <m/>
    <x v="0"/>
    <d v="2019-08-15T19:06:25.000"/>
    <s v="جريدة هسبريس الإلكترونية/ #مهم لمحبي #القهوة.. شربها مع اقتراب وقت الخلود إلى #النوم ليس السبب الوحيد في عدم قدرتك… https://t.co/XRT7FObVPH"/>
    <s v="https://twitter.com/i/web/status/1162078104149463041"/>
    <s v="twitter.com"/>
    <x v="6"/>
    <m/>
    <s v="http://abs.twimg.com/sticky/default_profile_images/default_profile_normal.png"/>
    <x v="42"/>
    <s v="https://twitter.com/#!/rahimmhamed2/status/1162078104149463041"/>
    <m/>
    <m/>
    <s v="1162078104149463041"/>
    <m/>
    <b v="0"/>
    <n v="0"/>
    <s v=""/>
    <b v="0"/>
    <s v="ar"/>
    <m/>
    <s v=""/>
    <b v="0"/>
    <n v="0"/>
    <s v=""/>
    <s v="Twitter Web App"/>
    <b v="1"/>
    <s v="1162078104149463041"/>
    <s v="Tweet"/>
    <n v="0"/>
    <n v="0"/>
    <m/>
    <m/>
    <m/>
    <m/>
    <m/>
    <m/>
    <m/>
    <m/>
    <n v="1"/>
    <s v="1"/>
    <s v="1"/>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47">
    <i>
      <x v="1"/>
    </i>
    <i r="1">
      <x v="8"/>
    </i>
    <i r="2">
      <x v="222"/>
    </i>
    <i r="3">
      <x v="7"/>
    </i>
    <i r="3">
      <x v="22"/>
    </i>
    <i r="2">
      <x v="223"/>
    </i>
    <i r="3">
      <x v="1"/>
    </i>
    <i r="3">
      <x v="7"/>
    </i>
    <i r="3">
      <x v="11"/>
    </i>
    <i r="3">
      <x v="12"/>
    </i>
    <i r="2">
      <x v="224"/>
    </i>
    <i r="3">
      <x v="3"/>
    </i>
    <i r="3">
      <x v="5"/>
    </i>
    <i r="3">
      <x v="7"/>
    </i>
    <i r="3">
      <x v="10"/>
    </i>
    <i r="3">
      <x v="11"/>
    </i>
    <i r="3">
      <x v="12"/>
    </i>
    <i r="3">
      <x v="17"/>
    </i>
    <i r="3">
      <x v="20"/>
    </i>
    <i r="3">
      <x v="21"/>
    </i>
    <i r="3">
      <x v="24"/>
    </i>
    <i r="2">
      <x v="225"/>
    </i>
    <i r="3">
      <x v="7"/>
    </i>
    <i r="3">
      <x v="11"/>
    </i>
    <i r="3">
      <x v="12"/>
    </i>
    <i r="3">
      <x v="19"/>
    </i>
    <i r="2">
      <x v="226"/>
    </i>
    <i r="3">
      <x v="7"/>
    </i>
    <i r="3">
      <x v="11"/>
    </i>
    <i r="3">
      <x v="15"/>
    </i>
    <i r="3">
      <x v="17"/>
    </i>
    <i r="3">
      <x v="20"/>
    </i>
    <i r="3">
      <x v="21"/>
    </i>
    <i r="2">
      <x v="227"/>
    </i>
    <i r="3">
      <x v="7"/>
    </i>
    <i r="3">
      <x v="11"/>
    </i>
    <i r="2">
      <x v="228"/>
    </i>
    <i r="3">
      <x v="2"/>
    </i>
    <i r="3">
      <x v="6"/>
    </i>
    <i r="3">
      <x v="7"/>
    </i>
    <i r="3">
      <x v="10"/>
    </i>
    <i r="3">
      <x v="11"/>
    </i>
    <i r="3">
      <x v="12"/>
    </i>
    <i r="3">
      <x v="15"/>
    </i>
    <i r="3">
      <x v="18"/>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7">
        <i x="5" s="1"/>
        <i x="1" s="1"/>
        <i x="3" s="1"/>
        <i x="2" s="1"/>
        <i x="6"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9" totalsRowShown="0" headerRowDxfId="448" dataDxfId="447">
  <autoFilter ref="A2:BL49"/>
  <tableColumns count="64">
    <tableColumn id="1" name="Vertex 1" dataDxfId="446"/>
    <tableColumn id="2" name="Vertex 2" dataDxfId="445"/>
    <tableColumn id="3" name="Color" dataDxfId="444"/>
    <tableColumn id="4" name="Width" dataDxfId="443"/>
    <tableColumn id="11" name="Style" dataDxfId="442"/>
    <tableColumn id="5" name="Opacity" dataDxfId="441"/>
    <tableColumn id="6" name="Visibility" dataDxfId="440"/>
    <tableColumn id="10" name="Label" dataDxfId="439"/>
    <tableColumn id="12" name="Label Text Color" dataDxfId="438"/>
    <tableColumn id="13" name="Label Font Size" dataDxfId="437"/>
    <tableColumn id="14" name="Reciprocated?" dataDxfId="304"/>
    <tableColumn id="7" name="ID" dataDxfId="436"/>
    <tableColumn id="9" name="Dynamic Filter" dataDxfId="435"/>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Twitter Page for Tweet" dataDxfId="424"/>
    <tableColumn id="25" name="Latitude" dataDxfId="423"/>
    <tableColumn id="26" name="Longitude" dataDxfId="422"/>
    <tableColumn id="27" name="Imported ID" dataDxfId="421"/>
    <tableColumn id="28" name="In-Reply-To Tweet ID" dataDxfId="420"/>
    <tableColumn id="29" name="Favorited" dataDxfId="419"/>
    <tableColumn id="30" name="Favorite Count" dataDxfId="418"/>
    <tableColumn id="31" name="In-Reply-To User ID" dataDxfId="417"/>
    <tableColumn id="32" name="Is Quote Status" dataDxfId="416"/>
    <tableColumn id="33" name="Language" dataDxfId="415"/>
    <tableColumn id="34" name="Possibly Sensitive" dataDxfId="414"/>
    <tableColumn id="35" name="Quoted Status ID" dataDxfId="413"/>
    <tableColumn id="36" name="Retweeted" dataDxfId="412"/>
    <tableColumn id="37" name="Retweet Count" dataDxfId="411"/>
    <tableColumn id="38" name="Retweet ID" dataDxfId="410"/>
    <tableColumn id="39" name="Source" dataDxfId="409"/>
    <tableColumn id="40" name="Truncated" dataDxfId="408"/>
    <tableColumn id="41" name="Unified Twitter ID" dataDxfId="407"/>
    <tableColumn id="42" name="Imported Tweet Type" dataDxfId="406"/>
    <tableColumn id="43" name="Added By Extended Analysis" dataDxfId="405"/>
    <tableColumn id="44" name="Corrected By Extended Analysis" dataDxfId="404"/>
    <tableColumn id="45" name="Place Bounding Box" dataDxfId="403"/>
    <tableColumn id="46" name="Place Country" dataDxfId="402"/>
    <tableColumn id="47" name="Place Country Code" dataDxfId="401"/>
    <tableColumn id="48" name="Place Full Name" dataDxfId="400"/>
    <tableColumn id="49" name="Place ID" dataDxfId="399"/>
    <tableColumn id="50" name="Place Name" dataDxfId="398"/>
    <tableColumn id="51" name="Place Type" dataDxfId="397"/>
    <tableColumn id="52" name="Place URL" dataDxfId="396"/>
    <tableColumn id="53" name="Edge Weight"/>
    <tableColumn id="54" name="Vertex 1 Group" dataDxfId="319">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P11" totalsRowShown="0" headerRowDxfId="303" dataDxfId="302">
  <autoFilter ref="A1:P11"/>
  <tableColumns count="16">
    <tableColumn id="1" name="Top URLs in Tweet in Entire Graph" dataDxfId="301"/>
    <tableColumn id="2" name="Entire Graph Count" dataDxfId="300"/>
    <tableColumn id="3" name="Top URLs in Tweet in G1" dataDxfId="299"/>
    <tableColumn id="4" name="G1 Count" dataDxfId="298"/>
    <tableColumn id="5" name="Top URLs in Tweet in G2" dataDxfId="297"/>
    <tableColumn id="6" name="G2 Count" dataDxfId="296"/>
    <tableColumn id="7" name="Top URLs in Tweet in G3" dataDxfId="295"/>
    <tableColumn id="8" name="G3 Count" dataDxfId="294"/>
    <tableColumn id="9" name="Top URLs in Tweet in G4" dataDxfId="293"/>
    <tableColumn id="10" name="G4 Count" dataDxfId="292"/>
    <tableColumn id="11" name="Top URLs in Tweet in G5" dataDxfId="291"/>
    <tableColumn id="12" name="G5 Count" dataDxfId="290"/>
    <tableColumn id="13" name="Top URLs in Tweet in G6" dataDxfId="289"/>
    <tableColumn id="14" name="G6 Count" dataDxfId="288"/>
    <tableColumn id="15" name="Top URLs in Tweet in G7" dataDxfId="287"/>
    <tableColumn id="16" name="G7 Count" dataDxfId="28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P19" totalsRowShown="0" headerRowDxfId="284" dataDxfId="283">
  <autoFilter ref="A14:P19"/>
  <tableColumns count="16">
    <tableColumn id="1" name="Top Domains in Tweet in Entire Graph" dataDxfId="282"/>
    <tableColumn id="2" name="Entire Graph Count" dataDxfId="281"/>
    <tableColumn id="3" name="Top Domains in Tweet in G1" dataDxfId="280"/>
    <tableColumn id="4" name="G1 Count" dataDxfId="279"/>
    <tableColumn id="5" name="Top Domains in Tweet in G2" dataDxfId="278"/>
    <tableColumn id="6" name="G2 Count" dataDxfId="277"/>
    <tableColumn id="7" name="Top Domains in Tweet in G3" dataDxfId="276"/>
    <tableColumn id="8" name="G3 Count" dataDxfId="275"/>
    <tableColumn id="9" name="Top Domains in Tweet in G4" dataDxfId="274"/>
    <tableColumn id="10" name="G4 Count" dataDxfId="273"/>
    <tableColumn id="11" name="Top Domains in Tweet in G5" dataDxfId="272"/>
    <tableColumn id="12" name="G5 Count" dataDxfId="271"/>
    <tableColumn id="13" name="Top Domains in Tweet in G6" dataDxfId="270"/>
    <tableColumn id="14" name="G6 Count" dataDxfId="269"/>
    <tableColumn id="15" name="Top Domains in Tweet in G7" dataDxfId="268"/>
    <tableColumn id="16" name="G7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2:P32" totalsRowShown="0" headerRowDxfId="265" dataDxfId="264">
  <autoFilter ref="A22:P32"/>
  <tableColumns count="16">
    <tableColumn id="1" name="Top Hashtags in Tweet in Entire Graph" dataDxfId="263"/>
    <tableColumn id="2" name="Entire Graph Count" dataDxfId="262"/>
    <tableColumn id="3" name="Top Hashtags in Tweet in G1" dataDxfId="261"/>
    <tableColumn id="4" name="G1 Count" dataDxfId="260"/>
    <tableColumn id="5" name="Top Hashtags in Tweet in G2" dataDxfId="259"/>
    <tableColumn id="6" name="G2 Count" dataDxfId="258"/>
    <tableColumn id="7" name="Top Hashtags in Tweet in G3" dataDxfId="257"/>
    <tableColumn id="8" name="G3 Count" dataDxfId="256"/>
    <tableColumn id="9" name="Top Hashtags in Tweet in G4" dataDxfId="255"/>
    <tableColumn id="10" name="G4 Count" dataDxfId="254"/>
    <tableColumn id="11" name="Top Hashtags in Tweet in G5" dataDxfId="253"/>
    <tableColumn id="12" name="G5 Count" dataDxfId="252"/>
    <tableColumn id="13" name="Top Hashtags in Tweet in G6" dataDxfId="251"/>
    <tableColumn id="14" name="G6 Count" dataDxfId="250"/>
    <tableColumn id="15" name="Top Hashtags in Tweet in G7" dataDxfId="249"/>
    <tableColumn id="16" name="G7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5:P45" totalsRowShown="0" headerRowDxfId="246" dataDxfId="245">
  <autoFilter ref="A35:P45"/>
  <tableColumns count="16">
    <tableColumn id="1" name="Top Words in Tweet in Entire Graph" dataDxfId="244"/>
    <tableColumn id="2" name="Entire Graph Count" dataDxfId="243"/>
    <tableColumn id="3" name="Top Words in Tweet in G1" dataDxfId="242"/>
    <tableColumn id="4" name="G1 Count" dataDxfId="241"/>
    <tableColumn id="5" name="Top Words in Tweet in G2" dataDxfId="240"/>
    <tableColumn id="6" name="G2 Count" dataDxfId="239"/>
    <tableColumn id="7" name="Top Words in Tweet in G3" dataDxfId="238"/>
    <tableColumn id="8" name="G3 Count" dataDxfId="237"/>
    <tableColumn id="9" name="Top Words in Tweet in G4" dataDxfId="236"/>
    <tableColumn id="10" name="G4 Count" dataDxfId="235"/>
    <tableColumn id="11" name="Top Words in Tweet in G5" dataDxfId="234"/>
    <tableColumn id="12" name="G5 Count" dataDxfId="233"/>
    <tableColumn id="13" name="Top Words in Tweet in G6" dataDxfId="232"/>
    <tableColumn id="14" name="G6 Count" dataDxfId="231"/>
    <tableColumn id="15" name="Top Words in Tweet in G7" dataDxfId="230"/>
    <tableColumn id="16" name="G7 Count" dataDxfId="22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8:P58" totalsRowShown="0" headerRowDxfId="227" dataDxfId="226">
  <autoFilter ref="A48:P58"/>
  <tableColumns count="16">
    <tableColumn id="1" name="Top Word Pairs in Tweet in Entire Graph" dataDxfId="225"/>
    <tableColumn id="2" name="Entire Graph Count" dataDxfId="224"/>
    <tableColumn id="3" name="Top Word Pairs in Tweet in G1" dataDxfId="223"/>
    <tableColumn id="4" name="G1 Count" dataDxfId="222"/>
    <tableColumn id="5" name="Top Word Pairs in Tweet in G2" dataDxfId="221"/>
    <tableColumn id="6" name="G2 Count" dataDxfId="220"/>
    <tableColumn id="7" name="Top Word Pairs in Tweet in G3" dataDxfId="219"/>
    <tableColumn id="8" name="G3 Count" dataDxfId="218"/>
    <tableColumn id="9" name="Top Word Pairs in Tweet in G4" dataDxfId="217"/>
    <tableColumn id="10" name="G4 Count" dataDxfId="216"/>
    <tableColumn id="11" name="Top Word Pairs in Tweet in G5" dataDxfId="215"/>
    <tableColumn id="12" name="G5 Count" dataDxfId="214"/>
    <tableColumn id="13" name="Top Word Pairs in Tweet in G6" dataDxfId="213"/>
    <tableColumn id="14" name="G6 Count" dataDxfId="212"/>
    <tableColumn id="15" name="Top Word Pairs in Tweet in G7" dataDxfId="211"/>
    <tableColumn id="16" name="G7 Count" dataDxfId="21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1:P66" totalsRowShown="0" headerRowDxfId="208" dataDxfId="207">
  <autoFilter ref="A61:P66"/>
  <tableColumns count="16">
    <tableColumn id="1" name="Top Replied-To in Entire Graph" dataDxfId="206"/>
    <tableColumn id="2" name="Entire Graph Count" dataDxfId="202"/>
    <tableColumn id="3" name="Top Replied-To in G1" dataDxfId="201"/>
    <tableColumn id="4" name="G1 Count" dataDxfId="198"/>
    <tableColumn id="5" name="Top Replied-To in G2" dataDxfId="197"/>
    <tableColumn id="6" name="G2 Count" dataDxfId="194"/>
    <tableColumn id="7" name="Top Replied-To in G3" dataDxfId="193"/>
    <tableColumn id="8" name="G3 Count" dataDxfId="190"/>
    <tableColumn id="9" name="Top Replied-To in G4" dataDxfId="189"/>
    <tableColumn id="10" name="G4 Count" dataDxfId="186"/>
    <tableColumn id="11" name="Top Replied-To in G5" dataDxfId="185"/>
    <tableColumn id="12" name="G5 Count" dataDxfId="182"/>
    <tableColumn id="13" name="Top Replied-To in G6" dataDxfId="181"/>
    <tableColumn id="14" name="G6 Count" dataDxfId="178"/>
    <tableColumn id="15" name="Top Replied-To in G7" dataDxfId="177"/>
    <tableColumn id="16" name="G7 Count" dataDxfId="17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P73" totalsRowShown="0" headerRowDxfId="205" dataDxfId="204">
  <autoFilter ref="A69:P73"/>
  <tableColumns count="16">
    <tableColumn id="1" name="Top Mentioned in Entire Graph" dataDxfId="203"/>
    <tableColumn id="2" name="Entire Graph Count" dataDxfId="200"/>
    <tableColumn id="3" name="Top Mentioned in G1" dataDxfId="199"/>
    <tableColumn id="4" name="G1 Count" dataDxfId="196"/>
    <tableColumn id="5" name="Top Mentioned in G2" dataDxfId="195"/>
    <tableColumn id="6" name="G2 Count" dataDxfId="192"/>
    <tableColumn id="7" name="Top Mentioned in G3" dataDxfId="191"/>
    <tableColumn id="8" name="G3 Count" dataDxfId="188"/>
    <tableColumn id="9" name="Top Mentioned in G4" dataDxfId="187"/>
    <tableColumn id="10" name="G4 Count" dataDxfId="184"/>
    <tableColumn id="11" name="Top Mentioned in G5" dataDxfId="183"/>
    <tableColumn id="12" name="G5 Count" dataDxfId="180"/>
    <tableColumn id="13" name="Top Mentioned in G6" dataDxfId="179"/>
    <tableColumn id="14" name="G6 Count" dataDxfId="175"/>
    <tableColumn id="15" name="Top Mentioned in G7" dataDxfId="174"/>
    <tableColumn id="16" name="G7 Count" dataDxfId="17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6:P86" totalsRowShown="0" headerRowDxfId="170" dataDxfId="169">
  <autoFilter ref="A76:P86"/>
  <tableColumns count="16">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 id="11" name="Top Tweeters in G5" dataDxfId="158"/>
    <tableColumn id="12" name="G5 Count" dataDxfId="157"/>
    <tableColumn id="13" name="Top Tweeters in G6" dataDxfId="156"/>
    <tableColumn id="14" name="G6 Count" dataDxfId="155"/>
    <tableColumn id="15" name="Top Tweeters in G7" dataDxfId="154"/>
    <tableColumn id="16" name="G7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39" totalsRowShown="0" headerRowDxfId="141" dataDxfId="140">
  <autoFilter ref="A1:G13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2" totalsRowShown="0" headerRowDxfId="395" dataDxfId="394">
  <autoFilter ref="A2:BS32"/>
  <tableColumns count="71">
    <tableColumn id="1" name="Vertex" dataDxfId="393"/>
    <tableColumn id="2" name="Color" dataDxfId="392"/>
    <tableColumn id="5" name="Shape" dataDxfId="391"/>
    <tableColumn id="6" name="Size" dataDxfId="390"/>
    <tableColumn id="4" name="Opacity" dataDxfId="389"/>
    <tableColumn id="7" name="Image File" dataDxfId="388"/>
    <tableColumn id="3" name="Visibility" dataDxfId="387"/>
    <tableColumn id="10" name="Label" dataDxfId="386"/>
    <tableColumn id="16" name="Label Fill Color" dataDxfId="385"/>
    <tableColumn id="9" name="Label Position" dataDxfId="384"/>
    <tableColumn id="8" name="Tooltip" dataDxfId="383"/>
    <tableColumn id="18" name="Layout Order" dataDxfId="382"/>
    <tableColumn id="13" name="X" dataDxfId="381"/>
    <tableColumn id="14" name="Y" dataDxfId="380"/>
    <tableColumn id="12" name="Locked?" dataDxfId="379"/>
    <tableColumn id="19" name="Polar R" dataDxfId="378"/>
    <tableColumn id="20" name="Polar Angle" dataDxfId="377"/>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76"/>
    <tableColumn id="28" name="Dynamic Filter" dataDxfId="375"/>
    <tableColumn id="17" name="Add Your Own Columns Here" dataDxfId="374"/>
    <tableColumn id="30" name="Name" dataDxfId="373"/>
    <tableColumn id="31" name="Followed" dataDxfId="372"/>
    <tableColumn id="32" name="Followers" dataDxfId="371"/>
    <tableColumn id="33" name="Tweets" dataDxfId="370"/>
    <tableColumn id="34" name="Favorites" dataDxfId="369"/>
    <tableColumn id="35" name="Time Zone UTC Offset (Seconds)" dataDxfId="368"/>
    <tableColumn id="36" name="Description" dataDxfId="367"/>
    <tableColumn id="37" name="Location" dataDxfId="366"/>
    <tableColumn id="38" name="Web" dataDxfId="365"/>
    <tableColumn id="39" name="Time Zone" dataDxfId="364"/>
    <tableColumn id="40" name="Joined Twitter Date (UTC)" dataDxfId="363"/>
    <tableColumn id="41" name="Profile Banner Url" dataDxfId="362"/>
    <tableColumn id="42" name="Default Profile" dataDxfId="361"/>
    <tableColumn id="43" name="Default Profile Image" dataDxfId="360"/>
    <tableColumn id="44" name="Geo Enabled" dataDxfId="359"/>
    <tableColumn id="45" name="Language" dataDxfId="358"/>
    <tableColumn id="46" name="Listed Count" dataDxfId="357"/>
    <tableColumn id="47" name="Profile Background Image Url" dataDxfId="356"/>
    <tableColumn id="48" name="Verified" dataDxfId="355"/>
    <tableColumn id="49" name="Custom Menu Item Text" dataDxfId="354"/>
    <tableColumn id="50" name="Custom Menu Item Action" dataDxfId="353"/>
    <tableColumn id="51" name="Tweeted Search Term?" dataDxfId="320"/>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1" totalsRowShown="0" headerRowDxfId="132" dataDxfId="131">
  <autoFilter ref="A1:L81"/>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0" totalsRowShown="0" headerRowDxfId="88" dataDxfId="87">
  <autoFilter ref="A2:C10"/>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47" totalsRowShown="0" headerRowDxfId="64" dataDxfId="63">
  <autoFilter ref="A2:BL4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52">
  <autoFilter ref="A2:AO9"/>
  <tableColumns count="41">
    <tableColumn id="1" name="Group" dataDxfId="327"/>
    <tableColumn id="2" name="Vertex Color" dataDxfId="326"/>
    <tableColumn id="3" name="Vertex Shape" dataDxfId="324"/>
    <tableColumn id="22" name="Visibility" dataDxfId="325"/>
    <tableColumn id="4" name="Collapsed?"/>
    <tableColumn id="18" name="Label" dataDxfId="351"/>
    <tableColumn id="20" name="Collapsed X"/>
    <tableColumn id="21" name="Collapsed Y"/>
    <tableColumn id="6" name="ID" dataDxfId="350"/>
    <tableColumn id="19" name="Collapsed Properties" dataDxfId="318"/>
    <tableColumn id="5" name="Vertices" dataDxfId="317"/>
    <tableColumn id="7" name="Unique Edges" dataDxfId="316"/>
    <tableColumn id="8" name="Edges With Duplicates" dataDxfId="315"/>
    <tableColumn id="9" name="Total Edges" dataDxfId="314"/>
    <tableColumn id="10" name="Self-Loops" dataDxfId="313"/>
    <tableColumn id="24" name="Reciprocated Vertex Pair Ratio" dataDxfId="312"/>
    <tableColumn id="25" name="Reciprocated Edge Ratio" dataDxfId="311"/>
    <tableColumn id="11" name="Connected Components" dataDxfId="310"/>
    <tableColumn id="12" name="Single-Vertex Connected Components" dataDxfId="309"/>
    <tableColumn id="13" name="Maximum Vertices in a Connected Component" dataDxfId="308"/>
    <tableColumn id="14" name="Maximum Edges in a Connected Component" dataDxfId="307"/>
    <tableColumn id="15" name="Maximum Geodesic Distance (Diameter)" dataDxfId="306"/>
    <tableColumn id="16" name="Average Geodesic Distance" dataDxfId="305"/>
    <tableColumn id="17" name="Graph Density" dataDxfId="285"/>
    <tableColumn id="23" name="Top URLs in Tweet" dataDxfId="266"/>
    <tableColumn id="26" name="Top Domains in Tweet" dataDxfId="247"/>
    <tableColumn id="27" name="Top Hashtags in Tweet" dataDxfId="228"/>
    <tableColumn id="28" name="Top Words in Tweet" dataDxfId="209"/>
    <tableColumn id="29" name="Top Word Pairs in Tweet" dataDxfId="172"/>
    <tableColumn id="30" name="Top Replied-To in Tweet" dataDxfId="171"/>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349" dataDxfId="348">
  <autoFilter ref="A1:C31"/>
  <tableColumns count="3">
    <tableColumn id="1" name="Group" dataDxfId="323"/>
    <tableColumn id="2" name="Vertex" dataDxfId="322"/>
    <tableColumn id="3" name="Vertex ID" dataDxfId="3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7"/>
    <tableColumn id="2" name="Degree Frequency" dataDxfId="346">
      <calculatedColumnFormula>COUNTIF(Vertices[Degree], "&gt;= " &amp; D2) - COUNTIF(Vertices[Degree], "&gt;=" &amp; D3)</calculatedColumnFormula>
    </tableColumn>
    <tableColumn id="3" name="In-Degree Bin" dataDxfId="345"/>
    <tableColumn id="4" name="In-Degree Frequency" dataDxfId="344">
      <calculatedColumnFormula>COUNTIF(Vertices[In-Degree], "&gt;= " &amp; F2) - COUNTIF(Vertices[In-Degree], "&gt;=" &amp; F3)</calculatedColumnFormula>
    </tableColumn>
    <tableColumn id="5" name="Out-Degree Bin" dataDxfId="343"/>
    <tableColumn id="6" name="Out-Degree Frequency" dataDxfId="342">
      <calculatedColumnFormula>COUNTIF(Vertices[Out-Degree], "&gt;= " &amp; H2) - COUNTIF(Vertices[Out-Degree], "&gt;=" &amp; H3)</calculatedColumnFormula>
    </tableColumn>
    <tableColumn id="7" name="Betweenness Centrality Bin" dataDxfId="341"/>
    <tableColumn id="8" name="Betweenness Centrality Frequency" dataDxfId="340">
      <calculatedColumnFormula>COUNTIF(Vertices[Betweenness Centrality], "&gt;= " &amp; J2) - COUNTIF(Vertices[Betweenness Centrality], "&gt;=" &amp; J3)</calculatedColumnFormula>
    </tableColumn>
    <tableColumn id="9" name="Closeness Centrality Bin" dataDxfId="339"/>
    <tableColumn id="10" name="Closeness Centrality Frequency" dataDxfId="338">
      <calculatedColumnFormula>COUNTIF(Vertices[Closeness Centrality], "&gt;= " &amp; L2) - COUNTIF(Vertices[Closeness Centrality], "&gt;=" &amp; L3)</calculatedColumnFormula>
    </tableColumn>
    <tableColumn id="11" name="Eigenvector Centrality Bin" dataDxfId="337"/>
    <tableColumn id="12" name="Eigenvector Centrality Frequency" dataDxfId="336">
      <calculatedColumnFormula>COUNTIF(Vertices[Eigenvector Centrality], "&gt;= " &amp; N2) - COUNTIF(Vertices[Eigenvector Centrality], "&gt;=" &amp; N3)</calculatedColumnFormula>
    </tableColumn>
    <tableColumn id="18" name="PageRank Bin" dataDxfId="335"/>
    <tableColumn id="17" name="PageRank Frequency" dataDxfId="334">
      <calculatedColumnFormula>COUNTIF(Vertices[Eigenvector Centrality], "&gt;= " &amp; P2) - COUNTIF(Vertices[Eigenvector Centrality], "&gt;=" &amp; P3)</calculatedColumnFormula>
    </tableColumn>
    <tableColumn id="13" name="Clustering Coefficient Bin" dataDxfId="333"/>
    <tableColumn id="14" name="Clustering Coefficient Frequency" dataDxfId="332">
      <calculatedColumnFormula>COUNTIF(Vertices[Clustering Coefficient], "&gt;= " &amp; R2) - COUNTIF(Vertices[Clustering Coefficient], "&gt;=" &amp; R3)</calculatedColumnFormula>
    </tableColumn>
    <tableColumn id="15" name="Dynamic Filter Bin" dataDxfId="331"/>
    <tableColumn id="16" name="Dynamic Filter Frequency" dataDxfId="3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59940502113923073" TargetMode="External" /><Relationship Id="rId2" Type="http://schemas.openxmlformats.org/officeDocument/2006/relationships/hyperlink" Target="https://twitter.com/i/web/status/1159980906976829441" TargetMode="External" /><Relationship Id="rId3" Type="http://schemas.openxmlformats.org/officeDocument/2006/relationships/hyperlink" Target="https://www.hespress.com/international/441179.html?utm_source=dlvr.it&amp;utm_medium=twitter" TargetMode="External" /><Relationship Id="rId4" Type="http://schemas.openxmlformats.org/officeDocument/2006/relationships/hyperlink" Target="https://twitter.com/i/web/status/1160477003495202816" TargetMode="External" /><Relationship Id="rId5" Type="http://schemas.openxmlformats.org/officeDocument/2006/relationships/hyperlink" Target="https://twitter.com/i/web/status/1160477003495202816" TargetMode="External" /><Relationship Id="rId6" Type="http://schemas.openxmlformats.org/officeDocument/2006/relationships/hyperlink" Target="http://nabdapp.com/t/63403317" TargetMode="External" /><Relationship Id="rId7" Type="http://schemas.openxmlformats.org/officeDocument/2006/relationships/hyperlink" Target="https://twitter.com/i/web/status/1160582708663336961" TargetMode="External" /><Relationship Id="rId8" Type="http://schemas.openxmlformats.org/officeDocument/2006/relationships/hyperlink" Target="https://twitter.com/i/web/status/1160582743719325697" TargetMode="External" /><Relationship Id="rId9" Type="http://schemas.openxmlformats.org/officeDocument/2006/relationships/hyperlink" Target="http://nabdapp.com/t/63415524" TargetMode="External" /><Relationship Id="rId10" Type="http://schemas.openxmlformats.org/officeDocument/2006/relationships/hyperlink" Target="https://twitter.com/i/web/status/1160797839330545664" TargetMode="External" /><Relationship Id="rId11" Type="http://schemas.openxmlformats.org/officeDocument/2006/relationships/hyperlink" Target="http://nabdapp.com/t/63423564" TargetMode="External" /><Relationship Id="rId12" Type="http://schemas.openxmlformats.org/officeDocument/2006/relationships/hyperlink" Target="https://sheikit.net/t/230130/" TargetMode="External" /><Relationship Id="rId13" Type="http://schemas.openxmlformats.org/officeDocument/2006/relationships/hyperlink" Target="https://twitter.com/i/web/status/1161277887460401152" TargetMode="External" /><Relationship Id="rId14" Type="http://schemas.openxmlformats.org/officeDocument/2006/relationships/hyperlink" Target="https://twitter.com/i/web/status/1161812480680759296" TargetMode="External" /><Relationship Id="rId15" Type="http://schemas.openxmlformats.org/officeDocument/2006/relationships/hyperlink" Target="https://news.google.com/__i/rss/rd/articles/CBMiMmh0dHBzOi8vd3d3Lmhlc3ByZXNzLmNvbS9pbnRlcm5hdGlvbmFsLzQ0MTUxNC5odG1s0gEA?oc=5" TargetMode="External" /><Relationship Id="rId16" Type="http://schemas.openxmlformats.org/officeDocument/2006/relationships/hyperlink" Target="https://www.hespress.com/societe/440978.html?utm_source=twitter.com&amp;utm_medium=twitter&amp;utm_campaign=news" TargetMode="External" /><Relationship Id="rId17" Type="http://schemas.openxmlformats.org/officeDocument/2006/relationships/hyperlink" Target="https://www.hespress.com/varieties/441094.html?utm_source=twitter.com&amp;utm_medium=twitter&amp;utm_campaign=news" TargetMode="External" /><Relationship Id="rId18" Type="http://schemas.openxmlformats.org/officeDocument/2006/relationships/hyperlink" Target="https://www.hespress.com/regions/441040.html?utm_source=twitter.com&amp;utm_medium=twitter&amp;utm_campaign=news" TargetMode="External" /><Relationship Id="rId19" Type="http://schemas.openxmlformats.org/officeDocument/2006/relationships/hyperlink" Target="https://www.hespress.com/hi-tech/441118.html?utm_source=twitter.com&amp;utm_medium=twitter&amp;utm_campaign=news" TargetMode="External" /><Relationship Id="rId20" Type="http://schemas.openxmlformats.org/officeDocument/2006/relationships/hyperlink" Target="https://www.hespress.com/regions/441152.html?utm_source=twitter.com&amp;utm_medium=twitter&amp;utm_campaign=news" TargetMode="External" /><Relationship Id="rId21" Type="http://schemas.openxmlformats.org/officeDocument/2006/relationships/hyperlink" Target="https://www.hespress.com/faits-divers/441173.html?utm_source=twitter.com&amp;utm_medium=twitter&amp;utm_campaign=news" TargetMode="External" /><Relationship Id="rId22" Type="http://schemas.openxmlformats.org/officeDocument/2006/relationships/hyperlink" Target="https://www.hespress.com/international/441225.html?utm_source=twitter.com&amp;utm_medium=twitter&amp;utm_campaign=news" TargetMode="External" /><Relationship Id="rId23" Type="http://schemas.openxmlformats.org/officeDocument/2006/relationships/hyperlink" Target="https://www.hespress.com/regions/441223.html?utm_source=twitter.com&amp;utm_medium=twitter&amp;utm_campaign=news" TargetMode="External" /><Relationship Id="rId24" Type="http://schemas.openxmlformats.org/officeDocument/2006/relationships/hyperlink" Target="https://www.hespress.com/varieties/441250.html?utm_source=twitter.com&amp;utm_medium=twitter&amp;utm_campaign=news" TargetMode="External" /><Relationship Id="rId25" Type="http://schemas.openxmlformats.org/officeDocument/2006/relationships/hyperlink" Target="https://www.hespress.com/international/441346.html?utm_source=twitter.com&amp;utm_medium=twitter&amp;utm_campaign=news" TargetMode="External" /><Relationship Id="rId26" Type="http://schemas.openxmlformats.org/officeDocument/2006/relationships/hyperlink" Target="https://www.hespress.com/international/441331.html?utm_source=twitter.com&amp;utm_medium=twitter&amp;utm_campaign=news" TargetMode="External" /><Relationship Id="rId27" Type="http://schemas.openxmlformats.org/officeDocument/2006/relationships/hyperlink" Target="https://www.hespress.com/medias/441316.html?utm_source=twitter.com&amp;utm_medium=twitter&amp;utm_campaign=news" TargetMode="External" /><Relationship Id="rId28" Type="http://schemas.openxmlformats.org/officeDocument/2006/relationships/hyperlink" Target="https://www.hespress.com/regions/441403.html?utm_source=twitter.com&amp;utm_medium=twitter&amp;utm_campaign=news" TargetMode="External" /><Relationship Id="rId29" Type="http://schemas.openxmlformats.org/officeDocument/2006/relationships/hyperlink" Target="https://www.hespress.com/faits-divers/441427.html?utm_source=twitter.com&amp;utm_medium=twitter&amp;utm_campaign=news" TargetMode="External" /><Relationship Id="rId30" Type="http://schemas.openxmlformats.org/officeDocument/2006/relationships/hyperlink" Target="https://www.hespress.com/sport/441393.html?utm_source=twitter.com&amp;utm_medium=twitter&amp;utm_campaign=news" TargetMode="External" /><Relationship Id="rId31" Type="http://schemas.openxmlformats.org/officeDocument/2006/relationships/hyperlink" Target="https://www.hespress.com/sciences-nature/441469.html?utm_source=twitter.com&amp;utm_medium=twitter&amp;utm_campaign=news" TargetMode="External" /><Relationship Id="rId32" Type="http://schemas.openxmlformats.org/officeDocument/2006/relationships/hyperlink" Target="https://www.hespress.com/faits-divers/441510.html?utm_source=twitter.com&amp;utm_medium=twitter&amp;utm_campaign=news" TargetMode="External" /><Relationship Id="rId33" Type="http://schemas.openxmlformats.org/officeDocument/2006/relationships/hyperlink" Target="https://www.hespress.com/societe/441513.html?utm_source=twitter.com&amp;utm_medium=twitter&amp;utm_campaign=news" TargetMode="External" /><Relationship Id="rId34" Type="http://schemas.openxmlformats.org/officeDocument/2006/relationships/hyperlink" Target="https://twitter.com/i/web/status/1161956084447358977" TargetMode="External" /><Relationship Id="rId35" Type="http://schemas.openxmlformats.org/officeDocument/2006/relationships/hyperlink" Target="https://twitter.com/i/web/status/1162055421668077570" TargetMode="External" /><Relationship Id="rId36" Type="http://schemas.openxmlformats.org/officeDocument/2006/relationships/hyperlink" Target="https://twitter.com/i/web/status/1162078104149463041" TargetMode="External" /><Relationship Id="rId37" Type="http://schemas.openxmlformats.org/officeDocument/2006/relationships/hyperlink" Target="https://pbs.twimg.com/media/EBp3jYfVUAAMEfF.jpg" TargetMode="External" /><Relationship Id="rId38" Type="http://schemas.openxmlformats.org/officeDocument/2006/relationships/hyperlink" Target="https://pbs.twimg.com/media/EBtm7OeXoAA7HMa.jpg" TargetMode="External" /><Relationship Id="rId39" Type="http://schemas.openxmlformats.org/officeDocument/2006/relationships/hyperlink" Target="https://pbs.twimg.com/media/EBtm7OeXoAA7HMa.jpg" TargetMode="External" /><Relationship Id="rId40" Type="http://schemas.openxmlformats.org/officeDocument/2006/relationships/hyperlink" Target="http://pbs.twimg.com/profile_images/758826304963620865/VcvQQqnE_normal.jpg" TargetMode="External" /><Relationship Id="rId41" Type="http://schemas.openxmlformats.org/officeDocument/2006/relationships/hyperlink" Target="http://pbs.twimg.com/profile_images/521024172663644160/rL1E0LNC_normal.jpeg" TargetMode="External" /><Relationship Id="rId42" Type="http://schemas.openxmlformats.org/officeDocument/2006/relationships/hyperlink" Target="http://pbs.twimg.com/profile_images/1142833165008080896/oSZLNBEF_normal.jpg" TargetMode="External" /><Relationship Id="rId43" Type="http://schemas.openxmlformats.org/officeDocument/2006/relationships/hyperlink" Target="https://pbs.twimg.com/media/EBp3jYfVUAAMEfF.jpg" TargetMode="External" /><Relationship Id="rId44" Type="http://schemas.openxmlformats.org/officeDocument/2006/relationships/hyperlink" Target="http://pbs.twimg.com/profile_images/1149683920306356225/yPASb9VI_normal.jpg" TargetMode="External" /><Relationship Id="rId45" Type="http://schemas.openxmlformats.org/officeDocument/2006/relationships/hyperlink" Target="http://pbs.twimg.com/profile_images/1084475717612720129/2DlsgsU-_normal.jpg" TargetMode="External" /><Relationship Id="rId46" Type="http://schemas.openxmlformats.org/officeDocument/2006/relationships/hyperlink" Target="http://pbs.twimg.com/profile_images/1084475717612720129/2DlsgsU-_normal.jpg" TargetMode="External" /><Relationship Id="rId47" Type="http://schemas.openxmlformats.org/officeDocument/2006/relationships/hyperlink" Target="http://pbs.twimg.com/profile_images/1047616660830662656/eirp5ksB_normal.jpg" TargetMode="External" /><Relationship Id="rId48" Type="http://schemas.openxmlformats.org/officeDocument/2006/relationships/hyperlink" Target="http://pbs.twimg.com/profile_images/552777729783775232/IAbwh3v4_normal.jpeg" TargetMode="External" /><Relationship Id="rId49" Type="http://schemas.openxmlformats.org/officeDocument/2006/relationships/hyperlink" Target="http://pbs.twimg.com/profile_images/1146932748415918080/TTD9454e_normal.jpg" TargetMode="External" /><Relationship Id="rId50" Type="http://schemas.openxmlformats.org/officeDocument/2006/relationships/hyperlink" Target="http://pbs.twimg.com/profile_images/1019701070564679680/leS4uwis_normal.jpg" TargetMode="External" /><Relationship Id="rId51" Type="http://schemas.openxmlformats.org/officeDocument/2006/relationships/hyperlink" Target="https://pbs.twimg.com/media/EBtm7OeXoAA7HMa.jpg" TargetMode="External" /><Relationship Id="rId52" Type="http://schemas.openxmlformats.org/officeDocument/2006/relationships/hyperlink" Target="http://pbs.twimg.com/profile_images/1144649419977121792/uOPFBYA7_normal.jpg" TargetMode="External" /><Relationship Id="rId53" Type="http://schemas.openxmlformats.org/officeDocument/2006/relationships/hyperlink" Target="http://pbs.twimg.com/profile_images/2609850310/dnjwplxk0pyxcme749t5_normal.jpeg" TargetMode="External" /><Relationship Id="rId54" Type="http://schemas.openxmlformats.org/officeDocument/2006/relationships/hyperlink" Target="http://pbs.twimg.com/profile_images/378800000203103733/9e181a2fb4aab33649e74b12a650af68_normal.png" TargetMode="External" /><Relationship Id="rId55" Type="http://schemas.openxmlformats.org/officeDocument/2006/relationships/hyperlink" Target="http://pbs.twimg.com/profile_images/1130252726699536384/HH8S93dF_normal.jpg" TargetMode="External" /><Relationship Id="rId56" Type="http://schemas.openxmlformats.org/officeDocument/2006/relationships/hyperlink" Target="http://pbs.twimg.com/profile_images/1159976743115141120/m8ouw6-w_normal.jpg" TargetMode="External" /><Relationship Id="rId57" Type="http://schemas.openxmlformats.org/officeDocument/2006/relationships/hyperlink" Target="http://pbs.twimg.com/profile_images/1120362592378212353/2OJUhsuk_normal.jpg" TargetMode="External" /><Relationship Id="rId58" Type="http://schemas.openxmlformats.org/officeDocument/2006/relationships/hyperlink" Target="http://pbs.twimg.com/profile_images/1140775077102981125/x4ipkZ3E_normal.jpg" TargetMode="External" /><Relationship Id="rId59" Type="http://schemas.openxmlformats.org/officeDocument/2006/relationships/hyperlink" Target="http://pbs.twimg.com/profile_images/1161378545563766784/EsIZqZav_normal.jpg" TargetMode="External" /><Relationship Id="rId60" Type="http://schemas.openxmlformats.org/officeDocument/2006/relationships/hyperlink" Target="http://pbs.twimg.com/profile_images/1156027428671647745/mRclQYjI_normal.jpg" TargetMode="External" /><Relationship Id="rId61" Type="http://schemas.openxmlformats.org/officeDocument/2006/relationships/hyperlink" Target="http://pbs.twimg.com/profile_images/418461755929403392/7N8K4O94_normal.jpeg" TargetMode="External" /><Relationship Id="rId62" Type="http://schemas.openxmlformats.org/officeDocument/2006/relationships/hyperlink" Target="http://abs.twimg.com/sticky/default_profile_images/default_profile_normal.png" TargetMode="External" /><Relationship Id="rId63" Type="http://schemas.openxmlformats.org/officeDocument/2006/relationships/hyperlink" Target="http://pbs.twimg.com/profile_images/659867383859810304/MfJ78-7k_normal.jpg" TargetMode="External" /><Relationship Id="rId64" Type="http://schemas.openxmlformats.org/officeDocument/2006/relationships/hyperlink" Target="http://pbs.twimg.com/profile_images/659867383859810304/MfJ78-7k_normal.jpg" TargetMode="External" /><Relationship Id="rId65" Type="http://schemas.openxmlformats.org/officeDocument/2006/relationships/hyperlink" Target="http://pbs.twimg.com/profile_images/659867383859810304/MfJ78-7k_normal.jpg" TargetMode="External" /><Relationship Id="rId66" Type="http://schemas.openxmlformats.org/officeDocument/2006/relationships/hyperlink" Target="http://pbs.twimg.com/profile_images/659867383859810304/MfJ78-7k_normal.jpg" TargetMode="External" /><Relationship Id="rId67" Type="http://schemas.openxmlformats.org/officeDocument/2006/relationships/hyperlink" Target="http://pbs.twimg.com/profile_images/659867383859810304/MfJ78-7k_normal.jpg" TargetMode="External" /><Relationship Id="rId68" Type="http://schemas.openxmlformats.org/officeDocument/2006/relationships/hyperlink" Target="http://pbs.twimg.com/profile_images/659867383859810304/MfJ78-7k_normal.jpg" TargetMode="External" /><Relationship Id="rId69" Type="http://schemas.openxmlformats.org/officeDocument/2006/relationships/hyperlink" Target="http://pbs.twimg.com/profile_images/659867383859810304/MfJ78-7k_normal.jpg" TargetMode="External" /><Relationship Id="rId70" Type="http://schemas.openxmlformats.org/officeDocument/2006/relationships/hyperlink" Target="http://pbs.twimg.com/profile_images/659867383859810304/MfJ78-7k_normal.jpg" TargetMode="External" /><Relationship Id="rId71" Type="http://schemas.openxmlformats.org/officeDocument/2006/relationships/hyperlink" Target="http://pbs.twimg.com/profile_images/659867383859810304/MfJ78-7k_normal.jpg" TargetMode="External" /><Relationship Id="rId72" Type="http://schemas.openxmlformats.org/officeDocument/2006/relationships/hyperlink" Target="http://pbs.twimg.com/profile_images/659867383859810304/MfJ78-7k_normal.jpg" TargetMode="External" /><Relationship Id="rId73" Type="http://schemas.openxmlformats.org/officeDocument/2006/relationships/hyperlink" Target="http://pbs.twimg.com/profile_images/659867383859810304/MfJ78-7k_normal.jpg" TargetMode="External" /><Relationship Id="rId74" Type="http://schemas.openxmlformats.org/officeDocument/2006/relationships/hyperlink" Target="http://pbs.twimg.com/profile_images/659867383859810304/MfJ78-7k_normal.jpg" TargetMode="External" /><Relationship Id="rId75" Type="http://schemas.openxmlformats.org/officeDocument/2006/relationships/hyperlink" Target="http://pbs.twimg.com/profile_images/659867383859810304/MfJ78-7k_normal.jpg" TargetMode="External" /><Relationship Id="rId76" Type="http://schemas.openxmlformats.org/officeDocument/2006/relationships/hyperlink" Target="http://pbs.twimg.com/profile_images/659867383859810304/MfJ78-7k_normal.jpg" TargetMode="External" /><Relationship Id="rId77" Type="http://schemas.openxmlformats.org/officeDocument/2006/relationships/hyperlink" Target="http://pbs.twimg.com/profile_images/659867383859810304/MfJ78-7k_normal.jpg" TargetMode="External" /><Relationship Id="rId78" Type="http://schemas.openxmlformats.org/officeDocument/2006/relationships/hyperlink" Target="http://pbs.twimg.com/profile_images/659867383859810304/MfJ78-7k_normal.jpg" TargetMode="External" /><Relationship Id="rId79" Type="http://schemas.openxmlformats.org/officeDocument/2006/relationships/hyperlink" Target="http://pbs.twimg.com/profile_images/659867383859810304/MfJ78-7k_normal.jpg" TargetMode="External" /><Relationship Id="rId80" Type="http://schemas.openxmlformats.org/officeDocument/2006/relationships/hyperlink" Target="http://pbs.twimg.com/profile_images/659867383859810304/MfJ78-7k_normal.jpg" TargetMode="External" /><Relationship Id="rId81" Type="http://schemas.openxmlformats.org/officeDocument/2006/relationships/hyperlink" Target="https://pbs.twimg.com/media/EBtm7OeXoAA7HMa.jpg" TargetMode="External" /><Relationship Id="rId82" Type="http://schemas.openxmlformats.org/officeDocument/2006/relationships/hyperlink" Target="http://pbs.twimg.com/profile_images/1140753072991420423/atJP6JWd_normal.jpg" TargetMode="External" /><Relationship Id="rId83" Type="http://schemas.openxmlformats.org/officeDocument/2006/relationships/hyperlink" Target="http://pbs.twimg.com/profile_images/1140753072991420423/atJP6JWd_normal.jpg" TargetMode="External" /><Relationship Id="rId84" Type="http://schemas.openxmlformats.org/officeDocument/2006/relationships/hyperlink" Target="http://pbs.twimg.com/profile_images/1136613895047696384/zDLKxeIN_normal.png" TargetMode="External" /><Relationship Id="rId85" Type="http://schemas.openxmlformats.org/officeDocument/2006/relationships/hyperlink" Target="http://pbs.twimg.com/profile_images/1136613895047696384/zDLKxeIN_normal.png" TargetMode="External" /><Relationship Id="rId86" Type="http://schemas.openxmlformats.org/officeDocument/2006/relationships/hyperlink" Target="http://abs.twimg.com/sticky/default_profile_images/default_profile_normal.png" TargetMode="External" /><Relationship Id="rId87" Type="http://schemas.openxmlformats.org/officeDocument/2006/relationships/hyperlink" Target="https://twitter.com/#!/3robi_f_merican/status/1159940502113923073" TargetMode="External" /><Relationship Id="rId88" Type="http://schemas.openxmlformats.org/officeDocument/2006/relationships/hyperlink" Target="https://twitter.com/#!/saleh197033/status/1159980906976829441" TargetMode="External" /><Relationship Id="rId89" Type="http://schemas.openxmlformats.org/officeDocument/2006/relationships/hyperlink" Target="https://twitter.com/#!/notboutaib/status/1160148744291147776" TargetMode="External" /><Relationship Id="rId90" Type="http://schemas.openxmlformats.org/officeDocument/2006/relationships/hyperlink" Target="https://twitter.com/#!/adooon111/status/1160371305272631296" TargetMode="External" /><Relationship Id="rId91" Type="http://schemas.openxmlformats.org/officeDocument/2006/relationships/hyperlink" Target="https://twitter.com/#!/abdenacer_kh/status/1160402352890949633" TargetMode="External" /><Relationship Id="rId92" Type="http://schemas.openxmlformats.org/officeDocument/2006/relationships/hyperlink" Target="https://twitter.com/#!/imadkech1/status/1160477003495202816" TargetMode="External" /><Relationship Id="rId93" Type="http://schemas.openxmlformats.org/officeDocument/2006/relationships/hyperlink" Target="https://twitter.com/#!/imadkech1/status/1160477003495202816" TargetMode="External" /><Relationship Id="rId94" Type="http://schemas.openxmlformats.org/officeDocument/2006/relationships/hyperlink" Target="https://twitter.com/#!/dasnajib/status/1160516560215314432" TargetMode="External" /><Relationship Id="rId95" Type="http://schemas.openxmlformats.org/officeDocument/2006/relationships/hyperlink" Target="https://twitter.com/#!/hessah_aljaser/status/1160582708663336961" TargetMode="External" /><Relationship Id="rId96" Type="http://schemas.openxmlformats.org/officeDocument/2006/relationships/hyperlink" Target="https://twitter.com/#!/itskarimelhani/status/1160582743719325697" TargetMode="External" /><Relationship Id="rId97" Type="http://schemas.openxmlformats.org/officeDocument/2006/relationships/hyperlink" Target="https://twitter.com/#!/ksa1352/status/1160654204941328384" TargetMode="External" /><Relationship Id="rId98" Type="http://schemas.openxmlformats.org/officeDocument/2006/relationships/hyperlink" Target="https://twitter.com/#!/najah_anas/status/1160689700899831815" TargetMode="External" /><Relationship Id="rId99" Type="http://schemas.openxmlformats.org/officeDocument/2006/relationships/hyperlink" Target="https://twitter.com/#!/abdullahasalsh1/status/1160797839330545664" TargetMode="External" /><Relationship Id="rId100" Type="http://schemas.openxmlformats.org/officeDocument/2006/relationships/hyperlink" Target="https://twitter.com/#!/hasubhi/status/1160870692625289217" TargetMode="External" /><Relationship Id="rId101" Type="http://schemas.openxmlformats.org/officeDocument/2006/relationships/hyperlink" Target="https://twitter.com/#!/sheikit_net/status/1160974643836182528" TargetMode="External" /><Relationship Id="rId102" Type="http://schemas.openxmlformats.org/officeDocument/2006/relationships/hyperlink" Target="https://twitter.com/#!/modmenalmi2000/status/1161308520823889922" TargetMode="External" /><Relationship Id="rId103" Type="http://schemas.openxmlformats.org/officeDocument/2006/relationships/hyperlink" Target="https://twitter.com/#!/butterfly_800/status/1161277887460401152" TargetMode="External" /><Relationship Id="rId104" Type="http://schemas.openxmlformats.org/officeDocument/2006/relationships/hyperlink" Target="https://twitter.com/#!/alaa2000am/status/1161365778219843584" TargetMode="External" /><Relationship Id="rId105" Type="http://schemas.openxmlformats.org/officeDocument/2006/relationships/hyperlink" Target="https://twitter.com/#!/israym1/status/1161367991755448323" TargetMode="External" /><Relationship Id="rId106" Type="http://schemas.openxmlformats.org/officeDocument/2006/relationships/hyperlink" Target="https://twitter.com/#!/qbesup4cibftria/status/1161379105528590336" TargetMode="External" /><Relationship Id="rId107" Type="http://schemas.openxmlformats.org/officeDocument/2006/relationships/hyperlink" Target="https://twitter.com/#!/doubl2ewall/status/1161812480680759296" TargetMode="External" /><Relationship Id="rId108" Type="http://schemas.openxmlformats.org/officeDocument/2006/relationships/hyperlink" Target="https://twitter.com/#!/arabcanadanews/status/1161869983514841090" TargetMode="External" /><Relationship Id="rId109" Type="http://schemas.openxmlformats.org/officeDocument/2006/relationships/hyperlink" Target="https://twitter.com/#!/muhamme53854808/status/1161927385564028928" TargetMode="External" /><Relationship Id="rId110" Type="http://schemas.openxmlformats.org/officeDocument/2006/relationships/hyperlink" Target="https://twitter.com/#!/maroc_actualite/status/1159716071374409728" TargetMode="External" /><Relationship Id="rId111" Type="http://schemas.openxmlformats.org/officeDocument/2006/relationships/hyperlink" Target="https://twitter.com/#!/maroc_actualite/status/1160079336583467008" TargetMode="External" /><Relationship Id="rId112" Type="http://schemas.openxmlformats.org/officeDocument/2006/relationships/hyperlink" Target="https://twitter.com/#!/maroc_actualite/status/1160132069466316800" TargetMode="External" /><Relationship Id="rId113" Type="http://schemas.openxmlformats.org/officeDocument/2006/relationships/hyperlink" Target="https://twitter.com/#!/maroc_actualite/status/1160442357914861570" TargetMode="External" /><Relationship Id="rId114" Type="http://schemas.openxmlformats.org/officeDocument/2006/relationships/hyperlink" Target="https://twitter.com/#!/maroc_actualite/status/1160495334889361408" TargetMode="External" /><Relationship Id="rId115" Type="http://schemas.openxmlformats.org/officeDocument/2006/relationships/hyperlink" Target="https://twitter.com/#!/maroc_actualite/status/1160495337997361152" TargetMode="External" /><Relationship Id="rId116" Type="http://schemas.openxmlformats.org/officeDocument/2006/relationships/hyperlink" Target="https://twitter.com/#!/maroc_actualite/status/1160805623887364096" TargetMode="External" /><Relationship Id="rId117" Type="http://schemas.openxmlformats.org/officeDocument/2006/relationships/hyperlink" Target="https://twitter.com/#!/maroc_actualite/status/1160858098493300736" TargetMode="External" /><Relationship Id="rId118" Type="http://schemas.openxmlformats.org/officeDocument/2006/relationships/hyperlink" Target="https://twitter.com/#!/maroc_actualite/status/1160858100141715459" TargetMode="External" /><Relationship Id="rId119" Type="http://schemas.openxmlformats.org/officeDocument/2006/relationships/hyperlink" Target="https://twitter.com/#!/maroc_actualite/status/1161168897594101760" TargetMode="External" /><Relationship Id="rId120" Type="http://schemas.openxmlformats.org/officeDocument/2006/relationships/hyperlink" Target="https://twitter.com/#!/maroc_actualite/status/1161220989398556672" TargetMode="External" /><Relationship Id="rId121" Type="http://schemas.openxmlformats.org/officeDocument/2006/relationships/hyperlink" Target="https://twitter.com/#!/maroc_actualite/status/1161220991881637888" TargetMode="External" /><Relationship Id="rId122" Type="http://schemas.openxmlformats.org/officeDocument/2006/relationships/hyperlink" Target="https://twitter.com/#!/maroc_actualite/status/1161531913997365248" TargetMode="External" /><Relationship Id="rId123" Type="http://schemas.openxmlformats.org/officeDocument/2006/relationships/hyperlink" Target="https://twitter.com/#!/maroc_actualite/status/1161583878793916418" TargetMode="External" /><Relationship Id="rId124" Type="http://schemas.openxmlformats.org/officeDocument/2006/relationships/hyperlink" Target="https://twitter.com/#!/maroc_actualite/status/1161583881251725317" TargetMode="External" /><Relationship Id="rId125" Type="http://schemas.openxmlformats.org/officeDocument/2006/relationships/hyperlink" Target="https://twitter.com/#!/maroc_actualite/status/1161895050294382592" TargetMode="External" /><Relationship Id="rId126" Type="http://schemas.openxmlformats.org/officeDocument/2006/relationships/hyperlink" Target="https://twitter.com/#!/maroc_actualite/status/1161946772568100864" TargetMode="External" /><Relationship Id="rId127" Type="http://schemas.openxmlformats.org/officeDocument/2006/relationships/hyperlink" Target="https://twitter.com/#!/maroc_actualite/status/1161946774258372609" TargetMode="External" /><Relationship Id="rId128" Type="http://schemas.openxmlformats.org/officeDocument/2006/relationships/hyperlink" Target="https://twitter.com/#!/hespress/status/1160634498687655936" TargetMode="External" /><Relationship Id="rId129" Type="http://schemas.openxmlformats.org/officeDocument/2006/relationships/hyperlink" Target="https://twitter.com/#!/msawt3/status/1162010652002701313" TargetMode="External" /><Relationship Id="rId130" Type="http://schemas.openxmlformats.org/officeDocument/2006/relationships/hyperlink" Target="https://twitter.com/#!/msawt3/status/1162010652002701313" TargetMode="External" /><Relationship Id="rId131" Type="http://schemas.openxmlformats.org/officeDocument/2006/relationships/hyperlink" Target="https://twitter.com/#!/goelandmarocain/status/1161956084447358977" TargetMode="External" /><Relationship Id="rId132" Type="http://schemas.openxmlformats.org/officeDocument/2006/relationships/hyperlink" Target="https://twitter.com/#!/goelandmarocain/status/1162055421668077570" TargetMode="External" /><Relationship Id="rId133" Type="http://schemas.openxmlformats.org/officeDocument/2006/relationships/hyperlink" Target="https://twitter.com/#!/rahimmhamed2/status/1162078104149463041" TargetMode="External" /><Relationship Id="rId134" Type="http://schemas.openxmlformats.org/officeDocument/2006/relationships/hyperlink" Target="https://api.twitter.com/1.1/geo/id/0052c27f0a9614d1.json" TargetMode="External" /><Relationship Id="rId135" Type="http://schemas.openxmlformats.org/officeDocument/2006/relationships/comments" Target="../comments1.xml" /><Relationship Id="rId136" Type="http://schemas.openxmlformats.org/officeDocument/2006/relationships/vmlDrawing" Target="../drawings/vmlDrawing1.vml" /><Relationship Id="rId137" Type="http://schemas.openxmlformats.org/officeDocument/2006/relationships/table" Target="../tables/table1.xml" /><Relationship Id="rId13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59940502113923073" TargetMode="External" /><Relationship Id="rId2" Type="http://schemas.openxmlformats.org/officeDocument/2006/relationships/hyperlink" Target="https://twitter.com/i/web/status/1159980906976829441" TargetMode="External" /><Relationship Id="rId3" Type="http://schemas.openxmlformats.org/officeDocument/2006/relationships/hyperlink" Target="https://www.hespress.com/international/441179.html?utm_source=dlvr.it&amp;utm_medium=twitter" TargetMode="External" /><Relationship Id="rId4" Type="http://schemas.openxmlformats.org/officeDocument/2006/relationships/hyperlink" Target="https://twitter.com/i/web/status/1160477003495202816" TargetMode="External" /><Relationship Id="rId5" Type="http://schemas.openxmlformats.org/officeDocument/2006/relationships/hyperlink" Target="http://nabdapp.com/t/63403317" TargetMode="External" /><Relationship Id="rId6" Type="http://schemas.openxmlformats.org/officeDocument/2006/relationships/hyperlink" Target="https://twitter.com/i/web/status/1160582708663336961" TargetMode="External" /><Relationship Id="rId7" Type="http://schemas.openxmlformats.org/officeDocument/2006/relationships/hyperlink" Target="https://twitter.com/i/web/status/1160582743719325697" TargetMode="External" /><Relationship Id="rId8" Type="http://schemas.openxmlformats.org/officeDocument/2006/relationships/hyperlink" Target="http://nabdapp.com/t/63415524" TargetMode="External" /><Relationship Id="rId9" Type="http://schemas.openxmlformats.org/officeDocument/2006/relationships/hyperlink" Target="https://twitter.com/i/web/status/1160797839330545664" TargetMode="External" /><Relationship Id="rId10" Type="http://schemas.openxmlformats.org/officeDocument/2006/relationships/hyperlink" Target="http://nabdapp.com/t/63423564" TargetMode="External" /><Relationship Id="rId11" Type="http://schemas.openxmlformats.org/officeDocument/2006/relationships/hyperlink" Target="https://sheikit.net/t/230130/" TargetMode="External" /><Relationship Id="rId12" Type="http://schemas.openxmlformats.org/officeDocument/2006/relationships/hyperlink" Target="https://twitter.com/i/web/status/1161277887460401152" TargetMode="External" /><Relationship Id="rId13" Type="http://schemas.openxmlformats.org/officeDocument/2006/relationships/hyperlink" Target="https://twitter.com/i/web/status/1161812480680759296" TargetMode="External" /><Relationship Id="rId14" Type="http://schemas.openxmlformats.org/officeDocument/2006/relationships/hyperlink" Target="https://news.google.com/__i/rss/rd/articles/CBMiMmh0dHBzOi8vd3d3Lmhlc3ByZXNzLmNvbS9pbnRlcm5hdGlvbmFsLzQ0MTUxNC5odG1s0gEA?oc=5" TargetMode="External" /><Relationship Id="rId15" Type="http://schemas.openxmlformats.org/officeDocument/2006/relationships/hyperlink" Target="https://www.hespress.com/societe/440978.html?utm_source=twitter.com&amp;utm_medium=twitter&amp;utm_campaign=news" TargetMode="External" /><Relationship Id="rId16" Type="http://schemas.openxmlformats.org/officeDocument/2006/relationships/hyperlink" Target="https://www.hespress.com/varieties/441094.html?utm_source=twitter.com&amp;utm_medium=twitter&amp;utm_campaign=news" TargetMode="External" /><Relationship Id="rId17" Type="http://schemas.openxmlformats.org/officeDocument/2006/relationships/hyperlink" Target="https://www.hespress.com/regions/441040.html?utm_source=twitter.com&amp;utm_medium=twitter&amp;utm_campaign=news" TargetMode="External" /><Relationship Id="rId18" Type="http://schemas.openxmlformats.org/officeDocument/2006/relationships/hyperlink" Target="https://www.hespress.com/hi-tech/441118.html?utm_source=twitter.com&amp;utm_medium=twitter&amp;utm_campaign=news" TargetMode="External" /><Relationship Id="rId19" Type="http://schemas.openxmlformats.org/officeDocument/2006/relationships/hyperlink" Target="https://www.hespress.com/regions/441152.html?utm_source=twitter.com&amp;utm_medium=twitter&amp;utm_campaign=news" TargetMode="External" /><Relationship Id="rId20" Type="http://schemas.openxmlformats.org/officeDocument/2006/relationships/hyperlink" Target="https://www.hespress.com/faits-divers/441173.html?utm_source=twitter.com&amp;utm_medium=twitter&amp;utm_campaign=news" TargetMode="External" /><Relationship Id="rId21" Type="http://schemas.openxmlformats.org/officeDocument/2006/relationships/hyperlink" Target="https://www.hespress.com/international/441225.html?utm_source=twitter.com&amp;utm_medium=twitter&amp;utm_campaign=news" TargetMode="External" /><Relationship Id="rId22" Type="http://schemas.openxmlformats.org/officeDocument/2006/relationships/hyperlink" Target="https://www.hespress.com/regions/441223.html?utm_source=twitter.com&amp;utm_medium=twitter&amp;utm_campaign=news" TargetMode="External" /><Relationship Id="rId23" Type="http://schemas.openxmlformats.org/officeDocument/2006/relationships/hyperlink" Target="https://www.hespress.com/varieties/441250.html?utm_source=twitter.com&amp;utm_medium=twitter&amp;utm_campaign=news" TargetMode="External" /><Relationship Id="rId24" Type="http://schemas.openxmlformats.org/officeDocument/2006/relationships/hyperlink" Target="https://www.hespress.com/international/441346.html?utm_source=twitter.com&amp;utm_medium=twitter&amp;utm_campaign=news" TargetMode="External" /><Relationship Id="rId25" Type="http://schemas.openxmlformats.org/officeDocument/2006/relationships/hyperlink" Target="https://www.hespress.com/international/441331.html?utm_source=twitter.com&amp;utm_medium=twitter&amp;utm_campaign=news" TargetMode="External" /><Relationship Id="rId26" Type="http://schemas.openxmlformats.org/officeDocument/2006/relationships/hyperlink" Target="https://www.hespress.com/medias/441316.html?utm_source=twitter.com&amp;utm_medium=twitter&amp;utm_campaign=news" TargetMode="External" /><Relationship Id="rId27" Type="http://schemas.openxmlformats.org/officeDocument/2006/relationships/hyperlink" Target="https://www.hespress.com/regions/441403.html?utm_source=twitter.com&amp;utm_medium=twitter&amp;utm_campaign=news" TargetMode="External" /><Relationship Id="rId28" Type="http://schemas.openxmlformats.org/officeDocument/2006/relationships/hyperlink" Target="https://www.hespress.com/faits-divers/441427.html?utm_source=twitter.com&amp;utm_medium=twitter&amp;utm_campaign=news" TargetMode="External" /><Relationship Id="rId29" Type="http://schemas.openxmlformats.org/officeDocument/2006/relationships/hyperlink" Target="https://www.hespress.com/sport/441393.html?utm_source=twitter.com&amp;utm_medium=twitter&amp;utm_campaign=news" TargetMode="External" /><Relationship Id="rId30" Type="http://schemas.openxmlformats.org/officeDocument/2006/relationships/hyperlink" Target="https://www.hespress.com/sciences-nature/441469.html?utm_source=twitter.com&amp;utm_medium=twitter&amp;utm_campaign=news" TargetMode="External" /><Relationship Id="rId31" Type="http://schemas.openxmlformats.org/officeDocument/2006/relationships/hyperlink" Target="https://www.hespress.com/faits-divers/441510.html?utm_source=twitter.com&amp;utm_medium=twitter&amp;utm_campaign=news" TargetMode="External" /><Relationship Id="rId32" Type="http://schemas.openxmlformats.org/officeDocument/2006/relationships/hyperlink" Target="https://www.hespress.com/societe/441513.html?utm_source=twitter.com&amp;utm_medium=twitter&amp;utm_campaign=news" TargetMode="External" /><Relationship Id="rId33" Type="http://schemas.openxmlformats.org/officeDocument/2006/relationships/hyperlink" Target="https://twitter.com/i/web/status/1161956084447358977" TargetMode="External" /><Relationship Id="rId34" Type="http://schemas.openxmlformats.org/officeDocument/2006/relationships/hyperlink" Target="https://twitter.com/i/web/status/1162055421668077570" TargetMode="External" /><Relationship Id="rId35" Type="http://schemas.openxmlformats.org/officeDocument/2006/relationships/hyperlink" Target="https://twitter.com/i/web/status/1162078104149463041" TargetMode="External" /><Relationship Id="rId36" Type="http://schemas.openxmlformats.org/officeDocument/2006/relationships/hyperlink" Target="https://pbs.twimg.com/media/EBp3jYfVUAAMEfF.jpg" TargetMode="External" /><Relationship Id="rId37" Type="http://schemas.openxmlformats.org/officeDocument/2006/relationships/hyperlink" Target="https://pbs.twimg.com/media/EBtm7OeXoAA7HMa.jpg" TargetMode="External" /><Relationship Id="rId38" Type="http://schemas.openxmlformats.org/officeDocument/2006/relationships/hyperlink" Target="https://pbs.twimg.com/media/EBtm7OeXoAA7HMa.jpg" TargetMode="External" /><Relationship Id="rId39" Type="http://schemas.openxmlformats.org/officeDocument/2006/relationships/hyperlink" Target="http://pbs.twimg.com/profile_images/758826304963620865/VcvQQqnE_normal.jpg" TargetMode="External" /><Relationship Id="rId40" Type="http://schemas.openxmlformats.org/officeDocument/2006/relationships/hyperlink" Target="http://pbs.twimg.com/profile_images/521024172663644160/rL1E0LNC_normal.jpeg" TargetMode="External" /><Relationship Id="rId41" Type="http://schemas.openxmlformats.org/officeDocument/2006/relationships/hyperlink" Target="http://pbs.twimg.com/profile_images/1142833165008080896/oSZLNBEF_normal.jpg" TargetMode="External" /><Relationship Id="rId42" Type="http://schemas.openxmlformats.org/officeDocument/2006/relationships/hyperlink" Target="https://pbs.twimg.com/media/EBp3jYfVUAAMEfF.jpg" TargetMode="External" /><Relationship Id="rId43" Type="http://schemas.openxmlformats.org/officeDocument/2006/relationships/hyperlink" Target="http://pbs.twimg.com/profile_images/1149683920306356225/yPASb9VI_normal.jpg" TargetMode="External" /><Relationship Id="rId44" Type="http://schemas.openxmlformats.org/officeDocument/2006/relationships/hyperlink" Target="http://pbs.twimg.com/profile_images/1084475717612720129/2DlsgsU-_normal.jpg" TargetMode="External" /><Relationship Id="rId45" Type="http://schemas.openxmlformats.org/officeDocument/2006/relationships/hyperlink" Target="http://pbs.twimg.com/profile_images/1047616660830662656/eirp5ksB_normal.jpg" TargetMode="External" /><Relationship Id="rId46" Type="http://schemas.openxmlformats.org/officeDocument/2006/relationships/hyperlink" Target="http://pbs.twimg.com/profile_images/552777729783775232/IAbwh3v4_normal.jpeg" TargetMode="External" /><Relationship Id="rId47" Type="http://schemas.openxmlformats.org/officeDocument/2006/relationships/hyperlink" Target="http://pbs.twimg.com/profile_images/1146932748415918080/TTD9454e_normal.jpg" TargetMode="External" /><Relationship Id="rId48" Type="http://schemas.openxmlformats.org/officeDocument/2006/relationships/hyperlink" Target="http://pbs.twimg.com/profile_images/1019701070564679680/leS4uwis_normal.jpg" TargetMode="External" /><Relationship Id="rId49" Type="http://schemas.openxmlformats.org/officeDocument/2006/relationships/hyperlink" Target="https://pbs.twimg.com/media/EBtm7OeXoAA7HMa.jpg" TargetMode="External" /><Relationship Id="rId50" Type="http://schemas.openxmlformats.org/officeDocument/2006/relationships/hyperlink" Target="http://pbs.twimg.com/profile_images/1144649419977121792/uOPFBYA7_normal.jpg" TargetMode="External" /><Relationship Id="rId51" Type="http://schemas.openxmlformats.org/officeDocument/2006/relationships/hyperlink" Target="http://pbs.twimg.com/profile_images/2609850310/dnjwplxk0pyxcme749t5_normal.jpeg" TargetMode="External" /><Relationship Id="rId52" Type="http://schemas.openxmlformats.org/officeDocument/2006/relationships/hyperlink" Target="http://pbs.twimg.com/profile_images/378800000203103733/9e181a2fb4aab33649e74b12a650af68_normal.png" TargetMode="External" /><Relationship Id="rId53" Type="http://schemas.openxmlformats.org/officeDocument/2006/relationships/hyperlink" Target="http://pbs.twimg.com/profile_images/1130252726699536384/HH8S93dF_normal.jpg" TargetMode="External" /><Relationship Id="rId54" Type="http://schemas.openxmlformats.org/officeDocument/2006/relationships/hyperlink" Target="http://pbs.twimg.com/profile_images/1159976743115141120/m8ouw6-w_normal.jpg" TargetMode="External" /><Relationship Id="rId55" Type="http://schemas.openxmlformats.org/officeDocument/2006/relationships/hyperlink" Target="http://pbs.twimg.com/profile_images/1120362592378212353/2OJUhsuk_normal.jpg" TargetMode="External" /><Relationship Id="rId56" Type="http://schemas.openxmlformats.org/officeDocument/2006/relationships/hyperlink" Target="http://pbs.twimg.com/profile_images/1140775077102981125/x4ipkZ3E_normal.jpg" TargetMode="External" /><Relationship Id="rId57" Type="http://schemas.openxmlformats.org/officeDocument/2006/relationships/hyperlink" Target="http://pbs.twimg.com/profile_images/1161378545563766784/EsIZqZav_normal.jpg" TargetMode="External" /><Relationship Id="rId58" Type="http://schemas.openxmlformats.org/officeDocument/2006/relationships/hyperlink" Target="http://pbs.twimg.com/profile_images/1156027428671647745/mRclQYjI_normal.jpg" TargetMode="External" /><Relationship Id="rId59" Type="http://schemas.openxmlformats.org/officeDocument/2006/relationships/hyperlink" Target="http://pbs.twimg.com/profile_images/418461755929403392/7N8K4O94_normal.jpeg" TargetMode="External" /><Relationship Id="rId60" Type="http://schemas.openxmlformats.org/officeDocument/2006/relationships/hyperlink" Target="http://abs.twimg.com/sticky/default_profile_images/default_profile_normal.png" TargetMode="External" /><Relationship Id="rId61" Type="http://schemas.openxmlformats.org/officeDocument/2006/relationships/hyperlink" Target="http://pbs.twimg.com/profile_images/659867383859810304/MfJ78-7k_normal.jpg" TargetMode="External" /><Relationship Id="rId62" Type="http://schemas.openxmlformats.org/officeDocument/2006/relationships/hyperlink" Target="http://pbs.twimg.com/profile_images/659867383859810304/MfJ78-7k_normal.jpg" TargetMode="External" /><Relationship Id="rId63" Type="http://schemas.openxmlformats.org/officeDocument/2006/relationships/hyperlink" Target="http://pbs.twimg.com/profile_images/659867383859810304/MfJ78-7k_normal.jpg" TargetMode="External" /><Relationship Id="rId64" Type="http://schemas.openxmlformats.org/officeDocument/2006/relationships/hyperlink" Target="http://pbs.twimg.com/profile_images/659867383859810304/MfJ78-7k_normal.jpg" TargetMode="External" /><Relationship Id="rId65" Type="http://schemas.openxmlformats.org/officeDocument/2006/relationships/hyperlink" Target="http://pbs.twimg.com/profile_images/659867383859810304/MfJ78-7k_normal.jpg" TargetMode="External" /><Relationship Id="rId66" Type="http://schemas.openxmlformats.org/officeDocument/2006/relationships/hyperlink" Target="http://pbs.twimg.com/profile_images/659867383859810304/MfJ78-7k_normal.jpg" TargetMode="External" /><Relationship Id="rId67" Type="http://schemas.openxmlformats.org/officeDocument/2006/relationships/hyperlink" Target="http://pbs.twimg.com/profile_images/659867383859810304/MfJ78-7k_normal.jpg" TargetMode="External" /><Relationship Id="rId68" Type="http://schemas.openxmlformats.org/officeDocument/2006/relationships/hyperlink" Target="http://pbs.twimg.com/profile_images/659867383859810304/MfJ78-7k_normal.jpg" TargetMode="External" /><Relationship Id="rId69" Type="http://schemas.openxmlformats.org/officeDocument/2006/relationships/hyperlink" Target="http://pbs.twimg.com/profile_images/659867383859810304/MfJ78-7k_normal.jpg" TargetMode="External" /><Relationship Id="rId70" Type="http://schemas.openxmlformats.org/officeDocument/2006/relationships/hyperlink" Target="http://pbs.twimg.com/profile_images/659867383859810304/MfJ78-7k_normal.jpg" TargetMode="External" /><Relationship Id="rId71" Type="http://schemas.openxmlformats.org/officeDocument/2006/relationships/hyperlink" Target="http://pbs.twimg.com/profile_images/659867383859810304/MfJ78-7k_normal.jpg" TargetMode="External" /><Relationship Id="rId72" Type="http://schemas.openxmlformats.org/officeDocument/2006/relationships/hyperlink" Target="http://pbs.twimg.com/profile_images/659867383859810304/MfJ78-7k_normal.jpg" TargetMode="External" /><Relationship Id="rId73" Type="http://schemas.openxmlformats.org/officeDocument/2006/relationships/hyperlink" Target="http://pbs.twimg.com/profile_images/659867383859810304/MfJ78-7k_normal.jpg" TargetMode="External" /><Relationship Id="rId74" Type="http://schemas.openxmlformats.org/officeDocument/2006/relationships/hyperlink" Target="http://pbs.twimg.com/profile_images/659867383859810304/MfJ78-7k_normal.jpg" TargetMode="External" /><Relationship Id="rId75" Type="http://schemas.openxmlformats.org/officeDocument/2006/relationships/hyperlink" Target="http://pbs.twimg.com/profile_images/659867383859810304/MfJ78-7k_normal.jpg" TargetMode="External" /><Relationship Id="rId76" Type="http://schemas.openxmlformats.org/officeDocument/2006/relationships/hyperlink" Target="http://pbs.twimg.com/profile_images/659867383859810304/MfJ78-7k_normal.jpg" TargetMode="External" /><Relationship Id="rId77" Type="http://schemas.openxmlformats.org/officeDocument/2006/relationships/hyperlink" Target="http://pbs.twimg.com/profile_images/659867383859810304/MfJ78-7k_normal.jpg" TargetMode="External" /><Relationship Id="rId78" Type="http://schemas.openxmlformats.org/officeDocument/2006/relationships/hyperlink" Target="http://pbs.twimg.com/profile_images/659867383859810304/MfJ78-7k_normal.jpg" TargetMode="External" /><Relationship Id="rId79" Type="http://schemas.openxmlformats.org/officeDocument/2006/relationships/hyperlink" Target="https://pbs.twimg.com/media/EBtm7OeXoAA7HMa.jpg" TargetMode="External" /><Relationship Id="rId80" Type="http://schemas.openxmlformats.org/officeDocument/2006/relationships/hyperlink" Target="http://pbs.twimg.com/profile_images/1140753072991420423/atJP6JWd_normal.jpg" TargetMode="External" /><Relationship Id="rId81" Type="http://schemas.openxmlformats.org/officeDocument/2006/relationships/hyperlink" Target="http://pbs.twimg.com/profile_images/1136613895047696384/zDLKxeIN_normal.png" TargetMode="External" /><Relationship Id="rId82" Type="http://schemas.openxmlformats.org/officeDocument/2006/relationships/hyperlink" Target="http://pbs.twimg.com/profile_images/1136613895047696384/zDLKxeIN_normal.png" TargetMode="External" /><Relationship Id="rId83" Type="http://schemas.openxmlformats.org/officeDocument/2006/relationships/hyperlink" Target="http://abs.twimg.com/sticky/default_profile_images/default_profile_normal.png" TargetMode="External" /><Relationship Id="rId84" Type="http://schemas.openxmlformats.org/officeDocument/2006/relationships/hyperlink" Target="https://twitter.com/#!/3robi_f_merican/status/1159940502113923073" TargetMode="External" /><Relationship Id="rId85" Type="http://schemas.openxmlformats.org/officeDocument/2006/relationships/hyperlink" Target="https://twitter.com/#!/saleh197033/status/1159980906976829441" TargetMode="External" /><Relationship Id="rId86" Type="http://schemas.openxmlformats.org/officeDocument/2006/relationships/hyperlink" Target="https://twitter.com/#!/notboutaib/status/1160148744291147776" TargetMode="External" /><Relationship Id="rId87" Type="http://schemas.openxmlformats.org/officeDocument/2006/relationships/hyperlink" Target="https://twitter.com/#!/adooon111/status/1160371305272631296" TargetMode="External" /><Relationship Id="rId88" Type="http://schemas.openxmlformats.org/officeDocument/2006/relationships/hyperlink" Target="https://twitter.com/#!/abdenacer_kh/status/1160402352890949633" TargetMode="External" /><Relationship Id="rId89" Type="http://schemas.openxmlformats.org/officeDocument/2006/relationships/hyperlink" Target="https://twitter.com/#!/imadkech1/status/1160477003495202816" TargetMode="External" /><Relationship Id="rId90" Type="http://schemas.openxmlformats.org/officeDocument/2006/relationships/hyperlink" Target="https://twitter.com/#!/dasnajib/status/1160516560215314432" TargetMode="External" /><Relationship Id="rId91" Type="http://schemas.openxmlformats.org/officeDocument/2006/relationships/hyperlink" Target="https://twitter.com/#!/hessah_aljaser/status/1160582708663336961" TargetMode="External" /><Relationship Id="rId92" Type="http://schemas.openxmlformats.org/officeDocument/2006/relationships/hyperlink" Target="https://twitter.com/#!/itskarimelhani/status/1160582743719325697" TargetMode="External" /><Relationship Id="rId93" Type="http://schemas.openxmlformats.org/officeDocument/2006/relationships/hyperlink" Target="https://twitter.com/#!/ksa1352/status/1160654204941328384" TargetMode="External" /><Relationship Id="rId94" Type="http://schemas.openxmlformats.org/officeDocument/2006/relationships/hyperlink" Target="https://twitter.com/#!/najah_anas/status/1160689700899831815" TargetMode="External" /><Relationship Id="rId95" Type="http://schemas.openxmlformats.org/officeDocument/2006/relationships/hyperlink" Target="https://twitter.com/#!/abdullahasalsh1/status/1160797839330545664" TargetMode="External" /><Relationship Id="rId96" Type="http://schemas.openxmlformats.org/officeDocument/2006/relationships/hyperlink" Target="https://twitter.com/#!/hasubhi/status/1160870692625289217" TargetMode="External" /><Relationship Id="rId97" Type="http://schemas.openxmlformats.org/officeDocument/2006/relationships/hyperlink" Target="https://twitter.com/#!/sheikit_net/status/1160974643836182528" TargetMode="External" /><Relationship Id="rId98" Type="http://schemas.openxmlformats.org/officeDocument/2006/relationships/hyperlink" Target="https://twitter.com/#!/modmenalmi2000/status/1161308520823889922" TargetMode="External" /><Relationship Id="rId99" Type="http://schemas.openxmlformats.org/officeDocument/2006/relationships/hyperlink" Target="https://twitter.com/#!/butterfly_800/status/1161277887460401152" TargetMode="External" /><Relationship Id="rId100" Type="http://schemas.openxmlformats.org/officeDocument/2006/relationships/hyperlink" Target="https://twitter.com/#!/alaa2000am/status/1161365778219843584" TargetMode="External" /><Relationship Id="rId101" Type="http://schemas.openxmlformats.org/officeDocument/2006/relationships/hyperlink" Target="https://twitter.com/#!/israym1/status/1161367991755448323" TargetMode="External" /><Relationship Id="rId102" Type="http://schemas.openxmlformats.org/officeDocument/2006/relationships/hyperlink" Target="https://twitter.com/#!/qbesup4cibftria/status/1161379105528590336" TargetMode="External" /><Relationship Id="rId103" Type="http://schemas.openxmlformats.org/officeDocument/2006/relationships/hyperlink" Target="https://twitter.com/#!/doubl2ewall/status/1161812480680759296" TargetMode="External" /><Relationship Id="rId104" Type="http://schemas.openxmlformats.org/officeDocument/2006/relationships/hyperlink" Target="https://twitter.com/#!/arabcanadanews/status/1161869983514841090" TargetMode="External" /><Relationship Id="rId105" Type="http://schemas.openxmlformats.org/officeDocument/2006/relationships/hyperlink" Target="https://twitter.com/#!/muhamme53854808/status/1161927385564028928" TargetMode="External" /><Relationship Id="rId106" Type="http://schemas.openxmlformats.org/officeDocument/2006/relationships/hyperlink" Target="https://twitter.com/#!/maroc_actualite/status/1159716071374409728" TargetMode="External" /><Relationship Id="rId107" Type="http://schemas.openxmlformats.org/officeDocument/2006/relationships/hyperlink" Target="https://twitter.com/#!/maroc_actualite/status/1160079336583467008" TargetMode="External" /><Relationship Id="rId108" Type="http://schemas.openxmlformats.org/officeDocument/2006/relationships/hyperlink" Target="https://twitter.com/#!/maroc_actualite/status/1160132069466316800" TargetMode="External" /><Relationship Id="rId109" Type="http://schemas.openxmlformats.org/officeDocument/2006/relationships/hyperlink" Target="https://twitter.com/#!/maroc_actualite/status/1160442357914861570" TargetMode="External" /><Relationship Id="rId110" Type="http://schemas.openxmlformats.org/officeDocument/2006/relationships/hyperlink" Target="https://twitter.com/#!/maroc_actualite/status/1160495334889361408" TargetMode="External" /><Relationship Id="rId111" Type="http://schemas.openxmlformats.org/officeDocument/2006/relationships/hyperlink" Target="https://twitter.com/#!/maroc_actualite/status/1160495337997361152" TargetMode="External" /><Relationship Id="rId112" Type="http://schemas.openxmlformats.org/officeDocument/2006/relationships/hyperlink" Target="https://twitter.com/#!/maroc_actualite/status/1160805623887364096" TargetMode="External" /><Relationship Id="rId113" Type="http://schemas.openxmlformats.org/officeDocument/2006/relationships/hyperlink" Target="https://twitter.com/#!/maroc_actualite/status/1160858098493300736" TargetMode="External" /><Relationship Id="rId114" Type="http://schemas.openxmlformats.org/officeDocument/2006/relationships/hyperlink" Target="https://twitter.com/#!/maroc_actualite/status/1160858100141715459" TargetMode="External" /><Relationship Id="rId115" Type="http://schemas.openxmlformats.org/officeDocument/2006/relationships/hyperlink" Target="https://twitter.com/#!/maroc_actualite/status/1161168897594101760" TargetMode="External" /><Relationship Id="rId116" Type="http://schemas.openxmlformats.org/officeDocument/2006/relationships/hyperlink" Target="https://twitter.com/#!/maroc_actualite/status/1161220989398556672" TargetMode="External" /><Relationship Id="rId117" Type="http://schemas.openxmlformats.org/officeDocument/2006/relationships/hyperlink" Target="https://twitter.com/#!/maroc_actualite/status/1161220991881637888" TargetMode="External" /><Relationship Id="rId118" Type="http://schemas.openxmlformats.org/officeDocument/2006/relationships/hyperlink" Target="https://twitter.com/#!/maroc_actualite/status/1161531913997365248" TargetMode="External" /><Relationship Id="rId119" Type="http://schemas.openxmlformats.org/officeDocument/2006/relationships/hyperlink" Target="https://twitter.com/#!/maroc_actualite/status/1161583878793916418" TargetMode="External" /><Relationship Id="rId120" Type="http://schemas.openxmlformats.org/officeDocument/2006/relationships/hyperlink" Target="https://twitter.com/#!/maroc_actualite/status/1161583881251725317" TargetMode="External" /><Relationship Id="rId121" Type="http://schemas.openxmlformats.org/officeDocument/2006/relationships/hyperlink" Target="https://twitter.com/#!/maroc_actualite/status/1161895050294382592" TargetMode="External" /><Relationship Id="rId122" Type="http://schemas.openxmlformats.org/officeDocument/2006/relationships/hyperlink" Target="https://twitter.com/#!/maroc_actualite/status/1161946772568100864" TargetMode="External" /><Relationship Id="rId123" Type="http://schemas.openxmlformats.org/officeDocument/2006/relationships/hyperlink" Target="https://twitter.com/#!/maroc_actualite/status/1161946774258372609" TargetMode="External" /><Relationship Id="rId124" Type="http://schemas.openxmlformats.org/officeDocument/2006/relationships/hyperlink" Target="https://twitter.com/#!/hespress/status/1160634498687655936" TargetMode="External" /><Relationship Id="rId125" Type="http://schemas.openxmlformats.org/officeDocument/2006/relationships/hyperlink" Target="https://twitter.com/#!/msawt3/status/1162010652002701313" TargetMode="External" /><Relationship Id="rId126" Type="http://schemas.openxmlformats.org/officeDocument/2006/relationships/hyperlink" Target="https://twitter.com/#!/goelandmarocain/status/1161956084447358977" TargetMode="External" /><Relationship Id="rId127" Type="http://schemas.openxmlformats.org/officeDocument/2006/relationships/hyperlink" Target="https://twitter.com/#!/goelandmarocain/status/1162055421668077570" TargetMode="External" /><Relationship Id="rId128" Type="http://schemas.openxmlformats.org/officeDocument/2006/relationships/hyperlink" Target="https://twitter.com/#!/rahimmhamed2/status/1162078104149463041" TargetMode="External" /><Relationship Id="rId129" Type="http://schemas.openxmlformats.org/officeDocument/2006/relationships/hyperlink" Target="https://api.twitter.com/1.1/geo/id/0052c27f0a9614d1.json" TargetMode="External" /><Relationship Id="rId130" Type="http://schemas.openxmlformats.org/officeDocument/2006/relationships/comments" Target="../comments13.xml" /><Relationship Id="rId131" Type="http://schemas.openxmlformats.org/officeDocument/2006/relationships/vmlDrawing" Target="../drawings/vmlDrawing6.vml" /><Relationship Id="rId132" Type="http://schemas.openxmlformats.org/officeDocument/2006/relationships/table" Target="../tables/table23.xml" /><Relationship Id="rId13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bit.ly/KarimElhaniIG" TargetMode="External" /><Relationship Id="rId2" Type="http://schemas.openxmlformats.org/officeDocument/2006/relationships/hyperlink" Target="http://bit.ly/2JiLK5s" TargetMode="External" /><Relationship Id="rId3" Type="http://schemas.openxmlformats.org/officeDocument/2006/relationships/hyperlink" Target="http://hespress.com/" TargetMode="External" /><Relationship Id="rId4" Type="http://schemas.openxmlformats.org/officeDocument/2006/relationships/hyperlink" Target="http://www.arabicanada.com/" TargetMode="External" /><Relationship Id="rId5" Type="http://schemas.openxmlformats.org/officeDocument/2006/relationships/hyperlink" Target="https://www.fb.com/Actualite.du.Maroc" TargetMode="External" /><Relationship Id="rId6" Type="http://schemas.openxmlformats.org/officeDocument/2006/relationships/hyperlink" Target="https://www.facebook.com/lahcen.sabir.79" TargetMode="External" /><Relationship Id="rId7" Type="http://schemas.openxmlformats.org/officeDocument/2006/relationships/hyperlink" Target="https://pbs.twimg.com/profile_banners/246039043/1469753344" TargetMode="External" /><Relationship Id="rId8" Type="http://schemas.openxmlformats.org/officeDocument/2006/relationships/hyperlink" Target="https://pbs.twimg.com/profile_banners/950218310/1406044059" TargetMode="External" /><Relationship Id="rId9" Type="http://schemas.openxmlformats.org/officeDocument/2006/relationships/hyperlink" Target="https://pbs.twimg.com/profile_banners/1142832578929577984/1561319871" TargetMode="External" /><Relationship Id="rId10" Type="http://schemas.openxmlformats.org/officeDocument/2006/relationships/hyperlink" Target="https://pbs.twimg.com/profile_banners/1106620143902302210/1562285918" TargetMode="External" /><Relationship Id="rId11" Type="http://schemas.openxmlformats.org/officeDocument/2006/relationships/hyperlink" Target="https://pbs.twimg.com/profile_banners/1922842994/1513333844" TargetMode="External" /><Relationship Id="rId12" Type="http://schemas.openxmlformats.org/officeDocument/2006/relationships/hyperlink" Target="https://pbs.twimg.com/profile_banners/2542270350/1506034267" TargetMode="External" /><Relationship Id="rId13" Type="http://schemas.openxmlformats.org/officeDocument/2006/relationships/hyperlink" Target="https://pbs.twimg.com/profile_banners/599560659/1547394404" TargetMode="External" /><Relationship Id="rId14" Type="http://schemas.openxmlformats.org/officeDocument/2006/relationships/hyperlink" Target="https://pbs.twimg.com/profile_banners/2980934271/1421408092" TargetMode="External" /><Relationship Id="rId15" Type="http://schemas.openxmlformats.org/officeDocument/2006/relationships/hyperlink" Target="https://pbs.twimg.com/profile_banners/941109194/1451387874" TargetMode="External" /><Relationship Id="rId16" Type="http://schemas.openxmlformats.org/officeDocument/2006/relationships/hyperlink" Target="https://pbs.twimg.com/profile_banners/2706308569/1438038719" TargetMode="External" /><Relationship Id="rId17" Type="http://schemas.openxmlformats.org/officeDocument/2006/relationships/hyperlink" Target="https://pbs.twimg.com/profile_banners/109556877/1486752694" TargetMode="External" /><Relationship Id="rId18" Type="http://schemas.openxmlformats.org/officeDocument/2006/relationships/hyperlink" Target="https://pbs.twimg.com/profile_banners/1628002693/1431294786" TargetMode="External" /><Relationship Id="rId19" Type="http://schemas.openxmlformats.org/officeDocument/2006/relationships/hyperlink" Target="https://pbs.twimg.com/profile_banners/3222353882/1505269225" TargetMode="External" /><Relationship Id="rId20" Type="http://schemas.openxmlformats.org/officeDocument/2006/relationships/hyperlink" Target="https://pbs.twimg.com/profile_banners/1192898304/1545339573" TargetMode="External" /><Relationship Id="rId21" Type="http://schemas.openxmlformats.org/officeDocument/2006/relationships/hyperlink" Target="https://pbs.twimg.com/profile_banners/963816811455221760/1555067979" TargetMode="External" /><Relationship Id="rId22" Type="http://schemas.openxmlformats.org/officeDocument/2006/relationships/hyperlink" Target="https://pbs.twimg.com/profile_banners/1109207830538698753/1560816910" TargetMode="External" /><Relationship Id="rId23" Type="http://schemas.openxmlformats.org/officeDocument/2006/relationships/hyperlink" Target="https://pbs.twimg.com/profile_banners/1139677166856265728/1564453390" TargetMode="External" /><Relationship Id="rId24" Type="http://schemas.openxmlformats.org/officeDocument/2006/relationships/hyperlink" Target="https://pbs.twimg.com/profile_banners/4070721885/1446159519" TargetMode="External" /><Relationship Id="rId25" Type="http://schemas.openxmlformats.org/officeDocument/2006/relationships/hyperlink" Target="https://pbs.twimg.com/profile_banners/1080832372000595968/1548540287" TargetMode="External" /><Relationship Id="rId26" Type="http://schemas.openxmlformats.org/officeDocument/2006/relationships/hyperlink" Target="https://pbs.twimg.com/profile_banners/1167165955/1520881700" TargetMode="External" /><Relationship Id="rId27" Type="http://schemas.openxmlformats.org/officeDocument/2006/relationships/hyperlink" Target="https://pbs.twimg.com/profile_banners/216990305/1559825811"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7/bg.gif"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pbs.twimg.com/profile_images/758826304963620865/VcvQQqnE_normal.jpg" TargetMode="External" /><Relationship Id="rId50" Type="http://schemas.openxmlformats.org/officeDocument/2006/relationships/hyperlink" Target="http://pbs.twimg.com/profile_images/521024172663644160/rL1E0LNC_normal.jpeg" TargetMode="External" /><Relationship Id="rId51" Type="http://schemas.openxmlformats.org/officeDocument/2006/relationships/hyperlink" Target="http://pbs.twimg.com/profile_images/1142833165008080896/oSZLNBEF_normal.jpg" TargetMode="External" /><Relationship Id="rId52" Type="http://schemas.openxmlformats.org/officeDocument/2006/relationships/hyperlink" Target="http://pbs.twimg.com/profile_images/1146932748415918080/TTD9454e_normal.jpg" TargetMode="External" /><Relationship Id="rId53" Type="http://schemas.openxmlformats.org/officeDocument/2006/relationships/hyperlink" Target="http://pbs.twimg.com/profile_images/725091118946222080/sKttsBN2_normal.png" TargetMode="External" /><Relationship Id="rId54" Type="http://schemas.openxmlformats.org/officeDocument/2006/relationships/hyperlink" Target="http://pbs.twimg.com/profile_images/1149683920306356225/yPASb9VI_normal.jpg" TargetMode="External" /><Relationship Id="rId55" Type="http://schemas.openxmlformats.org/officeDocument/2006/relationships/hyperlink" Target="http://pbs.twimg.com/profile_images/1150842647113883648/UaS8c6pp_normal.jpg" TargetMode="External" /><Relationship Id="rId56" Type="http://schemas.openxmlformats.org/officeDocument/2006/relationships/hyperlink" Target="http://pbs.twimg.com/profile_images/1084475717612720129/2DlsgsU-_normal.jpg" TargetMode="External" /><Relationship Id="rId57" Type="http://schemas.openxmlformats.org/officeDocument/2006/relationships/hyperlink" Target="http://pbs.twimg.com/profile_images/1047616660830662656/eirp5ksB_normal.jpg" TargetMode="External" /><Relationship Id="rId58" Type="http://schemas.openxmlformats.org/officeDocument/2006/relationships/hyperlink" Target="http://pbs.twimg.com/profile_images/378800000811154655/629125b20ae6d5444929ff10923c085e_normal.jpeg" TargetMode="External" /><Relationship Id="rId59" Type="http://schemas.openxmlformats.org/officeDocument/2006/relationships/hyperlink" Target="http://pbs.twimg.com/profile_images/552777729783775232/IAbwh3v4_normal.jpeg" TargetMode="External" /><Relationship Id="rId60" Type="http://schemas.openxmlformats.org/officeDocument/2006/relationships/hyperlink" Target="http://pbs.twimg.com/profile_images/1019701070564679680/leS4uwis_normal.jpg" TargetMode="External" /><Relationship Id="rId61" Type="http://schemas.openxmlformats.org/officeDocument/2006/relationships/hyperlink" Target="http://pbs.twimg.com/profile_images/1083893107358400512/49yoTWF2_normal.jpg" TargetMode="External" /><Relationship Id="rId62" Type="http://schemas.openxmlformats.org/officeDocument/2006/relationships/hyperlink" Target="http://pbs.twimg.com/profile_images/770687364901601282/unXUNiex_normal.jpg" TargetMode="External" /><Relationship Id="rId63" Type="http://schemas.openxmlformats.org/officeDocument/2006/relationships/hyperlink" Target="http://pbs.twimg.com/profile_images/1144649419977121792/uOPFBYA7_normal.jpg" TargetMode="External" /><Relationship Id="rId64" Type="http://schemas.openxmlformats.org/officeDocument/2006/relationships/hyperlink" Target="http://pbs.twimg.com/profile_images/2609850310/dnjwplxk0pyxcme749t5_normal.jpeg" TargetMode="External" /><Relationship Id="rId65" Type="http://schemas.openxmlformats.org/officeDocument/2006/relationships/hyperlink" Target="http://pbs.twimg.com/profile_images/378800000203103733/9e181a2fb4aab33649e74b12a650af68_normal.png" TargetMode="External" /><Relationship Id="rId66" Type="http://schemas.openxmlformats.org/officeDocument/2006/relationships/hyperlink" Target="http://pbs.twimg.com/profile_images/1130252726699536384/HH8S93dF_normal.jpg" TargetMode="External" /><Relationship Id="rId67" Type="http://schemas.openxmlformats.org/officeDocument/2006/relationships/hyperlink" Target="http://pbs.twimg.com/profile_images/1159976743115141120/m8ouw6-w_normal.jpg" TargetMode="External" /><Relationship Id="rId68" Type="http://schemas.openxmlformats.org/officeDocument/2006/relationships/hyperlink" Target="http://pbs.twimg.com/profile_images/1120362592378212353/2OJUhsuk_normal.jpg" TargetMode="External" /><Relationship Id="rId69" Type="http://schemas.openxmlformats.org/officeDocument/2006/relationships/hyperlink" Target="http://pbs.twimg.com/profile_images/1140775077102981125/x4ipkZ3E_normal.jpg" TargetMode="External" /><Relationship Id="rId70" Type="http://schemas.openxmlformats.org/officeDocument/2006/relationships/hyperlink" Target="http://pbs.twimg.com/profile_images/1161378545563766784/EsIZqZav_normal.jpg" TargetMode="External" /><Relationship Id="rId71" Type="http://schemas.openxmlformats.org/officeDocument/2006/relationships/hyperlink" Target="http://pbs.twimg.com/profile_images/1156027428671647745/mRclQYjI_normal.jpg" TargetMode="External" /><Relationship Id="rId72" Type="http://schemas.openxmlformats.org/officeDocument/2006/relationships/hyperlink" Target="http://pbs.twimg.com/profile_images/418461755929403392/7N8K4O94_normal.jpeg" TargetMode="External" /><Relationship Id="rId73" Type="http://schemas.openxmlformats.org/officeDocument/2006/relationships/hyperlink" Target="http://abs.twimg.com/sticky/default_profile_images/default_profile_normal.png" TargetMode="External" /><Relationship Id="rId74" Type="http://schemas.openxmlformats.org/officeDocument/2006/relationships/hyperlink" Target="http://pbs.twimg.com/profile_images/659867383859810304/MfJ78-7k_normal.jpg" TargetMode="External" /><Relationship Id="rId75" Type="http://schemas.openxmlformats.org/officeDocument/2006/relationships/hyperlink" Target="http://pbs.twimg.com/profile_images/1140753072991420423/atJP6JWd_normal.jpg" TargetMode="External" /><Relationship Id="rId76" Type="http://schemas.openxmlformats.org/officeDocument/2006/relationships/hyperlink" Target="http://pbs.twimg.com/profile_images/881890736043675648/RZZcOl-B_normal.jpg" TargetMode="External" /><Relationship Id="rId77" Type="http://schemas.openxmlformats.org/officeDocument/2006/relationships/hyperlink" Target="http://pbs.twimg.com/profile_images/1136613895047696384/zDLKxeIN_normal.png" TargetMode="External" /><Relationship Id="rId78" Type="http://schemas.openxmlformats.org/officeDocument/2006/relationships/hyperlink" Target="http://abs.twimg.com/sticky/default_profile_images/default_profile_normal.png" TargetMode="External" /><Relationship Id="rId79" Type="http://schemas.openxmlformats.org/officeDocument/2006/relationships/hyperlink" Target="https://twitter.com/3robi_f_merican" TargetMode="External" /><Relationship Id="rId80" Type="http://schemas.openxmlformats.org/officeDocument/2006/relationships/hyperlink" Target="https://twitter.com/saleh197033" TargetMode="External" /><Relationship Id="rId81" Type="http://schemas.openxmlformats.org/officeDocument/2006/relationships/hyperlink" Target="https://twitter.com/notboutaib" TargetMode="External" /><Relationship Id="rId82" Type="http://schemas.openxmlformats.org/officeDocument/2006/relationships/hyperlink" Target="https://twitter.com/itskarimelhani" TargetMode="External" /><Relationship Id="rId83" Type="http://schemas.openxmlformats.org/officeDocument/2006/relationships/hyperlink" Target="https://twitter.com/adooon111" TargetMode="External" /><Relationship Id="rId84" Type="http://schemas.openxmlformats.org/officeDocument/2006/relationships/hyperlink" Target="https://twitter.com/abdenacer_kh" TargetMode="External" /><Relationship Id="rId85" Type="http://schemas.openxmlformats.org/officeDocument/2006/relationships/hyperlink" Target="https://twitter.com/fouzfouza123" TargetMode="External" /><Relationship Id="rId86" Type="http://schemas.openxmlformats.org/officeDocument/2006/relationships/hyperlink" Target="https://twitter.com/imadkech1" TargetMode="External" /><Relationship Id="rId87" Type="http://schemas.openxmlformats.org/officeDocument/2006/relationships/hyperlink" Target="https://twitter.com/dasnajib" TargetMode="External" /><Relationship Id="rId88" Type="http://schemas.openxmlformats.org/officeDocument/2006/relationships/hyperlink" Target="https://twitter.com/nabdapp" TargetMode="External" /><Relationship Id="rId89" Type="http://schemas.openxmlformats.org/officeDocument/2006/relationships/hyperlink" Target="https://twitter.com/hessah_aljaser" TargetMode="External" /><Relationship Id="rId90" Type="http://schemas.openxmlformats.org/officeDocument/2006/relationships/hyperlink" Target="https://twitter.com/ksa1352" TargetMode="External" /><Relationship Id="rId91" Type="http://schemas.openxmlformats.org/officeDocument/2006/relationships/hyperlink" Target="https://twitter.com/najah_anas" TargetMode="External" /><Relationship Id="rId92" Type="http://schemas.openxmlformats.org/officeDocument/2006/relationships/hyperlink" Target="https://twitter.com/hespress" TargetMode="External" /><Relationship Id="rId93" Type="http://schemas.openxmlformats.org/officeDocument/2006/relationships/hyperlink" Target="https://twitter.com/abdullahasalsh1" TargetMode="External" /><Relationship Id="rId94" Type="http://schemas.openxmlformats.org/officeDocument/2006/relationships/hyperlink" Target="https://twitter.com/hasubhi" TargetMode="External" /><Relationship Id="rId95" Type="http://schemas.openxmlformats.org/officeDocument/2006/relationships/hyperlink" Target="https://twitter.com/sheikit_net" TargetMode="External" /><Relationship Id="rId96" Type="http://schemas.openxmlformats.org/officeDocument/2006/relationships/hyperlink" Target="https://twitter.com/modmenalmi2000" TargetMode="External" /><Relationship Id="rId97" Type="http://schemas.openxmlformats.org/officeDocument/2006/relationships/hyperlink" Target="https://twitter.com/butterfly_800" TargetMode="External" /><Relationship Id="rId98" Type="http://schemas.openxmlformats.org/officeDocument/2006/relationships/hyperlink" Target="https://twitter.com/alaa2000am" TargetMode="External" /><Relationship Id="rId99" Type="http://schemas.openxmlformats.org/officeDocument/2006/relationships/hyperlink" Target="https://twitter.com/israym1" TargetMode="External" /><Relationship Id="rId100" Type="http://schemas.openxmlformats.org/officeDocument/2006/relationships/hyperlink" Target="https://twitter.com/qbesup4cibftria" TargetMode="External" /><Relationship Id="rId101" Type="http://schemas.openxmlformats.org/officeDocument/2006/relationships/hyperlink" Target="https://twitter.com/doubl2ewall" TargetMode="External" /><Relationship Id="rId102" Type="http://schemas.openxmlformats.org/officeDocument/2006/relationships/hyperlink" Target="https://twitter.com/arabcanadanews" TargetMode="External" /><Relationship Id="rId103" Type="http://schemas.openxmlformats.org/officeDocument/2006/relationships/hyperlink" Target="https://twitter.com/muhamme53854808" TargetMode="External" /><Relationship Id="rId104" Type="http://schemas.openxmlformats.org/officeDocument/2006/relationships/hyperlink" Target="https://twitter.com/maroc_actualite" TargetMode="External" /><Relationship Id="rId105" Type="http://schemas.openxmlformats.org/officeDocument/2006/relationships/hyperlink" Target="https://twitter.com/msawt3" TargetMode="External" /><Relationship Id="rId106" Type="http://schemas.openxmlformats.org/officeDocument/2006/relationships/hyperlink" Target="https://twitter.com/l_boughamrane" TargetMode="External" /><Relationship Id="rId107" Type="http://schemas.openxmlformats.org/officeDocument/2006/relationships/hyperlink" Target="https://twitter.com/goelandmarocain" TargetMode="External" /><Relationship Id="rId108" Type="http://schemas.openxmlformats.org/officeDocument/2006/relationships/hyperlink" Target="https://twitter.com/rahimmhamed2" TargetMode="External" /><Relationship Id="rId109" Type="http://schemas.openxmlformats.org/officeDocument/2006/relationships/comments" Target="../comments2.xml" /><Relationship Id="rId110" Type="http://schemas.openxmlformats.org/officeDocument/2006/relationships/vmlDrawing" Target="../drawings/vmlDrawing2.vml" /><Relationship Id="rId111" Type="http://schemas.openxmlformats.org/officeDocument/2006/relationships/table" Target="../tables/table2.xml" /><Relationship Id="rId1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i/web/status/1162078104149463041" TargetMode="External" /><Relationship Id="rId2" Type="http://schemas.openxmlformats.org/officeDocument/2006/relationships/hyperlink" Target="https://twitter.com/i/web/status/1162055421668077570" TargetMode="External" /><Relationship Id="rId3" Type="http://schemas.openxmlformats.org/officeDocument/2006/relationships/hyperlink" Target="https://twitter.com/i/web/status/1161956084447358977" TargetMode="External" /><Relationship Id="rId4" Type="http://schemas.openxmlformats.org/officeDocument/2006/relationships/hyperlink" Target="https://www.hespress.com/societe/441513.html?utm_source=twitter.com&amp;utm_medium=twitter&amp;utm_campaign=news" TargetMode="External" /><Relationship Id="rId5" Type="http://schemas.openxmlformats.org/officeDocument/2006/relationships/hyperlink" Target="https://www.hespress.com/faits-divers/441510.html?utm_source=twitter.com&amp;utm_medium=twitter&amp;utm_campaign=news" TargetMode="External" /><Relationship Id="rId6" Type="http://schemas.openxmlformats.org/officeDocument/2006/relationships/hyperlink" Target="https://www.hespress.com/sciences-nature/441469.html?utm_source=twitter.com&amp;utm_medium=twitter&amp;utm_campaign=news" TargetMode="External" /><Relationship Id="rId7" Type="http://schemas.openxmlformats.org/officeDocument/2006/relationships/hyperlink" Target="https://www.hespress.com/sport/441393.html?utm_source=twitter.com&amp;utm_medium=twitter&amp;utm_campaign=news" TargetMode="External" /><Relationship Id="rId8" Type="http://schemas.openxmlformats.org/officeDocument/2006/relationships/hyperlink" Target="https://www.hespress.com/faits-divers/441427.html?utm_source=twitter.com&amp;utm_medium=twitter&amp;utm_campaign=news" TargetMode="External" /><Relationship Id="rId9" Type="http://schemas.openxmlformats.org/officeDocument/2006/relationships/hyperlink" Target="https://www.hespress.com/regions/441403.html?utm_source=twitter.com&amp;utm_medium=twitter&amp;utm_campaign=news" TargetMode="External" /><Relationship Id="rId10" Type="http://schemas.openxmlformats.org/officeDocument/2006/relationships/hyperlink" Target="https://www.hespress.com/medias/441316.html?utm_source=twitter.com&amp;utm_medium=twitter&amp;utm_campaign=news" TargetMode="External" /><Relationship Id="rId11" Type="http://schemas.openxmlformats.org/officeDocument/2006/relationships/hyperlink" Target="https://twitter.com/i/web/status/1159940502113923073" TargetMode="External" /><Relationship Id="rId12" Type="http://schemas.openxmlformats.org/officeDocument/2006/relationships/hyperlink" Target="https://twitter.com/i/web/status/1159980906976829441" TargetMode="External" /><Relationship Id="rId13" Type="http://schemas.openxmlformats.org/officeDocument/2006/relationships/hyperlink" Target="https://www.hespress.com/international/441179.html?utm_source=dlvr.it&amp;utm_medium=twitter" TargetMode="External" /><Relationship Id="rId14" Type="http://schemas.openxmlformats.org/officeDocument/2006/relationships/hyperlink" Target="https://twitter.com/i/web/status/1160582708663336961" TargetMode="External" /><Relationship Id="rId15" Type="http://schemas.openxmlformats.org/officeDocument/2006/relationships/hyperlink" Target="https://sheikit.net/t/230130/" TargetMode="External" /><Relationship Id="rId16" Type="http://schemas.openxmlformats.org/officeDocument/2006/relationships/hyperlink" Target="https://news.google.com/__i/rss/rd/articles/CBMiMmh0dHBzOi8vd3d3Lmhlc3ByZXNzLmNvbS9pbnRlcm5hdGlvbmFsLzQ0MTUxNC5odG1s0gEA?oc=5" TargetMode="External" /><Relationship Id="rId17" Type="http://schemas.openxmlformats.org/officeDocument/2006/relationships/hyperlink" Target="https://www.hespress.com/societe/441513.html?utm_source=twitter.com&amp;utm_medium=twitter&amp;utm_campaign=news" TargetMode="External" /><Relationship Id="rId18" Type="http://schemas.openxmlformats.org/officeDocument/2006/relationships/hyperlink" Target="https://www.hespress.com/societe/440978.html?utm_source=twitter.com&amp;utm_medium=twitter&amp;utm_campaign=news" TargetMode="External" /><Relationship Id="rId19" Type="http://schemas.openxmlformats.org/officeDocument/2006/relationships/hyperlink" Target="https://www.hespress.com/varieties/441094.html?utm_source=twitter.com&amp;utm_medium=twitter&amp;utm_campaign=news" TargetMode="External" /><Relationship Id="rId20" Type="http://schemas.openxmlformats.org/officeDocument/2006/relationships/hyperlink" Target="https://www.hespress.com/regions/441040.html?utm_source=twitter.com&amp;utm_medium=twitter&amp;utm_campaign=news" TargetMode="External" /><Relationship Id="rId21" Type="http://schemas.openxmlformats.org/officeDocument/2006/relationships/hyperlink" Target="https://twitter.com/i/web/status/1161812480680759296" TargetMode="External" /><Relationship Id="rId22" Type="http://schemas.openxmlformats.org/officeDocument/2006/relationships/hyperlink" Target="https://twitter.com/i/web/status/1160797839330545664" TargetMode="External" /><Relationship Id="rId23" Type="http://schemas.openxmlformats.org/officeDocument/2006/relationships/hyperlink" Target="http://nabdapp.com/t/63423564" TargetMode="External" /><Relationship Id="rId24" Type="http://schemas.openxmlformats.org/officeDocument/2006/relationships/hyperlink" Target="http://nabdapp.com/t/63415524" TargetMode="External" /><Relationship Id="rId25" Type="http://schemas.openxmlformats.org/officeDocument/2006/relationships/hyperlink" Target="http://nabdapp.com/t/63403317" TargetMode="External" /><Relationship Id="rId26" Type="http://schemas.openxmlformats.org/officeDocument/2006/relationships/hyperlink" Target="https://twitter.com/i/web/status/1161277887460401152" TargetMode="External" /><Relationship Id="rId27" Type="http://schemas.openxmlformats.org/officeDocument/2006/relationships/hyperlink" Target="https://twitter.com/i/web/status/1160477003495202816" TargetMode="External" /><Relationship Id="rId28" Type="http://schemas.openxmlformats.org/officeDocument/2006/relationships/hyperlink" Target="https://twitter.com/i/web/status/1160582743719325697" TargetMode="External" /><Relationship Id="rId29" Type="http://schemas.openxmlformats.org/officeDocument/2006/relationships/table" Target="../tables/table11.xml" /><Relationship Id="rId30" Type="http://schemas.openxmlformats.org/officeDocument/2006/relationships/table" Target="../tables/table12.xml" /><Relationship Id="rId31" Type="http://schemas.openxmlformats.org/officeDocument/2006/relationships/table" Target="../tables/table13.xml" /><Relationship Id="rId32" Type="http://schemas.openxmlformats.org/officeDocument/2006/relationships/table" Target="../tables/table14.xml" /><Relationship Id="rId33" Type="http://schemas.openxmlformats.org/officeDocument/2006/relationships/table" Target="../tables/table15.xml" /><Relationship Id="rId34" Type="http://schemas.openxmlformats.org/officeDocument/2006/relationships/table" Target="../tables/table16.xml" /><Relationship Id="rId35" Type="http://schemas.openxmlformats.org/officeDocument/2006/relationships/table" Target="../tables/table17.xml" /><Relationship Id="rId3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701</v>
      </c>
      <c r="BB2" s="13" t="s">
        <v>717</v>
      </c>
      <c r="BC2" s="13" t="s">
        <v>718</v>
      </c>
      <c r="BD2" s="67" t="s">
        <v>998</v>
      </c>
      <c r="BE2" s="67" t="s">
        <v>999</v>
      </c>
      <c r="BF2" s="67" t="s">
        <v>1000</v>
      </c>
      <c r="BG2" s="67" t="s">
        <v>1001</v>
      </c>
      <c r="BH2" s="67" t="s">
        <v>1002</v>
      </c>
      <c r="BI2" s="67" t="s">
        <v>1003</v>
      </c>
      <c r="BJ2" s="67" t="s">
        <v>1004</v>
      </c>
      <c r="BK2" s="67" t="s">
        <v>1005</v>
      </c>
      <c r="BL2" s="67" t="s">
        <v>1006</v>
      </c>
    </row>
    <row r="3" spans="1:64" ht="15" customHeight="1">
      <c r="A3" s="84" t="s">
        <v>212</v>
      </c>
      <c r="B3" s="84" t="s">
        <v>212</v>
      </c>
      <c r="C3" s="53" t="s">
        <v>1059</v>
      </c>
      <c r="D3" s="54">
        <v>3</v>
      </c>
      <c r="E3" s="65" t="s">
        <v>132</v>
      </c>
      <c r="F3" s="55">
        <v>35</v>
      </c>
      <c r="G3" s="53"/>
      <c r="H3" s="57"/>
      <c r="I3" s="56"/>
      <c r="J3" s="56"/>
      <c r="K3" s="36" t="s">
        <v>65</v>
      </c>
      <c r="L3" s="62">
        <v>3</v>
      </c>
      <c r="M3" s="62"/>
      <c r="N3" s="63"/>
      <c r="O3" s="85" t="s">
        <v>176</v>
      </c>
      <c r="P3" s="87">
        <v>43686.897465277776</v>
      </c>
      <c r="Q3" s="85" t="s">
        <v>244</v>
      </c>
      <c r="R3" s="89" t="s">
        <v>288</v>
      </c>
      <c r="S3" s="85" t="s">
        <v>323</v>
      </c>
      <c r="T3" s="85"/>
      <c r="U3" s="85"/>
      <c r="V3" s="89" t="s">
        <v>336</v>
      </c>
      <c r="W3" s="87">
        <v>43686.897465277776</v>
      </c>
      <c r="X3" s="89" t="s">
        <v>359</v>
      </c>
      <c r="Y3" s="85"/>
      <c r="Z3" s="85"/>
      <c r="AA3" s="91" t="s">
        <v>404</v>
      </c>
      <c r="AB3" s="85"/>
      <c r="AC3" s="85" t="b">
        <v>0</v>
      </c>
      <c r="AD3" s="85">
        <v>0</v>
      </c>
      <c r="AE3" s="91" t="s">
        <v>458</v>
      </c>
      <c r="AF3" s="85" t="b">
        <v>0</v>
      </c>
      <c r="AG3" s="85" t="s">
        <v>464</v>
      </c>
      <c r="AH3" s="85"/>
      <c r="AI3" s="91" t="s">
        <v>458</v>
      </c>
      <c r="AJ3" s="85" t="b">
        <v>0</v>
      </c>
      <c r="AK3" s="85">
        <v>0</v>
      </c>
      <c r="AL3" s="91" t="s">
        <v>458</v>
      </c>
      <c r="AM3" s="85" t="s">
        <v>465</v>
      </c>
      <c r="AN3" s="85" t="b">
        <v>1</v>
      </c>
      <c r="AO3" s="91" t="s">
        <v>404</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0</v>
      </c>
      <c r="BE3" s="52">
        <v>0</v>
      </c>
      <c r="BF3" s="51">
        <v>0</v>
      </c>
      <c r="BG3" s="52">
        <v>0</v>
      </c>
      <c r="BH3" s="51">
        <v>0</v>
      </c>
      <c r="BI3" s="52">
        <v>0</v>
      </c>
      <c r="BJ3" s="51">
        <v>22</v>
      </c>
      <c r="BK3" s="52">
        <v>100</v>
      </c>
      <c r="BL3" s="51">
        <v>22</v>
      </c>
    </row>
    <row r="4" spans="1:64" ht="15" customHeight="1">
      <c r="A4" s="84" t="s">
        <v>213</v>
      </c>
      <c r="B4" s="84" t="s">
        <v>213</v>
      </c>
      <c r="C4" s="53" t="s">
        <v>1059</v>
      </c>
      <c r="D4" s="54">
        <v>3</v>
      </c>
      <c r="E4" s="65" t="s">
        <v>132</v>
      </c>
      <c r="F4" s="55">
        <v>35</v>
      </c>
      <c r="G4" s="53"/>
      <c r="H4" s="57"/>
      <c r="I4" s="56"/>
      <c r="J4" s="56"/>
      <c r="K4" s="36" t="s">
        <v>65</v>
      </c>
      <c r="L4" s="83">
        <v>4</v>
      </c>
      <c r="M4" s="83"/>
      <c r="N4" s="63"/>
      <c r="O4" s="86" t="s">
        <v>176</v>
      </c>
      <c r="P4" s="88">
        <v>43687.00895833333</v>
      </c>
      <c r="Q4" s="86" t="s">
        <v>245</v>
      </c>
      <c r="R4" s="90" t="s">
        <v>289</v>
      </c>
      <c r="S4" s="86" t="s">
        <v>323</v>
      </c>
      <c r="T4" s="86" t="s">
        <v>328</v>
      </c>
      <c r="U4" s="86"/>
      <c r="V4" s="90" t="s">
        <v>337</v>
      </c>
      <c r="W4" s="88">
        <v>43687.00895833333</v>
      </c>
      <c r="X4" s="90" t="s">
        <v>360</v>
      </c>
      <c r="Y4" s="86"/>
      <c r="Z4" s="86"/>
      <c r="AA4" s="92" t="s">
        <v>405</v>
      </c>
      <c r="AB4" s="86"/>
      <c r="AC4" s="86" t="b">
        <v>0</v>
      </c>
      <c r="AD4" s="86">
        <v>0</v>
      </c>
      <c r="AE4" s="92" t="s">
        <v>458</v>
      </c>
      <c r="AF4" s="86" t="b">
        <v>0</v>
      </c>
      <c r="AG4" s="86" t="s">
        <v>464</v>
      </c>
      <c r="AH4" s="86"/>
      <c r="AI4" s="92" t="s">
        <v>458</v>
      </c>
      <c r="AJ4" s="86" t="b">
        <v>0</v>
      </c>
      <c r="AK4" s="86">
        <v>0</v>
      </c>
      <c r="AL4" s="92" t="s">
        <v>458</v>
      </c>
      <c r="AM4" s="86" t="s">
        <v>466</v>
      </c>
      <c r="AN4" s="86" t="b">
        <v>1</v>
      </c>
      <c r="AO4" s="92" t="s">
        <v>405</v>
      </c>
      <c r="AP4" s="86" t="s">
        <v>176</v>
      </c>
      <c r="AQ4" s="86">
        <v>0</v>
      </c>
      <c r="AR4" s="86">
        <v>0</v>
      </c>
      <c r="AS4" s="86" t="s">
        <v>475</v>
      </c>
      <c r="AT4" s="86" t="s">
        <v>476</v>
      </c>
      <c r="AU4" s="86" t="s">
        <v>477</v>
      </c>
      <c r="AV4" s="86" t="s">
        <v>478</v>
      </c>
      <c r="AW4" s="86" t="s">
        <v>479</v>
      </c>
      <c r="AX4" s="86" t="s">
        <v>480</v>
      </c>
      <c r="AY4" s="86" t="s">
        <v>481</v>
      </c>
      <c r="AZ4" s="90" t="s">
        <v>482</v>
      </c>
      <c r="BA4">
        <v>1</v>
      </c>
      <c r="BB4" s="85" t="str">
        <f>REPLACE(INDEX(GroupVertices[Group],MATCH(Edges[[#This Row],[Vertex 1]],GroupVertices[Vertex],0)),1,1,"")</f>
        <v>1</v>
      </c>
      <c r="BC4" s="85" t="str">
        <f>REPLACE(INDEX(GroupVertices[Group],MATCH(Edges[[#This Row],[Vertex 2]],GroupVertices[Vertex],0)),1,1,"")</f>
        <v>1</v>
      </c>
      <c r="BD4" s="51">
        <v>0</v>
      </c>
      <c r="BE4" s="52">
        <v>0</v>
      </c>
      <c r="BF4" s="51">
        <v>0</v>
      </c>
      <c r="BG4" s="52">
        <v>0</v>
      </c>
      <c r="BH4" s="51">
        <v>0</v>
      </c>
      <c r="BI4" s="52">
        <v>0</v>
      </c>
      <c r="BJ4" s="51">
        <v>18</v>
      </c>
      <c r="BK4" s="52">
        <v>100</v>
      </c>
      <c r="BL4" s="51">
        <v>18</v>
      </c>
    </row>
    <row r="5" spans="1:64" ht="45">
      <c r="A5" s="84" t="s">
        <v>214</v>
      </c>
      <c r="B5" s="84" t="s">
        <v>220</v>
      </c>
      <c r="C5" s="53" t="s">
        <v>1059</v>
      </c>
      <c r="D5" s="54">
        <v>3</v>
      </c>
      <c r="E5" s="65" t="s">
        <v>132</v>
      </c>
      <c r="F5" s="55">
        <v>35</v>
      </c>
      <c r="G5" s="53"/>
      <c r="H5" s="57"/>
      <c r="I5" s="56"/>
      <c r="J5" s="56"/>
      <c r="K5" s="36" t="s">
        <v>65</v>
      </c>
      <c r="L5" s="83">
        <v>5</v>
      </c>
      <c r="M5" s="83"/>
      <c r="N5" s="63"/>
      <c r="O5" s="86" t="s">
        <v>242</v>
      </c>
      <c r="P5" s="88">
        <v>43687.47209490741</v>
      </c>
      <c r="Q5" s="86" t="s">
        <v>246</v>
      </c>
      <c r="R5" s="86"/>
      <c r="S5" s="86"/>
      <c r="T5" s="86"/>
      <c r="U5" s="86"/>
      <c r="V5" s="90" t="s">
        <v>338</v>
      </c>
      <c r="W5" s="88">
        <v>43687.47209490741</v>
      </c>
      <c r="X5" s="90" t="s">
        <v>361</v>
      </c>
      <c r="Y5" s="86"/>
      <c r="Z5" s="86"/>
      <c r="AA5" s="92" t="s">
        <v>406</v>
      </c>
      <c r="AB5" s="92" t="s">
        <v>449</v>
      </c>
      <c r="AC5" s="86" t="b">
        <v>0</v>
      </c>
      <c r="AD5" s="86">
        <v>0</v>
      </c>
      <c r="AE5" s="92" t="s">
        <v>459</v>
      </c>
      <c r="AF5" s="86" t="b">
        <v>0</v>
      </c>
      <c r="AG5" s="86" t="s">
        <v>464</v>
      </c>
      <c r="AH5" s="86"/>
      <c r="AI5" s="92" t="s">
        <v>458</v>
      </c>
      <c r="AJ5" s="86" t="b">
        <v>0</v>
      </c>
      <c r="AK5" s="86">
        <v>0</v>
      </c>
      <c r="AL5" s="92" t="s">
        <v>458</v>
      </c>
      <c r="AM5" s="86" t="s">
        <v>466</v>
      </c>
      <c r="AN5" s="86" t="b">
        <v>0</v>
      </c>
      <c r="AO5" s="92" t="s">
        <v>449</v>
      </c>
      <c r="AP5" s="86" t="s">
        <v>176</v>
      </c>
      <c r="AQ5" s="86">
        <v>0</v>
      </c>
      <c r="AR5" s="86">
        <v>0</v>
      </c>
      <c r="AS5" s="86"/>
      <c r="AT5" s="86"/>
      <c r="AU5" s="86"/>
      <c r="AV5" s="86"/>
      <c r="AW5" s="86"/>
      <c r="AX5" s="86"/>
      <c r="AY5" s="86"/>
      <c r="AZ5" s="86"/>
      <c r="BA5">
        <v>1</v>
      </c>
      <c r="BB5" s="85" t="str">
        <f>REPLACE(INDEX(GroupVertices[Group],MATCH(Edges[[#This Row],[Vertex 1]],GroupVertices[Vertex],0)),1,1,"")</f>
        <v>7</v>
      </c>
      <c r="BC5" s="85" t="str">
        <f>REPLACE(INDEX(GroupVertices[Group],MATCH(Edges[[#This Row],[Vertex 2]],GroupVertices[Vertex],0)),1,1,"")</f>
        <v>7</v>
      </c>
      <c r="BD5" s="51">
        <v>0</v>
      </c>
      <c r="BE5" s="52">
        <v>0</v>
      </c>
      <c r="BF5" s="51">
        <v>0</v>
      </c>
      <c r="BG5" s="52">
        <v>0</v>
      </c>
      <c r="BH5" s="51">
        <v>0</v>
      </c>
      <c r="BI5" s="52">
        <v>0</v>
      </c>
      <c r="BJ5" s="51">
        <v>8</v>
      </c>
      <c r="BK5" s="52">
        <v>100</v>
      </c>
      <c r="BL5" s="51">
        <v>8</v>
      </c>
    </row>
    <row r="6" spans="1:64" ht="45">
      <c r="A6" s="84" t="s">
        <v>215</v>
      </c>
      <c r="B6" s="84" t="s">
        <v>215</v>
      </c>
      <c r="C6" s="53" t="s">
        <v>1059</v>
      </c>
      <c r="D6" s="54">
        <v>3</v>
      </c>
      <c r="E6" s="65" t="s">
        <v>132</v>
      </c>
      <c r="F6" s="55">
        <v>35</v>
      </c>
      <c r="G6" s="53"/>
      <c r="H6" s="57"/>
      <c r="I6" s="56"/>
      <c r="J6" s="56"/>
      <c r="K6" s="36" t="s">
        <v>65</v>
      </c>
      <c r="L6" s="83">
        <v>6</v>
      </c>
      <c r="M6" s="83"/>
      <c r="N6" s="63"/>
      <c r="O6" s="86" t="s">
        <v>176</v>
      </c>
      <c r="P6" s="88">
        <v>43688.08625</v>
      </c>
      <c r="Q6" s="86" t="s">
        <v>247</v>
      </c>
      <c r="R6" s="90" t="s">
        <v>290</v>
      </c>
      <c r="S6" s="86" t="s">
        <v>324</v>
      </c>
      <c r="T6" s="86"/>
      <c r="U6" s="90" t="s">
        <v>334</v>
      </c>
      <c r="V6" s="90" t="s">
        <v>334</v>
      </c>
      <c r="W6" s="88">
        <v>43688.08625</v>
      </c>
      <c r="X6" s="90" t="s">
        <v>362</v>
      </c>
      <c r="Y6" s="86"/>
      <c r="Z6" s="86"/>
      <c r="AA6" s="92" t="s">
        <v>407</v>
      </c>
      <c r="AB6" s="86"/>
      <c r="AC6" s="86" t="b">
        <v>0</v>
      </c>
      <c r="AD6" s="86">
        <v>0</v>
      </c>
      <c r="AE6" s="92" t="s">
        <v>458</v>
      </c>
      <c r="AF6" s="86" t="b">
        <v>0</v>
      </c>
      <c r="AG6" s="86" t="s">
        <v>464</v>
      </c>
      <c r="AH6" s="86"/>
      <c r="AI6" s="92" t="s">
        <v>458</v>
      </c>
      <c r="AJ6" s="86" t="b">
        <v>0</v>
      </c>
      <c r="AK6" s="86">
        <v>0</v>
      </c>
      <c r="AL6" s="92" t="s">
        <v>458</v>
      </c>
      <c r="AM6" s="86" t="s">
        <v>467</v>
      </c>
      <c r="AN6" s="86" t="b">
        <v>0</v>
      </c>
      <c r="AO6" s="92" t="s">
        <v>407</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8</v>
      </c>
      <c r="BK6" s="52">
        <v>100</v>
      </c>
      <c r="BL6" s="51">
        <v>8</v>
      </c>
    </row>
    <row r="7" spans="1:64" ht="45">
      <c r="A7" s="84" t="s">
        <v>216</v>
      </c>
      <c r="B7" s="84" t="s">
        <v>239</v>
      </c>
      <c r="C7" s="53" t="s">
        <v>1059</v>
      </c>
      <c r="D7" s="54">
        <v>3</v>
      </c>
      <c r="E7" s="65" t="s">
        <v>132</v>
      </c>
      <c r="F7" s="55">
        <v>35</v>
      </c>
      <c r="G7" s="53"/>
      <c r="H7" s="57"/>
      <c r="I7" s="56"/>
      <c r="J7" s="56"/>
      <c r="K7" s="36" t="s">
        <v>65</v>
      </c>
      <c r="L7" s="83">
        <v>7</v>
      </c>
      <c r="M7" s="83"/>
      <c r="N7" s="63"/>
      <c r="O7" s="86" t="s">
        <v>242</v>
      </c>
      <c r="P7" s="88">
        <v>43688.1719212963</v>
      </c>
      <c r="Q7" s="86" t="s">
        <v>248</v>
      </c>
      <c r="R7" s="86"/>
      <c r="S7" s="86"/>
      <c r="T7" s="86"/>
      <c r="U7" s="86"/>
      <c r="V7" s="90" t="s">
        <v>339</v>
      </c>
      <c r="W7" s="88">
        <v>43688.1719212963</v>
      </c>
      <c r="X7" s="90" t="s">
        <v>363</v>
      </c>
      <c r="Y7" s="86"/>
      <c r="Z7" s="86"/>
      <c r="AA7" s="92" t="s">
        <v>408</v>
      </c>
      <c r="AB7" s="92" t="s">
        <v>450</v>
      </c>
      <c r="AC7" s="86" t="b">
        <v>0</v>
      </c>
      <c r="AD7" s="86">
        <v>0</v>
      </c>
      <c r="AE7" s="92" t="s">
        <v>460</v>
      </c>
      <c r="AF7" s="86" t="b">
        <v>0</v>
      </c>
      <c r="AG7" s="86" t="s">
        <v>464</v>
      </c>
      <c r="AH7" s="86"/>
      <c r="AI7" s="92" t="s">
        <v>458</v>
      </c>
      <c r="AJ7" s="86" t="b">
        <v>0</v>
      </c>
      <c r="AK7" s="86">
        <v>0</v>
      </c>
      <c r="AL7" s="92" t="s">
        <v>458</v>
      </c>
      <c r="AM7" s="86" t="s">
        <v>468</v>
      </c>
      <c r="AN7" s="86" t="b">
        <v>0</v>
      </c>
      <c r="AO7" s="92" t="s">
        <v>450</v>
      </c>
      <c r="AP7" s="86" t="s">
        <v>176</v>
      </c>
      <c r="AQ7" s="86">
        <v>0</v>
      </c>
      <c r="AR7" s="86">
        <v>0</v>
      </c>
      <c r="AS7" s="86"/>
      <c r="AT7" s="86"/>
      <c r="AU7" s="86"/>
      <c r="AV7" s="86"/>
      <c r="AW7" s="86"/>
      <c r="AX7" s="86"/>
      <c r="AY7" s="86"/>
      <c r="AZ7" s="86"/>
      <c r="BA7">
        <v>1</v>
      </c>
      <c r="BB7" s="85" t="str">
        <f>REPLACE(INDEX(GroupVertices[Group],MATCH(Edges[[#This Row],[Vertex 1]],GroupVertices[Vertex],0)),1,1,"")</f>
        <v>5</v>
      </c>
      <c r="BC7" s="85" t="str">
        <f>REPLACE(INDEX(GroupVertices[Group],MATCH(Edges[[#This Row],[Vertex 2]],GroupVertices[Vertex],0)),1,1,"")</f>
        <v>5</v>
      </c>
      <c r="BD7" s="51">
        <v>0</v>
      </c>
      <c r="BE7" s="52">
        <v>0</v>
      </c>
      <c r="BF7" s="51">
        <v>0</v>
      </c>
      <c r="BG7" s="52">
        <v>0</v>
      </c>
      <c r="BH7" s="51">
        <v>0</v>
      </c>
      <c r="BI7" s="52">
        <v>0</v>
      </c>
      <c r="BJ7" s="51">
        <v>19</v>
      </c>
      <c r="BK7" s="52">
        <v>100</v>
      </c>
      <c r="BL7" s="51">
        <v>19</v>
      </c>
    </row>
    <row r="8" spans="1:64" ht="45">
      <c r="A8" s="84" t="s">
        <v>217</v>
      </c>
      <c r="B8" s="84" t="s">
        <v>239</v>
      </c>
      <c r="C8" s="53" t="s">
        <v>1059</v>
      </c>
      <c r="D8" s="54">
        <v>3</v>
      </c>
      <c r="E8" s="65" t="s">
        <v>132</v>
      </c>
      <c r="F8" s="55">
        <v>35</v>
      </c>
      <c r="G8" s="53"/>
      <c r="H8" s="57"/>
      <c r="I8" s="56"/>
      <c r="J8" s="56"/>
      <c r="K8" s="36" t="s">
        <v>65</v>
      </c>
      <c r="L8" s="83">
        <v>8</v>
      </c>
      <c r="M8" s="83"/>
      <c r="N8" s="63"/>
      <c r="O8" s="86" t="s">
        <v>243</v>
      </c>
      <c r="P8" s="88">
        <v>43688.377916666665</v>
      </c>
      <c r="Q8" s="86" t="s">
        <v>249</v>
      </c>
      <c r="R8" s="90" t="s">
        <v>291</v>
      </c>
      <c r="S8" s="86" t="s">
        <v>323</v>
      </c>
      <c r="T8" s="86"/>
      <c r="U8" s="86"/>
      <c r="V8" s="90" t="s">
        <v>340</v>
      </c>
      <c r="W8" s="88">
        <v>43688.377916666665</v>
      </c>
      <c r="X8" s="90" t="s">
        <v>364</v>
      </c>
      <c r="Y8" s="86"/>
      <c r="Z8" s="86"/>
      <c r="AA8" s="92" t="s">
        <v>409</v>
      </c>
      <c r="AB8" s="92" t="s">
        <v>451</v>
      </c>
      <c r="AC8" s="86" t="b">
        <v>0</v>
      </c>
      <c r="AD8" s="86">
        <v>0</v>
      </c>
      <c r="AE8" s="92" t="s">
        <v>461</v>
      </c>
      <c r="AF8" s="86" t="b">
        <v>0</v>
      </c>
      <c r="AG8" s="86" t="s">
        <v>464</v>
      </c>
      <c r="AH8" s="86"/>
      <c r="AI8" s="92" t="s">
        <v>458</v>
      </c>
      <c r="AJ8" s="86" t="b">
        <v>0</v>
      </c>
      <c r="AK8" s="86">
        <v>0</v>
      </c>
      <c r="AL8" s="92" t="s">
        <v>458</v>
      </c>
      <c r="AM8" s="86" t="s">
        <v>469</v>
      </c>
      <c r="AN8" s="86" t="b">
        <v>1</v>
      </c>
      <c r="AO8" s="92" t="s">
        <v>451</v>
      </c>
      <c r="AP8" s="86" t="s">
        <v>176</v>
      </c>
      <c r="AQ8" s="86">
        <v>0</v>
      </c>
      <c r="AR8" s="86">
        <v>0</v>
      </c>
      <c r="AS8" s="86"/>
      <c r="AT8" s="86"/>
      <c r="AU8" s="86"/>
      <c r="AV8" s="86"/>
      <c r="AW8" s="86"/>
      <c r="AX8" s="86"/>
      <c r="AY8" s="86"/>
      <c r="AZ8" s="86"/>
      <c r="BA8">
        <v>1</v>
      </c>
      <c r="BB8" s="85" t="str">
        <f>REPLACE(INDEX(GroupVertices[Group],MATCH(Edges[[#This Row],[Vertex 1]],GroupVertices[Vertex],0)),1,1,"")</f>
        <v>5</v>
      </c>
      <c r="BC8" s="85" t="str">
        <f>REPLACE(INDEX(GroupVertices[Group],MATCH(Edges[[#This Row],[Vertex 2]],GroupVertices[Vertex],0)),1,1,"")</f>
        <v>5</v>
      </c>
      <c r="BD8" s="51"/>
      <c r="BE8" s="52"/>
      <c r="BF8" s="51"/>
      <c r="BG8" s="52"/>
      <c r="BH8" s="51"/>
      <c r="BI8" s="52"/>
      <c r="BJ8" s="51"/>
      <c r="BK8" s="52"/>
      <c r="BL8" s="51"/>
    </row>
    <row r="9" spans="1:64" ht="45">
      <c r="A9" s="84" t="s">
        <v>217</v>
      </c>
      <c r="B9" s="84" t="s">
        <v>216</v>
      </c>
      <c r="C9" s="53" t="s">
        <v>1059</v>
      </c>
      <c r="D9" s="54">
        <v>3</v>
      </c>
      <c r="E9" s="65" t="s">
        <v>132</v>
      </c>
      <c r="F9" s="55">
        <v>35</v>
      </c>
      <c r="G9" s="53"/>
      <c r="H9" s="57"/>
      <c r="I9" s="56"/>
      <c r="J9" s="56"/>
      <c r="K9" s="36" t="s">
        <v>65</v>
      </c>
      <c r="L9" s="83">
        <v>9</v>
      </c>
      <c r="M9" s="83"/>
      <c r="N9" s="63"/>
      <c r="O9" s="86" t="s">
        <v>242</v>
      </c>
      <c r="P9" s="88">
        <v>43688.377916666665</v>
      </c>
      <c r="Q9" s="86" t="s">
        <v>249</v>
      </c>
      <c r="R9" s="90" t="s">
        <v>291</v>
      </c>
      <c r="S9" s="86" t="s">
        <v>323</v>
      </c>
      <c r="T9" s="86"/>
      <c r="U9" s="86"/>
      <c r="V9" s="90" t="s">
        <v>340</v>
      </c>
      <c r="W9" s="88">
        <v>43688.377916666665</v>
      </c>
      <c r="X9" s="90" t="s">
        <v>364</v>
      </c>
      <c r="Y9" s="86"/>
      <c r="Z9" s="86"/>
      <c r="AA9" s="92" t="s">
        <v>409</v>
      </c>
      <c r="AB9" s="92" t="s">
        <v>451</v>
      </c>
      <c r="AC9" s="86" t="b">
        <v>0</v>
      </c>
      <c r="AD9" s="86">
        <v>0</v>
      </c>
      <c r="AE9" s="92" t="s">
        <v>461</v>
      </c>
      <c r="AF9" s="86" t="b">
        <v>0</v>
      </c>
      <c r="AG9" s="86" t="s">
        <v>464</v>
      </c>
      <c r="AH9" s="86"/>
      <c r="AI9" s="92" t="s">
        <v>458</v>
      </c>
      <c r="AJ9" s="86" t="b">
        <v>0</v>
      </c>
      <c r="AK9" s="86">
        <v>0</v>
      </c>
      <c r="AL9" s="92" t="s">
        <v>458</v>
      </c>
      <c r="AM9" s="86" t="s">
        <v>469</v>
      </c>
      <c r="AN9" s="86" t="b">
        <v>1</v>
      </c>
      <c r="AO9" s="92" t="s">
        <v>451</v>
      </c>
      <c r="AP9" s="86" t="s">
        <v>176</v>
      </c>
      <c r="AQ9" s="86">
        <v>0</v>
      </c>
      <c r="AR9" s="86">
        <v>0</v>
      </c>
      <c r="AS9" s="86"/>
      <c r="AT9" s="86"/>
      <c r="AU9" s="86"/>
      <c r="AV9" s="86"/>
      <c r="AW9" s="86"/>
      <c r="AX9" s="86"/>
      <c r="AY9" s="86"/>
      <c r="AZ9" s="86"/>
      <c r="BA9">
        <v>1</v>
      </c>
      <c r="BB9" s="85" t="str">
        <f>REPLACE(INDEX(GroupVertices[Group],MATCH(Edges[[#This Row],[Vertex 1]],GroupVertices[Vertex],0)),1,1,"")</f>
        <v>5</v>
      </c>
      <c r="BC9" s="85" t="str">
        <f>REPLACE(INDEX(GroupVertices[Group],MATCH(Edges[[#This Row],[Vertex 2]],GroupVertices[Vertex],0)),1,1,"")</f>
        <v>5</v>
      </c>
      <c r="BD9" s="51">
        <v>0</v>
      </c>
      <c r="BE9" s="52">
        <v>0</v>
      </c>
      <c r="BF9" s="51">
        <v>0</v>
      </c>
      <c r="BG9" s="52">
        <v>0</v>
      </c>
      <c r="BH9" s="51">
        <v>0</v>
      </c>
      <c r="BI9" s="52">
        <v>0</v>
      </c>
      <c r="BJ9" s="51">
        <v>18</v>
      </c>
      <c r="BK9" s="52">
        <v>100</v>
      </c>
      <c r="BL9" s="51">
        <v>18</v>
      </c>
    </row>
    <row r="10" spans="1:64" ht="45">
      <c r="A10" s="84" t="s">
        <v>218</v>
      </c>
      <c r="B10" s="84" t="s">
        <v>240</v>
      </c>
      <c r="C10" s="53" t="s">
        <v>1059</v>
      </c>
      <c r="D10" s="54">
        <v>3</v>
      </c>
      <c r="E10" s="65" t="s">
        <v>132</v>
      </c>
      <c r="F10" s="55">
        <v>35</v>
      </c>
      <c r="G10" s="53"/>
      <c r="H10" s="57"/>
      <c r="I10" s="56"/>
      <c r="J10" s="56"/>
      <c r="K10" s="36" t="s">
        <v>65</v>
      </c>
      <c r="L10" s="83">
        <v>10</v>
      </c>
      <c r="M10" s="83"/>
      <c r="N10" s="63"/>
      <c r="O10" s="86" t="s">
        <v>243</v>
      </c>
      <c r="P10" s="88">
        <v>43688.48707175926</v>
      </c>
      <c r="Q10" s="86" t="s">
        <v>250</v>
      </c>
      <c r="R10" s="90" t="s">
        <v>292</v>
      </c>
      <c r="S10" s="86" t="s">
        <v>325</v>
      </c>
      <c r="T10" s="86" t="s">
        <v>329</v>
      </c>
      <c r="U10" s="86"/>
      <c r="V10" s="90" t="s">
        <v>341</v>
      </c>
      <c r="W10" s="88">
        <v>43688.48707175926</v>
      </c>
      <c r="X10" s="90" t="s">
        <v>365</v>
      </c>
      <c r="Y10" s="86"/>
      <c r="Z10" s="86"/>
      <c r="AA10" s="92" t="s">
        <v>410</v>
      </c>
      <c r="AB10" s="86"/>
      <c r="AC10" s="86" t="b">
        <v>0</v>
      </c>
      <c r="AD10" s="86">
        <v>0</v>
      </c>
      <c r="AE10" s="92" t="s">
        <v>458</v>
      </c>
      <c r="AF10" s="86" t="b">
        <v>0</v>
      </c>
      <c r="AG10" s="86" t="s">
        <v>464</v>
      </c>
      <c r="AH10" s="86"/>
      <c r="AI10" s="92" t="s">
        <v>458</v>
      </c>
      <c r="AJ10" s="86" t="b">
        <v>0</v>
      </c>
      <c r="AK10" s="86">
        <v>0</v>
      </c>
      <c r="AL10" s="92" t="s">
        <v>458</v>
      </c>
      <c r="AM10" s="86" t="s">
        <v>466</v>
      </c>
      <c r="AN10" s="86" t="b">
        <v>0</v>
      </c>
      <c r="AO10" s="92" t="s">
        <v>410</v>
      </c>
      <c r="AP10" s="86" t="s">
        <v>176</v>
      </c>
      <c r="AQ10" s="86">
        <v>0</v>
      </c>
      <c r="AR10" s="86">
        <v>0</v>
      </c>
      <c r="AS10" s="86"/>
      <c r="AT10" s="86"/>
      <c r="AU10" s="86"/>
      <c r="AV10" s="86"/>
      <c r="AW10" s="86"/>
      <c r="AX10" s="86"/>
      <c r="AY10" s="86"/>
      <c r="AZ10" s="86"/>
      <c r="BA10">
        <v>1</v>
      </c>
      <c r="BB10" s="85" t="str">
        <f>REPLACE(INDEX(GroupVertices[Group],MATCH(Edges[[#This Row],[Vertex 1]],GroupVertices[Vertex],0)),1,1,"")</f>
        <v>3</v>
      </c>
      <c r="BC10" s="85" t="str">
        <f>REPLACE(INDEX(GroupVertices[Group],MATCH(Edges[[#This Row],[Vertex 2]],GroupVertices[Vertex],0)),1,1,"")</f>
        <v>3</v>
      </c>
      <c r="BD10" s="51">
        <v>0</v>
      </c>
      <c r="BE10" s="52">
        <v>0</v>
      </c>
      <c r="BF10" s="51">
        <v>0</v>
      </c>
      <c r="BG10" s="52">
        <v>0</v>
      </c>
      <c r="BH10" s="51">
        <v>0</v>
      </c>
      <c r="BI10" s="52">
        <v>0</v>
      </c>
      <c r="BJ10" s="51">
        <v>15</v>
      </c>
      <c r="BK10" s="52">
        <v>100</v>
      </c>
      <c r="BL10" s="51">
        <v>15</v>
      </c>
    </row>
    <row r="11" spans="1:64" ht="45">
      <c r="A11" s="84" t="s">
        <v>219</v>
      </c>
      <c r="B11" s="84" t="s">
        <v>219</v>
      </c>
      <c r="C11" s="53" t="s">
        <v>1059</v>
      </c>
      <c r="D11" s="54">
        <v>3</v>
      </c>
      <c r="E11" s="65" t="s">
        <v>132</v>
      </c>
      <c r="F11" s="55">
        <v>35</v>
      </c>
      <c r="G11" s="53"/>
      <c r="H11" s="57"/>
      <c r="I11" s="56"/>
      <c r="J11" s="56"/>
      <c r="K11" s="36" t="s">
        <v>65</v>
      </c>
      <c r="L11" s="83">
        <v>11</v>
      </c>
      <c r="M11" s="83"/>
      <c r="N11" s="63"/>
      <c r="O11" s="86" t="s">
        <v>176</v>
      </c>
      <c r="P11" s="88">
        <v>43688.66960648148</v>
      </c>
      <c r="Q11" s="86" t="s">
        <v>251</v>
      </c>
      <c r="R11" s="90" t="s">
        <v>293</v>
      </c>
      <c r="S11" s="86" t="s">
        <v>323</v>
      </c>
      <c r="T11" s="86" t="s">
        <v>330</v>
      </c>
      <c r="U11" s="86"/>
      <c r="V11" s="90" t="s">
        <v>342</v>
      </c>
      <c r="W11" s="88">
        <v>43688.66960648148</v>
      </c>
      <c r="X11" s="90" t="s">
        <v>366</v>
      </c>
      <c r="Y11" s="86"/>
      <c r="Z11" s="86"/>
      <c r="AA11" s="92" t="s">
        <v>411</v>
      </c>
      <c r="AB11" s="86"/>
      <c r="AC11" s="86" t="b">
        <v>0</v>
      </c>
      <c r="AD11" s="86">
        <v>0</v>
      </c>
      <c r="AE11" s="92" t="s">
        <v>458</v>
      </c>
      <c r="AF11" s="86" t="b">
        <v>0</v>
      </c>
      <c r="AG11" s="86" t="s">
        <v>464</v>
      </c>
      <c r="AH11" s="86"/>
      <c r="AI11" s="92" t="s">
        <v>458</v>
      </c>
      <c r="AJ11" s="86" t="b">
        <v>0</v>
      </c>
      <c r="AK11" s="86">
        <v>0</v>
      </c>
      <c r="AL11" s="92" t="s">
        <v>458</v>
      </c>
      <c r="AM11" s="86" t="s">
        <v>470</v>
      </c>
      <c r="AN11" s="86" t="b">
        <v>1</v>
      </c>
      <c r="AO11" s="92" t="s">
        <v>411</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20</v>
      </c>
      <c r="BK11" s="52">
        <v>100</v>
      </c>
      <c r="BL11" s="51">
        <v>20</v>
      </c>
    </row>
    <row r="12" spans="1:64" ht="45">
      <c r="A12" s="84" t="s">
        <v>220</v>
      </c>
      <c r="B12" s="84" t="s">
        <v>220</v>
      </c>
      <c r="C12" s="53" t="s">
        <v>1059</v>
      </c>
      <c r="D12" s="54">
        <v>3</v>
      </c>
      <c r="E12" s="65" t="s">
        <v>132</v>
      </c>
      <c r="F12" s="55">
        <v>35</v>
      </c>
      <c r="G12" s="53"/>
      <c r="H12" s="57"/>
      <c r="I12" s="56"/>
      <c r="J12" s="56"/>
      <c r="K12" s="36" t="s">
        <v>65</v>
      </c>
      <c r="L12" s="83">
        <v>12</v>
      </c>
      <c r="M12" s="83"/>
      <c r="N12" s="63"/>
      <c r="O12" s="86" t="s">
        <v>176</v>
      </c>
      <c r="P12" s="88">
        <v>43688.66971064815</v>
      </c>
      <c r="Q12" s="86" t="s">
        <v>252</v>
      </c>
      <c r="R12" s="90" t="s">
        <v>294</v>
      </c>
      <c r="S12" s="86" t="s">
        <v>323</v>
      </c>
      <c r="T12" s="86"/>
      <c r="U12" s="86"/>
      <c r="V12" s="90" t="s">
        <v>343</v>
      </c>
      <c r="W12" s="88">
        <v>43688.66971064815</v>
      </c>
      <c r="X12" s="90" t="s">
        <v>367</v>
      </c>
      <c r="Y12" s="86"/>
      <c r="Z12" s="86"/>
      <c r="AA12" s="92" t="s">
        <v>412</v>
      </c>
      <c r="AB12" s="92" t="s">
        <v>452</v>
      </c>
      <c r="AC12" s="86" t="b">
        <v>0</v>
      </c>
      <c r="AD12" s="86">
        <v>0</v>
      </c>
      <c r="AE12" s="92" t="s">
        <v>459</v>
      </c>
      <c r="AF12" s="86" t="b">
        <v>0</v>
      </c>
      <c r="AG12" s="86" t="s">
        <v>464</v>
      </c>
      <c r="AH12" s="86"/>
      <c r="AI12" s="92" t="s">
        <v>458</v>
      </c>
      <c r="AJ12" s="86" t="b">
        <v>0</v>
      </c>
      <c r="AK12" s="86">
        <v>0</v>
      </c>
      <c r="AL12" s="92" t="s">
        <v>458</v>
      </c>
      <c r="AM12" s="86" t="s">
        <v>469</v>
      </c>
      <c r="AN12" s="86" t="b">
        <v>1</v>
      </c>
      <c r="AO12" s="92" t="s">
        <v>452</v>
      </c>
      <c r="AP12" s="86" t="s">
        <v>176</v>
      </c>
      <c r="AQ12" s="86">
        <v>0</v>
      </c>
      <c r="AR12" s="86">
        <v>0</v>
      </c>
      <c r="AS12" s="86"/>
      <c r="AT12" s="86"/>
      <c r="AU12" s="86"/>
      <c r="AV12" s="86"/>
      <c r="AW12" s="86"/>
      <c r="AX12" s="86"/>
      <c r="AY12" s="86"/>
      <c r="AZ12" s="86"/>
      <c r="BA12">
        <v>1</v>
      </c>
      <c r="BB12" s="85" t="str">
        <f>REPLACE(INDEX(GroupVertices[Group],MATCH(Edges[[#This Row],[Vertex 1]],GroupVertices[Vertex],0)),1,1,"")</f>
        <v>7</v>
      </c>
      <c r="BC12" s="85" t="str">
        <f>REPLACE(INDEX(GroupVertices[Group],MATCH(Edges[[#This Row],[Vertex 2]],GroupVertices[Vertex],0)),1,1,"")</f>
        <v>7</v>
      </c>
      <c r="BD12" s="51">
        <v>0</v>
      </c>
      <c r="BE12" s="52">
        <v>0</v>
      </c>
      <c r="BF12" s="51">
        <v>0</v>
      </c>
      <c r="BG12" s="52">
        <v>0</v>
      </c>
      <c r="BH12" s="51">
        <v>0</v>
      </c>
      <c r="BI12" s="52">
        <v>0</v>
      </c>
      <c r="BJ12" s="51">
        <v>19</v>
      </c>
      <c r="BK12" s="52">
        <v>100</v>
      </c>
      <c r="BL12" s="51">
        <v>19</v>
      </c>
    </row>
    <row r="13" spans="1:64" ht="45">
      <c r="A13" s="84" t="s">
        <v>221</v>
      </c>
      <c r="B13" s="84" t="s">
        <v>240</v>
      </c>
      <c r="C13" s="53" t="s">
        <v>1059</v>
      </c>
      <c r="D13" s="54">
        <v>3</v>
      </c>
      <c r="E13" s="65" t="s">
        <v>132</v>
      </c>
      <c r="F13" s="55">
        <v>35</v>
      </c>
      <c r="G13" s="53"/>
      <c r="H13" s="57"/>
      <c r="I13" s="56"/>
      <c r="J13" s="56"/>
      <c r="K13" s="36" t="s">
        <v>65</v>
      </c>
      <c r="L13" s="83">
        <v>13</v>
      </c>
      <c r="M13" s="83"/>
      <c r="N13" s="63"/>
      <c r="O13" s="86" t="s">
        <v>243</v>
      </c>
      <c r="P13" s="88">
        <v>43688.86690972222</v>
      </c>
      <c r="Q13" s="86" t="s">
        <v>253</v>
      </c>
      <c r="R13" s="90" t="s">
        <v>295</v>
      </c>
      <c r="S13" s="86" t="s">
        <v>325</v>
      </c>
      <c r="T13" s="86" t="s">
        <v>328</v>
      </c>
      <c r="U13" s="86"/>
      <c r="V13" s="90" t="s">
        <v>344</v>
      </c>
      <c r="W13" s="88">
        <v>43688.86690972222</v>
      </c>
      <c r="X13" s="90" t="s">
        <v>368</v>
      </c>
      <c r="Y13" s="86"/>
      <c r="Z13" s="86"/>
      <c r="AA13" s="92" t="s">
        <v>413</v>
      </c>
      <c r="AB13" s="86"/>
      <c r="AC13" s="86" t="b">
        <v>0</v>
      </c>
      <c r="AD13" s="86">
        <v>0</v>
      </c>
      <c r="AE13" s="92" t="s">
        <v>458</v>
      </c>
      <c r="AF13" s="86" t="b">
        <v>0</v>
      </c>
      <c r="AG13" s="86" t="s">
        <v>464</v>
      </c>
      <c r="AH13" s="86"/>
      <c r="AI13" s="92" t="s">
        <v>458</v>
      </c>
      <c r="AJ13" s="86" t="b">
        <v>0</v>
      </c>
      <c r="AK13" s="86">
        <v>0</v>
      </c>
      <c r="AL13" s="92" t="s">
        <v>458</v>
      </c>
      <c r="AM13" s="86" t="s">
        <v>466</v>
      </c>
      <c r="AN13" s="86" t="b">
        <v>0</v>
      </c>
      <c r="AO13" s="92" t="s">
        <v>413</v>
      </c>
      <c r="AP13" s="86" t="s">
        <v>176</v>
      </c>
      <c r="AQ13" s="86">
        <v>0</v>
      </c>
      <c r="AR13" s="86">
        <v>0</v>
      </c>
      <c r="AS13" s="86"/>
      <c r="AT13" s="86"/>
      <c r="AU13" s="86"/>
      <c r="AV13" s="86"/>
      <c r="AW13" s="86"/>
      <c r="AX13" s="86"/>
      <c r="AY13" s="86"/>
      <c r="AZ13" s="86"/>
      <c r="BA13">
        <v>1</v>
      </c>
      <c r="BB13" s="85" t="str">
        <f>REPLACE(INDEX(GroupVertices[Group],MATCH(Edges[[#This Row],[Vertex 1]],GroupVertices[Vertex],0)),1,1,"")</f>
        <v>3</v>
      </c>
      <c r="BC13" s="85" t="str">
        <f>REPLACE(INDEX(GroupVertices[Group],MATCH(Edges[[#This Row],[Vertex 2]],GroupVertices[Vertex],0)),1,1,"")</f>
        <v>3</v>
      </c>
      <c r="BD13" s="51">
        <v>0</v>
      </c>
      <c r="BE13" s="52">
        <v>0</v>
      </c>
      <c r="BF13" s="51">
        <v>0</v>
      </c>
      <c r="BG13" s="52">
        <v>0</v>
      </c>
      <c r="BH13" s="51">
        <v>0</v>
      </c>
      <c r="BI13" s="52">
        <v>0</v>
      </c>
      <c r="BJ13" s="51">
        <v>16</v>
      </c>
      <c r="BK13" s="52">
        <v>100</v>
      </c>
      <c r="BL13" s="51">
        <v>16</v>
      </c>
    </row>
    <row r="14" spans="1:64" ht="45">
      <c r="A14" s="84" t="s">
        <v>222</v>
      </c>
      <c r="B14" s="84" t="s">
        <v>235</v>
      </c>
      <c r="C14" s="53" t="s">
        <v>1059</v>
      </c>
      <c r="D14" s="54">
        <v>3</v>
      </c>
      <c r="E14" s="65" t="s">
        <v>132</v>
      </c>
      <c r="F14" s="55">
        <v>35</v>
      </c>
      <c r="G14" s="53"/>
      <c r="H14" s="57"/>
      <c r="I14" s="56"/>
      <c r="J14" s="56"/>
      <c r="K14" s="36" t="s">
        <v>65</v>
      </c>
      <c r="L14" s="83">
        <v>14</v>
      </c>
      <c r="M14" s="83"/>
      <c r="N14" s="63"/>
      <c r="O14" s="86" t="s">
        <v>243</v>
      </c>
      <c r="P14" s="88">
        <v>43688.964849537035</v>
      </c>
      <c r="Q14" s="86" t="s">
        <v>254</v>
      </c>
      <c r="R14" s="86"/>
      <c r="S14" s="86"/>
      <c r="T14" s="86" t="s">
        <v>331</v>
      </c>
      <c r="U14" s="90" t="s">
        <v>335</v>
      </c>
      <c r="V14" s="90" t="s">
        <v>335</v>
      </c>
      <c r="W14" s="88">
        <v>43688.964849537035</v>
      </c>
      <c r="X14" s="90" t="s">
        <v>369</v>
      </c>
      <c r="Y14" s="86"/>
      <c r="Z14" s="86"/>
      <c r="AA14" s="92" t="s">
        <v>414</v>
      </c>
      <c r="AB14" s="86"/>
      <c r="AC14" s="86" t="b">
        <v>0</v>
      </c>
      <c r="AD14" s="86">
        <v>0</v>
      </c>
      <c r="AE14" s="92" t="s">
        <v>458</v>
      </c>
      <c r="AF14" s="86" t="b">
        <v>0</v>
      </c>
      <c r="AG14" s="86" t="s">
        <v>464</v>
      </c>
      <c r="AH14" s="86"/>
      <c r="AI14" s="92" t="s">
        <v>458</v>
      </c>
      <c r="AJ14" s="86" t="b">
        <v>0</v>
      </c>
      <c r="AK14" s="86">
        <v>0</v>
      </c>
      <c r="AL14" s="92" t="s">
        <v>444</v>
      </c>
      <c r="AM14" s="86" t="s">
        <v>469</v>
      </c>
      <c r="AN14" s="86" t="b">
        <v>0</v>
      </c>
      <c r="AO14" s="92" t="s">
        <v>444</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v>0</v>
      </c>
      <c r="BE14" s="52">
        <v>0</v>
      </c>
      <c r="BF14" s="51">
        <v>0</v>
      </c>
      <c r="BG14" s="52">
        <v>0</v>
      </c>
      <c r="BH14" s="51">
        <v>0</v>
      </c>
      <c r="BI14" s="52">
        <v>0</v>
      </c>
      <c r="BJ14" s="51">
        <v>16</v>
      </c>
      <c r="BK14" s="52">
        <v>100</v>
      </c>
      <c r="BL14" s="51">
        <v>16</v>
      </c>
    </row>
    <row r="15" spans="1:64" ht="45">
      <c r="A15" s="84" t="s">
        <v>223</v>
      </c>
      <c r="B15" s="84" t="s">
        <v>235</v>
      </c>
      <c r="C15" s="53" t="s">
        <v>1059</v>
      </c>
      <c r="D15" s="54">
        <v>3</v>
      </c>
      <c r="E15" s="65" t="s">
        <v>132</v>
      </c>
      <c r="F15" s="55">
        <v>35</v>
      </c>
      <c r="G15" s="53"/>
      <c r="H15" s="57"/>
      <c r="I15" s="56"/>
      <c r="J15" s="56"/>
      <c r="K15" s="36" t="s">
        <v>65</v>
      </c>
      <c r="L15" s="83">
        <v>15</v>
      </c>
      <c r="M15" s="83"/>
      <c r="N15" s="63"/>
      <c r="O15" s="86" t="s">
        <v>242</v>
      </c>
      <c r="P15" s="88">
        <v>43689.26326388889</v>
      </c>
      <c r="Q15" s="86" t="s">
        <v>255</v>
      </c>
      <c r="R15" s="90" t="s">
        <v>296</v>
      </c>
      <c r="S15" s="86" t="s">
        <v>323</v>
      </c>
      <c r="T15" s="86"/>
      <c r="U15" s="86"/>
      <c r="V15" s="90" t="s">
        <v>345</v>
      </c>
      <c r="W15" s="88">
        <v>43689.26326388889</v>
      </c>
      <c r="X15" s="90" t="s">
        <v>370</v>
      </c>
      <c r="Y15" s="86"/>
      <c r="Z15" s="86"/>
      <c r="AA15" s="92" t="s">
        <v>415</v>
      </c>
      <c r="AB15" s="92" t="s">
        <v>453</v>
      </c>
      <c r="AC15" s="86" t="b">
        <v>0</v>
      </c>
      <c r="AD15" s="86">
        <v>0</v>
      </c>
      <c r="AE15" s="92" t="s">
        <v>462</v>
      </c>
      <c r="AF15" s="86" t="b">
        <v>0</v>
      </c>
      <c r="AG15" s="86" t="s">
        <v>464</v>
      </c>
      <c r="AH15" s="86"/>
      <c r="AI15" s="92" t="s">
        <v>458</v>
      </c>
      <c r="AJ15" s="86" t="b">
        <v>0</v>
      </c>
      <c r="AK15" s="86">
        <v>0</v>
      </c>
      <c r="AL15" s="92" t="s">
        <v>458</v>
      </c>
      <c r="AM15" s="86" t="s">
        <v>471</v>
      </c>
      <c r="AN15" s="86" t="b">
        <v>1</v>
      </c>
      <c r="AO15" s="92" t="s">
        <v>453</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2</v>
      </c>
      <c r="BD15" s="51">
        <v>0</v>
      </c>
      <c r="BE15" s="52">
        <v>0</v>
      </c>
      <c r="BF15" s="51">
        <v>0</v>
      </c>
      <c r="BG15" s="52">
        <v>0</v>
      </c>
      <c r="BH15" s="51">
        <v>0</v>
      </c>
      <c r="BI15" s="52">
        <v>0</v>
      </c>
      <c r="BJ15" s="51">
        <v>20</v>
      </c>
      <c r="BK15" s="52">
        <v>100</v>
      </c>
      <c r="BL15" s="51">
        <v>20</v>
      </c>
    </row>
    <row r="16" spans="1:64" ht="45">
      <c r="A16" s="84" t="s">
        <v>224</v>
      </c>
      <c r="B16" s="84" t="s">
        <v>240</v>
      </c>
      <c r="C16" s="53" t="s">
        <v>1059</v>
      </c>
      <c r="D16" s="54">
        <v>3</v>
      </c>
      <c r="E16" s="65" t="s">
        <v>132</v>
      </c>
      <c r="F16" s="55">
        <v>35</v>
      </c>
      <c r="G16" s="53"/>
      <c r="H16" s="57"/>
      <c r="I16" s="56"/>
      <c r="J16" s="56"/>
      <c r="K16" s="36" t="s">
        <v>65</v>
      </c>
      <c r="L16" s="83">
        <v>16</v>
      </c>
      <c r="M16" s="83"/>
      <c r="N16" s="63"/>
      <c r="O16" s="86" t="s">
        <v>243</v>
      </c>
      <c r="P16" s="88">
        <v>43689.46429398148</v>
      </c>
      <c r="Q16" s="86" t="s">
        <v>256</v>
      </c>
      <c r="R16" s="90" t="s">
        <v>297</v>
      </c>
      <c r="S16" s="86" t="s">
        <v>325</v>
      </c>
      <c r="T16" s="86" t="s">
        <v>328</v>
      </c>
      <c r="U16" s="86"/>
      <c r="V16" s="90" t="s">
        <v>346</v>
      </c>
      <c r="W16" s="88">
        <v>43689.46429398148</v>
      </c>
      <c r="X16" s="90" t="s">
        <v>371</v>
      </c>
      <c r="Y16" s="86"/>
      <c r="Z16" s="86"/>
      <c r="AA16" s="92" t="s">
        <v>416</v>
      </c>
      <c r="AB16" s="86"/>
      <c r="AC16" s="86" t="b">
        <v>0</v>
      </c>
      <c r="AD16" s="86">
        <v>0</v>
      </c>
      <c r="AE16" s="92" t="s">
        <v>458</v>
      </c>
      <c r="AF16" s="86" t="b">
        <v>0</v>
      </c>
      <c r="AG16" s="86" t="s">
        <v>464</v>
      </c>
      <c r="AH16" s="86"/>
      <c r="AI16" s="92" t="s">
        <v>458</v>
      </c>
      <c r="AJ16" s="86" t="b">
        <v>0</v>
      </c>
      <c r="AK16" s="86">
        <v>0</v>
      </c>
      <c r="AL16" s="92" t="s">
        <v>458</v>
      </c>
      <c r="AM16" s="86" t="s">
        <v>466</v>
      </c>
      <c r="AN16" s="86" t="b">
        <v>0</v>
      </c>
      <c r="AO16" s="92" t="s">
        <v>416</v>
      </c>
      <c r="AP16" s="86" t="s">
        <v>176</v>
      </c>
      <c r="AQ16" s="86">
        <v>0</v>
      </c>
      <c r="AR16" s="86">
        <v>0</v>
      </c>
      <c r="AS16" s="86"/>
      <c r="AT16" s="86"/>
      <c r="AU16" s="86"/>
      <c r="AV16" s="86"/>
      <c r="AW16" s="86"/>
      <c r="AX16" s="86"/>
      <c r="AY16" s="86"/>
      <c r="AZ16" s="86"/>
      <c r="BA16">
        <v>1</v>
      </c>
      <c r="BB16" s="85" t="str">
        <f>REPLACE(INDEX(GroupVertices[Group],MATCH(Edges[[#This Row],[Vertex 1]],GroupVertices[Vertex],0)),1,1,"")</f>
        <v>3</v>
      </c>
      <c r="BC16" s="85" t="str">
        <f>REPLACE(INDEX(GroupVertices[Group],MATCH(Edges[[#This Row],[Vertex 2]],GroupVertices[Vertex],0)),1,1,"")</f>
        <v>3</v>
      </c>
      <c r="BD16" s="51">
        <v>0</v>
      </c>
      <c r="BE16" s="52">
        <v>0</v>
      </c>
      <c r="BF16" s="51">
        <v>0</v>
      </c>
      <c r="BG16" s="52">
        <v>0</v>
      </c>
      <c r="BH16" s="51">
        <v>0</v>
      </c>
      <c r="BI16" s="52">
        <v>0</v>
      </c>
      <c r="BJ16" s="51">
        <v>15</v>
      </c>
      <c r="BK16" s="52">
        <v>100</v>
      </c>
      <c r="BL16" s="51">
        <v>15</v>
      </c>
    </row>
    <row r="17" spans="1:64" ht="45">
      <c r="A17" s="84" t="s">
        <v>225</v>
      </c>
      <c r="B17" s="84" t="s">
        <v>225</v>
      </c>
      <c r="C17" s="53" t="s">
        <v>1059</v>
      </c>
      <c r="D17" s="54">
        <v>3</v>
      </c>
      <c r="E17" s="65" t="s">
        <v>132</v>
      </c>
      <c r="F17" s="55">
        <v>35</v>
      </c>
      <c r="G17" s="53"/>
      <c r="H17" s="57"/>
      <c r="I17" s="56"/>
      <c r="J17" s="56"/>
      <c r="K17" s="36" t="s">
        <v>65</v>
      </c>
      <c r="L17" s="83">
        <v>17</v>
      </c>
      <c r="M17" s="83"/>
      <c r="N17" s="63"/>
      <c r="O17" s="86" t="s">
        <v>176</v>
      </c>
      <c r="P17" s="88">
        <v>43689.75114583333</v>
      </c>
      <c r="Q17" s="86" t="s">
        <v>257</v>
      </c>
      <c r="R17" s="90" t="s">
        <v>298</v>
      </c>
      <c r="S17" s="86" t="s">
        <v>326</v>
      </c>
      <c r="T17" s="86"/>
      <c r="U17" s="86"/>
      <c r="V17" s="90" t="s">
        <v>347</v>
      </c>
      <c r="W17" s="88">
        <v>43689.75114583333</v>
      </c>
      <c r="X17" s="90" t="s">
        <v>372</v>
      </c>
      <c r="Y17" s="86"/>
      <c r="Z17" s="86"/>
      <c r="AA17" s="92" t="s">
        <v>417</v>
      </c>
      <c r="AB17" s="86"/>
      <c r="AC17" s="86" t="b">
        <v>0</v>
      </c>
      <c r="AD17" s="86">
        <v>0</v>
      </c>
      <c r="AE17" s="92" t="s">
        <v>458</v>
      </c>
      <c r="AF17" s="86" t="b">
        <v>0</v>
      </c>
      <c r="AG17" s="86" t="s">
        <v>464</v>
      </c>
      <c r="AH17" s="86"/>
      <c r="AI17" s="92" t="s">
        <v>458</v>
      </c>
      <c r="AJ17" s="86" t="b">
        <v>0</v>
      </c>
      <c r="AK17" s="86">
        <v>0</v>
      </c>
      <c r="AL17" s="92" t="s">
        <v>458</v>
      </c>
      <c r="AM17" s="86" t="s">
        <v>472</v>
      </c>
      <c r="AN17" s="86" t="b">
        <v>0</v>
      </c>
      <c r="AO17" s="92" t="s">
        <v>417</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0</v>
      </c>
      <c r="BE17" s="52">
        <v>0</v>
      </c>
      <c r="BF17" s="51">
        <v>0</v>
      </c>
      <c r="BG17" s="52">
        <v>0</v>
      </c>
      <c r="BH17" s="51">
        <v>0</v>
      </c>
      <c r="BI17" s="52">
        <v>0</v>
      </c>
      <c r="BJ17" s="51">
        <v>9</v>
      </c>
      <c r="BK17" s="52">
        <v>100</v>
      </c>
      <c r="BL17" s="51">
        <v>9</v>
      </c>
    </row>
    <row r="18" spans="1:64" ht="45">
      <c r="A18" s="84" t="s">
        <v>226</v>
      </c>
      <c r="B18" s="84" t="s">
        <v>227</v>
      </c>
      <c r="C18" s="53" t="s">
        <v>1059</v>
      </c>
      <c r="D18" s="54">
        <v>3</v>
      </c>
      <c r="E18" s="65" t="s">
        <v>132</v>
      </c>
      <c r="F18" s="55">
        <v>35</v>
      </c>
      <c r="G18" s="53"/>
      <c r="H18" s="57"/>
      <c r="I18" s="56"/>
      <c r="J18" s="56"/>
      <c r="K18" s="36" t="s">
        <v>65</v>
      </c>
      <c r="L18" s="83">
        <v>18</v>
      </c>
      <c r="M18" s="83"/>
      <c r="N18" s="63"/>
      <c r="O18" s="86" t="s">
        <v>243</v>
      </c>
      <c r="P18" s="88">
        <v>43690.672476851854</v>
      </c>
      <c r="Q18" s="86" t="s">
        <v>258</v>
      </c>
      <c r="R18" s="86"/>
      <c r="S18" s="86"/>
      <c r="T18" s="86" t="s">
        <v>332</v>
      </c>
      <c r="U18" s="86"/>
      <c r="V18" s="90" t="s">
        <v>348</v>
      </c>
      <c r="W18" s="88">
        <v>43690.672476851854</v>
      </c>
      <c r="X18" s="90" t="s">
        <v>373</v>
      </c>
      <c r="Y18" s="86"/>
      <c r="Z18" s="86"/>
      <c r="AA18" s="92" t="s">
        <v>418</v>
      </c>
      <c r="AB18" s="86"/>
      <c r="AC18" s="86" t="b">
        <v>0</v>
      </c>
      <c r="AD18" s="86">
        <v>0</v>
      </c>
      <c r="AE18" s="92" t="s">
        <v>458</v>
      </c>
      <c r="AF18" s="86" t="b">
        <v>0</v>
      </c>
      <c r="AG18" s="86" t="s">
        <v>464</v>
      </c>
      <c r="AH18" s="86"/>
      <c r="AI18" s="92" t="s">
        <v>458</v>
      </c>
      <c r="AJ18" s="86" t="b">
        <v>0</v>
      </c>
      <c r="AK18" s="86">
        <v>0</v>
      </c>
      <c r="AL18" s="92" t="s">
        <v>419</v>
      </c>
      <c r="AM18" s="86" t="s">
        <v>466</v>
      </c>
      <c r="AN18" s="86" t="b">
        <v>0</v>
      </c>
      <c r="AO18" s="92" t="s">
        <v>419</v>
      </c>
      <c r="AP18" s="86" t="s">
        <v>176</v>
      </c>
      <c r="AQ18" s="86">
        <v>0</v>
      </c>
      <c r="AR18" s="86">
        <v>0</v>
      </c>
      <c r="AS18" s="86"/>
      <c r="AT18" s="86"/>
      <c r="AU18" s="86"/>
      <c r="AV18" s="86"/>
      <c r="AW18" s="86"/>
      <c r="AX18" s="86"/>
      <c r="AY18" s="86"/>
      <c r="AZ18" s="86"/>
      <c r="BA18">
        <v>1</v>
      </c>
      <c r="BB18" s="85" t="str">
        <f>REPLACE(INDEX(GroupVertices[Group],MATCH(Edges[[#This Row],[Vertex 1]],GroupVertices[Vertex],0)),1,1,"")</f>
        <v>4</v>
      </c>
      <c r="BC18" s="85" t="str">
        <f>REPLACE(INDEX(GroupVertices[Group],MATCH(Edges[[#This Row],[Vertex 2]],GroupVertices[Vertex],0)),1,1,"")</f>
        <v>4</v>
      </c>
      <c r="BD18" s="51">
        <v>0</v>
      </c>
      <c r="BE18" s="52">
        <v>0</v>
      </c>
      <c r="BF18" s="51">
        <v>0</v>
      </c>
      <c r="BG18" s="52">
        <v>0</v>
      </c>
      <c r="BH18" s="51">
        <v>0</v>
      </c>
      <c r="BI18" s="52">
        <v>0</v>
      </c>
      <c r="BJ18" s="51">
        <v>20</v>
      </c>
      <c r="BK18" s="52">
        <v>100</v>
      </c>
      <c r="BL18" s="51">
        <v>20</v>
      </c>
    </row>
    <row r="19" spans="1:64" ht="45">
      <c r="A19" s="84" t="s">
        <v>227</v>
      </c>
      <c r="B19" s="84" t="s">
        <v>227</v>
      </c>
      <c r="C19" s="53" t="s">
        <v>1059</v>
      </c>
      <c r="D19" s="54">
        <v>3</v>
      </c>
      <c r="E19" s="65" t="s">
        <v>132</v>
      </c>
      <c r="F19" s="55">
        <v>35</v>
      </c>
      <c r="G19" s="53"/>
      <c r="H19" s="57"/>
      <c r="I19" s="56"/>
      <c r="J19" s="56"/>
      <c r="K19" s="36" t="s">
        <v>65</v>
      </c>
      <c r="L19" s="83">
        <v>19</v>
      </c>
      <c r="M19" s="83"/>
      <c r="N19" s="63"/>
      <c r="O19" s="86" t="s">
        <v>176</v>
      </c>
      <c r="P19" s="88">
        <v>43690.58793981482</v>
      </c>
      <c r="Q19" s="86" t="s">
        <v>259</v>
      </c>
      <c r="R19" s="90" t="s">
        <v>299</v>
      </c>
      <c r="S19" s="86" t="s">
        <v>323</v>
      </c>
      <c r="T19" s="86" t="s">
        <v>332</v>
      </c>
      <c r="U19" s="86"/>
      <c r="V19" s="90" t="s">
        <v>349</v>
      </c>
      <c r="W19" s="88">
        <v>43690.58793981482</v>
      </c>
      <c r="X19" s="90" t="s">
        <v>374</v>
      </c>
      <c r="Y19" s="86"/>
      <c r="Z19" s="86"/>
      <c r="AA19" s="92" t="s">
        <v>419</v>
      </c>
      <c r="AB19" s="86"/>
      <c r="AC19" s="86" t="b">
        <v>0</v>
      </c>
      <c r="AD19" s="86">
        <v>0</v>
      </c>
      <c r="AE19" s="92" t="s">
        <v>458</v>
      </c>
      <c r="AF19" s="86" t="b">
        <v>0</v>
      </c>
      <c r="AG19" s="86" t="s">
        <v>464</v>
      </c>
      <c r="AH19" s="86"/>
      <c r="AI19" s="92" t="s">
        <v>458</v>
      </c>
      <c r="AJ19" s="86" t="b">
        <v>0</v>
      </c>
      <c r="AK19" s="86">
        <v>0</v>
      </c>
      <c r="AL19" s="92" t="s">
        <v>458</v>
      </c>
      <c r="AM19" s="86" t="s">
        <v>471</v>
      </c>
      <c r="AN19" s="86" t="b">
        <v>1</v>
      </c>
      <c r="AO19" s="92" t="s">
        <v>419</v>
      </c>
      <c r="AP19" s="86" t="s">
        <v>176</v>
      </c>
      <c r="AQ19" s="86">
        <v>0</v>
      </c>
      <c r="AR19" s="86">
        <v>0</v>
      </c>
      <c r="AS19" s="86"/>
      <c r="AT19" s="86"/>
      <c r="AU19" s="86"/>
      <c r="AV19" s="86"/>
      <c r="AW19" s="86"/>
      <c r="AX19" s="86"/>
      <c r="AY19" s="86"/>
      <c r="AZ19" s="86"/>
      <c r="BA19">
        <v>1</v>
      </c>
      <c r="BB19" s="85" t="str">
        <f>REPLACE(INDEX(GroupVertices[Group],MATCH(Edges[[#This Row],[Vertex 1]],GroupVertices[Vertex],0)),1,1,"")</f>
        <v>4</v>
      </c>
      <c r="BC19" s="85" t="str">
        <f>REPLACE(INDEX(GroupVertices[Group],MATCH(Edges[[#This Row],[Vertex 2]],GroupVertices[Vertex],0)),1,1,"")</f>
        <v>4</v>
      </c>
      <c r="BD19" s="51">
        <v>0</v>
      </c>
      <c r="BE19" s="52">
        <v>0</v>
      </c>
      <c r="BF19" s="51">
        <v>0</v>
      </c>
      <c r="BG19" s="52">
        <v>0</v>
      </c>
      <c r="BH19" s="51">
        <v>0</v>
      </c>
      <c r="BI19" s="52">
        <v>0</v>
      </c>
      <c r="BJ19" s="51">
        <v>17</v>
      </c>
      <c r="BK19" s="52">
        <v>100</v>
      </c>
      <c r="BL19" s="51">
        <v>17</v>
      </c>
    </row>
    <row r="20" spans="1:64" ht="45">
      <c r="A20" s="84" t="s">
        <v>228</v>
      </c>
      <c r="B20" s="84" t="s">
        <v>227</v>
      </c>
      <c r="C20" s="53" t="s">
        <v>1059</v>
      </c>
      <c r="D20" s="54">
        <v>3</v>
      </c>
      <c r="E20" s="65" t="s">
        <v>132</v>
      </c>
      <c r="F20" s="55">
        <v>35</v>
      </c>
      <c r="G20" s="53"/>
      <c r="H20" s="57"/>
      <c r="I20" s="56"/>
      <c r="J20" s="56"/>
      <c r="K20" s="36" t="s">
        <v>65</v>
      </c>
      <c r="L20" s="83">
        <v>20</v>
      </c>
      <c r="M20" s="83"/>
      <c r="N20" s="63"/>
      <c r="O20" s="86" t="s">
        <v>243</v>
      </c>
      <c r="P20" s="88">
        <v>43690.83047453704</v>
      </c>
      <c r="Q20" s="86" t="s">
        <v>258</v>
      </c>
      <c r="R20" s="86"/>
      <c r="S20" s="86"/>
      <c r="T20" s="86" t="s">
        <v>332</v>
      </c>
      <c r="U20" s="86"/>
      <c r="V20" s="90" t="s">
        <v>350</v>
      </c>
      <c r="W20" s="88">
        <v>43690.83047453704</v>
      </c>
      <c r="X20" s="90" t="s">
        <v>375</v>
      </c>
      <c r="Y20" s="86"/>
      <c r="Z20" s="86"/>
      <c r="AA20" s="92" t="s">
        <v>420</v>
      </c>
      <c r="AB20" s="86"/>
      <c r="AC20" s="86" t="b">
        <v>0</v>
      </c>
      <c r="AD20" s="86">
        <v>0</v>
      </c>
      <c r="AE20" s="92" t="s">
        <v>458</v>
      </c>
      <c r="AF20" s="86" t="b">
        <v>0</v>
      </c>
      <c r="AG20" s="86" t="s">
        <v>464</v>
      </c>
      <c r="AH20" s="86"/>
      <c r="AI20" s="92" t="s">
        <v>458</v>
      </c>
      <c r="AJ20" s="86" t="b">
        <v>0</v>
      </c>
      <c r="AK20" s="86">
        <v>0</v>
      </c>
      <c r="AL20" s="92" t="s">
        <v>419</v>
      </c>
      <c r="AM20" s="86" t="s">
        <v>471</v>
      </c>
      <c r="AN20" s="86" t="b">
        <v>0</v>
      </c>
      <c r="AO20" s="92" t="s">
        <v>419</v>
      </c>
      <c r="AP20" s="86" t="s">
        <v>176</v>
      </c>
      <c r="AQ20" s="86">
        <v>0</v>
      </c>
      <c r="AR20" s="86">
        <v>0</v>
      </c>
      <c r="AS20" s="86"/>
      <c r="AT20" s="86"/>
      <c r="AU20" s="86"/>
      <c r="AV20" s="86"/>
      <c r="AW20" s="86"/>
      <c r="AX20" s="86"/>
      <c r="AY20" s="86"/>
      <c r="AZ20" s="86"/>
      <c r="BA20">
        <v>1</v>
      </c>
      <c r="BB20" s="85" t="str">
        <f>REPLACE(INDEX(GroupVertices[Group],MATCH(Edges[[#This Row],[Vertex 1]],GroupVertices[Vertex],0)),1,1,"")</f>
        <v>4</v>
      </c>
      <c r="BC20" s="85" t="str">
        <f>REPLACE(INDEX(GroupVertices[Group],MATCH(Edges[[#This Row],[Vertex 2]],GroupVertices[Vertex],0)),1,1,"")</f>
        <v>4</v>
      </c>
      <c r="BD20" s="51">
        <v>0</v>
      </c>
      <c r="BE20" s="52">
        <v>0</v>
      </c>
      <c r="BF20" s="51">
        <v>0</v>
      </c>
      <c r="BG20" s="52">
        <v>0</v>
      </c>
      <c r="BH20" s="51">
        <v>0</v>
      </c>
      <c r="BI20" s="52">
        <v>0</v>
      </c>
      <c r="BJ20" s="51">
        <v>20</v>
      </c>
      <c r="BK20" s="52">
        <v>100</v>
      </c>
      <c r="BL20" s="51">
        <v>20</v>
      </c>
    </row>
    <row r="21" spans="1:64" ht="45">
      <c r="A21" s="84" t="s">
        <v>229</v>
      </c>
      <c r="B21" s="84" t="s">
        <v>235</v>
      </c>
      <c r="C21" s="53" t="s">
        <v>1059</v>
      </c>
      <c r="D21" s="54">
        <v>3</v>
      </c>
      <c r="E21" s="65" t="s">
        <v>132</v>
      </c>
      <c r="F21" s="55">
        <v>35</v>
      </c>
      <c r="G21" s="53"/>
      <c r="H21" s="57"/>
      <c r="I21" s="56"/>
      <c r="J21" s="56"/>
      <c r="K21" s="36" t="s">
        <v>65</v>
      </c>
      <c r="L21" s="83">
        <v>21</v>
      </c>
      <c r="M21" s="83"/>
      <c r="N21" s="63"/>
      <c r="O21" s="86" t="s">
        <v>242</v>
      </c>
      <c r="P21" s="88">
        <v>43690.83658564815</v>
      </c>
      <c r="Q21" s="86" t="s">
        <v>260</v>
      </c>
      <c r="R21" s="86"/>
      <c r="S21" s="86"/>
      <c r="T21" s="86"/>
      <c r="U21" s="86"/>
      <c r="V21" s="90" t="s">
        <v>351</v>
      </c>
      <c r="W21" s="88">
        <v>43690.83658564815</v>
      </c>
      <c r="X21" s="90" t="s">
        <v>376</v>
      </c>
      <c r="Y21" s="86"/>
      <c r="Z21" s="86"/>
      <c r="AA21" s="92" t="s">
        <v>421</v>
      </c>
      <c r="AB21" s="92" t="s">
        <v>454</v>
      </c>
      <c r="AC21" s="86" t="b">
        <v>0</v>
      </c>
      <c r="AD21" s="86">
        <v>0</v>
      </c>
      <c r="AE21" s="92" t="s">
        <v>462</v>
      </c>
      <c r="AF21" s="86" t="b">
        <v>0</v>
      </c>
      <c r="AG21" s="86" t="s">
        <v>464</v>
      </c>
      <c r="AH21" s="86"/>
      <c r="AI21" s="92" t="s">
        <v>458</v>
      </c>
      <c r="AJ21" s="86" t="b">
        <v>0</v>
      </c>
      <c r="AK21" s="86">
        <v>0</v>
      </c>
      <c r="AL21" s="92" t="s">
        <v>458</v>
      </c>
      <c r="AM21" s="86" t="s">
        <v>471</v>
      </c>
      <c r="AN21" s="86" t="b">
        <v>0</v>
      </c>
      <c r="AO21" s="92" t="s">
        <v>454</v>
      </c>
      <c r="AP21" s="86" t="s">
        <v>176</v>
      </c>
      <c r="AQ21" s="86">
        <v>0</v>
      </c>
      <c r="AR21" s="86">
        <v>0</v>
      </c>
      <c r="AS21" s="86"/>
      <c r="AT21" s="86"/>
      <c r="AU21" s="86"/>
      <c r="AV21" s="86"/>
      <c r="AW21" s="86"/>
      <c r="AX21" s="86"/>
      <c r="AY21" s="86"/>
      <c r="AZ21" s="86"/>
      <c r="BA21">
        <v>1</v>
      </c>
      <c r="BB21" s="85" t="str">
        <f>REPLACE(INDEX(GroupVertices[Group],MATCH(Edges[[#This Row],[Vertex 1]],GroupVertices[Vertex],0)),1,1,"")</f>
        <v>2</v>
      </c>
      <c r="BC21" s="85" t="str">
        <f>REPLACE(INDEX(GroupVertices[Group],MATCH(Edges[[#This Row],[Vertex 2]],GroupVertices[Vertex],0)),1,1,"")</f>
        <v>2</v>
      </c>
      <c r="BD21" s="51">
        <v>0</v>
      </c>
      <c r="BE21" s="52">
        <v>0</v>
      </c>
      <c r="BF21" s="51">
        <v>0</v>
      </c>
      <c r="BG21" s="52">
        <v>0</v>
      </c>
      <c r="BH21" s="51">
        <v>0</v>
      </c>
      <c r="BI21" s="52">
        <v>0</v>
      </c>
      <c r="BJ21" s="51">
        <v>12</v>
      </c>
      <c r="BK21" s="52">
        <v>100</v>
      </c>
      <c r="BL21" s="51">
        <v>12</v>
      </c>
    </row>
    <row r="22" spans="1:64" ht="45">
      <c r="A22" s="84" t="s">
        <v>230</v>
      </c>
      <c r="B22" s="84" t="s">
        <v>230</v>
      </c>
      <c r="C22" s="53" t="s">
        <v>1059</v>
      </c>
      <c r="D22" s="54">
        <v>3</v>
      </c>
      <c r="E22" s="65" t="s">
        <v>132</v>
      </c>
      <c r="F22" s="55">
        <v>35</v>
      </c>
      <c r="G22" s="53"/>
      <c r="H22" s="57"/>
      <c r="I22" s="56"/>
      <c r="J22" s="56"/>
      <c r="K22" s="36" t="s">
        <v>65</v>
      </c>
      <c r="L22" s="83">
        <v>22</v>
      </c>
      <c r="M22" s="83"/>
      <c r="N22" s="63"/>
      <c r="O22" s="86" t="s">
        <v>176</v>
      </c>
      <c r="P22" s="88">
        <v>43690.86724537037</v>
      </c>
      <c r="Q22" s="86" t="s">
        <v>261</v>
      </c>
      <c r="R22" s="86"/>
      <c r="S22" s="86"/>
      <c r="T22" s="86"/>
      <c r="U22" s="86"/>
      <c r="V22" s="90" t="s">
        <v>352</v>
      </c>
      <c r="W22" s="88">
        <v>43690.86724537037</v>
      </c>
      <c r="X22" s="90" t="s">
        <v>377</v>
      </c>
      <c r="Y22" s="86"/>
      <c r="Z22" s="86"/>
      <c r="AA22" s="92" t="s">
        <v>422</v>
      </c>
      <c r="AB22" s="86"/>
      <c r="AC22" s="86" t="b">
        <v>0</v>
      </c>
      <c r="AD22" s="86">
        <v>0</v>
      </c>
      <c r="AE22" s="92" t="s">
        <v>458</v>
      </c>
      <c r="AF22" s="86" t="b">
        <v>0</v>
      </c>
      <c r="AG22" s="86" t="s">
        <v>464</v>
      </c>
      <c r="AH22" s="86"/>
      <c r="AI22" s="92" t="s">
        <v>458</v>
      </c>
      <c r="AJ22" s="86" t="b">
        <v>0</v>
      </c>
      <c r="AK22" s="86">
        <v>0</v>
      </c>
      <c r="AL22" s="92" t="s">
        <v>458</v>
      </c>
      <c r="AM22" s="86" t="s">
        <v>469</v>
      </c>
      <c r="AN22" s="86" t="b">
        <v>0</v>
      </c>
      <c r="AO22" s="92" t="s">
        <v>422</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v>0</v>
      </c>
      <c r="BE22" s="52">
        <v>0</v>
      </c>
      <c r="BF22" s="51">
        <v>0</v>
      </c>
      <c r="BG22" s="52">
        <v>0</v>
      </c>
      <c r="BH22" s="51">
        <v>0</v>
      </c>
      <c r="BI22" s="52">
        <v>0</v>
      </c>
      <c r="BJ22" s="51">
        <v>1</v>
      </c>
      <c r="BK22" s="52">
        <v>100</v>
      </c>
      <c r="BL22" s="51">
        <v>1</v>
      </c>
    </row>
    <row r="23" spans="1:64" ht="45">
      <c r="A23" s="84" t="s">
        <v>231</v>
      </c>
      <c r="B23" s="84" t="s">
        <v>235</v>
      </c>
      <c r="C23" s="53" t="s">
        <v>1059</v>
      </c>
      <c r="D23" s="54">
        <v>3</v>
      </c>
      <c r="E23" s="65" t="s">
        <v>132</v>
      </c>
      <c r="F23" s="55">
        <v>35</v>
      </c>
      <c r="G23" s="53"/>
      <c r="H23" s="57"/>
      <c r="I23" s="56"/>
      <c r="J23" s="56"/>
      <c r="K23" s="36" t="s">
        <v>65</v>
      </c>
      <c r="L23" s="83">
        <v>23</v>
      </c>
      <c r="M23" s="83"/>
      <c r="N23" s="63"/>
      <c r="O23" s="86" t="s">
        <v>242</v>
      </c>
      <c r="P23" s="88">
        <v>43692.06313657408</v>
      </c>
      <c r="Q23" s="86" t="s">
        <v>262</v>
      </c>
      <c r="R23" s="90" t="s">
        <v>300</v>
      </c>
      <c r="S23" s="86" t="s">
        <v>323</v>
      </c>
      <c r="T23" s="86"/>
      <c r="U23" s="86"/>
      <c r="V23" s="90" t="s">
        <v>353</v>
      </c>
      <c r="W23" s="88">
        <v>43692.06313657408</v>
      </c>
      <c r="X23" s="90" t="s">
        <v>378</v>
      </c>
      <c r="Y23" s="86"/>
      <c r="Z23" s="86"/>
      <c r="AA23" s="92" t="s">
        <v>423</v>
      </c>
      <c r="AB23" s="92" t="s">
        <v>455</v>
      </c>
      <c r="AC23" s="86" t="b">
        <v>0</v>
      </c>
      <c r="AD23" s="86">
        <v>0</v>
      </c>
      <c r="AE23" s="92" t="s">
        <v>462</v>
      </c>
      <c r="AF23" s="86" t="b">
        <v>0</v>
      </c>
      <c r="AG23" s="86" t="s">
        <v>464</v>
      </c>
      <c r="AH23" s="86"/>
      <c r="AI23" s="92" t="s">
        <v>458</v>
      </c>
      <c r="AJ23" s="86" t="b">
        <v>0</v>
      </c>
      <c r="AK23" s="86">
        <v>0</v>
      </c>
      <c r="AL23" s="92" t="s">
        <v>458</v>
      </c>
      <c r="AM23" s="86" t="s">
        <v>466</v>
      </c>
      <c r="AN23" s="86" t="b">
        <v>1</v>
      </c>
      <c r="AO23" s="92" t="s">
        <v>455</v>
      </c>
      <c r="AP23" s="86" t="s">
        <v>176</v>
      </c>
      <c r="AQ23" s="86">
        <v>0</v>
      </c>
      <c r="AR23" s="86">
        <v>0</v>
      </c>
      <c r="AS23" s="86"/>
      <c r="AT23" s="86"/>
      <c r="AU23" s="86"/>
      <c r="AV23" s="86"/>
      <c r="AW23" s="86"/>
      <c r="AX23" s="86"/>
      <c r="AY23" s="86"/>
      <c r="AZ23" s="86"/>
      <c r="BA23">
        <v>1</v>
      </c>
      <c r="BB23" s="85" t="str">
        <f>REPLACE(INDEX(GroupVertices[Group],MATCH(Edges[[#This Row],[Vertex 1]],GroupVertices[Vertex],0)),1,1,"")</f>
        <v>2</v>
      </c>
      <c r="BC23" s="85" t="str">
        <f>REPLACE(INDEX(GroupVertices[Group],MATCH(Edges[[#This Row],[Vertex 2]],GroupVertices[Vertex],0)),1,1,"")</f>
        <v>2</v>
      </c>
      <c r="BD23" s="51">
        <v>0</v>
      </c>
      <c r="BE23" s="52">
        <v>0</v>
      </c>
      <c r="BF23" s="51">
        <v>0</v>
      </c>
      <c r="BG23" s="52">
        <v>0</v>
      </c>
      <c r="BH23" s="51">
        <v>0</v>
      </c>
      <c r="BI23" s="52">
        <v>0</v>
      </c>
      <c r="BJ23" s="51">
        <v>23</v>
      </c>
      <c r="BK23" s="52">
        <v>100</v>
      </c>
      <c r="BL23" s="51">
        <v>23</v>
      </c>
    </row>
    <row r="24" spans="1:64" ht="45">
      <c r="A24" s="84" t="s">
        <v>232</v>
      </c>
      <c r="B24" s="84" t="s">
        <v>232</v>
      </c>
      <c r="C24" s="53" t="s">
        <v>1059</v>
      </c>
      <c r="D24" s="54">
        <v>3</v>
      </c>
      <c r="E24" s="65" t="s">
        <v>132</v>
      </c>
      <c r="F24" s="55">
        <v>35</v>
      </c>
      <c r="G24" s="53"/>
      <c r="H24" s="57"/>
      <c r="I24" s="56"/>
      <c r="J24" s="56"/>
      <c r="K24" s="36" t="s">
        <v>65</v>
      </c>
      <c r="L24" s="83">
        <v>24</v>
      </c>
      <c r="M24" s="83"/>
      <c r="N24" s="63"/>
      <c r="O24" s="86" t="s">
        <v>176</v>
      </c>
      <c r="P24" s="88">
        <v>43692.221817129626</v>
      </c>
      <c r="Q24" s="86" t="s">
        <v>263</v>
      </c>
      <c r="R24" s="90" t="s">
        <v>301</v>
      </c>
      <c r="S24" s="86" t="s">
        <v>327</v>
      </c>
      <c r="T24" s="86"/>
      <c r="U24" s="86"/>
      <c r="V24" s="90" t="s">
        <v>354</v>
      </c>
      <c r="W24" s="88">
        <v>43692.221817129626</v>
      </c>
      <c r="X24" s="90" t="s">
        <v>379</v>
      </c>
      <c r="Y24" s="86"/>
      <c r="Z24" s="86"/>
      <c r="AA24" s="92" t="s">
        <v>424</v>
      </c>
      <c r="AB24" s="86"/>
      <c r="AC24" s="86" t="b">
        <v>0</v>
      </c>
      <c r="AD24" s="86">
        <v>0</v>
      </c>
      <c r="AE24" s="92" t="s">
        <v>458</v>
      </c>
      <c r="AF24" s="86" t="b">
        <v>0</v>
      </c>
      <c r="AG24" s="86" t="s">
        <v>464</v>
      </c>
      <c r="AH24" s="86"/>
      <c r="AI24" s="92" t="s">
        <v>458</v>
      </c>
      <c r="AJ24" s="86" t="b">
        <v>0</v>
      </c>
      <c r="AK24" s="86">
        <v>0</v>
      </c>
      <c r="AL24" s="92" t="s">
        <v>458</v>
      </c>
      <c r="AM24" s="86" t="s">
        <v>473</v>
      </c>
      <c r="AN24" s="86" t="b">
        <v>0</v>
      </c>
      <c r="AO24" s="92" t="s">
        <v>424</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v>0</v>
      </c>
      <c r="BE24" s="52">
        <v>0</v>
      </c>
      <c r="BF24" s="51">
        <v>0</v>
      </c>
      <c r="BG24" s="52">
        <v>0</v>
      </c>
      <c r="BH24" s="51">
        <v>0</v>
      </c>
      <c r="BI24" s="52">
        <v>0</v>
      </c>
      <c r="BJ24" s="51">
        <v>10</v>
      </c>
      <c r="BK24" s="52">
        <v>100</v>
      </c>
      <c r="BL24" s="51">
        <v>10</v>
      </c>
    </row>
    <row r="25" spans="1:64" ht="45">
      <c r="A25" s="84" t="s">
        <v>233</v>
      </c>
      <c r="B25" s="84" t="s">
        <v>235</v>
      </c>
      <c r="C25" s="53" t="s">
        <v>1059</v>
      </c>
      <c r="D25" s="54">
        <v>3</v>
      </c>
      <c r="E25" s="65" t="s">
        <v>132</v>
      </c>
      <c r="F25" s="55">
        <v>35</v>
      </c>
      <c r="G25" s="53"/>
      <c r="H25" s="57"/>
      <c r="I25" s="56"/>
      <c r="J25" s="56"/>
      <c r="K25" s="36" t="s">
        <v>65</v>
      </c>
      <c r="L25" s="83">
        <v>25</v>
      </c>
      <c r="M25" s="83"/>
      <c r="N25" s="63"/>
      <c r="O25" s="86" t="s">
        <v>242</v>
      </c>
      <c r="P25" s="88">
        <v>43692.380208333336</v>
      </c>
      <c r="Q25" s="86" t="s">
        <v>264</v>
      </c>
      <c r="R25" s="86"/>
      <c r="S25" s="86"/>
      <c r="T25" s="86"/>
      <c r="U25" s="86"/>
      <c r="V25" s="90" t="s">
        <v>355</v>
      </c>
      <c r="W25" s="88">
        <v>43692.380208333336</v>
      </c>
      <c r="X25" s="90" t="s">
        <v>380</v>
      </c>
      <c r="Y25" s="86"/>
      <c r="Z25" s="86"/>
      <c r="AA25" s="92" t="s">
        <v>425</v>
      </c>
      <c r="AB25" s="92" t="s">
        <v>456</v>
      </c>
      <c r="AC25" s="86" t="b">
        <v>0</v>
      </c>
      <c r="AD25" s="86">
        <v>0</v>
      </c>
      <c r="AE25" s="92" t="s">
        <v>462</v>
      </c>
      <c r="AF25" s="86" t="b">
        <v>0</v>
      </c>
      <c r="AG25" s="86" t="s">
        <v>464</v>
      </c>
      <c r="AH25" s="86"/>
      <c r="AI25" s="92" t="s">
        <v>458</v>
      </c>
      <c r="AJ25" s="86" t="b">
        <v>0</v>
      </c>
      <c r="AK25" s="86">
        <v>0</v>
      </c>
      <c r="AL25" s="92" t="s">
        <v>458</v>
      </c>
      <c r="AM25" s="86" t="s">
        <v>466</v>
      </c>
      <c r="AN25" s="86" t="b">
        <v>0</v>
      </c>
      <c r="AO25" s="92" t="s">
        <v>456</v>
      </c>
      <c r="AP25" s="86" t="s">
        <v>176</v>
      </c>
      <c r="AQ25" s="86">
        <v>0</v>
      </c>
      <c r="AR25" s="86">
        <v>0</v>
      </c>
      <c r="AS25" s="86"/>
      <c r="AT25" s="86"/>
      <c r="AU25" s="86"/>
      <c r="AV25" s="86"/>
      <c r="AW25" s="86"/>
      <c r="AX25" s="86"/>
      <c r="AY25" s="86"/>
      <c r="AZ25" s="86"/>
      <c r="BA25">
        <v>1</v>
      </c>
      <c r="BB25" s="85" t="str">
        <f>REPLACE(INDEX(GroupVertices[Group],MATCH(Edges[[#This Row],[Vertex 1]],GroupVertices[Vertex],0)),1,1,"")</f>
        <v>2</v>
      </c>
      <c r="BC25" s="85" t="str">
        <f>REPLACE(INDEX(GroupVertices[Group],MATCH(Edges[[#This Row],[Vertex 2]],GroupVertices[Vertex],0)),1,1,"")</f>
        <v>2</v>
      </c>
      <c r="BD25" s="51">
        <v>0</v>
      </c>
      <c r="BE25" s="52">
        <v>0</v>
      </c>
      <c r="BF25" s="51">
        <v>0</v>
      </c>
      <c r="BG25" s="52">
        <v>0</v>
      </c>
      <c r="BH25" s="51">
        <v>0</v>
      </c>
      <c r="BI25" s="52">
        <v>0</v>
      </c>
      <c r="BJ25" s="51">
        <v>19</v>
      </c>
      <c r="BK25" s="52">
        <v>100</v>
      </c>
      <c r="BL25" s="51">
        <v>19</v>
      </c>
    </row>
    <row r="26" spans="1:64" ht="30">
      <c r="A26" s="84" t="s">
        <v>234</v>
      </c>
      <c r="B26" s="84" t="s">
        <v>234</v>
      </c>
      <c r="C26" s="53" t="s">
        <v>1060</v>
      </c>
      <c r="D26" s="54">
        <v>10</v>
      </c>
      <c r="E26" s="65" t="s">
        <v>136</v>
      </c>
      <c r="F26" s="55">
        <v>12</v>
      </c>
      <c r="G26" s="53"/>
      <c r="H26" s="57"/>
      <c r="I26" s="56"/>
      <c r="J26" s="56"/>
      <c r="K26" s="36" t="s">
        <v>65</v>
      </c>
      <c r="L26" s="83">
        <v>26</v>
      </c>
      <c r="M26" s="83"/>
      <c r="N26" s="63"/>
      <c r="O26" s="86" t="s">
        <v>176</v>
      </c>
      <c r="P26" s="88">
        <v>43686.27814814815</v>
      </c>
      <c r="Q26" s="86" t="s">
        <v>265</v>
      </c>
      <c r="R26" s="90" t="s">
        <v>302</v>
      </c>
      <c r="S26" s="86" t="s">
        <v>324</v>
      </c>
      <c r="T26" s="86"/>
      <c r="U26" s="86"/>
      <c r="V26" s="90" t="s">
        <v>356</v>
      </c>
      <c r="W26" s="88">
        <v>43686.27814814815</v>
      </c>
      <c r="X26" s="90" t="s">
        <v>381</v>
      </c>
      <c r="Y26" s="86"/>
      <c r="Z26" s="86"/>
      <c r="AA26" s="92" t="s">
        <v>426</v>
      </c>
      <c r="AB26" s="86"/>
      <c r="AC26" s="86" t="b">
        <v>0</v>
      </c>
      <c r="AD26" s="86">
        <v>0</v>
      </c>
      <c r="AE26" s="92" t="s">
        <v>458</v>
      </c>
      <c r="AF26" s="86" t="b">
        <v>0</v>
      </c>
      <c r="AG26" s="86" t="s">
        <v>464</v>
      </c>
      <c r="AH26" s="86"/>
      <c r="AI26" s="92" t="s">
        <v>458</v>
      </c>
      <c r="AJ26" s="86" t="b">
        <v>0</v>
      </c>
      <c r="AK26" s="86">
        <v>0</v>
      </c>
      <c r="AL26" s="92" t="s">
        <v>458</v>
      </c>
      <c r="AM26" s="86" t="s">
        <v>467</v>
      </c>
      <c r="AN26" s="86" t="b">
        <v>0</v>
      </c>
      <c r="AO26" s="92" t="s">
        <v>426</v>
      </c>
      <c r="AP26" s="86" t="s">
        <v>176</v>
      </c>
      <c r="AQ26" s="86">
        <v>0</v>
      </c>
      <c r="AR26" s="86">
        <v>0</v>
      </c>
      <c r="AS26" s="86"/>
      <c r="AT26" s="86"/>
      <c r="AU26" s="86"/>
      <c r="AV26" s="86"/>
      <c r="AW26" s="86"/>
      <c r="AX26" s="86"/>
      <c r="AY26" s="86"/>
      <c r="AZ26" s="86"/>
      <c r="BA26">
        <v>18</v>
      </c>
      <c r="BB26" s="85" t="str">
        <f>REPLACE(INDEX(GroupVertices[Group],MATCH(Edges[[#This Row],[Vertex 1]],GroupVertices[Vertex],0)),1,1,"")</f>
        <v>1</v>
      </c>
      <c r="BC26" s="85" t="str">
        <f>REPLACE(INDEX(GroupVertices[Group],MATCH(Edges[[#This Row],[Vertex 2]],GroupVertices[Vertex],0)),1,1,"")</f>
        <v>1</v>
      </c>
      <c r="BD26" s="51">
        <v>0</v>
      </c>
      <c r="BE26" s="52">
        <v>0</v>
      </c>
      <c r="BF26" s="51">
        <v>0</v>
      </c>
      <c r="BG26" s="52">
        <v>0</v>
      </c>
      <c r="BH26" s="51">
        <v>0</v>
      </c>
      <c r="BI26" s="52">
        <v>0</v>
      </c>
      <c r="BJ26" s="51">
        <v>10</v>
      </c>
      <c r="BK26" s="52">
        <v>100</v>
      </c>
      <c r="BL26" s="51">
        <v>10</v>
      </c>
    </row>
    <row r="27" spans="1:64" ht="30">
      <c r="A27" s="84" t="s">
        <v>234</v>
      </c>
      <c r="B27" s="84" t="s">
        <v>234</v>
      </c>
      <c r="C27" s="53" t="s">
        <v>1060</v>
      </c>
      <c r="D27" s="54">
        <v>10</v>
      </c>
      <c r="E27" s="65" t="s">
        <v>136</v>
      </c>
      <c r="F27" s="55">
        <v>12</v>
      </c>
      <c r="G27" s="53"/>
      <c r="H27" s="57"/>
      <c r="I27" s="56"/>
      <c r="J27" s="56"/>
      <c r="K27" s="36" t="s">
        <v>65</v>
      </c>
      <c r="L27" s="83">
        <v>27</v>
      </c>
      <c r="M27" s="83"/>
      <c r="N27" s="63"/>
      <c r="O27" s="86" t="s">
        <v>176</v>
      </c>
      <c r="P27" s="88">
        <v>43687.28056712963</v>
      </c>
      <c r="Q27" s="86" t="s">
        <v>266</v>
      </c>
      <c r="R27" s="90" t="s">
        <v>303</v>
      </c>
      <c r="S27" s="86" t="s">
        <v>324</v>
      </c>
      <c r="T27" s="86"/>
      <c r="U27" s="86"/>
      <c r="V27" s="90" t="s">
        <v>356</v>
      </c>
      <c r="W27" s="88">
        <v>43687.28056712963</v>
      </c>
      <c r="X27" s="90" t="s">
        <v>382</v>
      </c>
      <c r="Y27" s="86"/>
      <c r="Z27" s="86"/>
      <c r="AA27" s="92" t="s">
        <v>427</v>
      </c>
      <c r="AB27" s="86"/>
      <c r="AC27" s="86" t="b">
        <v>0</v>
      </c>
      <c r="AD27" s="86">
        <v>0</v>
      </c>
      <c r="AE27" s="92" t="s">
        <v>458</v>
      </c>
      <c r="AF27" s="86" t="b">
        <v>0</v>
      </c>
      <c r="AG27" s="86" t="s">
        <v>464</v>
      </c>
      <c r="AH27" s="86"/>
      <c r="AI27" s="92" t="s">
        <v>458</v>
      </c>
      <c r="AJ27" s="86" t="b">
        <v>0</v>
      </c>
      <c r="AK27" s="86">
        <v>0</v>
      </c>
      <c r="AL27" s="92" t="s">
        <v>458</v>
      </c>
      <c r="AM27" s="86" t="s">
        <v>467</v>
      </c>
      <c r="AN27" s="86" t="b">
        <v>0</v>
      </c>
      <c r="AO27" s="92" t="s">
        <v>427</v>
      </c>
      <c r="AP27" s="86" t="s">
        <v>176</v>
      </c>
      <c r="AQ27" s="86">
        <v>0</v>
      </c>
      <c r="AR27" s="86">
        <v>0</v>
      </c>
      <c r="AS27" s="86"/>
      <c r="AT27" s="86"/>
      <c r="AU27" s="86"/>
      <c r="AV27" s="86"/>
      <c r="AW27" s="86"/>
      <c r="AX27" s="86"/>
      <c r="AY27" s="86"/>
      <c r="AZ27" s="86"/>
      <c r="BA27">
        <v>18</v>
      </c>
      <c r="BB27" s="85" t="str">
        <f>REPLACE(INDEX(GroupVertices[Group],MATCH(Edges[[#This Row],[Vertex 1]],GroupVertices[Vertex],0)),1,1,"")</f>
        <v>1</v>
      </c>
      <c r="BC27" s="85" t="str">
        <f>REPLACE(INDEX(GroupVertices[Group],MATCH(Edges[[#This Row],[Vertex 2]],GroupVertices[Vertex],0)),1,1,"")</f>
        <v>1</v>
      </c>
      <c r="BD27" s="51">
        <v>0</v>
      </c>
      <c r="BE27" s="52">
        <v>0</v>
      </c>
      <c r="BF27" s="51">
        <v>0</v>
      </c>
      <c r="BG27" s="52">
        <v>0</v>
      </c>
      <c r="BH27" s="51">
        <v>0</v>
      </c>
      <c r="BI27" s="52">
        <v>0</v>
      </c>
      <c r="BJ27" s="51">
        <v>10</v>
      </c>
      <c r="BK27" s="52">
        <v>100</v>
      </c>
      <c r="BL27" s="51">
        <v>10</v>
      </c>
    </row>
    <row r="28" spans="1:64" ht="30">
      <c r="A28" s="84" t="s">
        <v>234</v>
      </c>
      <c r="B28" s="84" t="s">
        <v>234</v>
      </c>
      <c r="C28" s="53" t="s">
        <v>1060</v>
      </c>
      <c r="D28" s="54">
        <v>10</v>
      </c>
      <c r="E28" s="65" t="s">
        <v>136</v>
      </c>
      <c r="F28" s="55">
        <v>12</v>
      </c>
      <c r="G28" s="53"/>
      <c r="H28" s="57"/>
      <c r="I28" s="56"/>
      <c r="J28" s="56"/>
      <c r="K28" s="36" t="s">
        <v>65</v>
      </c>
      <c r="L28" s="83">
        <v>28</v>
      </c>
      <c r="M28" s="83"/>
      <c r="N28" s="63"/>
      <c r="O28" s="86" t="s">
        <v>176</v>
      </c>
      <c r="P28" s="88">
        <v>43687.426087962966</v>
      </c>
      <c r="Q28" s="86" t="s">
        <v>267</v>
      </c>
      <c r="R28" s="90" t="s">
        <v>304</v>
      </c>
      <c r="S28" s="86" t="s">
        <v>324</v>
      </c>
      <c r="T28" s="86"/>
      <c r="U28" s="86"/>
      <c r="V28" s="90" t="s">
        <v>356</v>
      </c>
      <c r="W28" s="88">
        <v>43687.426087962966</v>
      </c>
      <c r="X28" s="90" t="s">
        <v>383</v>
      </c>
      <c r="Y28" s="86"/>
      <c r="Z28" s="86"/>
      <c r="AA28" s="92" t="s">
        <v>428</v>
      </c>
      <c r="AB28" s="86"/>
      <c r="AC28" s="86" t="b">
        <v>0</v>
      </c>
      <c r="AD28" s="86">
        <v>0</v>
      </c>
      <c r="AE28" s="92" t="s">
        <v>458</v>
      </c>
      <c r="AF28" s="86" t="b">
        <v>0</v>
      </c>
      <c r="AG28" s="86" t="s">
        <v>464</v>
      </c>
      <c r="AH28" s="86"/>
      <c r="AI28" s="92" t="s">
        <v>458</v>
      </c>
      <c r="AJ28" s="86" t="b">
        <v>0</v>
      </c>
      <c r="AK28" s="86">
        <v>0</v>
      </c>
      <c r="AL28" s="92" t="s">
        <v>458</v>
      </c>
      <c r="AM28" s="86" t="s">
        <v>467</v>
      </c>
      <c r="AN28" s="86" t="b">
        <v>0</v>
      </c>
      <c r="AO28" s="92" t="s">
        <v>428</v>
      </c>
      <c r="AP28" s="86" t="s">
        <v>176</v>
      </c>
      <c r="AQ28" s="86">
        <v>0</v>
      </c>
      <c r="AR28" s="86">
        <v>0</v>
      </c>
      <c r="AS28" s="86"/>
      <c r="AT28" s="86"/>
      <c r="AU28" s="86"/>
      <c r="AV28" s="86"/>
      <c r="AW28" s="86"/>
      <c r="AX28" s="86"/>
      <c r="AY28" s="86"/>
      <c r="AZ28" s="86"/>
      <c r="BA28">
        <v>18</v>
      </c>
      <c r="BB28" s="85" t="str">
        <f>REPLACE(INDEX(GroupVertices[Group],MATCH(Edges[[#This Row],[Vertex 1]],GroupVertices[Vertex],0)),1,1,"")</f>
        <v>1</v>
      </c>
      <c r="BC28" s="85" t="str">
        <f>REPLACE(INDEX(GroupVertices[Group],MATCH(Edges[[#This Row],[Vertex 2]],GroupVertices[Vertex],0)),1,1,"")</f>
        <v>1</v>
      </c>
      <c r="BD28" s="51">
        <v>0</v>
      </c>
      <c r="BE28" s="52">
        <v>0</v>
      </c>
      <c r="BF28" s="51">
        <v>0</v>
      </c>
      <c r="BG28" s="52">
        <v>0</v>
      </c>
      <c r="BH28" s="51">
        <v>0</v>
      </c>
      <c r="BI28" s="52">
        <v>0</v>
      </c>
      <c r="BJ28" s="51">
        <v>8</v>
      </c>
      <c r="BK28" s="52">
        <v>100</v>
      </c>
      <c r="BL28" s="51">
        <v>8</v>
      </c>
    </row>
    <row r="29" spans="1:64" ht="30">
      <c r="A29" s="84" t="s">
        <v>234</v>
      </c>
      <c r="B29" s="84" t="s">
        <v>234</v>
      </c>
      <c r="C29" s="53" t="s">
        <v>1060</v>
      </c>
      <c r="D29" s="54">
        <v>10</v>
      </c>
      <c r="E29" s="65" t="s">
        <v>136</v>
      </c>
      <c r="F29" s="55">
        <v>12</v>
      </c>
      <c r="G29" s="53"/>
      <c r="H29" s="57"/>
      <c r="I29" s="56"/>
      <c r="J29" s="56"/>
      <c r="K29" s="36" t="s">
        <v>65</v>
      </c>
      <c r="L29" s="83">
        <v>29</v>
      </c>
      <c r="M29" s="83"/>
      <c r="N29" s="63"/>
      <c r="O29" s="86" t="s">
        <v>176</v>
      </c>
      <c r="P29" s="88">
        <v>43688.282314814816</v>
      </c>
      <c r="Q29" s="86" t="s">
        <v>268</v>
      </c>
      <c r="R29" s="90" t="s">
        <v>305</v>
      </c>
      <c r="S29" s="86" t="s">
        <v>324</v>
      </c>
      <c r="T29" s="86"/>
      <c r="U29" s="86"/>
      <c r="V29" s="90" t="s">
        <v>356</v>
      </c>
      <c r="W29" s="88">
        <v>43688.282314814816</v>
      </c>
      <c r="X29" s="90" t="s">
        <v>384</v>
      </c>
      <c r="Y29" s="86"/>
      <c r="Z29" s="86"/>
      <c r="AA29" s="92" t="s">
        <v>429</v>
      </c>
      <c r="AB29" s="86"/>
      <c r="AC29" s="86" t="b">
        <v>0</v>
      </c>
      <c r="AD29" s="86">
        <v>0</v>
      </c>
      <c r="AE29" s="92" t="s">
        <v>458</v>
      </c>
      <c r="AF29" s="86" t="b">
        <v>0</v>
      </c>
      <c r="AG29" s="86" t="s">
        <v>464</v>
      </c>
      <c r="AH29" s="86"/>
      <c r="AI29" s="92" t="s">
        <v>458</v>
      </c>
      <c r="AJ29" s="86" t="b">
        <v>0</v>
      </c>
      <c r="AK29" s="86">
        <v>0</v>
      </c>
      <c r="AL29" s="92" t="s">
        <v>458</v>
      </c>
      <c r="AM29" s="86" t="s">
        <v>467</v>
      </c>
      <c r="AN29" s="86" t="b">
        <v>0</v>
      </c>
      <c r="AO29" s="92" t="s">
        <v>429</v>
      </c>
      <c r="AP29" s="86" t="s">
        <v>176</v>
      </c>
      <c r="AQ29" s="86">
        <v>0</v>
      </c>
      <c r="AR29" s="86">
        <v>0</v>
      </c>
      <c r="AS29" s="86"/>
      <c r="AT29" s="86"/>
      <c r="AU29" s="86"/>
      <c r="AV29" s="86"/>
      <c r="AW29" s="86"/>
      <c r="AX29" s="86"/>
      <c r="AY29" s="86"/>
      <c r="AZ29" s="86"/>
      <c r="BA29">
        <v>18</v>
      </c>
      <c r="BB29" s="85" t="str">
        <f>REPLACE(INDEX(GroupVertices[Group],MATCH(Edges[[#This Row],[Vertex 1]],GroupVertices[Vertex],0)),1,1,"")</f>
        <v>1</v>
      </c>
      <c r="BC29" s="85" t="str">
        <f>REPLACE(INDEX(GroupVertices[Group],MATCH(Edges[[#This Row],[Vertex 2]],GroupVertices[Vertex],0)),1,1,"")</f>
        <v>1</v>
      </c>
      <c r="BD29" s="51">
        <v>0</v>
      </c>
      <c r="BE29" s="52">
        <v>0</v>
      </c>
      <c r="BF29" s="51">
        <v>0</v>
      </c>
      <c r="BG29" s="52">
        <v>0</v>
      </c>
      <c r="BH29" s="51">
        <v>0</v>
      </c>
      <c r="BI29" s="52">
        <v>0</v>
      </c>
      <c r="BJ29" s="51">
        <v>9</v>
      </c>
      <c r="BK29" s="52">
        <v>100</v>
      </c>
      <c r="BL29" s="51">
        <v>9</v>
      </c>
    </row>
    <row r="30" spans="1:64" ht="30">
      <c r="A30" s="84" t="s">
        <v>234</v>
      </c>
      <c r="B30" s="84" t="s">
        <v>234</v>
      </c>
      <c r="C30" s="53" t="s">
        <v>1060</v>
      </c>
      <c r="D30" s="54">
        <v>10</v>
      </c>
      <c r="E30" s="65" t="s">
        <v>136</v>
      </c>
      <c r="F30" s="55">
        <v>12</v>
      </c>
      <c r="G30" s="53"/>
      <c r="H30" s="57"/>
      <c r="I30" s="56"/>
      <c r="J30" s="56"/>
      <c r="K30" s="36" t="s">
        <v>65</v>
      </c>
      <c r="L30" s="83">
        <v>30</v>
      </c>
      <c r="M30" s="83"/>
      <c r="N30" s="63"/>
      <c r="O30" s="86" t="s">
        <v>176</v>
      </c>
      <c r="P30" s="88">
        <v>43688.428506944445</v>
      </c>
      <c r="Q30" s="86" t="s">
        <v>269</v>
      </c>
      <c r="R30" s="90" t="s">
        <v>306</v>
      </c>
      <c r="S30" s="86" t="s">
        <v>324</v>
      </c>
      <c r="T30" s="86"/>
      <c r="U30" s="86"/>
      <c r="V30" s="90" t="s">
        <v>356</v>
      </c>
      <c r="W30" s="88">
        <v>43688.428506944445</v>
      </c>
      <c r="X30" s="90" t="s">
        <v>385</v>
      </c>
      <c r="Y30" s="86"/>
      <c r="Z30" s="86"/>
      <c r="AA30" s="92" t="s">
        <v>430</v>
      </c>
      <c r="AB30" s="86"/>
      <c r="AC30" s="86" t="b">
        <v>0</v>
      </c>
      <c r="AD30" s="86">
        <v>0</v>
      </c>
      <c r="AE30" s="92" t="s">
        <v>458</v>
      </c>
      <c r="AF30" s="86" t="b">
        <v>0</v>
      </c>
      <c r="AG30" s="86" t="s">
        <v>464</v>
      </c>
      <c r="AH30" s="86"/>
      <c r="AI30" s="92" t="s">
        <v>458</v>
      </c>
      <c r="AJ30" s="86" t="b">
        <v>0</v>
      </c>
      <c r="AK30" s="86">
        <v>0</v>
      </c>
      <c r="AL30" s="92" t="s">
        <v>458</v>
      </c>
      <c r="AM30" s="86" t="s">
        <v>467</v>
      </c>
      <c r="AN30" s="86" t="b">
        <v>0</v>
      </c>
      <c r="AO30" s="92" t="s">
        <v>430</v>
      </c>
      <c r="AP30" s="86" t="s">
        <v>176</v>
      </c>
      <c r="AQ30" s="86">
        <v>0</v>
      </c>
      <c r="AR30" s="86">
        <v>0</v>
      </c>
      <c r="AS30" s="86"/>
      <c r="AT30" s="86"/>
      <c r="AU30" s="86"/>
      <c r="AV30" s="86"/>
      <c r="AW30" s="86"/>
      <c r="AX30" s="86"/>
      <c r="AY30" s="86"/>
      <c r="AZ30" s="86"/>
      <c r="BA30">
        <v>18</v>
      </c>
      <c r="BB30" s="85" t="str">
        <f>REPLACE(INDEX(GroupVertices[Group],MATCH(Edges[[#This Row],[Vertex 1]],GroupVertices[Vertex],0)),1,1,"")</f>
        <v>1</v>
      </c>
      <c r="BC30" s="85" t="str">
        <f>REPLACE(INDEX(GroupVertices[Group],MATCH(Edges[[#This Row],[Vertex 2]],GroupVertices[Vertex],0)),1,1,"")</f>
        <v>1</v>
      </c>
      <c r="BD30" s="51">
        <v>0</v>
      </c>
      <c r="BE30" s="52">
        <v>0</v>
      </c>
      <c r="BF30" s="51">
        <v>0</v>
      </c>
      <c r="BG30" s="52">
        <v>0</v>
      </c>
      <c r="BH30" s="51">
        <v>0</v>
      </c>
      <c r="BI30" s="52">
        <v>0</v>
      </c>
      <c r="BJ30" s="51">
        <v>8</v>
      </c>
      <c r="BK30" s="52">
        <v>100</v>
      </c>
      <c r="BL30" s="51">
        <v>8</v>
      </c>
    </row>
    <row r="31" spans="1:64" ht="30">
      <c r="A31" s="84" t="s">
        <v>234</v>
      </c>
      <c r="B31" s="84" t="s">
        <v>234</v>
      </c>
      <c r="C31" s="53" t="s">
        <v>1060</v>
      </c>
      <c r="D31" s="54">
        <v>10</v>
      </c>
      <c r="E31" s="65" t="s">
        <v>136</v>
      </c>
      <c r="F31" s="55">
        <v>12</v>
      </c>
      <c r="G31" s="53"/>
      <c r="H31" s="57"/>
      <c r="I31" s="56"/>
      <c r="J31" s="56"/>
      <c r="K31" s="36" t="s">
        <v>65</v>
      </c>
      <c r="L31" s="83">
        <v>31</v>
      </c>
      <c r="M31" s="83"/>
      <c r="N31" s="63"/>
      <c r="O31" s="86" t="s">
        <v>176</v>
      </c>
      <c r="P31" s="88">
        <v>43688.42851851852</v>
      </c>
      <c r="Q31" s="86" t="s">
        <v>270</v>
      </c>
      <c r="R31" s="90" t="s">
        <v>307</v>
      </c>
      <c r="S31" s="86" t="s">
        <v>324</v>
      </c>
      <c r="T31" s="86"/>
      <c r="U31" s="86"/>
      <c r="V31" s="90" t="s">
        <v>356</v>
      </c>
      <c r="W31" s="88">
        <v>43688.42851851852</v>
      </c>
      <c r="X31" s="90" t="s">
        <v>386</v>
      </c>
      <c r="Y31" s="86"/>
      <c r="Z31" s="86"/>
      <c r="AA31" s="92" t="s">
        <v>431</v>
      </c>
      <c r="AB31" s="86"/>
      <c r="AC31" s="86" t="b">
        <v>0</v>
      </c>
      <c r="AD31" s="86">
        <v>0</v>
      </c>
      <c r="AE31" s="92" t="s">
        <v>458</v>
      </c>
      <c r="AF31" s="86" t="b">
        <v>0</v>
      </c>
      <c r="AG31" s="86" t="s">
        <v>464</v>
      </c>
      <c r="AH31" s="86"/>
      <c r="AI31" s="92" t="s">
        <v>458</v>
      </c>
      <c r="AJ31" s="86" t="b">
        <v>0</v>
      </c>
      <c r="AK31" s="86">
        <v>0</v>
      </c>
      <c r="AL31" s="92" t="s">
        <v>458</v>
      </c>
      <c r="AM31" s="86" t="s">
        <v>467</v>
      </c>
      <c r="AN31" s="86" t="b">
        <v>0</v>
      </c>
      <c r="AO31" s="92" t="s">
        <v>431</v>
      </c>
      <c r="AP31" s="86" t="s">
        <v>176</v>
      </c>
      <c r="AQ31" s="86">
        <v>0</v>
      </c>
      <c r="AR31" s="86">
        <v>0</v>
      </c>
      <c r="AS31" s="86"/>
      <c r="AT31" s="86"/>
      <c r="AU31" s="86"/>
      <c r="AV31" s="86"/>
      <c r="AW31" s="86"/>
      <c r="AX31" s="86"/>
      <c r="AY31" s="86"/>
      <c r="AZ31" s="86"/>
      <c r="BA31">
        <v>18</v>
      </c>
      <c r="BB31" s="85" t="str">
        <f>REPLACE(INDEX(GroupVertices[Group],MATCH(Edges[[#This Row],[Vertex 1]],GroupVertices[Vertex],0)),1,1,"")</f>
        <v>1</v>
      </c>
      <c r="BC31" s="85" t="str">
        <f>REPLACE(INDEX(GroupVertices[Group],MATCH(Edges[[#This Row],[Vertex 2]],GroupVertices[Vertex],0)),1,1,"")</f>
        <v>1</v>
      </c>
      <c r="BD31" s="51">
        <v>0</v>
      </c>
      <c r="BE31" s="52">
        <v>0</v>
      </c>
      <c r="BF31" s="51">
        <v>0</v>
      </c>
      <c r="BG31" s="52">
        <v>0</v>
      </c>
      <c r="BH31" s="51">
        <v>0</v>
      </c>
      <c r="BI31" s="52">
        <v>0</v>
      </c>
      <c r="BJ31" s="51">
        <v>8</v>
      </c>
      <c r="BK31" s="52">
        <v>100</v>
      </c>
      <c r="BL31" s="51">
        <v>8</v>
      </c>
    </row>
    <row r="32" spans="1:64" ht="30">
      <c r="A32" s="84" t="s">
        <v>234</v>
      </c>
      <c r="B32" s="84" t="s">
        <v>234</v>
      </c>
      <c r="C32" s="53" t="s">
        <v>1060</v>
      </c>
      <c r="D32" s="54">
        <v>10</v>
      </c>
      <c r="E32" s="65" t="s">
        <v>136</v>
      </c>
      <c r="F32" s="55">
        <v>12</v>
      </c>
      <c r="G32" s="53"/>
      <c r="H32" s="57"/>
      <c r="I32" s="56"/>
      <c r="J32" s="56"/>
      <c r="K32" s="36" t="s">
        <v>65</v>
      </c>
      <c r="L32" s="83">
        <v>32</v>
      </c>
      <c r="M32" s="83"/>
      <c r="N32" s="63"/>
      <c r="O32" s="86" t="s">
        <v>176</v>
      </c>
      <c r="P32" s="88">
        <v>43689.28474537037</v>
      </c>
      <c r="Q32" s="86" t="s">
        <v>271</v>
      </c>
      <c r="R32" s="90" t="s">
        <v>308</v>
      </c>
      <c r="S32" s="86" t="s">
        <v>324</v>
      </c>
      <c r="T32" s="86"/>
      <c r="U32" s="86"/>
      <c r="V32" s="90" t="s">
        <v>356</v>
      </c>
      <c r="W32" s="88">
        <v>43689.28474537037</v>
      </c>
      <c r="X32" s="90" t="s">
        <v>387</v>
      </c>
      <c r="Y32" s="86"/>
      <c r="Z32" s="86"/>
      <c r="AA32" s="92" t="s">
        <v>432</v>
      </c>
      <c r="AB32" s="86"/>
      <c r="AC32" s="86" t="b">
        <v>0</v>
      </c>
      <c r="AD32" s="86">
        <v>0</v>
      </c>
      <c r="AE32" s="92" t="s">
        <v>458</v>
      </c>
      <c r="AF32" s="86" t="b">
        <v>0</v>
      </c>
      <c r="AG32" s="86" t="s">
        <v>464</v>
      </c>
      <c r="AH32" s="86"/>
      <c r="AI32" s="92" t="s">
        <v>458</v>
      </c>
      <c r="AJ32" s="86" t="b">
        <v>0</v>
      </c>
      <c r="AK32" s="86">
        <v>0</v>
      </c>
      <c r="AL32" s="92" t="s">
        <v>458</v>
      </c>
      <c r="AM32" s="86" t="s">
        <v>467</v>
      </c>
      <c r="AN32" s="86" t="b">
        <v>0</v>
      </c>
      <c r="AO32" s="92" t="s">
        <v>432</v>
      </c>
      <c r="AP32" s="86" t="s">
        <v>176</v>
      </c>
      <c r="AQ32" s="86">
        <v>0</v>
      </c>
      <c r="AR32" s="86">
        <v>0</v>
      </c>
      <c r="AS32" s="86"/>
      <c r="AT32" s="86"/>
      <c r="AU32" s="86"/>
      <c r="AV32" s="86"/>
      <c r="AW32" s="86"/>
      <c r="AX32" s="86"/>
      <c r="AY32" s="86"/>
      <c r="AZ32" s="86"/>
      <c r="BA32">
        <v>18</v>
      </c>
      <c r="BB32" s="85" t="str">
        <f>REPLACE(INDEX(GroupVertices[Group],MATCH(Edges[[#This Row],[Vertex 1]],GroupVertices[Vertex],0)),1,1,"")</f>
        <v>1</v>
      </c>
      <c r="BC32" s="85" t="str">
        <f>REPLACE(INDEX(GroupVertices[Group],MATCH(Edges[[#This Row],[Vertex 2]],GroupVertices[Vertex],0)),1,1,"")</f>
        <v>1</v>
      </c>
      <c r="BD32" s="51">
        <v>0</v>
      </c>
      <c r="BE32" s="52">
        <v>0</v>
      </c>
      <c r="BF32" s="51">
        <v>0</v>
      </c>
      <c r="BG32" s="52">
        <v>0</v>
      </c>
      <c r="BH32" s="51">
        <v>0</v>
      </c>
      <c r="BI32" s="52">
        <v>0</v>
      </c>
      <c r="BJ32" s="51">
        <v>9</v>
      </c>
      <c r="BK32" s="52">
        <v>100</v>
      </c>
      <c r="BL32" s="51">
        <v>9</v>
      </c>
    </row>
    <row r="33" spans="1:64" ht="30">
      <c r="A33" s="84" t="s">
        <v>234</v>
      </c>
      <c r="B33" s="84" t="s">
        <v>234</v>
      </c>
      <c r="C33" s="53" t="s">
        <v>1060</v>
      </c>
      <c r="D33" s="54">
        <v>10</v>
      </c>
      <c r="E33" s="65" t="s">
        <v>136</v>
      </c>
      <c r="F33" s="55">
        <v>12</v>
      </c>
      <c r="G33" s="53"/>
      <c r="H33" s="57"/>
      <c r="I33" s="56"/>
      <c r="J33" s="56"/>
      <c r="K33" s="36" t="s">
        <v>65</v>
      </c>
      <c r="L33" s="83">
        <v>33</v>
      </c>
      <c r="M33" s="83"/>
      <c r="N33" s="63"/>
      <c r="O33" s="86" t="s">
        <v>176</v>
      </c>
      <c r="P33" s="88">
        <v>43689.42954861111</v>
      </c>
      <c r="Q33" s="86" t="s">
        <v>272</v>
      </c>
      <c r="R33" s="90" t="s">
        <v>309</v>
      </c>
      <c r="S33" s="86" t="s">
        <v>324</v>
      </c>
      <c r="T33" s="86"/>
      <c r="U33" s="86"/>
      <c r="V33" s="90" t="s">
        <v>356</v>
      </c>
      <c r="W33" s="88">
        <v>43689.42954861111</v>
      </c>
      <c r="X33" s="90" t="s">
        <v>388</v>
      </c>
      <c r="Y33" s="86"/>
      <c r="Z33" s="86"/>
      <c r="AA33" s="92" t="s">
        <v>433</v>
      </c>
      <c r="AB33" s="86"/>
      <c r="AC33" s="86" t="b">
        <v>0</v>
      </c>
      <c r="AD33" s="86">
        <v>0</v>
      </c>
      <c r="AE33" s="92" t="s">
        <v>458</v>
      </c>
      <c r="AF33" s="86" t="b">
        <v>0</v>
      </c>
      <c r="AG33" s="86" t="s">
        <v>464</v>
      </c>
      <c r="AH33" s="86"/>
      <c r="AI33" s="92" t="s">
        <v>458</v>
      </c>
      <c r="AJ33" s="86" t="b">
        <v>0</v>
      </c>
      <c r="AK33" s="86">
        <v>0</v>
      </c>
      <c r="AL33" s="92" t="s">
        <v>458</v>
      </c>
      <c r="AM33" s="86" t="s">
        <v>467</v>
      </c>
      <c r="AN33" s="86" t="b">
        <v>0</v>
      </c>
      <c r="AO33" s="92" t="s">
        <v>433</v>
      </c>
      <c r="AP33" s="86" t="s">
        <v>176</v>
      </c>
      <c r="AQ33" s="86">
        <v>0</v>
      </c>
      <c r="AR33" s="86">
        <v>0</v>
      </c>
      <c r="AS33" s="86"/>
      <c r="AT33" s="86"/>
      <c r="AU33" s="86"/>
      <c r="AV33" s="86"/>
      <c r="AW33" s="86"/>
      <c r="AX33" s="86"/>
      <c r="AY33" s="86"/>
      <c r="AZ33" s="86"/>
      <c r="BA33">
        <v>18</v>
      </c>
      <c r="BB33" s="85" t="str">
        <f>REPLACE(INDEX(GroupVertices[Group],MATCH(Edges[[#This Row],[Vertex 1]],GroupVertices[Vertex],0)),1,1,"")</f>
        <v>1</v>
      </c>
      <c r="BC33" s="85" t="str">
        <f>REPLACE(INDEX(GroupVertices[Group],MATCH(Edges[[#This Row],[Vertex 2]],GroupVertices[Vertex],0)),1,1,"")</f>
        <v>1</v>
      </c>
      <c r="BD33" s="51">
        <v>0</v>
      </c>
      <c r="BE33" s="52">
        <v>0</v>
      </c>
      <c r="BF33" s="51">
        <v>0</v>
      </c>
      <c r="BG33" s="52">
        <v>0</v>
      </c>
      <c r="BH33" s="51">
        <v>0</v>
      </c>
      <c r="BI33" s="52">
        <v>0</v>
      </c>
      <c r="BJ33" s="51">
        <v>9</v>
      </c>
      <c r="BK33" s="52">
        <v>100</v>
      </c>
      <c r="BL33" s="51">
        <v>9</v>
      </c>
    </row>
    <row r="34" spans="1:64" ht="30">
      <c r="A34" s="84" t="s">
        <v>234</v>
      </c>
      <c r="B34" s="84" t="s">
        <v>234</v>
      </c>
      <c r="C34" s="53" t="s">
        <v>1060</v>
      </c>
      <c r="D34" s="54">
        <v>10</v>
      </c>
      <c r="E34" s="65" t="s">
        <v>136</v>
      </c>
      <c r="F34" s="55">
        <v>12</v>
      </c>
      <c r="G34" s="53"/>
      <c r="H34" s="57"/>
      <c r="I34" s="56"/>
      <c r="J34" s="56"/>
      <c r="K34" s="36" t="s">
        <v>65</v>
      </c>
      <c r="L34" s="83">
        <v>34</v>
      </c>
      <c r="M34" s="83"/>
      <c r="N34" s="63"/>
      <c r="O34" s="86" t="s">
        <v>176</v>
      </c>
      <c r="P34" s="88">
        <v>43689.42954861111</v>
      </c>
      <c r="Q34" s="86" t="s">
        <v>273</v>
      </c>
      <c r="R34" s="90" t="s">
        <v>310</v>
      </c>
      <c r="S34" s="86" t="s">
        <v>324</v>
      </c>
      <c r="T34" s="86"/>
      <c r="U34" s="86"/>
      <c r="V34" s="90" t="s">
        <v>356</v>
      </c>
      <c r="W34" s="88">
        <v>43689.42954861111</v>
      </c>
      <c r="X34" s="90" t="s">
        <v>389</v>
      </c>
      <c r="Y34" s="86"/>
      <c r="Z34" s="86"/>
      <c r="AA34" s="92" t="s">
        <v>434</v>
      </c>
      <c r="AB34" s="86"/>
      <c r="AC34" s="86" t="b">
        <v>0</v>
      </c>
      <c r="AD34" s="86">
        <v>0</v>
      </c>
      <c r="AE34" s="92" t="s">
        <v>458</v>
      </c>
      <c r="AF34" s="86" t="b">
        <v>0</v>
      </c>
      <c r="AG34" s="86" t="s">
        <v>464</v>
      </c>
      <c r="AH34" s="86"/>
      <c r="AI34" s="92" t="s">
        <v>458</v>
      </c>
      <c r="AJ34" s="86" t="b">
        <v>0</v>
      </c>
      <c r="AK34" s="86">
        <v>0</v>
      </c>
      <c r="AL34" s="92" t="s">
        <v>458</v>
      </c>
      <c r="AM34" s="86" t="s">
        <v>467</v>
      </c>
      <c r="AN34" s="86" t="b">
        <v>0</v>
      </c>
      <c r="AO34" s="92" t="s">
        <v>434</v>
      </c>
      <c r="AP34" s="86" t="s">
        <v>176</v>
      </c>
      <c r="AQ34" s="86">
        <v>0</v>
      </c>
      <c r="AR34" s="86">
        <v>0</v>
      </c>
      <c r="AS34" s="86"/>
      <c r="AT34" s="86"/>
      <c r="AU34" s="86"/>
      <c r="AV34" s="86"/>
      <c r="AW34" s="86"/>
      <c r="AX34" s="86"/>
      <c r="AY34" s="86"/>
      <c r="AZ34" s="86"/>
      <c r="BA34">
        <v>18</v>
      </c>
      <c r="BB34" s="85" t="str">
        <f>REPLACE(INDEX(GroupVertices[Group],MATCH(Edges[[#This Row],[Vertex 1]],GroupVertices[Vertex],0)),1,1,"")</f>
        <v>1</v>
      </c>
      <c r="BC34" s="85" t="str">
        <f>REPLACE(INDEX(GroupVertices[Group],MATCH(Edges[[#This Row],[Vertex 2]],GroupVertices[Vertex],0)),1,1,"")</f>
        <v>1</v>
      </c>
      <c r="BD34" s="51">
        <v>0</v>
      </c>
      <c r="BE34" s="52">
        <v>0</v>
      </c>
      <c r="BF34" s="51">
        <v>0</v>
      </c>
      <c r="BG34" s="52">
        <v>0</v>
      </c>
      <c r="BH34" s="51">
        <v>0</v>
      </c>
      <c r="BI34" s="52">
        <v>0</v>
      </c>
      <c r="BJ34" s="51">
        <v>10</v>
      </c>
      <c r="BK34" s="52">
        <v>100</v>
      </c>
      <c r="BL34" s="51">
        <v>10</v>
      </c>
    </row>
    <row r="35" spans="1:64" ht="30">
      <c r="A35" s="84" t="s">
        <v>234</v>
      </c>
      <c r="B35" s="84" t="s">
        <v>234</v>
      </c>
      <c r="C35" s="53" t="s">
        <v>1060</v>
      </c>
      <c r="D35" s="54">
        <v>10</v>
      </c>
      <c r="E35" s="65" t="s">
        <v>136</v>
      </c>
      <c r="F35" s="55">
        <v>12</v>
      </c>
      <c r="G35" s="53"/>
      <c r="H35" s="57"/>
      <c r="I35" s="56"/>
      <c r="J35" s="56"/>
      <c r="K35" s="36" t="s">
        <v>65</v>
      </c>
      <c r="L35" s="83">
        <v>35</v>
      </c>
      <c r="M35" s="83"/>
      <c r="N35" s="63"/>
      <c r="O35" s="86" t="s">
        <v>176</v>
      </c>
      <c r="P35" s="88">
        <v>43690.2871875</v>
      </c>
      <c r="Q35" s="86" t="s">
        <v>274</v>
      </c>
      <c r="R35" s="90" t="s">
        <v>311</v>
      </c>
      <c r="S35" s="86" t="s">
        <v>324</v>
      </c>
      <c r="T35" s="86"/>
      <c r="U35" s="86"/>
      <c r="V35" s="90" t="s">
        <v>356</v>
      </c>
      <c r="W35" s="88">
        <v>43690.2871875</v>
      </c>
      <c r="X35" s="90" t="s">
        <v>390</v>
      </c>
      <c r="Y35" s="86"/>
      <c r="Z35" s="86"/>
      <c r="AA35" s="92" t="s">
        <v>435</v>
      </c>
      <c r="AB35" s="86"/>
      <c r="AC35" s="86" t="b">
        <v>0</v>
      </c>
      <c r="AD35" s="86">
        <v>0</v>
      </c>
      <c r="AE35" s="92" t="s">
        <v>458</v>
      </c>
      <c r="AF35" s="86" t="b">
        <v>0</v>
      </c>
      <c r="AG35" s="86" t="s">
        <v>464</v>
      </c>
      <c r="AH35" s="86"/>
      <c r="AI35" s="92" t="s">
        <v>458</v>
      </c>
      <c r="AJ35" s="86" t="b">
        <v>0</v>
      </c>
      <c r="AK35" s="86">
        <v>0</v>
      </c>
      <c r="AL35" s="92" t="s">
        <v>458</v>
      </c>
      <c r="AM35" s="86" t="s">
        <v>467</v>
      </c>
      <c r="AN35" s="86" t="b">
        <v>0</v>
      </c>
      <c r="AO35" s="92" t="s">
        <v>435</v>
      </c>
      <c r="AP35" s="86" t="s">
        <v>176</v>
      </c>
      <c r="AQ35" s="86">
        <v>0</v>
      </c>
      <c r="AR35" s="86">
        <v>0</v>
      </c>
      <c r="AS35" s="86"/>
      <c r="AT35" s="86"/>
      <c r="AU35" s="86"/>
      <c r="AV35" s="86"/>
      <c r="AW35" s="86"/>
      <c r="AX35" s="86"/>
      <c r="AY35" s="86"/>
      <c r="AZ35" s="86"/>
      <c r="BA35">
        <v>18</v>
      </c>
      <c r="BB35" s="85" t="str">
        <f>REPLACE(INDEX(GroupVertices[Group],MATCH(Edges[[#This Row],[Vertex 1]],GroupVertices[Vertex],0)),1,1,"")</f>
        <v>1</v>
      </c>
      <c r="BC35" s="85" t="str">
        <f>REPLACE(INDEX(GroupVertices[Group],MATCH(Edges[[#This Row],[Vertex 2]],GroupVertices[Vertex],0)),1,1,"")</f>
        <v>1</v>
      </c>
      <c r="BD35" s="51">
        <v>0</v>
      </c>
      <c r="BE35" s="52">
        <v>0</v>
      </c>
      <c r="BF35" s="51">
        <v>0</v>
      </c>
      <c r="BG35" s="52">
        <v>0</v>
      </c>
      <c r="BH35" s="51">
        <v>0</v>
      </c>
      <c r="BI35" s="52">
        <v>0</v>
      </c>
      <c r="BJ35" s="51">
        <v>7</v>
      </c>
      <c r="BK35" s="52">
        <v>100</v>
      </c>
      <c r="BL35" s="51">
        <v>7</v>
      </c>
    </row>
    <row r="36" spans="1:64" ht="30">
      <c r="A36" s="84" t="s">
        <v>234</v>
      </c>
      <c r="B36" s="84" t="s">
        <v>234</v>
      </c>
      <c r="C36" s="53" t="s">
        <v>1060</v>
      </c>
      <c r="D36" s="54">
        <v>10</v>
      </c>
      <c r="E36" s="65" t="s">
        <v>136</v>
      </c>
      <c r="F36" s="55">
        <v>12</v>
      </c>
      <c r="G36" s="53"/>
      <c r="H36" s="57"/>
      <c r="I36" s="56"/>
      <c r="J36" s="56"/>
      <c r="K36" s="36" t="s">
        <v>65</v>
      </c>
      <c r="L36" s="83">
        <v>36</v>
      </c>
      <c r="M36" s="83"/>
      <c r="N36" s="63"/>
      <c r="O36" s="86" t="s">
        <v>176</v>
      </c>
      <c r="P36" s="88">
        <v>43690.430925925924</v>
      </c>
      <c r="Q36" s="86" t="s">
        <v>275</v>
      </c>
      <c r="R36" s="90" t="s">
        <v>312</v>
      </c>
      <c r="S36" s="86" t="s">
        <v>324</v>
      </c>
      <c r="T36" s="86"/>
      <c r="U36" s="86"/>
      <c r="V36" s="90" t="s">
        <v>356</v>
      </c>
      <c r="W36" s="88">
        <v>43690.430925925924</v>
      </c>
      <c r="X36" s="90" t="s">
        <v>391</v>
      </c>
      <c r="Y36" s="86"/>
      <c r="Z36" s="86"/>
      <c r="AA36" s="92" t="s">
        <v>436</v>
      </c>
      <c r="AB36" s="86"/>
      <c r="AC36" s="86" t="b">
        <v>0</v>
      </c>
      <c r="AD36" s="86">
        <v>0</v>
      </c>
      <c r="AE36" s="92" t="s">
        <v>458</v>
      </c>
      <c r="AF36" s="86" t="b">
        <v>0</v>
      </c>
      <c r="AG36" s="86" t="s">
        <v>464</v>
      </c>
      <c r="AH36" s="86"/>
      <c r="AI36" s="92" t="s">
        <v>458</v>
      </c>
      <c r="AJ36" s="86" t="b">
        <v>0</v>
      </c>
      <c r="AK36" s="86">
        <v>0</v>
      </c>
      <c r="AL36" s="92" t="s">
        <v>458</v>
      </c>
      <c r="AM36" s="86" t="s">
        <v>467</v>
      </c>
      <c r="AN36" s="86" t="b">
        <v>0</v>
      </c>
      <c r="AO36" s="92" t="s">
        <v>436</v>
      </c>
      <c r="AP36" s="86" t="s">
        <v>176</v>
      </c>
      <c r="AQ36" s="86">
        <v>0</v>
      </c>
      <c r="AR36" s="86">
        <v>0</v>
      </c>
      <c r="AS36" s="86"/>
      <c r="AT36" s="86"/>
      <c r="AU36" s="86"/>
      <c r="AV36" s="86"/>
      <c r="AW36" s="86"/>
      <c r="AX36" s="86"/>
      <c r="AY36" s="86"/>
      <c r="AZ36" s="86"/>
      <c r="BA36">
        <v>18</v>
      </c>
      <c r="BB36" s="85" t="str">
        <f>REPLACE(INDEX(GroupVertices[Group],MATCH(Edges[[#This Row],[Vertex 1]],GroupVertices[Vertex],0)),1,1,"")</f>
        <v>1</v>
      </c>
      <c r="BC36" s="85" t="str">
        <f>REPLACE(INDEX(GroupVertices[Group],MATCH(Edges[[#This Row],[Vertex 2]],GroupVertices[Vertex],0)),1,1,"")</f>
        <v>1</v>
      </c>
      <c r="BD36" s="51">
        <v>0</v>
      </c>
      <c r="BE36" s="52">
        <v>0</v>
      </c>
      <c r="BF36" s="51">
        <v>0</v>
      </c>
      <c r="BG36" s="52">
        <v>0</v>
      </c>
      <c r="BH36" s="51">
        <v>0</v>
      </c>
      <c r="BI36" s="52">
        <v>0</v>
      </c>
      <c r="BJ36" s="51">
        <v>9</v>
      </c>
      <c r="BK36" s="52">
        <v>100</v>
      </c>
      <c r="BL36" s="51">
        <v>9</v>
      </c>
    </row>
    <row r="37" spans="1:64" ht="30">
      <c r="A37" s="84" t="s">
        <v>234</v>
      </c>
      <c r="B37" s="84" t="s">
        <v>234</v>
      </c>
      <c r="C37" s="53" t="s">
        <v>1060</v>
      </c>
      <c r="D37" s="54">
        <v>10</v>
      </c>
      <c r="E37" s="65" t="s">
        <v>136</v>
      </c>
      <c r="F37" s="55">
        <v>12</v>
      </c>
      <c r="G37" s="53"/>
      <c r="H37" s="57"/>
      <c r="I37" s="56"/>
      <c r="J37" s="56"/>
      <c r="K37" s="36" t="s">
        <v>65</v>
      </c>
      <c r="L37" s="83">
        <v>37</v>
      </c>
      <c r="M37" s="83"/>
      <c r="N37" s="63"/>
      <c r="O37" s="86" t="s">
        <v>176</v>
      </c>
      <c r="P37" s="88">
        <v>43690.4309375</v>
      </c>
      <c r="Q37" s="86" t="s">
        <v>276</v>
      </c>
      <c r="R37" s="90" t="s">
        <v>313</v>
      </c>
      <c r="S37" s="86" t="s">
        <v>324</v>
      </c>
      <c r="T37" s="86"/>
      <c r="U37" s="86"/>
      <c r="V37" s="90" t="s">
        <v>356</v>
      </c>
      <c r="W37" s="88">
        <v>43690.4309375</v>
      </c>
      <c r="X37" s="90" t="s">
        <v>392</v>
      </c>
      <c r="Y37" s="86"/>
      <c r="Z37" s="86"/>
      <c r="AA37" s="92" t="s">
        <v>437</v>
      </c>
      <c r="AB37" s="86"/>
      <c r="AC37" s="86" t="b">
        <v>0</v>
      </c>
      <c r="AD37" s="86">
        <v>0</v>
      </c>
      <c r="AE37" s="92" t="s">
        <v>458</v>
      </c>
      <c r="AF37" s="86" t="b">
        <v>0</v>
      </c>
      <c r="AG37" s="86" t="s">
        <v>464</v>
      </c>
      <c r="AH37" s="86"/>
      <c r="AI37" s="92" t="s">
        <v>458</v>
      </c>
      <c r="AJ37" s="86" t="b">
        <v>0</v>
      </c>
      <c r="AK37" s="86">
        <v>0</v>
      </c>
      <c r="AL37" s="92" t="s">
        <v>458</v>
      </c>
      <c r="AM37" s="86" t="s">
        <v>467</v>
      </c>
      <c r="AN37" s="86" t="b">
        <v>0</v>
      </c>
      <c r="AO37" s="92" t="s">
        <v>437</v>
      </c>
      <c r="AP37" s="86" t="s">
        <v>176</v>
      </c>
      <c r="AQ37" s="86">
        <v>0</v>
      </c>
      <c r="AR37" s="86">
        <v>0</v>
      </c>
      <c r="AS37" s="86"/>
      <c r="AT37" s="86"/>
      <c r="AU37" s="86"/>
      <c r="AV37" s="86"/>
      <c r="AW37" s="86"/>
      <c r="AX37" s="86"/>
      <c r="AY37" s="86"/>
      <c r="AZ37" s="86"/>
      <c r="BA37">
        <v>18</v>
      </c>
      <c r="BB37" s="85" t="str">
        <f>REPLACE(INDEX(GroupVertices[Group],MATCH(Edges[[#This Row],[Vertex 1]],GroupVertices[Vertex],0)),1,1,"")</f>
        <v>1</v>
      </c>
      <c r="BC37" s="85" t="str">
        <f>REPLACE(INDEX(GroupVertices[Group],MATCH(Edges[[#This Row],[Vertex 2]],GroupVertices[Vertex],0)),1,1,"")</f>
        <v>1</v>
      </c>
      <c r="BD37" s="51">
        <v>0</v>
      </c>
      <c r="BE37" s="52">
        <v>0</v>
      </c>
      <c r="BF37" s="51">
        <v>0</v>
      </c>
      <c r="BG37" s="52">
        <v>0</v>
      </c>
      <c r="BH37" s="51">
        <v>0</v>
      </c>
      <c r="BI37" s="52">
        <v>0</v>
      </c>
      <c r="BJ37" s="51">
        <v>8</v>
      </c>
      <c r="BK37" s="52">
        <v>100</v>
      </c>
      <c r="BL37" s="51">
        <v>8</v>
      </c>
    </row>
    <row r="38" spans="1:64" ht="30">
      <c r="A38" s="84" t="s">
        <v>234</v>
      </c>
      <c r="B38" s="84" t="s">
        <v>234</v>
      </c>
      <c r="C38" s="53" t="s">
        <v>1060</v>
      </c>
      <c r="D38" s="54">
        <v>10</v>
      </c>
      <c r="E38" s="65" t="s">
        <v>136</v>
      </c>
      <c r="F38" s="55">
        <v>12</v>
      </c>
      <c r="G38" s="53"/>
      <c r="H38" s="57"/>
      <c r="I38" s="56"/>
      <c r="J38" s="56"/>
      <c r="K38" s="36" t="s">
        <v>65</v>
      </c>
      <c r="L38" s="83">
        <v>38</v>
      </c>
      <c r="M38" s="83"/>
      <c r="N38" s="63"/>
      <c r="O38" s="86" t="s">
        <v>176</v>
      </c>
      <c r="P38" s="88">
        <v>43691.28892361111</v>
      </c>
      <c r="Q38" s="86" t="s">
        <v>277</v>
      </c>
      <c r="R38" s="90" t="s">
        <v>314</v>
      </c>
      <c r="S38" s="86" t="s">
        <v>324</v>
      </c>
      <c r="T38" s="86"/>
      <c r="U38" s="86"/>
      <c r="V38" s="90" t="s">
        <v>356</v>
      </c>
      <c r="W38" s="88">
        <v>43691.28892361111</v>
      </c>
      <c r="X38" s="90" t="s">
        <v>393</v>
      </c>
      <c r="Y38" s="86"/>
      <c r="Z38" s="86"/>
      <c r="AA38" s="92" t="s">
        <v>438</v>
      </c>
      <c r="AB38" s="86"/>
      <c r="AC38" s="86" t="b">
        <v>0</v>
      </c>
      <c r="AD38" s="86">
        <v>0</v>
      </c>
      <c r="AE38" s="92" t="s">
        <v>458</v>
      </c>
      <c r="AF38" s="86" t="b">
        <v>0</v>
      </c>
      <c r="AG38" s="86" t="s">
        <v>464</v>
      </c>
      <c r="AH38" s="86"/>
      <c r="AI38" s="92" t="s">
        <v>458</v>
      </c>
      <c r="AJ38" s="86" t="b">
        <v>0</v>
      </c>
      <c r="AK38" s="86">
        <v>0</v>
      </c>
      <c r="AL38" s="92" t="s">
        <v>458</v>
      </c>
      <c r="AM38" s="86" t="s">
        <v>467</v>
      </c>
      <c r="AN38" s="86" t="b">
        <v>0</v>
      </c>
      <c r="AO38" s="92" t="s">
        <v>438</v>
      </c>
      <c r="AP38" s="86" t="s">
        <v>176</v>
      </c>
      <c r="AQ38" s="86">
        <v>0</v>
      </c>
      <c r="AR38" s="86">
        <v>0</v>
      </c>
      <c r="AS38" s="86"/>
      <c r="AT38" s="86"/>
      <c r="AU38" s="86"/>
      <c r="AV38" s="86"/>
      <c r="AW38" s="86"/>
      <c r="AX38" s="86"/>
      <c r="AY38" s="86"/>
      <c r="AZ38" s="86"/>
      <c r="BA38">
        <v>18</v>
      </c>
      <c r="BB38" s="85" t="str">
        <f>REPLACE(INDEX(GroupVertices[Group],MATCH(Edges[[#This Row],[Vertex 1]],GroupVertices[Vertex],0)),1,1,"")</f>
        <v>1</v>
      </c>
      <c r="BC38" s="85" t="str">
        <f>REPLACE(INDEX(GroupVertices[Group],MATCH(Edges[[#This Row],[Vertex 2]],GroupVertices[Vertex],0)),1,1,"")</f>
        <v>1</v>
      </c>
      <c r="BD38" s="51">
        <v>0</v>
      </c>
      <c r="BE38" s="52">
        <v>0</v>
      </c>
      <c r="BF38" s="51">
        <v>0</v>
      </c>
      <c r="BG38" s="52">
        <v>0</v>
      </c>
      <c r="BH38" s="51">
        <v>0</v>
      </c>
      <c r="BI38" s="52">
        <v>0</v>
      </c>
      <c r="BJ38" s="51">
        <v>8</v>
      </c>
      <c r="BK38" s="52">
        <v>100</v>
      </c>
      <c r="BL38" s="51">
        <v>8</v>
      </c>
    </row>
    <row r="39" spans="1:64" ht="30">
      <c r="A39" s="84" t="s">
        <v>234</v>
      </c>
      <c r="B39" s="84" t="s">
        <v>234</v>
      </c>
      <c r="C39" s="53" t="s">
        <v>1060</v>
      </c>
      <c r="D39" s="54">
        <v>10</v>
      </c>
      <c r="E39" s="65" t="s">
        <v>136</v>
      </c>
      <c r="F39" s="55">
        <v>12</v>
      </c>
      <c r="G39" s="53"/>
      <c r="H39" s="57"/>
      <c r="I39" s="56"/>
      <c r="J39" s="56"/>
      <c r="K39" s="36" t="s">
        <v>65</v>
      </c>
      <c r="L39" s="83">
        <v>39</v>
      </c>
      <c r="M39" s="83"/>
      <c r="N39" s="63"/>
      <c r="O39" s="86" t="s">
        <v>176</v>
      </c>
      <c r="P39" s="88">
        <v>43691.43231481482</v>
      </c>
      <c r="Q39" s="86" t="s">
        <v>278</v>
      </c>
      <c r="R39" s="90" t="s">
        <v>315</v>
      </c>
      <c r="S39" s="86" t="s">
        <v>324</v>
      </c>
      <c r="T39" s="86"/>
      <c r="U39" s="86"/>
      <c r="V39" s="90" t="s">
        <v>356</v>
      </c>
      <c r="W39" s="88">
        <v>43691.43231481482</v>
      </c>
      <c r="X39" s="90" t="s">
        <v>394</v>
      </c>
      <c r="Y39" s="86"/>
      <c r="Z39" s="86"/>
      <c r="AA39" s="92" t="s">
        <v>439</v>
      </c>
      <c r="AB39" s="86"/>
      <c r="AC39" s="86" t="b">
        <v>0</v>
      </c>
      <c r="AD39" s="86">
        <v>0</v>
      </c>
      <c r="AE39" s="92" t="s">
        <v>458</v>
      </c>
      <c r="AF39" s="86" t="b">
        <v>0</v>
      </c>
      <c r="AG39" s="86" t="s">
        <v>464</v>
      </c>
      <c r="AH39" s="86"/>
      <c r="AI39" s="92" t="s">
        <v>458</v>
      </c>
      <c r="AJ39" s="86" t="b">
        <v>0</v>
      </c>
      <c r="AK39" s="86">
        <v>0</v>
      </c>
      <c r="AL39" s="92" t="s">
        <v>458</v>
      </c>
      <c r="AM39" s="86" t="s">
        <v>467</v>
      </c>
      <c r="AN39" s="86" t="b">
        <v>0</v>
      </c>
      <c r="AO39" s="92" t="s">
        <v>439</v>
      </c>
      <c r="AP39" s="86" t="s">
        <v>176</v>
      </c>
      <c r="AQ39" s="86">
        <v>0</v>
      </c>
      <c r="AR39" s="86">
        <v>0</v>
      </c>
      <c r="AS39" s="86"/>
      <c r="AT39" s="86"/>
      <c r="AU39" s="86"/>
      <c r="AV39" s="86"/>
      <c r="AW39" s="86"/>
      <c r="AX39" s="86"/>
      <c r="AY39" s="86"/>
      <c r="AZ39" s="86"/>
      <c r="BA39">
        <v>18</v>
      </c>
      <c r="BB39" s="85" t="str">
        <f>REPLACE(INDEX(GroupVertices[Group],MATCH(Edges[[#This Row],[Vertex 1]],GroupVertices[Vertex],0)),1,1,"")</f>
        <v>1</v>
      </c>
      <c r="BC39" s="85" t="str">
        <f>REPLACE(INDEX(GroupVertices[Group],MATCH(Edges[[#This Row],[Vertex 2]],GroupVertices[Vertex],0)),1,1,"")</f>
        <v>1</v>
      </c>
      <c r="BD39" s="51">
        <v>0</v>
      </c>
      <c r="BE39" s="52">
        <v>0</v>
      </c>
      <c r="BF39" s="51">
        <v>0</v>
      </c>
      <c r="BG39" s="52">
        <v>0</v>
      </c>
      <c r="BH39" s="51">
        <v>0</v>
      </c>
      <c r="BI39" s="52">
        <v>0</v>
      </c>
      <c r="BJ39" s="51">
        <v>9</v>
      </c>
      <c r="BK39" s="52">
        <v>100</v>
      </c>
      <c r="BL39" s="51">
        <v>9</v>
      </c>
    </row>
    <row r="40" spans="1:64" ht="30">
      <c r="A40" s="84" t="s">
        <v>234</v>
      </c>
      <c r="B40" s="84" t="s">
        <v>234</v>
      </c>
      <c r="C40" s="53" t="s">
        <v>1060</v>
      </c>
      <c r="D40" s="54">
        <v>10</v>
      </c>
      <c r="E40" s="65" t="s">
        <v>136</v>
      </c>
      <c r="F40" s="55">
        <v>12</v>
      </c>
      <c r="G40" s="53"/>
      <c r="H40" s="57"/>
      <c r="I40" s="56"/>
      <c r="J40" s="56"/>
      <c r="K40" s="36" t="s">
        <v>65</v>
      </c>
      <c r="L40" s="83">
        <v>40</v>
      </c>
      <c r="M40" s="83"/>
      <c r="N40" s="63"/>
      <c r="O40" s="86" t="s">
        <v>176</v>
      </c>
      <c r="P40" s="88">
        <v>43691.43232638889</v>
      </c>
      <c r="Q40" s="86" t="s">
        <v>279</v>
      </c>
      <c r="R40" s="90" t="s">
        <v>316</v>
      </c>
      <c r="S40" s="86" t="s">
        <v>324</v>
      </c>
      <c r="T40" s="86"/>
      <c r="U40" s="86"/>
      <c r="V40" s="90" t="s">
        <v>356</v>
      </c>
      <c r="W40" s="88">
        <v>43691.43232638889</v>
      </c>
      <c r="X40" s="90" t="s">
        <v>395</v>
      </c>
      <c r="Y40" s="86"/>
      <c r="Z40" s="86"/>
      <c r="AA40" s="92" t="s">
        <v>440</v>
      </c>
      <c r="AB40" s="86"/>
      <c r="AC40" s="86" t="b">
        <v>0</v>
      </c>
      <c r="AD40" s="86">
        <v>0</v>
      </c>
      <c r="AE40" s="92" t="s">
        <v>458</v>
      </c>
      <c r="AF40" s="86" t="b">
        <v>0</v>
      </c>
      <c r="AG40" s="86" t="s">
        <v>464</v>
      </c>
      <c r="AH40" s="86"/>
      <c r="AI40" s="92" t="s">
        <v>458</v>
      </c>
      <c r="AJ40" s="86" t="b">
        <v>0</v>
      </c>
      <c r="AK40" s="86">
        <v>0</v>
      </c>
      <c r="AL40" s="92" t="s">
        <v>458</v>
      </c>
      <c r="AM40" s="86" t="s">
        <v>467</v>
      </c>
      <c r="AN40" s="86" t="b">
        <v>0</v>
      </c>
      <c r="AO40" s="92" t="s">
        <v>440</v>
      </c>
      <c r="AP40" s="86" t="s">
        <v>176</v>
      </c>
      <c r="AQ40" s="86">
        <v>0</v>
      </c>
      <c r="AR40" s="86">
        <v>0</v>
      </c>
      <c r="AS40" s="86"/>
      <c r="AT40" s="86"/>
      <c r="AU40" s="86"/>
      <c r="AV40" s="86"/>
      <c r="AW40" s="86"/>
      <c r="AX40" s="86"/>
      <c r="AY40" s="86"/>
      <c r="AZ40" s="86"/>
      <c r="BA40">
        <v>18</v>
      </c>
      <c r="BB40" s="85" t="str">
        <f>REPLACE(INDEX(GroupVertices[Group],MATCH(Edges[[#This Row],[Vertex 1]],GroupVertices[Vertex],0)),1,1,"")</f>
        <v>1</v>
      </c>
      <c r="BC40" s="85" t="str">
        <f>REPLACE(INDEX(GroupVertices[Group],MATCH(Edges[[#This Row],[Vertex 2]],GroupVertices[Vertex],0)),1,1,"")</f>
        <v>1</v>
      </c>
      <c r="BD40" s="51">
        <v>0</v>
      </c>
      <c r="BE40" s="52">
        <v>0</v>
      </c>
      <c r="BF40" s="51">
        <v>0</v>
      </c>
      <c r="BG40" s="52">
        <v>0</v>
      </c>
      <c r="BH40" s="51">
        <v>0</v>
      </c>
      <c r="BI40" s="52">
        <v>0</v>
      </c>
      <c r="BJ40" s="51">
        <v>8</v>
      </c>
      <c r="BK40" s="52">
        <v>100</v>
      </c>
      <c r="BL40" s="51">
        <v>8</v>
      </c>
    </row>
    <row r="41" spans="1:64" ht="30">
      <c r="A41" s="84" t="s">
        <v>234</v>
      </c>
      <c r="B41" s="84" t="s">
        <v>234</v>
      </c>
      <c r="C41" s="53" t="s">
        <v>1060</v>
      </c>
      <c r="D41" s="54">
        <v>10</v>
      </c>
      <c r="E41" s="65" t="s">
        <v>136</v>
      </c>
      <c r="F41" s="55">
        <v>12</v>
      </c>
      <c r="G41" s="53"/>
      <c r="H41" s="57"/>
      <c r="I41" s="56"/>
      <c r="J41" s="56"/>
      <c r="K41" s="36" t="s">
        <v>65</v>
      </c>
      <c r="L41" s="83">
        <v>41</v>
      </c>
      <c r="M41" s="83"/>
      <c r="N41" s="63"/>
      <c r="O41" s="86" t="s">
        <v>176</v>
      </c>
      <c r="P41" s="88">
        <v>43692.290983796294</v>
      </c>
      <c r="Q41" s="86" t="s">
        <v>280</v>
      </c>
      <c r="R41" s="90" t="s">
        <v>317</v>
      </c>
      <c r="S41" s="86" t="s">
        <v>324</v>
      </c>
      <c r="T41" s="86"/>
      <c r="U41" s="86"/>
      <c r="V41" s="90" t="s">
        <v>356</v>
      </c>
      <c r="W41" s="88">
        <v>43692.290983796294</v>
      </c>
      <c r="X41" s="90" t="s">
        <v>396</v>
      </c>
      <c r="Y41" s="86"/>
      <c r="Z41" s="86"/>
      <c r="AA41" s="92" t="s">
        <v>441</v>
      </c>
      <c r="AB41" s="86"/>
      <c r="AC41" s="86" t="b">
        <v>0</v>
      </c>
      <c r="AD41" s="86">
        <v>0</v>
      </c>
      <c r="AE41" s="92" t="s">
        <v>458</v>
      </c>
      <c r="AF41" s="86" t="b">
        <v>0</v>
      </c>
      <c r="AG41" s="86" t="s">
        <v>464</v>
      </c>
      <c r="AH41" s="86"/>
      <c r="AI41" s="92" t="s">
        <v>458</v>
      </c>
      <c r="AJ41" s="86" t="b">
        <v>0</v>
      </c>
      <c r="AK41" s="86">
        <v>0</v>
      </c>
      <c r="AL41" s="92" t="s">
        <v>458</v>
      </c>
      <c r="AM41" s="86" t="s">
        <v>467</v>
      </c>
      <c r="AN41" s="86" t="b">
        <v>0</v>
      </c>
      <c r="AO41" s="92" t="s">
        <v>441</v>
      </c>
      <c r="AP41" s="86" t="s">
        <v>176</v>
      </c>
      <c r="AQ41" s="86">
        <v>0</v>
      </c>
      <c r="AR41" s="86">
        <v>0</v>
      </c>
      <c r="AS41" s="86"/>
      <c r="AT41" s="86"/>
      <c r="AU41" s="86"/>
      <c r="AV41" s="86"/>
      <c r="AW41" s="86"/>
      <c r="AX41" s="86"/>
      <c r="AY41" s="86"/>
      <c r="AZ41" s="86"/>
      <c r="BA41">
        <v>18</v>
      </c>
      <c r="BB41" s="85" t="str">
        <f>REPLACE(INDEX(GroupVertices[Group],MATCH(Edges[[#This Row],[Vertex 1]],GroupVertices[Vertex],0)),1,1,"")</f>
        <v>1</v>
      </c>
      <c r="BC41" s="85" t="str">
        <f>REPLACE(INDEX(GroupVertices[Group],MATCH(Edges[[#This Row],[Vertex 2]],GroupVertices[Vertex],0)),1,1,"")</f>
        <v>1</v>
      </c>
      <c r="BD41" s="51">
        <v>0</v>
      </c>
      <c r="BE41" s="52">
        <v>0</v>
      </c>
      <c r="BF41" s="51">
        <v>0</v>
      </c>
      <c r="BG41" s="52">
        <v>0</v>
      </c>
      <c r="BH41" s="51">
        <v>0</v>
      </c>
      <c r="BI41" s="52">
        <v>0</v>
      </c>
      <c r="BJ41" s="51">
        <v>8</v>
      </c>
      <c r="BK41" s="52">
        <v>100</v>
      </c>
      <c r="BL41" s="51">
        <v>8</v>
      </c>
    </row>
    <row r="42" spans="1:64" ht="30">
      <c r="A42" s="84" t="s">
        <v>234</v>
      </c>
      <c r="B42" s="84" t="s">
        <v>234</v>
      </c>
      <c r="C42" s="53" t="s">
        <v>1060</v>
      </c>
      <c r="D42" s="54">
        <v>10</v>
      </c>
      <c r="E42" s="65" t="s">
        <v>136</v>
      </c>
      <c r="F42" s="55">
        <v>12</v>
      </c>
      <c r="G42" s="53"/>
      <c r="H42" s="57"/>
      <c r="I42" s="56"/>
      <c r="J42" s="56"/>
      <c r="K42" s="36" t="s">
        <v>65</v>
      </c>
      <c r="L42" s="83">
        <v>42</v>
      </c>
      <c r="M42" s="83"/>
      <c r="N42" s="63"/>
      <c r="O42" s="86" t="s">
        <v>176</v>
      </c>
      <c r="P42" s="88">
        <v>43692.43371527778</v>
      </c>
      <c r="Q42" s="86" t="s">
        <v>281</v>
      </c>
      <c r="R42" s="90" t="s">
        <v>318</v>
      </c>
      <c r="S42" s="86" t="s">
        <v>324</v>
      </c>
      <c r="T42" s="86"/>
      <c r="U42" s="86"/>
      <c r="V42" s="90" t="s">
        <v>356</v>
      </c>
      <c r="W42" s="88">
        <v>43692.43371527778</v>
      </c>
      <c r="X42" s="90" t="s">
        <v>397</v>
      </c>
      <c r="Y42" s="86"/>
      <c r="Z42" s="86"/>
      <c r="AA42" s="92" t="s">
        <v>442</v>
      </c>
      <c r="AB42" s="86"/>
      <c r="AC42" s="86" t="b">
        <v>0</v>
      </c>
      <c r="AD42" s="86">
        <v>0</v>
      </c>
      <c r="AE42" s="92" t="s">
        <v>458</v>
      </c>
      <c r="AF42" s="86" t="b">
        <v>0</v>
      </c>
      <c r="AG42" s="86" t="s">
        <v>464</v>
      </c>
      <c r="AH42" s="86"/>
      <c r="AI42" s="92" t="s">
        <v>458</v>
      </c>
      <c r="AJ42" s="86" t="b">
        <v>0</v>
      </c>
      <c r="AK42" s="86">
        <v>0</v>
      </c>
      <c r="AL42" s="92" t="s">
        <v>458</v>
      </c>
      <c r="AM42" s="86" t="s">
        <v>467</v>
      </c>
      <c r="AN42" s="86" t="b">
        <v>0</v>
      </c>
      <c r="AO42" s="92" t="s">
        <v>442</v>
      </c>
      <c r="AP42" s="86" t="s">
        <v>176</v>
      </c>
      <c r="AQ42" s="86">
        <v>0</v>
      </c>
      <c r="AR42" s="86">
        <v>0</v>
      </c>
      <c r="AS42" s="86"/>
      <c r="AT42" s="86"/>
      <c r="AU42" s="86"/>
      <c r="AV42" s="86"/>
      <c r="AW42" s="86"/>
      <c r="AX42" s="86"/>
      <c r="AY42" s="86"/>
      <c r="AZ42" s="86"/>
      <c r="BA42">
        <v>18</v>
      </c>
      <c r="BB42" s="85" t="str">
        <f>REPLACE(INDEX(GroupVertices[Group],MATCH(Edges[[#This Row],[Vertex 1]],GroupVertices[Vertex],0)),1,1,"")</f>
        <v>1</v>
      </c>
      <c r="BC42" s="85" t="str">
        <f>REPLACE(INDEX(GroupVertices[Group],MATCH(Edges[[#This Row],[Vertex 2]],GroupVertices[Vertex],0)),1,1,"")</f>
        <v>1</v>
      </c>
      <c r="BD42" s="51">
        <v>0</v>
      </c>
      <c r="BE42" s="52">
        <v>0</v>
      </c>
      <c r="BF42" s="51">
        <v>0</v>
      </c>
      <c r="BG42" s="52">
        <v>0</v>
      </c>
      <c r="BH42" s="51">
        <v>0</v>
      </c>
      <c r="BI42" s="52">
        <v>0</v>
      </c>
      <c r="BJ42" s="51">
        <v>8</v>
      </c>
      <c r="BK42" s="52">
        <v>100</v>
      </c>
      <c r="BL42" s="51">
        <v>8</v>
      </c>
    </row>
    <row r="43" spans="1:64" ht="30">
      <c r="A43" s="84" t="s">
        <v>234</v>
      </c>
      <c r="B43" s="84" t="s">
        <v>234</v>
      </c>
      <c r="C43" s="53" t="s">
        <v>1060</v>
      </c>
      <c r="D43" s="54">
        <v>10</v>
      </c>
      <c r="E43" s="65" t="s">
        <v>136</v>
      </c>
      <c r="F43" s="55">
        <v>12</v>
      </c>
      <c r="G43" s="53"/>
      <c r="H43" s="57"/>
      <c r="I43" s="56"/>
      <c r="J43" s="56"/>
      <c r="K43" s="36" t="s">
        <v>65</v>
      </c>
      <c r="L43" s="83">
        <v>43</v>
      </c>
      <c r="M43" s="83"/>
      <c r="N43" s="63"/>
      <c r="O43" s="86" t="s">
        <v>176</v>
      </c>
      <c r="P43" s="88">
        <v>43692.43371527778</v>
      </c>
      <c r="Q43" s="86" t="s">
        <v>282</v>
      </c>
      <c r="R43" s="90" t="s">
        <v>319</v>
      </c>
      <c r="S43" s="86" t="s">
        <v>324</v>
      </c>
      <c r="T43" s="86"/>
      <c r="U43" s="86"/>
      <c r="V43" s="90" t="s">
        <v>356</v>
      </c>
      <c r="W43" s="88">
        <v>43692.43371527778</v>
      </c>
      <c r="X43" s="90" t="s">
        <v>398</v>
      </c>
      <c r="Y43" s="86"/>
      <c r="Z43" s="86"/>
      <c r="AA43" s="92" t="s">
        <v>443</v>
      </c>
      <c r="AB43" s="86"/>
      <c r="AC43" s="86" t="b">
        <v>0</v>
      </c>
      <c r="AD43" s="86">
        <v>0</v>
      </c>
      <c r="AE43" s="92" t="s">
        <v>458</v>
      </c>
      <c r="AF43" s="86" t="b">
        <v>0</v>
      </c>
      <c r="AG43" s="86" t="s">
        <v>464</v>
      </c>
      <c r="AH43" s="86"/>
      <c r="AI43" s="92" t="s">
        <v>458</v>
      </c>
      <c r="AJ43" s="86" t="b">
        <v>0</v>
      </c>
      <c r="AK43" s="86">
        <v>0</v>
      </c>
      <c r="AL43" s="92" t="s">
        <v>458</v>
      </c>
      <c r="AM43" s="86" t="s">
        <v>467</v>
      </c>
      <c r="AN43" s="86" t="b">
        <v>0</v>
      </c>
      <c r="AO43" s="92" t="s">
        <v>443</v>
      </c>
      <c r="AP43" s="86" t="s">
        <v>176</v>
      </c>
      <c r="AQ43" s="86">
        <v>0</v>
      </c>
      <c r="AR43" s="86">
        <v>0</v>
      </c>
      <c r="AS43" s="86"/>
      <c r="AT43" s="86"/>
      <c r="AU43" s="86"/>
      <c r="AV43" s="86"/>
      <c r="AW43" s="86"/>
      <c r="AX43" s="86"/>
      <c r="AY43" s="86"/>
      <c r="AZ43" s="86"/>
      <c r="BA43">
        <v>18</v>
      </c>
      <c r="BB43" s="85" t="str">
        <f>REPLACE(INDEX(GroupVertices[Group],MATCH(Edges[[#This Row],[Vertex 1]],GroupVertices[Vertex],0)),1,1,"")</f>
        <v>1</v>
      </c>
      <c r="BC43" s="85" t="str">
        <f>REPLACE(INDEX(GroupVertices[Group],MATCH(Edges[[#This Row],[Vertex 2]],GroupVertices[Vertex],0)),1,1,"")</f>
        <v>1</v>
      </c>
      <c r="BD43" s="51">
        <v>0</v>
      </c>
      <c r="BE43" s="52">
        <v>0</v>
      </c>
      <c r="BF43" s="51">
        <v>0</v>
      </c>
      <c r="BG43" s="52">
        <v>0</v>
      </c>
      <c r="BH43" s="51">
        <v>0</v>
      </c>
      <c r="BI43" s="52">
        <v>0</v>
      </c>
      <c r="BJ43" s="51">
        <v>8</v>
      </c>
      <c r="BK43" s="52">
        <v>100</v>
      </c>
      <c r="BL43" s="51">
        <v>8</v>
      </c>
    </row>
    <row r="44" spans="1:64" ht="45">
      <c r="A44" s="84" t="s">
        <v>235</v>
      </c>
      <c r="B44" s="84" t="s">
        <v>235</v>
      </c>
      <c r="C44" s="53" t="s">
        <v>1059</v>
      </c>
      <c r="D44" s="54">
        <v>3</v>
      </c>
      <c r="E44" s="65" t="s">
        <v>132</v>
      </c>
      <c r="F44" s="55">
        <v>35</v>
      </c>
      <c r="G44" s="53"/>
      <c r="H44" s="57"/>
      <c r="I44" s="56"/>
      <c r="J44" s="56"/>
      <c r="K44" s="36" t="s">
        <v>65</v>
      </c>
      <c r="L44" s="83">
        <v>44</v>
      </c>
      <c r="M44" s="83"/>
      <c r="N44" s="63"/>
      <c r="O44" s="86" t="s">
        <v>176</v>
      </c>
      <c r="P44" s="88">
        <v>43688.812523148146</v>
      </c>
      <c r="Q44" s="86" t="s">
        <v>283</v>
      </c>
      <c r="R44" s="86"/>
      <c r="S44" s="86"/>
      <c r="T44" s="86" t="s">
        <v>331</v>
      </c>
      <c r="U44" s="90" t="s">
        <v>335</v>
      </c>
      <c r="V44" s="90" t="s">
        <v>335</v>
      </c>
      <c r="W44" s="88">
        <v>43688.812523148146</v>
      </c>
      <c r="X44" s="90" t="s">
        <v>399</v>
      </c>
      <c r="Y44" s="86"/>
      <c r="Z44" s="86"/>
      <c r="AA44" s="92" t="s">
        <v>444</v>
      </c>
      <c r="AB44" s="86"/>
      <c r="AC44" s="86" t="b">
        <v>0</v>
      </c>
      <c r="AD44" s="86">
        <v>0</v>
      </c>
      <c r="AE44" s="92" t="s">
        <v>458</v>
      </c>
      <c r="AF44" s="86" t="b">
        <v>0</v>
      </c>
      <c r="AG44" s="86" t="s">
        <v>464</v>
      </c>
      <c r="AH44" s="86"/>
      <c r="AI44" s="92" t="s">
        <v>458</v>
      </c>
      <c r="AJ44" s="86" t="b">
        <v>0</v>
      </c>
      <c r="AK44" s="86">
        <v>0</v>
      </c>
      <c r="AL44" s="92" t="s">
        <v>458</v>
      </c>
      <c r="AM44" s="86" t="s">
        <v>474</v>
      </c>
      <c r="AN44" s="86" t="b">
        <v>0</v>
      </c>
      <c r="AO44" s="92" t="s">
        <v>444</v>
      </c>
      <c r="AP44" s="86" t="s">
        <v>176</v>
      </c>
      <c r="AQ44" s="86">
        <v>0</v>
      </c>
      <c r="AR44" s="86">
        <v>0</v>
      </c>
      <c r="AS44" s="86"/>
      <c r="AT44" s="86"/>
      <c r="AU44" s="86"/>
      <c r="AV44" s="86"/>
      <c r="AW44" s="86"/>
      <c r="AX44" s="86"/>
      <c r="AY44" s="86"/>
      <c r="AZ44" s="86"/>
      <c r="BA44">
        <v>1</v>
      </c>
      <c r="BB44" s="85" t="str">
        <f>REPLACE(INDEX(GroupVertices[Group],MATCH(Edges[[#This Row],[Vertex 1]],GroupVertices[Vertex],0)),1,1,"")</f>
        <v>2</v>
      </c>
      <c r="BC44" s="85" t="str">
        <f>REPLACE(INDEX(GroupVertices[Group],MATCH(Edges[[#This Row],[Vertex 2]],GroupVertices[Vertex],0)),1,1,"")</f>
        <v>2</v>
      </c>
      <c r="BD44" s="51">
        <v>0</v>
      </c>
      <c r="BE44" s="52">
        <v>0</v>
      </c>
      <c r="BF44" s="51">
        <v>0</v>
      </c>
      <c r="BG44" s="52">
        <v>0</v>
      </c>
      <c r="BH44" s="51">
        <v>0</v>
      </c>
      <c r="BI44" s="52">
        <v>0</v>
      </c>
      <c r="BJ44" s="51">
        <v>14</v>
      </c>
      <c r="BK44" s="52">
        <v>100</v>
      </c>
      <c r="BL44" s="51">
        <v>14</v>
      </c>
    </row>
    <row r="45" spans="1:64" ht="45">
      <c r="A45" s="84" t="s">
        <v>236</v>
      </c>
      <c r="B45" s="84" t="s">
        <v>235</v>
      </c>
      <c r="C45" s="53" t="s">
        <v>1059</v>
      </c>
      <c r="D45" s="54">
        <v>3</v>
      </c>
      <c r="E45" s="65" t="s">
        <v>132</v>
      </c>
      <c r="F45" s="55">
        <v>35</v>
      </c>
      <c r="G45" s="53"/>
      <c r="H45" s="57"/>
      <c r="I45" s="56"/>
      <c r="J45" s="56"/>
      <c r="K45" s="36" t="s">
        <v>65</v>
      </c>
      <c r="L45" s="83">
        <v>45</v>
      </c>
      <c r="M45" s="83"/>
      <c r="N45" s="63"/>
      <c r="O45" s="86" t="s">
        <v>243</v>
      </c>
      <c r="P45" s="88">
        <v>43692.609988425924</v>
      </c>
      <c r="Q45" s="86" t="s">
        <v>284</v>
      </c>
      <c r="R45" s="86"/>
      <c r="S45" s="86"/>
      <c r="T45" s="86"/>
      <c r="U45" s="86"/>
      <c r="V45" s="90" t="s">
        <v>357</v>
      </c>
      <c r="W45" s="88">
        <v>43692.609988425924</v>
      </c>
      <c r="X45" s="90" t="s">
        <v>400</v>
      </c>
      <c r="Y45" s="86"/>
      <c r="Z45" s="86"/>
      <c r="AA45" s="92" t="s">
        <v>445</v>
      </c>
      <c r="AB45" s="92" t="s">
        <v>457</v>
      </c>
      <c r="AC45" s="86" t="b">
        <v>0</v>
      </c>
      <c r="AD45" s="86">
        <v>0</v>
      </c>
      <c r="AE45" s="92" t="s">
        <v>463</v>
      </c>
      <c r="AF45" s="86" t="b">
        <v>0</v>
      </c>
      <c r="AG45" s="86" t="s">
        <v>464</v>
      </c>
      <c r="AH45" s="86"/>
      <c r="AI45" s="92" t="s">
        <v>458</v>
      </c>
      <c r="AJ45" s="86" t="b">
        <v>0</v>
      </c>
      <c r="AK45" s="86">
        <v>0</v>
      </c>
      <c r="AL45" s="92" t="s">
        <v>458</v>
      </c>
      <c r="AM45" s="86" t="s">
        <v>466</v>
      </c>
      <c r="AN45" s="86" t="b">
        <v>0</v>
      </c>
      <c r="AO45" s="92" t="s">
        <v>457</v>
      </c>
      <c r="AP45" s="86" t="s">
        <v>176</v>
      </c>
      <c r="AQ45" s="86">
        <v>0</v>
      </c>
      <c r="AR45" s="86">
        <v>0</v>
      </c>
      <c r="AS45" s="86"/>
      <c r="AT45" s="86"/>
      <c r="AU45" s="86"/>
      <c r="AV45" s="86"/>
      <c r="AW45" s="86"/>
      <c r="AX45" s="86"/>
      <c r="AY45" s="86"/>
      <c r="AZ45" s="86"/>
      <c r="BA45">
        <v>1</v>
      </c>
      <c r="BB45" s="85" t="str">
        <f>REPLACE(INDEX(GroupVertices[Group],MATCH(Edges[[#This Row],[Vertex 1]],GroupVertices[Vertex],0)),1,1,"")</f>
        <v>6</v>
      </c>
      <c r="BC45" s="85" t="str">
        <f>REPLACE(INDEX(GroupVertices[Group],MATCH(Edges[[#This Row],[Vertex 2]],GroupVertices[Vertex],0)),1,1,"")</f>
        <v>2</v>
      </c>
      <c r="BD45" s="51"/>
      <c r="BE45" s="52"/>
      <c r="BF45" s="51"/>
      <c r="BG45" s="52"/>
      <c r="BH45" s="51"/>
      <c r="BI45" s="52"/>
      <c r="BJ45" s="51"/>
      <c r="BK45" s="52"/>
      <c r="BL45" s="51"/>
    </row>
    <row r="46" spans="1:64" ht="45">
      <c r="A46" s="84" t="s">
        <v>236</v>
      </c>
      <c r="B46" s="84" t="s">
        <v>241</v>
      </c>
      <c r="C46" s="53" t="s">
        <v>1059</v>
      </c>
      <c r="D46" s="54">
        <v>3</v>
      </c>
      <c r="E46" s="65" t="s">
        <v>132</v>
      </c>
      <c r="F46" s="55">
        <v>35</v>
      </c>
      <c r="G46" s="53"/>
      <c r="H46" s="57"/>
      <c r="I46" s="56"/>
      <c r="J46" s="56"/>
      <c r="K46" s="36" t="s">
        <v>65</v>
      </c>
      <c r="L46" s="83">
        <v>46</v>
      </c>
      <c r="M46" s="83"/>
      <c r="N46" s="63"/>
      <c r="O46" s="86" t="s">
        <v>242</v>
      </c>
      <c r="P46" s="88">
        <v>43692.609988425924</v>
      </c>
      <c r="Q46" s="86" t="s">
        <v>284</v>
      </c>
      <c r="R46" s="86"/>
      <c r="S46" s="86"/>
      <c r="T46" s="86"/>
      <c r="U46" s="86"/>
      <c r="V46" s="90" t="s">
        <v>357</v>
      </c>
      <c r="W46" s="88">
        <v>43692.609988425924</v>
      </c>
      <c r="X46" s="90" t="s">
        <v>400</v>
      </c>
      <c r="Y46" s="86"/>
      <c r="Z46" s="86"/>
      <c r="AA46" s="92" t="s">
        <v>445</v>
      </c>
      <c r="AB46" s="92" t="s">
        <v>457</v>
      </c>
      <c r="AC46" s="86" t="b">
        <v>0</v>
      </c>
      <c r="AD46" s="86">
        <v>0</v>
      </c>
      <c r="AE46" s="92" t="s">
        <v>463</v>
      </c>
      <c r="AF46" s="86" t="b">
        <v>0</v>
      </c>
      <c r="AG46" s="86" t="s">
        <v>464</v>
      </c>
      <c r="AH46" s="86"/>
      <c r="AI46" s="92" t="s">
        <v>458</v>
      </c>
      <c r="AJ46" s="86" t="b">
        <v>0</v>
      </c>
      <c r="AK46" s="86">
        <v>0</v>
      </c>
      <c r="AL46" s="92" t="s">
        <v>458</v>
      </c>
      <c r="AM46" s="86" t="s">
        <v>466</v>
      </c>
      <c r="AN46" s="86" t="b">
        <v>0</v>
      </c>
      <c r="AO46" s="92" t="s">
        <v>457</v>
      </c>
      <c r="AP46" s="86" t="s">
        <v>176</v>
      </c>
      <c r="AQ46" s="86">
        <v>0</v>
      </c>
      <c r="AR46" s="86">
        <v>0</v>
      </c>
      <c r="AS46" s="86"/>
      <c r="AT46" s="86"/>
      <c r="AU46" s="86"/>
      <c r="AV46" s="86"/>
      <c r="AW46" s="86"/>
      <c r="AX46" s="86"/>
      <c r="AY46" s="86"/>
      <c r="AZ46" s="86"/>
      <c r="BA46">
        <v>1</v>
      </c>
      <c r="BB46" s="85" t="str">
        <f>REPLACE(INDEX(GroupVertices[Group],MATCH(Edges[[#This Row],[Vertex 1]],GroupVertices[Vertex],0)),1,1,"")</f>
        <v>6</v>
      </c>
      <c r="BC46" s="85" t="str">
        <f>REPLACE(INDEX(GroupVertices[Group],MATCH(Edges[[#This Row],[Vertex 2]],GroupVertices[Vertex],0)),1,1,"")</f>
        <v>6</v>
      </c>
      <c r="BD46" s="51">
        <v>0</v>
      </c>
      <c r="BE46" s="52">
        <v>0</v>
      </c>
      <c r="BF46" s="51">
        <v>0</v>
      </c>
      <c r="BG46" s="52">
        <v>0</v>
      </c>
      <c r="BH46" s="51">
        <v>0</v>
      </c>
      <c r="BI46" s="52">
        <v>0</v>
      </c>
      <c r="BJ46" s="51">
        <v>6</v>
      </c>
      <c r="BK46" s="52">
        <v>100</v>
      </c>
      <c r="BL46" s="51">
        <v>6</v>
      </c>
    </row>
    <row r="47" spans="1:64" ht="30">
      <c r="A47" s="84" t="s">
        <v>237</v>
      </c>
      <c r="B47" s="84" t="s">
        <v>237</v>
      </c>
      <c r="C47" s="53" t="s">
        <v>1060</v>
      </c>
      <c r="D47" s="54">
        <v>10</v>
      </c>
      <c r="E47" s="65" t="s">
        <v>136</v>
      </c>
      <c r="F47" s="55">
        <v>12</v>
      </c>
      <c r="G47" s="53"/>
      <c r="H47" s="57"/>
      <c r="I47" s="56"/>
      <c r="J47" s="56"/>
      <c r="K47" s="36" t="s">
        <v>65</v>
      </c>
      <c r="L47" s="83">
        <v>47</v>
      </c>
      <c r="M47" s="83"/>
      <c r="N47" s="63"/>
      <c r="O47" s="86" t="s">
        <v>176</v>
      </c>
      <c r="P47" s="88">
        <v>43692.45940972222</v>
      </c>
      <c r="Q47" s="86" t="s">
        <v>285</v>
      </c>
      <c r="R47" s="90" t="s">
        <v>320</v>
      </c>
      <c r="S47" s="86" t="s">
        <v>323</v>
      </c>
      <c r="T47" s="86"/>
      <c r="U47" s="86"/>
      <c r="V47" s="90" t="s">
        <v>358</v>
      </c>
      <c r="W47" s="88">
        <v>43692.45940972222</v>
      </c>
      <c r="X47" s="90" t="s">
        <v>401</v>
      </c>
      <c r="Y47" s="86"/>
      <c r="Z47" s="86"/>
      <c r="AA47" s="92" t="s">
        <v>446</v>
      </c>
      <c r="AB47" s="86"/>
      <c r="AC47" s="86" t="b">
        <v>0</v>
      </c>
      <c r="AD47" s="86">
        <v>0</v>
      </c>
      <c r="AE47" s="92" t="s">
        <v>458</v>
      </c>
      <c r="AF47" s="86" t="b">
        <v>0</v>
      </c>
      <c r="AG47" s="86" t="s">
        <v>464</v>
      </c>
      <c r="AH47" s="86"/>
      <c r="AI47" s="92" t="s">
        <v>458</v>
      </c>
      <c r="AJ47" s="86" t="b">
        <v>0</v>
      </c>
      <c r="AK47" s="86">
        <v>0</v>
      </c>
      <c r="AL47" s="92" t="s">
        <v>458</v>
      </c>
      <c r="AM47" s="86" t="s">
        <v>465</v>
      </c>
      <c r="AN47" s="86" t="b">
        <v>1</v>
      </c>
      <c r="AO47" s="92" t="s">
        <v>446</v>
      </c>
      <c r="AP47" s="86" t="s">
        <v>176</v>
      </c>
      <c r="AQ47" s="86">
        <v>0</v>
      </c>
      <c r="AR47" s="86">
        <v>0</v>
      </c>
      <c r="AS47" s="86"/>
      <c r="AT47" s="86"/>
      <c r="AU47" s="86"/>
      <c r="AV47" s="86"/>
      <c r="AW47" s="86"/>
      <c r="AX47" s="86"/>
      <c r="AY47" s="86"/>
      <c r="AZ47" s="86"/>
      <c r="BA47">
        <v>2</v>
      </c>
      <c r="BB47" s="85" t="str">
        <f>REPLACE(INDEX(GroupVertices[Group],MATCH(Edges[[#This Row],[Vertex 1]],GroupVertices[Vertex],0)),1,1,"")</f>
        <v>1</v>
      </c>
      <c r="BC47" s="85" t="str">
        <f>REPLACE(INDEX(GroupVertices[Group],MATCH(Edges[[#This Row],[Vertex 2]],GroupVertices[Vertex],0)),1,1,"")</f>
        <v>1</v>
      </c>
      <c r="BD47" s="51">
        <v>0</v>
      </c>
      <c r="BE47" s="52">
        <v>0</v>
      </c>
      <c r="BF47" s="51">
        <v>0</v>
      </c>
      <c r="BG47" s="52">
        <v>0</v>
      </c>
      <c r="BH47" s="51">
        <v>0</v>
      </c>
      <c r="BI47" s="52">
        <v>0</v>
      </c>
      <c r="BJ47" s="51">
        <v>19</v>
      </c>
      <c r="BK47" s="52">
        <v>100</v>
      </c>
      <c r="BL47" s="51">
        <v>19</v>
      </c>
    </row>
    <row r="48" spans="1:64" ht="30">
      <c r="A48" s="84" t="s">
        <v>237</v>
      </c>
      <c r="B48" s="84" t="s">
        <v>237</v>
      </c>
      <c r="C48" s="53" t="s">
        <v>1060</v>
      </c>
      <c r="D48" s="54">
        <v>10</v>
      </c>
      <c r="E48" s="65" t="s">
        <v>136</v>
      </c>
      <c r="F48" s="55">
        <v>12</v>
      </c>
      <c r="G48" s="53"/>
      <c r="H48" s="57"/>
      <c r="I48" s="56"/>
      <c r="J48" s="56"/>
      <c r="K48" s="36" t="s">
        <v>65</v>
      </c>
      <c r="L48" s="83">
        <v>48</v>
      </c>
      <c r="M48" s="83"/>
      <c r="N48" s="63"/>
      <c r="O48" s="86" t="s">
        <v>176</v>
      </c>
      <c r="P48" s="88">
        <v>43692.73353009259</v>
      </c>
      <c r="Q48" s="86" t="s">
        <v>286</v>
      </c>
      <c r="R48" s="90" t="s">
        <v>321</v>
      </c>
      <c r="S48" s="86" t="s">
        <v>323</v>
      </c>
      <c r="T48" s="86"/>
      <c r="U48" s="86"/>
      <c r="V48" s="90" t="s">
        <v>358</v>
      </c>
      <c r="W48" s="88">
        <v>43692.73353009259</v>
      </c>
      <c r="X48" s="90" t="s">
        <v>402</v>
      </c>
      <c r="Y48" s="86"/>
      <c r="Z48" s="86"/>
      <c r="AA48" s="92" t="s">
        <v>447</v>
      </c>
      <c r="AB48" s="86"/>
      <c r="AC48" s="86" t="b">
        <v>0</v>
      </c>
      <c r="AD48" s="86">
        <v>0</v>
      </c>
      <c r="AE48" s="92" t="s">
        <v>458</v>
      </c>
      <c r="AF48" s="86" t="b">
        <v>0</v>
      </c>
      <c r="AG48" s="86" t="s">
        <v>464</v>
      </c>
      <c r="AH48" s="86"/>
      <c r="AI48" s="92" t="s">
        <v>458</v>
      </c>
      <c r="AJ48" s="86" t="b">
        <v>0</v>
      </c>
      <c r="AK48" s="86">
        <v>0</v>
      </c>
      <c r="AL48" s="92" t="s">
        <v>458</v>
      </c>
      <c r="AM48" s="86" t="s">
        <v>465</v>
      </c>
      <c r="AN48" s="86" t="b">
        <v>1</v>
      </c>
      <c r="AO48" s="92" t="s">
        <v>447</v>
      </c>
      <c r="AP48" s="86" t="s">
        <v>176</v>
      </c>
      <c r="AQ48" s="86">
        <v>0</v>
      </c>
      <c r="AR48" s="86">
        <v>0</v>
      </c>
      <c r="AS48" s="86"/>
      <c r="AT48" s="86"/>
      <c r="AU48" s="86"/>
      <c r="AV48" s="86"/>
      <c r="AW48" s="86"/>
      <c r="AX48" s="86"/>
      <c r="AY48" s="86"/>
      <c r="AZ48" s="86"/>
      <c r="BA48">
        <v>2</v>
      </c>
      <c r="BB48" s="85" t="str">
        <f>REPLACE(INDEX(GroupVertices[Group],MATCH(Edges[[#This Row],[Vertex 1]],GroupVertices[Vertex],0)),1,1,"")</f>
        <v>1</v>
      </c>
      <c r="BC48" s="85" t="str">
        <f>REPLACE(INDEX(GroupVertices[Group],MATCH(Edges[[#This Row],[Vertex 2]],GroupVertices[Vertex],0)),1,1,"")</f>
        <v>1</v>
      </c>
      <c r="BD48" s="51">
        <v>0</v>
      </c>
      <c r="BE48" s="52">
        <v>0</v>
      </c>
      <c r="BF48" s="51">
        <v>0</v>
      </c>
      <c r="BG48" s="52">
        <v>0</v>
      </c>
      <c r="BH48" s="51">
        <v>0</v>
      </c>
      <c r="BI48" s="52">
        <v>0</v>
      </c>
      <c r="BJ48" s="51">
        <v>17</v>
      </c>
      <c r="BK48" s="52">
        <v>100</v>
      </c>
      <c r="BL48" s="51">
        <v>17</v>
      </c>
    </row>
    <row r="49" spans="1:64" ht="45">
      <c r="A49" s="84" t="s">
        <v>238</v>
      </c>
      <c r="B49" s="84" t="s">
        <v>238</v>
      </c>
      <c r="C49" s="53" t="s">
        <v>1059</v>
      </c>
      <c r="D49" s="54">
        <v>3</v>
      </c>
      <c r="E49" s="65" t="s">
        <v>132</v>
      </c>
      <c r="F49" s="55">
        <v>35</v>
      </c>
      <c r="G49" s="53"/>
      <c r="H49" s="57"/>
      <c r="I49" s="56"/>
      <c r="J49" s="56"/>
      <c r="K49" s="36" t="s">
        <v>65</v>
      </c>
      <c r="L49" s="83">
        <v>49</v>
      </c>
      <c r="M49" s="83"/>
      <c r="N49" s="63"/>
      <c r="O49" s="86" t="s">
        <v>176</v>
      </c>
      <c r="P49" s="88">
        <v>43692.796122685184</v>
      </c>
      <c r="Q49" s="86" t="s">
        <v>287</v>
      </c>
      <c r="R49" s="90" t="s">
        <v>322</v>
      </c>
      <c r="S49" s="86" t="s">
        <v>323</v>
      </c>
      <c r="T49" s="86" t="s">
        <v>333</v>
      </c>
      <c r="U49" s="86"/>
      <c r="V49" s="90" t="s">
        <v>355</v>
      </c>
      <c r="W49" s="88">
        <v>43692.796122685184</v>
      </c>
      <c r="X49" s="90" t="s">
        <v>403</v>
      </c>
      <c r="Y49" s="86"/>
      <c r="Z49" s="86"/>
      <c r="AA49" s="92" t="s">
        <v>448</v>
      </c>
      <c r="AB49" s="86"/>
      <c r="AC49" s="86" t="b">
        <v>0</v>
      </c>
      <c r="AD49" s="86">
        <v>0</v>
      </c>
      <c r="AE49" s="92" t="s">
        <v>458</v>
      </c>
      <c r="AF49" s="86" t="b">
        <v>0</v>
      </c>
      <c r="AG49" s="86" t="s">
        <v>464</v>
      </c>
      <c r="AH49" s="86"/>
      <c r="AI49" s="92" t="s">
        <v>458</v>
      </c>
      <c r="AJ49" s="86" t="b">
        <v>0</v>
      </c>
      <c r="AK49" s="86">
        <v>0</v>
      </c>
      <c r="AL49" s="92" t="s">
        <v>458</v>
      </c>
      <c r="AM49" s="86" t="s">
        <v>469</v>
      </c>
      <c r="AN49" s="86" t="b">
        <v>1</v>
      </c>
      <c r="AO49" s="92" t="s">
        <v>448</v>
      </c>
      <c r="AP49" s="86" t="s">
        <v>176</v>
      </c>
      <c r="AQ49" s="86">
        <v>0</v>
      </c>
      <c r="AR49" s="86">
        <v>0</v>
      </c>
      <c r="AS49" s="86"/>
      <c r="AT49" s="86"/>
      <c r="AU49" s="86"/>
      <c r="AV49" s="86"/>
      <c r="AW49" s="86"/>
      <c r="AX49" s="86"/>
      <c r="AY49" s="86"/>
      <c r="AZ49" s="86"/>
      <c r="BA49">
        <v>1</v>
      </c>
      <c r="BB49" s="85" t="str">
        <f>REPLACE(INDEX(GroupVertices[Group],MATCH(Edges[[#This Row],[Vertex 1]],GroupVertices[Vertex],0)),1,1,"")</f>
        <v>1</v>
      </c>
      <c r="BC49" s="85" t="str">
        <f>REPLACE(INDEX(GroupVertices[Group],MATCH(Edges[[#This Row],[Vertex 2]],GroupVertices[Vertex],0)),1,1,"")</f>
        <v>1</v>
      </c>
      <c r="BD49" s="51">
        <v>0</v>
      </c>
      <c r="BE49" s="52">
        <v>0</v>
      </c>
      <c r="BF49" s="51">
        <v>0</v>
      </c>
      <c r="BG49" s="52">
        <v>0</v>
      </c>
      <c r="BH49" s="51">
        <v>0</v>
      </c>
      <c r="BI49" s="52">
        <v>0</v>
      </c>
      <c r="BJ49" s="51">
        <v>19</v>
      </c>
      <c r="BK49" s="52">
        <v>100</v>
      </c>
      <c r="BL49"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ErrorMessage="1" sqref="N2:N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Color" prompt="To select an optional edge color, right-click and select Select Color on the right-click menu." sqref="C3:C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Opacity" prompt="Enter an optional edge opacity between 0 (transparent) and 100 (opaque)." errorTitle="Invalid Edge Opacity" error="The optional edge opacity must be a whole number between 0 and 10." sqref="F3:F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showErrorMessage="1" promptTitle="Vertex 1 Name" prompt="Enter the name of the edge's first vertex." sqref="A3:A49"/>
    <dataValidation allowBlank="1" showInputMessage="1" showErrorMessage="1" promptTitle="Vertex 2 Name" prompt="Enter the name of the edge's second vertex." sqref="B3:B49"/>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
  </dataValidations>
  <hyperlinks>
    <hyperlink ref="R3" r:id="rId1" display="https://twitter.com/i/web/status/1159940502113923073"/>
    <hyperlink ref="R4" r:id="rId2" display="https://twitter.com/i/web/status/1159980906976829441"/>
    <hyperlink ref="R6" r:id="rId3" display="https://www.hespress.com/international/441179.html?utm_source=dlvr.it&amp;utm_medium=twitter"/>
    <hyperlink ref="R8" r:id="rId4" display="https://twitter.com/i/web/status/1160477003495202816"/>
    <hyperlink ref="R9" r:id="rId5" display="https://twitter.com/i/web/status/1160477003495202816"/>
    <hyperlink ref="R10" r:id="rId6" display="http://nabdapp.com/t/63403317"/>
    <hyperlink ref="R11" r:id="rId7" display="https://twitter.com/i/web/status/1160582708663336961"/>
    <hyperlink ref="R12" r:id="rId8" display="https://twitter.com/i/web/status/1160582743719325697"/>
    <hyperlink ref="R13" r:id="rId9" display="http://nabdapp.com/t/63415524"/>
    <hyperlink ref="R15" r:id="rId10" display="https://twitter.com/i/web/status/1160797839330545664"/>
    <hyperlink ref="R16" r:id="rId11" display="http://nabdapp.com/t/63423564"/>
    <hyperlink ref="R17" r:id="rId12" display="https://sheikit.net/t/230130/"/>
    <hyperlink ref="R19" r:id="rId13" display="https://twitter.com/i/web/status/1161277887460401152"/>
    <hyperlink ref="R23" r:id="rId14" display="https://twitter.com/i/web/status/1161812480680759296"/>
    <hyperlink ref="R24" r:id="rId15" display="https://news.google.com/__i/rss/rd/articles/CBMiMmh0dHBzOi8vd3d3Lmhlc3ByZXNzLmNvbS9pbnRlcm5hdGlvbmFsLzQ0MTUxNC5odG1s0gEA?oc=5"/>
    <hyperlink ref="R26" r:id="rId16" display="https://www.hespress.com/societe/440978.html?utm_source=twitter.com&amp;utm_medium=twitter&amp;utm_campaign=news"/>
    <hyperlink ref="R27" r:id="rId17" display="https://www.hespress.com/varieties/441094.html?utm_source=twitter.com&amp;utm_medium=twitter&amp;utm_campaign=news"/>
    <hyperlink ref="R28" r:id="rId18" display="https://www.hespress.com/regions/441040.html?utm_source=twitter.com&amp;utm_medium=twitter&amp;utm_campaign=news"/>
    <hyperlink ref="R29" r:id="rId19" display="https://www.hespress.com/hi-tech/441118.html?utm_source=twitter.com&amp;utm_medium=twitter&amp;utm_campaign=news"/>
    <hyperlink ref="R30" r:id="rId20" display="https://www.hespress.com/regions/441152.html?utm_source=twitter.com&amp;utm_medium=twitter&amp;utm_campaign=news"/>
    <hyperlink ref="R31" r:id="rId21" display="https://www.hespress.com/faits-divers/441173.html?utm_source=twitter.com&amp;utm_medium=twitter&amp;utm_campaign=news"/>
    <hyperlink ref="R32" r:id="rId22" display="https://www.hespress.com/international/441225.html?utm_source=twitter.com&amp;utm_medium=twitter&amp;utm_campaign=news"/>
    <hyperlink ref="R33" r:id="rId23" display="https://www.hespress.com/regions/441223.html?utm_source=twitter.com&amp;utm_medium=twitter&amp;utm_campaign=news"/>
    <hyperlink ref="R34" r:id="rId24" display="https://www.hespress.com/varieties/441250.html?utm_source=twitter.com&amp;utm_medium=twitter&amp;utm_campaign=news"/>
    <hyperlink ref="R35" r:id="rId25" display="https://www.hespress.com/international/441346.html?utm_source=twitter.com&amp;utm_medium=twitter&amp;utm_campaign=news"/>
    <hyperlink ref="R36" r:id="rId26" display="https://www.hespress.com/international/441331.html?utm_source=twitter.com&amp;utm_medium=twitter&amp;utm_campaign=news"/>
    <hyperlink ref="R37" r:id="rId27" display="https://www.hespress.com/medias/441316.html?utm_source=twitter.com&amp;utm_medium=twitter&amp;utm_campaign=news"/>
    <hyperlink ref="R38" r:id="rId28" display="https://www.hespress.com/regions/441403.html?utm_source=twitter.com&amp;utm_medium=twitter&amp;utm_campaign=news"/>
    <hyperlink ref="R39" r:id="rId29" display="https://www.hespress.com/faits-divers/441427.html?utm_source=twitter.com&amp;utm_medium=twitter&amp;utm_campaign=news"/>
    <hyperlink ref="R40" r:id="rId30" display="https://www.hespress.com/sport/441393.html?utm_source=twitter.com&amp;utm_medium=twitter&amp;utm_campaign=news"/>
    <hyperlink ref="R41" r:id="rId31" display="https://www.hespress.com/sciences-nature/441469.html?utm_source=twitter.com&amp;utm_medium=twitter&amp;utm_campaign=news"/>
    <hyperlink ref="R42" r:id="rId32" display="https://www.hespress.com/faits-divers/441510.html?utm_source=twitter.com&amp;utm_medium=twitter&amp;utm_campaign=news"/>
    <hyperlink ref="R43" r:id="rId33" display="https://www.hespress.com/societe/441513.html?utm_source=twitter.com&amp;utm_medium=twitter&amp;utm_campaign=news"/>
    <hyperlink ref="R47" r:id="rId34" display="https://twitter.com/i/web/status/1161956084447358977"/>
    <hyperlink ref="R48" r:id="rId35" display="https://twitter.com/i/web/status/1162055421668077570"/>
    <hyperlink ref="R49" r:id="rId36" display="https://twitter.com/i/web/status/1162078104149463041"/>
    <hyperlink ref="U6" r:id="rId37" display="https://pbs.twimg.com/media/EBp3jYfVUAAMEfF.jpg"/>
    <hyperlink ref="U14" r:id="rId38" display="https://pbs.twimg.com/media/EBtm7OeXoAA7HMa.jpg"/>
    <hyperlink ref="U44" r:id="rId39" display="https://pbs.twimg.com/media/EBtm7OeXoAA7HMa.jpg"/>
    <hyperlink ref="V3" r:id="rId40" display="http://pbs.twimg.com/profile_images/758826304963620865/VcvQQqnE_normal.jpg"/>
    <hyperlink ref="V4" r:id="rId41" display="http://pbs.twimg.com/profile_images/521024172663644160/rL1E0LNC_normal.jpeg"/>
    <hyperlink ref="V5" r:id="rId42" display="http://pbs.twimg.com/profile_images/1142833165008080896/oSZLNBEF_normal.jpg"/>
    <hyperlink ref="V6" r:id="rId43" display="https://pbs.twimg.com/media/EBp3jYfVUAAMEfF.jpg"/>
    <hyperlink ref="V7" r:id="rId44" display="http://pbs.twimg.com/profile_images/1149683920306356225/yPASb9VI_normal.jpg"/>
    <hyperlink ref="V8" r:id="rId45" display="http://pbs.twimg.com/profile_images/1084475717612720129/2DlsgsU-_normal.jpg"/>
    <hyperlink ref="V9" r:id="rId46" display="http://pbs.twimg.com/profile_images/1084475717612720129/2DlsgsU-_normal.jpg"/>
    <hyperlink ref="V10" r:id="rId47" display="http://pbs.twimg.com/profile_images/1047616660830662656/eirp5ksB_normal.jpg"/>
    <hyperlink ref="V11" r:id="rId48" display="http://pbs.twimg.com/profile_images/552777729783775232/IAbwh3v4_normal.jpeg"/>
    <hyperlink ref="V12" r:id="rId49" display="http://pbs.twimg.com/profile_images/1146932748415918080/TTD9454e_normal.jpg"/>
    <hyperlink ref="V13" r:id="rId50" display="http://pbs.twimg.com/profile_images/1019701070564679680/leS4uwis_normal.jpg"/>
    <hyperlink ref="V14" r:id="rId51" display="https://pbs.twimg.com/media/EBtm7OeXoAA7HMa.jpg"/>
    <hyperlink ref="V15" r:id="rId52" display="http://pbs.twimg.com/profile_images/1144649419977121792/uOPFBYA7_normal.jpg"/>
    <hyperlink ref="V16" r:id="rId53" display="http://pbs.twimg.com/profile_images/2609850310/dnjwplxk0pyxcme749t5_normal.jpeg"/>
    <hyperlink ref="V17" r:id="rId54" display="http://pbs.twimg.com/profile_images/378800000203103733/9e181a2fb4aab33649e74b12a650af68_normal.png"/>
    <hyperlink ref="V18" r:id="rId55" display="http://pbs.twimg.com/profile_images/1130252726699536384/HH8S93dF_normal.jpg"/>
    <hyperlink ref="V19" r:id="rId56" display="http://pbs.twimg.com/profile_images/1159976743115141120/m8ouw6-w_normal.jpg"/>
    <hyperlink ref="V20" r:id="rId57" display="http://pbs.twimg.com/profile_images/1120362592378212353/2OJUhsuk_normal.jpg"/>
    <hyperlink ref="V21" r:id="rId58" display="http://pbs.twimg.com/profile_images/1140775077102981125/x4ipkZ3E_normal.jpg"/>
    <hyperlink ref="V22" r:id="rId59" display="http://pbs.twimg.com/profile_images/1161378545563766784/EsIZqZav_normal.jpg"/>
    <hyperlink ref="V23" r:id="rId60" display="http://pbs.twimg.com/profile_images/1156027428671647745/mRclQYjI_normal.jpg"/>
    <hyperlink ref="V24" r:id="rId61" display="http://pbs.twimg.com/profile_images/418461755929403392/7N8K4O94_normal.jpeg"/>
    <hyperlink ref="V25" r:id="rId62" display="http://abs.twimg.com/sticky/default_profile_images/default_profile_normal.png"/>
    <hyperlink ref="V26" r:id="rId63" display="http://pbs.twimg.com/profile_images/659867383859810304/MfJ78-7k_normal.jpg"/>
    <hyperlink ref="V27" r:id="rId64" display="http://pbs.twimg.com/profile_images/659867383859810304/MfJ78-7k_normal.jpg"/>
    <hyperlink ref="V28" r:id="rId65" display="http://pbs.twimg.com/profile_images/659867383859810304/MfJ78-7k_normal.jpg"/>
    <hyperlink ref="V29" r:id="rId66" display="http://pbs.twimg.com/profile_images/659867383859810304/MfJ78-7k_normal.jpg"/>
    <hyperlink ref="V30" r:id="rId67" display="http://pbs.twimg.com/profile_images/659867383859810304/MfJ78-7k_normal.jpg"/>
    <hyperlink ref="V31" r:id="rId68" display="http://pbs.twimg.com/profile_images/659867383859810304/MfJ78-7k_normal.jpg"/>
    <hyperlink ref="V32" r:id="rId69" display="http://pbs.twimg.com/profile_images/659867383859810304/MfJ78-7k_normal.jpg"/>
    <hyperlink ref="V33" r:id="rId70" display="http://pbs.twimg.com/profile_images/659867383859810304/MfJ78-7k_normal.jpg"/>
    <hyperlink ref="V34" r:id="rId71" display="http://pbs.twimg.com/profile_images/659867383859810304/MfJ78-7k_normal.jpg"/>
    <hyperlink ref="V35" r:id="rId72" display="http://pbs.twimg.com/profile_images/659867383859810304/MfJ78-7k_normal.jpg"/>
    <hyperlink ref="V36" r:id="rId73" display="http://pbs.twimg.com/profile_images/659867383859810304/MfJ78-7k_normal.jpg"/>
    <hyperlink ref="V37" r:id="rId74" display="http://pbs.twimg.com/profile_images/659867383859810304/MfJ78-7k_normal.jpg"/>
    <hyperlink ref="V38" r:id="rId75" display="http://pbs.twimg.com/profile_images/659867383859810304/MfJ78-7k_normal.jpg"/>
    <hyperlink ref="V39" r:id="rId76" display="http://pbs.twimg.com/profile_images/659867383859810304/MfJ78-7k_normal.jpg"/>
    <hyperlink ref="V40" r:id="rId77" display="http://pbs.twimg.com/profile_images/659867383859810304/MfJ78-7k_normal.jpg"/>
    <hyperlink ref="V41" r:id="rId78" display="http://pbs.twimg.com/profile_images/659867383859810304/MfJ78-7k_normal.jpg"/>
    <hyperlink ref="V42" r:id="rId79" display="http://pbs.twimg.com/profile_images/659867383859810304/MfJ78-7k_normal.jpg"/>
    <hyperlink ref="V43" r:id="rId80" display="http://pbs.twimg.com/profile_images/659867383859810304/MfJ78-7k_normal.jpg"/>
    <hyperlink ref="V44" r:id="rId81" display="https://pbs.twimg.com/media/EBtm7OeXoAA7HMa.jpg"/>
    <hyperlink ref="V45" r:id="rId82" display="http://pbs.twimg.com/profile_images/1140753072991420423/atJP6JWd_normal.jpg"/>
    <hyperlink ref="V46" r:id="rId83" display="http://pbs.twimg.com/profile_images/1140753072991420423/atJP6JWd_normal.jpg"/>
    <hyperlink ref="V47" r:id="rId84" display="http://pbs.twimg.com/profile_images/1136613895047696384/zDLKxeIN_normal.png"/>
    <hyperlink ref="V48" r:id="rId85" display="http://pbs.twimg.com/profile_images/1136613895047696384/zDLKxeIN_normal.png"/>
    <hyperlink ref="V49" r:id="rId86" display="http://abs.twimg.com/sticky/default_profile_images/default_profile_normal.png"/>
    <hyperlink ref="X3" r:id="rId87" display="https://twitter.com/#!/3robi_f_merican/status/1159940502113923073"/>
    <hyperlink ref="X4" r:id="rId88" display="https://twitter.com/#!/saleh197033/status/1159980906976829441"/>
    <hyperlink ref="X5" r:id="rId89" display="https://twitter.com/#!/notboutaib/status/1160148744291147776"/>
    <hyperlink ref="X6" r:id="rId90" display="https://twitter.com/#!/adooon111/status/1160371305272631296"/>
    <hyperlink ref="X7" r:id="rId91" display="https://twitter.com/#!/abdenacer_kh/status/1160402352890949633"/>
    <hyperlink ref="X8" r:id="rId92" display="https://twitter.com/#!/imadkech1/status/1160477003495202816"/>
    <hyperlink ref="X9" r:id="rId93" display="https://twitter.com/#!/imadkech1/status/1160477003495202816"/>
    <hyperlink ref="X10" r:id="rId94" display="https://twitter.com/#!/dasnajib/status/1160516560215314432"/>
    <hyperlink ref="X11" r:id="rId95" display="https://twitter.com/#!/hessah_aljaser/status/1160582708663336961"/>
    <hyperlink ref="X12" r:id="rId96" display="https://twitter.com/#!/itskarimelhani/status/1160582743719325697"/>
    <hyperlink ref="X13" r:id="rId97" display="https://twitter.com/#!/ksa1352/status/1160654204941328384"/>
    <hyperlink ref="X14" r:id="rId98" display="https://twitter.com/#!/najah_anas/status/1160689700899831815"/>
    <hyperlink ref="X15" r:id="rId99" display="https://twitter.com/#!/abdullahasalsh1/status/1160797839330545664"/>
    <hyperlink ref="X16" r:id="rId100" display="https://twitter.com/#!/hasubhi/status/1160870692625289217"/>
    <hyperlink ref="X17" r:id="rId101" display="https://twitter.com/#!/sheikit_net/status/1160974643836182528"/>
    <hyperlink ref="X18" r:id="rId102" display="https://twitter.com/#!/modmenalmi2000/status/1161308520823889922"/>
    <hyperlink ref="X19" r:id="rId103" display="https://twitter.com/#!/butterfly_800/status/1161277887460401152"/>
    <hyperlink ref="X20" r:id="rId104" display="https://twitter.com/#!/alaa2000am/status/1161365778219843584"/>
    <hyperlink ref="X21" r:id="rId105" display="https://twitter.com/#!/israym1/status/1161367991755448323"/>
    <hyperlink ref="X22" r:id="rId106" display="https://twitter.com/#!/qbesup4cibftria/status/1161379105528590336"/>
    <hyperlink ref="X23" r:id="rId107" display="https://twitter.com/#!/doubl2ewall/status/1161812480680759296"/>
    <hyperlink ref="X24" r:id="rId108" display="https://twitter.com/#!/arabcanadanews/status/1161869983514841090"/>
    <hyperlink ref="X25" r:id="rId109" display="https://twitter.com/#!/muhamme53854808/status/1161927385564028928"/>
    <hyperlink ref="X26" r:id="rId110" display="https://twitter.com/#!/maroc_actualite/status/1159716071374409728"/>
    <hyperlink ref="X27" r:id="rId111" display="https://twitter.com/#!/maroc_actualite/status/1160079336583467008"/>
    <hyperlink ref="X28" r:id="rId112" display="https://twitter.com/#!/maroc_actualite/status/1160132069466316800"/>
    <hyperlink ref="X29" r:id="rId113" display="https://twitter.com/#!/maroc_actualite/status/1160442357914861570"/>
    <hyperlink ref="X30" r:id="rId114" display="https://twitter.com/#!/maroc_actualite/status/1160495334889361408"/>
    <hyperlink ref="X31" r:id="rId115" display="https://twitter.com/#!/maroc_actualite/status/1160495337997361152"/>
    <hyperlink ref="X32" r:id="rId116" display="https://twitter.com/#!/maroc_actualite/status/1160805623887364096"/>
    <hyperlink ref="X33" r:id="rId117" display="https://twitter.com/#!/maroc_actualite/status/1160858098493300736"/>
    <hyperlink ref="X34" r:id="rId118" display="https://twitter.com/#!/maroc_actualite/status/1160858100141715459"/>
    <hyperlink ref="X35" r:id="rId119" display="https://twitter.com/#!/maroc_actualite/status/1161168897594101760"/>
    <hyperlink ref="X36" r:id="rId120" display="https://twitter.com/#!/maroc_actualite/status/1161220989398556672"/>
    <hyperlink ref="X37" r:id="rId121" display="https://twitter.com/#!/maroc_actualite/status/1161220991881637888"/>
    <hyperlink ref="X38" r:id="rId122" display="https://twitter.com/#!/maroc_actualite/status/1161531913997365248"/>
    <hyperlink ref="X39" r:id="rId123" display="https://twitter.com/#!/maroc_actualite/status/1161583878793916418"/>
    <hyperlink ref="X40" r:id="rId124" display="https://twitter.com/#!/maroc_actualite/status/1161583881251725317"/>
    <hyperlink ref="X41" r:id="rId125" display="https://twitter.com/#!/maroc_actualite/status/1161895050294382592"/>
    <hyperlink ref="X42" r:id="rId126" display="https://twitter.com/#!/maroc_actualite/status/1161946772568100864"/>
    <hyperlink ref="X43" r:id="rId127" display="https://twitter.com/#!/maroc_actualite/status/1161946774258372609"/>
    <hyperlink ref="X44" r:id="rId128" display="https://twitter.com/#!/hespress/status/1160634498687655936"/>
    <hyperlink ref="X45" r:id="rId129" display="https://twitter.com/#!/msawt3/status/1162010652002701313"/>
    <hyperlink ref="X46" r:id="rId130" display="https://twitter.com/#!/msawt3/status/1162010652002701313"/>
    <hyperlink ref="X47" r:id="rId131" display="https://twitter.com/#!/goelandmarocain/status/1161956084447358977"/>
    <hyperlink ref="X48" r:id="rId132" display="https://twitter.com/#!/goelandmarocain/status/1162055421668077570"/>
    <hyperlink ref="X49" r:id="rId133" display="https://twitter.com/#!/rahimmhamed2/status/1162078104149463041"/>
    <hyperlink ref="AZ4" r:id="rId134" display="https://api.twitter.com/1.1/geo/id/0052c27f0a9614d1.json"/>
  </hyperlinks>
  <printOptions/>
  <pageMargins left="0.7" right="0.7" top="0.75" bottom="0.75" header="0.3" footer="0.3"/>
  <pageSetup horizontalDpi="600" verticalDpi="600" orientation="portrait" r:id="rId138"/>
  <legacyDrawing r:id="rId136"/>
  <tableParts>
    <tablePart r:id="rId13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989</v>
      </c>
      <c r="B1" s="13" t="s">
        <v>990</v>
      </c>
      <c r="C1" s="13" t="s">
        <v>983</v>
      </c>
      <c r="D1" s="13" t="s">
        <v>984</v>
      </c>
      <c r="E1" s="13" t="s">
        <v>991</v>
      </c>
      <c r="F1" s="13" t="s">
        <v>144</v>
      </c>
      <c r="G1" s="13" t="s">
        <v>992</v>
      </c>
      <c r="H1" s="13" t="s">
        <v>993</v>
      </c>
      <c r="I1" s="13" t="s">
        <v>994</v>
      </c>
      <c r="J1" s="13" t="s">
        <v>995</v>
      </c>
      <c r="K1" s="13" t="s">
        <v>996</v>
      </c>
      <c r="L1" s="13" t="s">
        <v>997</v>
      </c>
    </row>
    <row r="2" spans="1:12" ht="15">
      <c r="A2" s="91" t="s">
        <v>775</v>
      </c>
      <c r="B2" s="91" t="s">
        <v>261</v>
      </c>
      <c r="C2" s="91">
        <v>7</v>
      </c>
      <c r="D2" s="130">
        <v>0.009906832427894235</v>
      </c>
      <c r="E2" s="130">
        <v>1.2694185939064648</v>
      </c>
      <c r="F2" s="91" t="s">
        <v>985</v>
      </c>
      <c r="G2" s="91" t="b">
        <v>0</v>
      </c>
      <c r="H2" s="91" t="b">
        <v>0</v>
      </c>
      <c r="I2" s="91" t="b">
        <v>0</v>
      </c>
      <c r="J2" s="91" t="b">
        <v>0</v>
      </c>
      <c r="K2" s="91" t="b">
        <v>0</v>
      </c>
      <c r="L2" s="91" t="b">
        <v>0</v>
      </c>
    </row>
    <row r="3" spans="1:12" ht="15">
      <c r="A3" s="91" t="s">
        <v>261</v>
      </c>
      <c r="B3" s="91" t="s">
        <v>779</v>
      </c>
      <c r="C3" s="91">
        <v>6</v>
      </c>
      <c r="D3" s="130">
        <v>0.009195039545271805</v>
      </c>
      <c r="E3" s="130">
        <v>1.141202147536929</v>
      </c>
      <c r="F3" s="91" t="s">
        <v>985</v>
      </c>
      <c r="G3" s="91" t="b">
        <v>0</v>
      </c>
      <c r="H3" s="91" t="b">
        <v>0</v>
      </c>
      <c r="I3" s="91" t="b">
        <v>0</v>
      </c>
      <c r="J3" s="91" t="b">
        <v>0</v>
      </c>
      <c r="K3" s="91" t="b">
        <v>0</v>
      </c>
      <c r="L3" s="91" t="b">
        <v>0</v>
      </c>
    </row>
    <row r="4" spans="1:12" ht="15">
      <c r="A4" s="91" t="s">
        <v>792</v>
      </c>
      <c r="B4" s="91" t="s">
        <v>793</v>
      </c>
      <c r="C4" s="91">
        <v>4</v>
      </c>
      <c r="D4" s="130">
        <v>0.007363590349894089</v>
      </c>
      <c r="E4" s="130">
        <v>2.1189257528257768</v>
      </c>
      <c r="F4" s="91" t="s">
        <v>985</v>
      </c>
      <c r="G4" s="91" t="b">
        <v>0</v>
      </c>
      <c r="H4" s="91" t="b">
        <v>0</v>
      </c>
      <c r="I4" s="91" t="b">
        <v>0</v>
      </c>
      <c r="J4" s="91" t="b">
        <v>0</v>
      </c>
      <c r="K4" s="91" t="b">
        <v>0</v>
      </c>
      <c r="L4" s="91" t="b">
        <v>0</v>
      </c>
    </row>
    <row r="5" spans="1:12" ht="15">
      <c r="A5" s="91" t="s">
        <v>793</v>
      </c>
      <c r="B5" s="91" t="s">
        <v>794</v>
      </c>
      <c r="C5" s="91">
        <v>4</v>
      </c>
      <c r="D5" s="130">
        <v>0.007363590349894089</v>
      </c>
      <c r="E5" s="130">
        <v>2.1189257528257768</v>
      </c>
      <c r="F5" s="91" t="s">
        <v>985</v>
      </c>
      <c r="G5" s="91" t="b">
        <v>0</v>
      </c>
      <c r="H5" s="91" t="b">
        <v>0</v>
      </c>
      <c r="I5" s="91" t="b">
        <v>0</v>
      </c>
      <c r="J5" s="91" t="b">
        <v>0</v>
      </c>
      <c r="K5" s="91" t="b">
        <v>0</v>
      </c>
      <c r="L5" s="91" t="b">
        <v>0</v>
      </c>
    </row>
    <row r="6" spans="1:12" ht="15">
      <c r="A6" s="91" t="s">
        <v>798</v>
      </c>
      <c r="B6" s="91" t="s">
        <v>261</v>
      </c>
      <c r="C6" s="91">
        <v>3</v>
      </c>
      <c r="D6" s="130">
        <v>0.006179113445126172</v>
      </c>
      <c r="E6" s="130">
        <v>1.378563063331533</v>
      </c>
      <c r="F6" s="91" t="s">
        <v>985</v>
      </c>
      <c r="G6" s="91" t="b">
        <v>0</v>
      </c>
      <c r="H6" s="91" t="b">
        <v>0</v>
      </c>
      <c r="I6" s="91" t="b">
        <v>0</v>
      </c>
      <c r="J6" s="91" t="b">
        <v>0</v>
      </c>
      <c r="K6" s="91" t="b">
        <v>0</v>
      </c>
      <c r="L6" s="91" t="b">
        <v>0</v>
      </c>
    </row>
    <row r="7" spans="1:12" ht="15">
      <c r="A7" s="91" t="s">
        <v>261</v>
      </c>
      <c r="B7" s="91" t="s">
        <v>799</v>
      </c>
      <c r="C7" s="91">
        <v>3</v>
      </c>
      <c r="D7" s="130">
        <v>0.006179113445126172</v>
      </c>
      <c r="E7" s="130">
        <v>1.141202147536929</v>
      </c>
      <c r="F7" s="91" t="s">
        <v>985</v>
      </c>
      <c r="G7" s="91" t="b">
        <v>0</v>
      </c>
      <c r="H7" s="91" t="b">
        <v>0</v>
      </c>
      <c r="I7" s="91" t="b">
        <v>0</v>
      </c>
      <c r="J7" s="91" t="b">
        <v>0</v>
      </c>
      <c r="K7" s="91" t="b">
        <v>0</v>
      </c>
      <c r="L7" s="91" t="b">
        <v>0</v>
      </c>
    </row>
    <row r="8" spans="1:12" ht="15">
      <c r="A8" s="91" t="s">
        <v>799</v>
      </c>
      <c r="B8" s="91" t="s">
        <v>800</v>
      </c>
      <c r="C8" s="91">
        <v>3</v>
      </c>
      <c r="D8" s="130">
        <v>0.006179113445126172</v>
      </c>
      <c r="E8" s="130">
        <v>2.2438644894340767</v>
      </c>
      <c r="F8" s="91" t="s">
        <v>985</v>
      </c>
      <c r="G8" s="91" t="b">
        <v>0</v>
      </c>
      <c r="H8" s="91" t="b">
        <v>0</v>
      </c>
      <c r="I8" s="91" t="b">
        <v>0</v>
      </c>
      <c r="J8" s="91" t="b">
        <v>0</v>
      </c>
      <c r="K8" s="91" t="b">
        <v>0</v>
      </c>
      <c r="L8" s="91" t="b">
        <v>0</v>
      </c>
    </row>
    <row r="9" spans="1:12" ht="15">
      <c r="A9" s="91" t="s">
        <v>800</v>
      </c>
      <c r="B9" s="91" t="s">
        <v>801</v>
      </c>
      <c r="C9" s="91">
        <v>3</v>
      </c>
      <c r="D9" s="130">
        <v>0.006179113445126172</v>
      </c>
      <c r="E9" s="130">
        <v>2.2438644894340767</v>
      </c>
      <c r="F9" s="91" t="s">
        <v>985</v>
      </c>
      <c r="G9" s="91" t="b">
        <v>0</v>
      </c>
      <c r="H9" s="91" t="b">
        <v>0</v>
      </c>
      <c r="I9" s="91" t="b">
        <v>0</v>
      </c>
      <c r="J9" s="91" t="b">
        <v>0</v>
      </c>
      <c r="K9" s="91" t="b">
        <v>0</v>
      </c>
      <c r="L9" s="91" t="b">
        <v>0</v>
      </c>
    </row>
    <row r="10" spans="1:12" ht="15">
      <c r="A10" s="91" t="s">
        <v>801</v>
      </c>
      <c r="B10" s="91" t="s">
        <v>802</v>
      </c>
      <c r="C10" s="91">
        <v>3</v>
      </c>
      <c r="D10" s="130">
        <v>0.006179113445126172</v>
      </c>
      <c r="E10" s="130">
        <v>2.2438644894340767</v>
      </c>
      <c r="F10" s="91" t="s">
        <v>985</v>
      </c>
      <c r="G10" s="91" t="b">
        <v>0</v>
      </c>
      <c r="H10" s="91" t="b">
        <v>0</v>
      </c>
      <c r="I10" s="91" t="b">
        <v>0</v>
      </c>
      <c r="J10" s="91" t="b">
        <v>0</v>
      </c>
      <c r="K10" s="91" t="b">
        <v>0</v>
      </c>
      <c r="L10" s="91" t="b">
        <v>0</v>
      </c>
    </row>
    <row r="11" spans="1:12" ht="15">
      <c r="A11" s="91" t="s">
        <v>802</v>
      </c>
      <c r="B11" s="91" t="s">
        <v>803</v>
      </c>
      <c r="C11" s="91">
        <v>3</v>
      </c>
      <c r="D11" s="130">
        <v>0.006179113445126172</v>
      </c>
      <c r="E11" s="130">
        <v>2.2438644894340767</v>
      </c>
      <c r="F11" s="91" t="s">
        <v>985</v>
      </c>
      <c r="G11" s="91" t="b">
        <v>0</v>
      </c>
      <c r="H11" s="91" t="b">
        <v>0</v>
      </c>
      <c r="I11" s="91" t="b">
        <v>0</v>
      </c>
      <c r="J11" s="91" t="b">
        <v>0</v>
      </c>
      <c r="K11" s="91" t="b">
        <v>0</v>
      </c>
      <c r="L11" s="91" t="b">
        <v>0</v>
      </c>
    </row>
    <row r="12" spans="1:12" ht="15">
      <c r="A12" s="91" t="s">
        <v>803</v>
      </c>
      <c r="B12" s="91" t="s">
        <v>804</v>
      </c>
      <c r="C12" s="91">
        <v>3</v>
      </c>
      <c r="D12" s="130">
        <v>0.006179113445126172</v>
      </c>
      <c r="E12" s="130">
        <v>2.2438644894340767</v>
      </c>
      <c r="F12" s="91" t="s">
        <v>985</v>
      </c>
      <c r="G12" s="91" t="b">
        <v>0</v>
      </c>
      <c r="H12" s="91" t="b">
        <v>0</v>
      </c>
      <c r="I12" s="91" t="b">
        <v>0</v>
      </c>
      <c r="J12" s="91" t="b">
        <v>0</v>
      </c>
      <c r="K12" s="91" t="b">
        <v>0</v>
      </c>
      <c r="L12" s="91" t="b">
        <v>0</v>
      </c>
    </row>
    <row r="13" spans="1:12" ht="15">
      <c r="A13" s="91" t="s">
        <v>804</v>
      </c>
      <c r="B13" s="91" t="s">
        <v>797</v>
      </c>
      <c r="C13" s="91">
        <v>3</v>
      </c>
      <c r="D13" s="130">
        <v>0.006179113445126172</v>
      </c>
      <c r="E13" s="130">
        <v>2.02201573981772</v>
      </c>
      <c r="F13" s="91" t="s">
        <v>985</v>
      </c>
      <c r="G13" s="91" t="b">
        <v>0</v>
      </c>
      <c r="H13" s="91" t="b">
        <v>0</v>
      </c>
      <c r="I13" s="91" t="b">
        <v>0</v>
      </c>
      <c r="J13" s="91" t="b">
        <v>0</v>
      </c>
      <c r="K13" s="91" t="b">
        <v>0</v>
      </c>
      <c r="L13" s="91" t="b">
        <v>0</v>
      </c>
    </row>
    <row r="14" spans="1:12" ht="15">
      <c r="A14" s="91" t="s">
        <v>797</v>
      </c>
      <c r="B14" s="91" t="s">
        <v>776</v>
      </c>
      <c r="C14" s="91">
        <v>3</v>
      </c>
      <c r="D14" s="130">
        <v>0.006179113445126172</v>
      </c>
      <c r="E14" s="130">
        <v>1.544894485098058</v>
      </c>
      <c r="F14" s="91" t="s">
        <v>985</v>
      </c>
      <c r="G14" s="91" t="b">
        <v>0</v>
      </c>
      <c r="H14" s="91" t="b">
        <v>0</v>
      </c>
      <c r="I14" s="91" t="b">
        <v>0</v>
      </c>
      <c r="J14" s="91" t="b">
        <v>0</v>
      </c>
      <c r="K14" s="91" t="b">
        <v>0</v>
      </c>
      <c r="L14" s="91" t="b">
        <v>0</v>
      </c>
    </row>
    <row r="15" spans="1:12" ht="15">
      <c r="A15" s="91" t="s">
        <v>776</v>
      </c>
      <c r="B15" s="91" t="s">
        <v>954</v>
      </c>
      <c r="C15" s="91">
        <v>3</v>
      </c>
      <c r="D15" s="130">
        <v>0.006179113445126172</v>
      </c>
      <c r="E15" s="130">
        <v>1.766743234714414</v>
      </c>
      <c r="F15" s="91" t="s">
        <v>985</v>
      </c>
      <c r="G15" s="91" t="b">
        <v>0</v>
      </c>
      <c r="H15" s="91" t="b">
        <v>0</v>
      </c>
      <c r="I15" s="91" t="b">
        <v>0</v>
      </c>
      <c r="J15" s="91" t="b">
        <v>0</v>
      </c>
      <c r="K15" s="91" t="b">
        <v>0</v>
      </c>
      <c r="L15" s="91" t="b">
        <v>0</v>
      </c>
    </row>
    <row r="16" spans="1:12" ht="15">
      <c r="A16" s="91" t="s">
        <v>954</v>
      </c>
      <c r="B16" s="91" t="s">
        <v>955</v>
      </c>
      <c r="C16" s="91">
        <v>3</v>
      </c>
      <c r="D16" s="130">
        <v>0.006179113445126172</v>
      </c>
      <c r="E16" s="130">
        <v>2.2438644894340767</v>
      </c>
      <c r="F16" s="91" t="s">
        <v>985</v>
      </c>
      <c r="G16" s="91" t="b">
        <v>0</v>
      </c>
      <c r="H16" s="91" t="b">
        <v>0</v>
      </c>
      <c r="I16" s="91" t="b">
        <v>0</v>
      </c>
      <c r="J16" s="91" t="b">
        <v>0</v>
      </c>
      <c r="K16" s="91" t="b">
        <v>0</v>
      </c>
      <c r="L16" s="91" t="b">
        <v>0</v>
      </c>
    </row>
    <row r="17" spans="1:12" ht="15">
      <c r="A17" s="91" t="s">
        <v>955</v>
      </c>
      <c r="B17" s="91" t="s">
        <v>956</v>
      </c>
      <c r="C17" s="91">
        <v>3</v>
      </c>
      <c r="D17" s="130">
        <v>0.006179113445126172</v>
      </c>
      <c r="E17" s="130">
        <v>2.2438644894340767</v>
      </c>
      <c r="F17" s="91" t="s">
        <v>985</v>
      </c>
      <c r="G17" s="91" t="b">
        <v>0</v>
      </c>
      <c r="H17" s="91" t="b">
        <v>0</v>
      </c>
      <c r="I17" s="91" t="b">
        <v>0</v>
      </c>
      <c r="J17" s="91" t="b">
        <v>0</v>
      </c>
      <c r="K17" s="91" t="b">
        <v>0</v>
      </c>
      <c r="L17" s="91" t="b">
        <v>0</v>
      </c>
    </row>
    <row r="18" spans="1:12" ht="15">
      <c r="A18" s="91" t="s">
        <v>956</v>
      </c>
      <c r="B18" s="91" t="s">
        <v>957</v>
      </c>
      <c r="C18" s="91">
        <v>3</v>
      </c>
      <c r="D18" s="130">
        <v>0.006179113445126172</v>
      </c>
      <c r="E18" s="130">
        <v>2.2438644894340767</v>
      </c>
      <c r="F18" s="91" t="s">
        <v>985</v>
      </c>
      <c r="G18" s="91" t="b">
        <v>0</v>
      </c>
      <c r="H18" s="91" t="b">
        <v>0</v>
      </c>
      <c r="I18" s="91" t="b">
        <v>0</v>
      </c>
      <c r="J18" s="91" t="b">
        <v>0</v>
      </c>
      <c r="K18" s="91" t="b">
        <v>0</v>
      </c>
      <c r="L18" s="91" t="b">
        <v>0</v>
      </c>
    </row>
    <row r="19" spans="1:12" ht="15">
      <c r="A19" s="91" t="s">
        <v>957</v>
      </c>
      <c r="B19" s="91" t="s">
        <v>958</v>
      </c>
      <c r="C19" s="91">
        <v>3</v>
      </c>
      <c r="D19" s="130">
        <v>0.006179113445126172</v>
      </c>
      <c r="E19" s="130">
        <v>2.2438644894340767</v>
      </c>
      <c r="F19" s="91" t="s">
        <v>985</v>
      </c>
      <c r="G19" s="91" t="b">
        <v>0</v>
      </c>
      <c r="H19" s="91" t="b">
        <v>0</v>
      </c>
      <c r="I19" s="91" t="b">
        <v>0</v>
      </c>
      <c r="J19" s="91" t="b">
        <v>0</v>
      </c>
      <c r="K19" s="91" t="b">
        <v>0</v>
      </c>
      <c r="L19" s="91" t="b">
        <v>0</v>
      </c>
    </row>
    <row r="20" spans="1:12" ht="15">
      <c r="A20" s="91" t="s">
        <v>958</v>
      </c>
      <c r="B20" s="91" t="s">
        <v>959</v>
      </c>
      <c r="C20" s="91">
        <v>3</v>
      </c>
      <c r="D20" s="130">
        <v>0.006179113445126172</v>
      </c>
      <c r="E20" s="130">
        <v>2.2438644894340767</v>
      </c>
      <c r="F20" s="91" t="s">
        <v>985</v>
      </c>
      <c r="G20" s="91" t="b">
        <v>0</v>
      </c>
      <c r="H20" s="91" t="b">
        <v>0</v>
      </c>
      <c r="I20" s="91" t="b">
        <v>0</v>
      </c>
      <c r="J20" s="91" t="b">
        <v>0</v>
      </c>
      <c r="K20" s="91" t="b">
        <v>0</v>
      </c>
      <c r="L20" s="91" t="b">
        <v>0</v>
      </c>
    </row>
    <row r="21" spans="1:12" ht="15">
      <c r="A21" s="91" t="s">
        <v>795</v>
      </c>
      <c r="B21" s="91" t="s">
        <v>792</v>
      </c>
      <c r="C21" s="91">
        <v>3</v>
      </c>
      <c r="D21" s="130">
        <v>0.006179113445126172</v>
      </c>
      <c r="E21" s="130">
        <v>2.1189257528257768</v>
      </c>
      <c r="F21" s="91" t="s">
        <v>985</v>
      </c>
      <c r="G21" s="91" t="b">
        <v>0</v>
      </c>
      <c r="H21" s="91" t="b">
        <v>0</v>
      </c>
      <c r="I21" s="91" t="b">
        <v>0</v>
      </c>
      <c r="J21" s="91" t="b">
        <v>0</v>
      </c>
      <c r="K21" s="91" t="b">
        <v>0</v>
      </c>
      <c r="L21" s="91" t="b">
        <v>0</v>
      </c>
    </row>
    <row r="22" spans="1:12" ht="15">
      <c r="A22" s="91" t="s">
        <v>794</v>
      </c>
      <c r="B22" s="91" t="s">
        <v>240</v>
      </c>
      <c r="C22" s="91">
        <v>3</v>
      </c>
      <c r="D22" s="130">
        <v>0.006179113445126172</v>
      </c>
      <c r="E22" s="130">
        <v>2.2438644894340767</v>
      </c>
      <c r="F22" s="91" t="s">
        <v>985</v>
      </c>
      <c r="G22" s="91" t="b">
        <v>0</v>
      </c>
      <c r="H22" s="91" t="b">
        <v>0</v>
      </c>
      <c r="I22" s="91" t="b">
        <v>0</v>
      </c>
      <c r="J22" s="91" t="b">
        <v>0</v>
      </c>
      <c r="K22" s="91" t="b">
        <v>0</v>
      </c>
      <c r="L22" s="91" t="b">
        <v>0</v>
      </c>
    </row>
    <row r="23" spans="1:12" ht="15">
      <c r="A23" s="91" t="s">
        <v>962</v>
      </c>
      <c r="B23" s="91" t="s">
        <v>774</v>
      </c>
      <c r="C23" s="91">
        <v>2</v>
      </c>
      <c r="D23" s="130">
        <v>0.004736190956607224</v>
      </c>
      <c r="E23" s="130">
        <v>1.6795930589955141</v>
      </c>
      <c r="F23" s="91" t="s">
        <v>985</v>
      </c>
      <c r="G23" s="91" t="b">
        <v>0</v>
      </c>
      <c r="H23" s="91" t="b">
        <v>0</v>
      </c>
      <c r="I23" s="91" t="b">
        <v>0</v>
      </c>
      <c r="J23" s="91" t="b">
        <v>0</v>
      </c>
      <c r="K23" s="91" t="b">
        <v>0</v>
      </c>
      <c r="L23" s="91" t="b">
        <v>0</v>
      </c>
    </row>
    <row r="24" spans="1:12" ht="15">
      <c r="A24" s="91" t="s">
        <v>969</v>
      </c>
      <c r="B24" s="91" t="s">
        <v>970</v>
      </c>
      <c r="C24" s="91">
        <v>2</v>
      </c>
      <c r="D24" s="130">
        <v>0.004736190956607224</v>
      </c>
      <c r="E24" s="130">
        <v>2.419955748489758</v>
      </c>
      <c r="F24" s="91" t="s">
        <v>985</v>
      </c>
      <c r="G24" s="91" t="b">
        <v>0</v>
      </c>
      <c r="H24" s="91" t="b">
        <v>0</v>
      </c>
      <c r="I24" s="91" t="b">
        <v>0</v>
      </c>
      <c r="J24" s="91" t="b">
        <v>0</v>
      </c>
      <c r="K24" s="91" t="b">
        <v>0</v>
      </c>
      <c r="L24" s="91" t="b">
        <v>0</v>
      </c>
    </row>
    <row r="25" spans="1:12" ht="15">
      <c r="A25" s="91" t="s">
        <v>227</v>
      </c>
      <c r="B25" s="91" t="s">
        <v>798</v>
      </c>
      <c r="C25" s="91">
        <v>2</v>
      </c>
      <c r="D25" s="130">
        <v>0.004736190956607224</v>
      </c>
      <c r="E25" s="130">
        <v>2.419955748489758</v>
      </c>
      <c r="F25" s="91" t="s">
        <v>985</v>
      </c>
      <c r="G25" s="91" t="b">
        <v>0</v>
      </c>
      <c r="H25" s="91" t="b">
        <v>0</v>
      </c>
      <c r="I25" s="91" t="b">
        <v>0</v>
      </c>
      <c r="J25" s="91" t="b">
        <v>0</v>
      </c>
      <c r="K25" s="91" t="b">
        <v>0</v>
      </c>
      <c r="L25" s="91" t="b">
        <v>0</v>
      </c>
    </row>
    <row r="26" spans="1:12" ht="15">
      <c r="A26" s="91" t="s">
        <v>959</v>
      </c>
      <c r="B26" s="91" t="s">
        <v>797</v>
      </c>
      <c r="C26" s="91">
        <v>2</v>
      </c>
      <c r="D26" s="130">
        <v>0.004736190956607224</v>
      </c>
      <c r="E26" s="130">
        <v>1.845924480762039</v>
      </c>
      <c r="F26" s="91" t="s">
        <v>985</v>
      </c>
      <c r="G26" s="91" t="b">
        <v>0</v>
      </c>
      <c r="H26" s="91" t="b">
        <v>0</v>
      </c>
      <c r="I26" s="91" t="b">
        <v>0</v>
      </c>
      <c r="J26" s="91" t="b">
        <v>0</v>
      </c>
      <c r="K26" s="91" t="b">
        <v>0</v>
      </c>
      <c r="L26" s="91" t="b">
        <v>0</v>
      </c>
    </row>
    <row r="27" spans="1:12" ht="15">
      <c r="A27" s="91" t="s">
        <v>797</v>
      </c>
      <c r="B27" s="91" t="s">
        <v>975</v>
      </c>
      <c r="C27" s="91">
        <v>2</v>
      </c>
      <c r="D27" s="130">
        <v>0.004736190956607224</v>
      </c>
      <c r="E27" s="130">
        <v>2.02201573981772</v>
      </c>
      <c r="F27" s="91" t="s">
        <v>985</v>
      </c>
      <c r="G27" s="91" t="b">
        <v>0</v>
      </c>
      <c r="H27" s="91" t="b">
        <v>0</v>
      </c>
      <c r="I27" s="91" t="b">
        <v>0</v>
      </c>
      <c r="J27" s="91" t="b">
        <v>0</v>
      </c>
      <c r="K27" s="91" t="b">
        <v>0</v>
      </c>
      <c r="L27" s="91" t="b">
        <v>0</v>
      </c>
    </row>
    <row r="28" spans="1:12" ht="15">
      <c r="A28" s="91" t="s">
        <v>773</v>
      </c>
      <c r="B28" s="91" t="s">
        <v>557</v>
      </c>
      <c r="C28" s="91">
        <v>2</v>
      </c>
      <c r="D28" s="130">
        <v>0.004736190956607224</v>
      </c>
      <c r="E28" s="130">
        <v>1.4199557484897578</v>
      </c>
      <c r="F28" s="91" t="s">
        <v>985</v>
      </c>
      <c r="G28" s="91" t="b">
        <v>0</v>
      </c>
      <c r="H28" s="91" t="b">
        <v>0</v>
      </c>
      <c r="I28" s="91" t="b">
        <v>0</v>
      </c>
      <c r="J28" s="91" t="b">
        <v>0</v>
      </c>
      <c r="K28" s="91" t="b">
        <v>0</v>
      </c>
      <c r="L28" s="91" t="b">
        <v>0</v>
      </c>
    </row>
    <row r="29" spans="1:12" ht="15">
      <c r="A29" s="91" t="s">
        <v>785</v>
      </c>
      <c r="B29" s="91" t="s">
        <v>786</v>
      </c>
      <c r="C29" s="91">
        <v>2</v>
      </c>
      <c r="D29" s="130">
        <v>0.004736190956607224</v>
      </c>
      <c r="E29" s="130">
        <v>2.419955748489758</v>
      </c>
      <c r="F29" s="91" t="s">
        <v>985</v>
      </c>
      <c r="G29" s="91" t="b">
        <v>0</v>
      </c>
      <c r="H29" s="91" t="b">
        <v>0</v>
      </c>
      <c r="I29" s="91" t="b">
        <v>0</v>
      </c>
      <c r="J29" s="91" t="b">
        <v>0</v>
      </c>
      <c r="K29" s="91" t="b">
        <v>0</v>
      </c>
      <c r="L29" s="91" t="b">
        <v>0</v>
      </c>
    </row>
    <row r="30" spans="1:12" ht="15">
      <c r="A30" s="91" t="s">
        <v>786</v>
      </c>
      <c r="B30" s="91" t="s">
        <v>787</v>
      </c>
      <c r="C30" s="91">
        <v>2</v>
      </c>
      <c r="D30" s="130">
        <v>0.004736190956607224</v>
      </c>
      <c r="E30" s="130">
        <v>2.419955748489758</v>
      </c>
      <c r="F30" s="91" t="s">
        <v>985</v>
      </c>
      <c r="G30" s="91" t="b">
        <v>0</v>
      </c>
      <c r="H30" s="91" t="b">
        <v>0</v>
      </c>
      <c r="I30" s="91" t="b">
        <v>0</v>
      </c>
      <c r="J30" s="91" t="b">
        <v>0</v>
      </c>
      <c r="K30" s="91" t="b">
        <v>0</v>
      </c>
      <c r="L30" s="91" t="b">
        <v>0</v>
      </c>
    </row>
    <row r="31" spans="1:12" ht="15">
      <c r="A31" s="91" t="s">
        <v>787</v>
      </c>
      <c r="B31" s="91" t="s">
        <v>788</v>
      </c>
      <c r="C31" s="91">
        <v>2</v>
      </c>
      <c r="D31" s="130">
        <v>0.004736190956607224</v>
      </c>
      <c r="E31" s="130">
        <v>2.419955748489758</v>
      </c>
      <c r="F31" s="91" t="s">
        <v>985</v>
      </c>
      <c r="G31" s="91" t="b">
        <v>0</v>
      </c>
      <c r="H31" s="91" t="b">
        <v>0</v>
      </c>
      <c r="I31" s="91" t="b">
        <v>0</v>
      </c>
      <c r="J31" s="91" t="b">
        <v>0</v>
      </c>
      <c r="K31" s="91" t="b">
        <v>0</v>
      </c>
      <c r="L31" s="91" t="b">
        <v>0</v>
      </c>
    </row>
    <row r="32" spans="1:12" ht="15">
      <c r="A32" s="91" t="s">
        <v>788</v>
      </c>
      <c r="B32" s="91" t="s">
        <v>784</v>
      </c>
      <c r="C32" s="91">
        <v>2</v>
      </c>
      <c r="D32" s="130">
        <v>0.004736190956607224</v>
      </c>
      <c r="E32" s="130">
        <v>2.2438644894340767</v>
      </c>
      <c r="F32" s="91" t="s">
        <v>985</v>
      </c>
      <c r="G32" s="91" t="b">
        <v>0</v>
      </c>
      <c r="H32" s="91" t="b">
        <v>0</v>
      </c>
      <c r="I32" s="91" t="b">
        <v>0</v>
      </c>
      <c r="J32" s="91" t="b">
        <v>0</v>
      </c>
      <c r="K32" s="91" t="b">
        <v>0</v>
      </c>
      <c r="L32" s="91" t="b">
        <v>0</v>
      </c>
    </row>
    <row r="33" spans="1:12" ht="15">
      <c r="A33" s="91" t="s">
        <v>784</v>
      </c>
      <c r="B33" s="91" t="s">
        <v>789</v>
      </c>
      <c r="C33" s="91">
        <v>2</v>
      </c>
      <c r="D33" s="130">
        <v>0.004736190956607224</v>
      </c>
      <c r="E33" s="130">
        <v>2.2438644894340767</v>
      </c>
      <c r="F33" s="91" t="s">
        <v>985</v>
      </c>
      <c r="G33" s="91" t="b">
        <v>0</v>
      </c>
      <c r="H33" s="91" t="b">
        <v>0</v>
      </c>
      <c r="I33" s="91" t="b">
        <v>0</v>
      </c>
      <c r="J33" s="91" t="b">
        <v>0</v>
      </c>
      <c r="K33" s="91" t="b">
        <v>0</v>
      </c>
      <c r="L33" s="91" t="b">
        <v>0</v>
      </c>
    </row>
    <row r="34" spans="1:12" ht="15">
      <c r="A34" s="91" t="s">
        <v>789</v>
      </c>
      <c r="B34" s="91" t="s">
        <v>790</v>
      </c>
      <c r="C34" s="91">
        <v>2</v>
      </c>
      <c r="D34" s="130">
        <v>0.004736190956607224</v>
      </c>
      <c r="E34" s="130">
        <v>2.419955748489758</v>
      </c>
      <c r="F34" s="91" t="s">
        <v>985</v>
      </c>
      <c r="G34" s="91" t="b">
        <v>0</v>
      </c>
      <c r="H34" s="91" t="b">
        <v>0</v>
      </c>
      <c r="I34" s="91" t="b">
        <v>0</v>
      </c>
      <c r="J34" s="91" t="b">
        <v>0</v>
      </c>
      <c r="K34" s="91" t="b">
        <v>0</v>
      </c>
      <c r="L34" s="91" t="b">
        <v>0</v>
      </c>
    </row>
    <row r="35" spans="1:12" ht="15">
      <c r="A35" s="91" t="s">
        <v>790</v>
      </c>
      <c r="B35" s="91" t="s">
        <v>977</v>
      </c>
      <c r="C35" s="91">
        <v>2</v>
      </c>
      <c r="D35" s="130">
        <v>0.004736190956607224</v>
      </c>
      <c r="E35" s="130">
        <v>2.419955748489758</v>
      </c>
      <c r="F35" s="91" t="s">
        <v>985</v>
      </c>
      <c r="G35" s="91" t="b">
        <v>0</v>
      </c>
      <c r="H35" s="91" t="b">
        <v>0</v>
      </c>
      <c r="I35" s="91" t="b">
        <v>0</v>
      </c>
      <c r="J35" s="91" t="b">
        <v>0</v>
      </c>
      <c r="K35" s="91" t="b">
        <v>0</v>
      </c>
      <c r="L35" s="91" t="b">
        <v>0</v>
      </c>
    </row>
    <row r="36" spans="1:12" ht="15">
      <c r="A36" s="91" t="s">
        <v>977</v>
      </c>
      <c r="B36" s="91" t="s">
        <v>960</v>
      </c>
      <c r="C36" s="91">
        <v>2</v>
      </c>
      <c r="D36" s="130">
        <v>0.004736190956607224</v>
      </c>
      <c r="E36" s="130">
        <v>2.2438644894340767</v>
      </c>
      <c r="F36" s="91" t="s">
        <v>985</v>
      </c>
      <c r="G36" s="91" t="b">
        <v>0</v>
      </c>
      <c r="H36" s="91" t="b">
        <v>0</v>
      </c>
      <c r="I36" s="91" t="b">
        <v>0</v>
      </c>
      <c r="J36" s="91" t="b">
        <v>0</v>
      </c>
      <c r="K36" s="91" t="b">
        <v>0</v>
      </c>
      <c r="L36" s="91" t="b">
        <v>0</v>
      </c>
    </row>
    <row r="37" spans="1:12" ht="15">
      <c r="A37" s="91" t="s">
        <v>960</v>
      </c>
      <c r="B37" s="91" t="s">
        <v>978</v>
      </c>
      <c r="C37" s="91">
        <v>2</v>
      </c>
      <c r="D37" s="130">
        <v>0.004736190956607224</v>
      </c>
      <c r="E37" s="130">
        <v>2.2438644894340767</v>
      </c>
      <c r="F37" s="91" t="s">
        <v>985</v>
      </c>
      <c r="G37" s="91" t="b">
        <v>0</v>
      </c>
      <c r="H37" s="91" t="b">
        <v>0</v>
      </c>
      <c r="I37" s="91" t="b">
        <v>0</v>
      </c>
      <c r="J37" s="91" t="b">
        <v>0</v>
      </c>
      <c r="K37" s="91" t="b">
        <v>0</v>
      </c>
      <c r="L37" s="91" t="b">
        <v>0</v>
      </c>
    </row>
    <row r="38" spans="1:12" ht="15">
      <c r="A38" s="91" t="s">
        <v>978</v>
      </c>
      <c r="B38" s="91" t="s">
        <v>783</v>
      </c>
      <c r="C38" s="91">
        <v>2</v>
      </c>
      <c r="D38" s="130">
        <v>0.004736190956607224</v>
      </c>
      <c r="E38" s="130">
        <v>1.9428344937700954</v>
      </c>
      <c r="F38" s="91" t="s">
        <v>985</v>
      </c>
      <c r="G38" s="91" t="b">
        <v>0</v>
      </c>
      <c r="H38" s="91" t="b">
        <v>0</v>
      </c>
      <c r="I38" s="91" t="b">
        <v>0</v>
      </c>
      <c r="J38" s="91" t="b">
        <v>0</v>
      </c>
      <c r="K38" s="91" t="b">
        <v>0</v>
      </c>
      <c r="L38" s="91" t="b">
        <v>0</v>
      </c>
    </row>
    <row r="39" spans="1:12" ht="15">
      <c r="A39" s="91" t="s">
        <v>783</v>
      </c>
      <c r="B39" s="91" t="s">
        <v>979</v>
      </c>
      <c r="C39" s="91">
        <v>2</v>
      </c>
      <c r="D39" s="130">
        <v>0.004736190956607224</v>
      </c>
      <c r="E39" s="130">
        <v>1.9428344937700954</v>
      </c>
      <c r="F39" s="91" t="s">
        <v>985</v>
      </c>
      <c r="G39" s="91" t="b">
        <v>0</v>
      </c>
      <c r="H39" s="91" t="b">
        <v>0</v>
      </c>
      <c r="I39" s="91" t="b">
        <v>0</v>
      </c>
      <c r="J39" s="91" t="b">
        <v>0</v>
      </c>
      <c r="K39" s="91" t="b">
        <v>0</v>
      </c>
      <c r="L39" s="91" t="b">
        <v>0</v>
      </c>
    </row>
    <row r="40" spans="1:12" ht="15">
      <c r="A40" s="91" t="s">
        <v>979</v>
      </c>
      <c r="B40" s="91" t="s">
        <v>980</v>
      </c>
      <c r="C40" s="91">
        <v>2</v>
      </c>
      <c r="D40" s="130">
        <v>0.004736190956607224</v>
      </c>
      <c r="E40" s="130">
        <v>2.419955748489758</v>
      </c>
      <c r="F40" s="91" t="s">
        <v>985</v>
      </c>
      <c r="G40" s="91" t="b">
        <v>0</v>
      </c>
      <c r="H40" s="91" t="b">
        <v>0</v>
      </c>
      <c r="I40" s="91" t="b">
        <v>0</v>
      </c>
      <c r="J40" s="91" t="b">
        <v>0</v>
      </c>
      <c r="K40" s="91" t="b">
        <v>0</v>
      </c>
      <c r="L40" s="91" t="b">
        <v>0</v>
      </c>
    </row>
    <row r="41" spans="1:12" ht="15">
      <c r="A41" s="91" t="s">
        <v>980</v>
      </c>
      <c r="B41" s="91" t="s">
        <v>981</v>
      </c>
      <c r="C41" s="91">
        <v>2</v>
      </c>
      <c r="D41" s="130">
        <v>0.004736190956607224</v>
      </c>
      <c r="E41" s="130">
        <v>2.419955748489758</v>
      </c>
      <c r="F41" s="91" t="s">
        <v>985</v>
      </c>
      <c r="G41" s="91" t="b">
        <v>0</v>
      </c>
      <c r="H41" s="91" t="b">
        <v>0</v>
      </c>
      <c r="I41" s="91" t="b">
        <v>0</v>
      </c>
      <c r="J41" s="91" t="b">
        <v>0</v>
      </c>
      <c r="K41" s="91" t="b">
        <v>0</v>
      </c>
      <c r="L41" s="91" t="b">
        <v>0</v>
      </c>
    </row>
    <row r="42" spans="1:12" ht="15">
      <c r="A42" s="91" t="s">
        <v>775</v>
      </c>
      <c r="B42" s="91" t="s">
        <v>261</v>
      </c>
      <c r="C42" s="91">
        <v>4</v>
      </c>
      <c r="D42" s="130">
        <v>0.011381791784703795</v>
      </c>
      <c r="E42" s="130">
        <v>1.475509770563083</v>
      </c>
      <c r="F42" s="91" t="s">
        <v>702</v>
      </c>
      <c r="G42" s="91" t="b">
        <v>0</v>
      </c>
      <c r="H42" s="91" t="b">
        <v>0</v>
      </c>
      <c r="I42" s="91" t="b">
        <v>0</v>
      </c>
      <c r="J42" s="91" t="b">
        <v>0</v>
      </c>
      <c r="K42" s="91" t="b">
        <v>0</v>
      </c>
      <c r="L42" s="91" t="b">
        <v>0</v>
      </c>
    </row>
    <row r="43" spans="1:12" ht="15">
      <c r="A43" s="91" t="s">
        <v>261</v>
      </c>
      <c r="B43" s="91" t="s">
        <v>779</v>
      </c>
      <c r="C43" s="91">
        <v>3</v>
      </c>
      <c r="D43" s="130">
        <v>0.009798351279015726</v>
      </c>
      <c r="E43" s="130">
        <v>1.0318122713303703</v>
      </c>
      <c r="F43" s="91" t="s">
        <v>702</v>
      </c>
      <c r="G43" s="91" t="b">
        <v>0</v>
      </c>
      <c r="H43" s="91" t="b">
        <v>0</v>
      </c>
      <c r="I43" s="91" t="b">
        <v>0</v>
      </c>
      <c r="J43" s="91" t="b">
        <v>0</v>
      </c>
      <c r="K43" s="91" t="b">
        <v>0</v>
      </c>
      <c r="L43" s="91" t="b">
        <v>0</v>
      </c>
    </row>
    <row r="44" spans="1:12" ht="15">
      <c r="A44" s="91" t="s">
        <v>962</v>
      </c>
      <c r="B44" s="91" t="s">
        <v>774</v>
      </c>
      <c r="C44" s="91">
        <v>2</v>
      </c>
      <c r="D44" s="130">
        <v>0.0077180339102911645</v>
      </c>
      <c r="E44" s="130">
        <v>1.7307822756663893</v>
      </c>
      <c r="F44" s="91" t="s">
        <v>702</v>
      </c>
      <c r="G44" s="91" t="b">
        <v>0</v>
      </c>
      <c r="H44" s="91" t="b">
        <v>0</v>
      </c>
      <c r="I44" s="91" t="b">
        <v>0</v>
      </c>
      <c r="J44" s="91" t="b">
        <v>0</v>
      </c>
      <c r="K44" s="91" t="b">
        <v>0</v>
      </c>
      <c r="L44" s="91" t="b">
        <v>0</v>
      </c>
    </row>
    <row r="45" spans="1:12" ht="15">
      <c r="A45" s="91" t="s">
        <v>785</v>
      </c>
      <c r="B45" s="91" t="s">
        <v>786</v>
      </c>
      <c r="C45" s="91">
        <v>2</v>
      </c>
      <c r="D45" s="130">
        <v>0.009264490382906066</v>
      </c>
      <c r="E45" s="130">
        <v>1.6857417386022637</v>
      </c>
      <c r="F45" s="91" t="s">
        <v>703</v>
      </c>
      <c r="G45" s="91" t="b">
        <v>0</v>
      </c>
      <c r="H45" s="91" t="b">
        <v>0</v>
      </c>
      <c r="I45" s="91" t="b">
        <v>0</v>
      </c>
      <c r="J45" s="91" t="b">
        <v>0</v>
      </c>
      <c r="K45" s="91" t="b">
        <v>0</v>
      </c>
      <c r="L45" s="91" t="b">
        <v>0</v>
      </c>
    </row>
    <row r="46" spans="1:12" ht="15">
      <c r="A46" s="91" t="s">
        <v>786</v>
      </c>
      <c r="B46" s="91" t="s">
        <v>787</v>
      </c>
      <c r="C46" s="91">
        <v>2</v>
      </c>
      <c r="D46" s="130">
        <v>0.009264490382906066</v>
      </c>
      <c r="E46" s="130">
        <v>1.6857417386022637</v>
      </c>
      <c r="F46" s="91" t="s">
        <v>703</v>
      </c>
      <c r="G46" s="91" t="b">
        <v>0</v>
      </c>
      <c r="H46" s="91" t="b">
        <v>0</v>
      </c>
      <c r="I46" s="91" t="b">
        <v>0</v>
      </c>
      <c r="J46" s="91" t="b">
        <v>0</v>
      </c>
      <c r="K46" s="91" t="b">
        <v>0</v>
      </c>
      <c r="L46" s="91" t="b">
        <v>0</v>
      </c>
    </row>
    <row r="47" spans="1:12" ht="15">
      <c r="A47" s="91" t="s">
        <v>787</v>
      </c>
      <c r="B47" s="91" t="s">
        <v>788</v>
      </c>
      <c r="C47" s="91">
        <v>2</v>
      </c>
      <c r="D47" s="130">
        <v>0.009264490382906066</v>
      </c>
      <c r="E47" s="130">
        <v>1.6857417386022637</v>
      </c>
      <c r="F47" s="91" t="s">
        <v>703</v>
      </c>
      <c r="G47" s="91" t="b">
        <v>0</v>
      </c>
      <c r="H47" s="91" t="b">
        <v>0</v>
      </c>
      <c r="I47" s="91" t="b">
        <v>0</v>
      </c>
      <c r="J47" s="91" t="b">
        <v>0</v>
      </c>
      <c r="K47" s="91" t="b">
        <v>0</v>
      </c>
      <c r="L47" s="91" t="b">
        <v>0</v>
      </c>
    </row>
    <row r="48" spans="1:12" ht="15">
      <c r="A48" s="91" t="s">
        <v>788</v>
      </c>
      <c r="B48" s="91" t="s">
        <v>784</v>
      </c>
      <c r="C48" s="91">
        <v>2</v>
      </c>
      <c r="D48" s="130">
        <v>0.009264490382906066</v>
      </c>
      <c r="E48" s="130">
        <v>1.5096504795465824</v>
      </c>
      <c r="F48" s="91" t="s">
        <v>703</v>
      </c>
      <c r="G48" s="91" t="b">
        <v>0</v>
      </c>
      <c r="H48" s="91" t="b">
        <v>0</v>
      </c>
      <c r="I48" s="91" t="b">
        <v>0</v>
      </c>
      <c r="J48" s="91" t="b">
        <v>0</v>
      </c>
      <c r="K48" s="91" t="b">
        <v>0</v>
      </c>
      <c r="L48" s="91" t="b">
        <v>0</v>
      </c>
    </row>
    <row r="49" spans="1:12" ht="15">
      <c r="A49" s="91" t="s">
        <v>784</v>
      </c>
      <c r="B49" s="91" t="s">
        <v>789</v>
      </c>
      <c r="C49" s="91">
        <v>2</v>
      </c>
      <c r="D49" s="130">
        <v>0.009264490382906066</v>
      </c>
      <c r="E49" s="130">
        <v>1.5096504795465824</v>
      </c>
      <c r="F49" s="91" t="s">
        <v>703</v>
      </c>
      <c r="G49" s="91" t="b">
        <v>0</v>
      </c>
      <c r="H49" s="91" t="b">
        <v>0</v>
      </c>
      <c r="I49" s="91" t="b">
        <v>0</v>
      </c>
      <c r="J49" s="91" t="b">
        <v>0</v>
      </c>
      <c r="K49" s="91" t="b">
        <v>0</v>
      </c>
      <c r="L49" s="91" t="b">
        <v>0</v>
      </c>
    </row>
    <row r="50" spans="1:12" ht="15">
      <c r="A50" s="91" t="s">
        <v>789</v>
      </c>
      <c r="B50" s="91" t="s">
        <v>790</v>
      </c>
      <c r="C50" s="91">
        <v>2</v>
      </c>
      <c r="D50" s="130">
        <v>0.009264490382906066</v>
      </c>
      <c r="E50" s="130">
        <v>1.6857417386022637</v>
      </c>
      <c r="F50" s="91" t="s">
        <v>703</v>
      </c>
      <c r="G50" s="91" t="b">
        <v>0</v>
      </c>
      <c r="H50" s="91" t="b">
        <v>0</v>
      </c>
      <c r="I50" s="91" t="b">
        <v>0</v>
      </c>
      <c r="J50" s="91" t="b">
        <v>0</v>
      </c>
      <c r="K50" s="91" t="b">
        <v>0</v>
      </c>
      <c r="L50" s="91" t="b">
        <v>0</v>
      </c>
    </row>
    <row r="51" spans="1:12" ht="15">
      <c r="A51" s="91" t="s">
        <v>790</v>
      </c>
      <c r="B51" s="91" t="s">
        <v>977</v>
      </c>
      <c r="C51" s="91">
        <v>2</v>
      </c>
      <c r="D51" s="130">
        <v>0.009264490382906066</v>
      </c>
      <c r="E51" s="130">
        <v>1.6857417386022637</v>
      </c>
      <c r="F51" s="91" t="s">
        <v>703</v>
      </c>
      <c r="G51" s="91" t="b">
        <v>0</v>
      </c>
      <c r="H51" s="91" t="b">
        <v>0</v>
      </c>
      <c r="I51" s="91" t="b">
        <v>0</v>
      </c>
      <c r="J51" s="91" t="b">
        <v>0</v>
      </c>
      <c r="K51" s="91" t="b">
        <v>0</v>
      </c>
      <c r="L51" s="91" t="b">
        <v>0</v>
      </c>
    </row>
    <row r="52" spans="1:12" ht="15">
      <c r="A52" s="91" t="s">
        <v>977</v>
      </c>
      <c r="B52" s="91" t="s">
        <v>960</v>
      </c>
      <c r="C52" s="91">
        <v>2</v>
      </c>
      <c r="D52" s="130">
        <v>0.009264490382906066</v>
      </c>
      <c r="E52" s="130">
        <v>1.6857417386022637</v>
      </c>
      <c r="F52" s="91" t="s">
        <v>703</v>
      </c>
      <c r="G52" s="91" t="b">
        <v>0</v>
      </c>
      <c r="H52" s="91" t="b">
        <v>0</v>
      </c>
      <c r="I52" s="91" t="b">
        <v>0</v>
      </c>
      <c r="J52" s="91" t="b">
        <v>0</v>
      </c>
      <c r="K52" s="91" t="b">
        <v>0</v>
      </c>
      <c r="L52" s="91" t="b">
        <v>0</v>
      </c>
    </row>
    <row r="53" spans="1:12" ht="15">
      <c r="A53" s="91" t="s">
        <v>960</v>
      </c>
      <c r="B53" s="91" t="s">
        <v>978</v>
      </c>
      <c r="C53" s="91">
        <v>2</v>
      </c>
      <c r="D53" s="130">
        <v>0.009264490382906066</v>
      </c>
      <c r="E53" s="130">
        <v>1.6857417386022637</v>
      </c>
      <c r="F53" s="91" t="s">
        <v>703</v>
      </c>
      <c r="G53" s="91" t="b">
        <v>0</v>
      </c>
      <c r="H53" s="91" t="b">
        <v>0</v>
      </c>
      <c r="I53" s="91" t="b">
        <v>0</v>
      </c>
      <c r="J53" s="91" t="b">
        <v>0</v>
      </c>
      <c r="K53" s="91" t="b">
        <v>0</v>
      </c>
      <c r="L53" s="91" t="b">
        <v>0</v>
      </c>
    </row>
    <row r="54" spans="1:12" ht="15">
      <c r="A54" s="91" t="s">
        <v>978</v>
      </c>
      <c r="B54" s="91" t="s">
        <v>783</v>
      </c>
      <c r="C54" s="91">
        <v>2</v>
      </c>
      <c r="D54" s="130">
        <v>0.009264490382906066</v>
      </c>
      <c r="E54" s="130">
        <v>1.3847117429382825</v>
      </c>
      <c r="F54" s="91" t="s">
        <v>703</v>
      </c>
      <c r="G54" s="91" t="b">
        <v>0</v>
      </c>
      <c r="H54" s="91" t="b">
        <v>0</v>
      </c>
      <c r="I54" s="91" t="b">
        <v>0</v>
      </c>
      <c r="J54" s="91" t="b">
        <v>0</v>
      </c>
      <c r="K54" s="91" t="b">
        <v>0</v>
      </c>
      <c r="L54" s="91" t="b">
        <v>0</v>
      </c>
    </row>
    <row r="55" spans="1:12" ht="15">
      <c r="A55" s="91" t="s">
        <v>783</v>
      </c>
      <c r="B55" s="91" t="s">
        <v>979</v>
      </c>
      <c r="C55" s="91">
        <v>2</v>
      </c>
      <c r="D55" s="130">
        <v>0.009264490382906066</v>
      </c>
      <c r="E55" s="130">
        <v>1.3847117429382825</v>
      </c>
      <c r="F55" s="91" t="s">
        <v>703</v>
      </c>
      <c r="G55" s="91" t="b">
        <v>0</v>
      </c>
      <c r="H55" s="91" t="b">
        <v>0</v>
      </c>
      <c r="I55" s="91" t="b">
        <v>0</v>
      </c>
      <c r="J55" s="91" t="b">
        <v>0</v>
      </c>
      <c r="K55" s="91" t="b">
        <v>0</v>
      </c>
      <c r="L55" s="91" t="b">
        <v>0</v>
      </c>
    </row>
    <row r="56" spans="1:12" ht="15">
      <c r="A56" s="91" t="s">
        <v>979</v>
      </c>
      <c r="B56" s="91" t="s">
        <v>980</v>
      </c>
      <c r="C56" s="91">
        <v>2</v>
      </c>
      <c r="D56" s="130">
        <v>0.009264490382906066</v>
      </c>
      <c r="E56" s="130">
        <v>1.6857417386022637</v>
      </c>
      <c r="F56" s="91" t="s">
        <v>703</v>
      </c>
      <c r="G56" s="91" t="b">
        <v>0</v>
      </c>
      <c r="H56" s="91" t="b">
        <v>0</v>
      </c>
      <c r="I56" s="91" t="b">
        <v>0</v>
      </c>
      <c r="J56" s="91" t="b">
        <v>0</v>
      </c>
      <c r="K56" s="91" t="b">
        <v>0</v>
      </c>
      <c r="L56" s="91" t="b">
        <v>0</v>
      </c>
    </row>
    <row r="57" spans="1:12" ht="15">
      <c r="A57" s="91" t="s">
        <v>980</v>
      </c>
      <c r="B57" s="91" t="s">
        <v>981</v>
      </c>
      <c r="C57" s="91">
        <v>2</v>
      </c>
      <c r="D57" s="130">
        <v>0.009264490382906066</v>
      </c>
      <c r="E57" s="130">
        <v>1.6857417386022637</v>
      </c>
      <c r="F57" s="91" t="s">
        <v>703</v>
      </c>
      <c r="G57" s="91" t="b">
        <v>0</v>
      </c>
      <c r="H57" s="91" t="b">
        <v>0</v>
      </c>
      <c r="I57" s="91" t="b">
        <v>0</v>
      </c>
      <c r="J57" s="91" t="b">
        <v>0</v>
      </c>
      <c r="K57" s="91" t="b">
        <v>0</v>
      </c>
      <c r="L57" s="91" t="b">
        <v>0</v>
      </c>
    </row>
    <row r="58" spans="1:12" ht="15">
      <c r="A58" s="91" t="s">
        <v>775</v>
      </c>
      <c r="B58" s="91" t="s">
        <v>261</v>
      </c>
      <c r="C58" s="91">
        <v>3</v>
      </c>
      <c r="D58" s="130">
        <v>0</v>
      </c>
      <c r="E58" s="130">
        <v>1.156347200859924</v>
      </c>
      <c r="F58" s="91" t="s">
        <v>704</v>
      </c>
      <c r="G58" s="91" t="b">
        <v>0</v>
      </c>
      <c r="H58" s="91" t="b">
        <v>0</v>
      </c>
      <c r="I58" s="91" t="b">
        <v>0</v>
      </c>
      <c r="J58" s="91" t="b">
        <v>0</v>
      </c>
      <c r="K58" s="91" t="b">
        <v>0</v>
      </c>
      <c r="L58" s="91" t="b">
        <v>0</v>
      </c>
    </row>
    <row r="59" spans="1:12" ht="15">
      <c r="A59" s="91" t="s">
        <v>261</v>
      </c>
      <c r="B59" s="91" t="s">
        <v>779</v>
      </c>
      <c r="C59" s="91">
        <v>3</v>
      </c>
      <c r="D59" s="130">
        <v>0</v>
      </c>
      <c r="E59" s="130">
        <v>1.156347200859924</v>
      </c>
      <c r="F59" s="91" t="s">
        <v>704</v>
      </c>
      <c r="G59" s="91" t="b">
        <v>0</v>
      </c>
      <c r="H59" s="91" t="b">
        <v>0</v>
      </c>
      <c r="I59" s="91" t="b">
        <v>0</v>
      </c>
      <c r="J59" s="91" t="b">
        <v>0</v>
      </c>
      <c r="K59" s="91" t="b">
        <v>0</v>
      </c>
      <c r="L59" s="91" t="b">
        <v>0</v>
      </c>
    </row>
    <row r="60" spans="1:12" ht="15">
      <c r="A60" s="91" t="s">
        <v>792</v>
      </c>
      <c r="B60" s="91" t="s">
        <v>793</v>
      </c>
      <c r="C60" s="91">
        <v>3</v>
      </c>
      <c r="D60" s="130">
        <v>0</v>
      </c>
      <c r="E60" s="130">
        <v>1.156347200859924</v>
      </c>
      <c r="F60" s="91" t="s">
        <v>704</v>
      </c>
      <c r="G60" s="91" t="b">
        <v>0</v>
      </c>
      <c r="H60" s="91" t="b">
        <v>0</v>
      </c>
      <c r="I60" s="91" t="b">
        <v>0</v>
      </c>
      <c r="J60" s="91" t="b">
        <v>0</v>
      </c>
      <c r="K60" s="91" t="b">
        <v>0</v>
      </c>
      <c r="L60" s="91" t="b">
        <v>0</v>
      </c>
    </row>
    <row r="61" spans="1:12" ht="15">
      <c r="A61" s="91" t="s">
        <v>793</v>
      </c>
      <c r="B61" s="91" t="s">
        <v>794</v>
      </c>
      <c r="C61" s="91">
        <v>3</v>
      </c>
      <c r="D61" s="130">
        <v>0</v>
      </c>
      <c r="E61" s="130">
        <v>1.156347200859924</v>
      </c>
      <c r="F61" s="91" t="s">
        <v>704</v>
      </c>
      <c r="G61" s="91" t="b">
        <v>0</v>
      </c>
      <c r="H61" s="91" t="b">
        <v>0</v>
      </c>
      <c r="I61" s="91" t="b">
        <v>0</v>
      </c>
      <c r="J61" s="91" t="b">
        <v>0</v>
      </c>
      <c r="K61" s="91" t="b">
        <v>0</v>
      </c>
      <c r="L61" s="91" t="b">
        <v>0</v>
      </c>
    </row>
    <row r="62" spans="1:12" ht="15">
      <c r="A62" s="91" t="s">
        <v>794</v>
      </c>
      <c r="B62" s="91" t="s">
        <v>240</v>
      </c>
      <c r="C62" s="91">
        <v>3</v>
      </c>
      <c r="D62" s="130">
        <v>0</v>
      </c>
      <c r="E62" s="130">
        <v>1.156347200859924</v>
      </c>
      <c r="F62" s="91" t="s">
        <v>704</v>
      </c>
      <c r="G62" s="91" t="b">
        <v>0</v>
      </c>
      <c r="H62" s="91" t="b">
        <v>0</v>
      </c>
      <c r="I62" s="91" t="b">
        <v>0</v>
      </c>
      <c r="J62" s="91" t="b">
        <v>0</v>
      </c>
      <c r="K62" s="91" t="b">
        <v>0</v>
      </c>
      <c r="L62" s="91" t="b">
        <v>0</v>
      </c>
    </row>
    <row r="63" spans="1:12" ht="15">
      <c r="A63" s="91" t="s">
        <v>795</v>
      </c>
      <c r="B63" s="91" t="s">
        <v>792</v>
      </c>
      <c r="C63" s="91">
        <v>2</v>
      </c>
      <c r="D63" s="130">
        <v>0.007656141698073097</v>
      </c>
      <c r="E63" s="130">
        <v>1.156347200859924</v>
      </c>
      <c r="F63" s="91" t="s">
        <v>704</v>
      </c>
      <c r="G63" s="91" t="b">
        <v>0</v>
      </c>
      <c r="H63" s="91" t="b">
        <v>0</v>
      </c>
      <c r="I63" s="91" t="b">
        <v>0</v>
      </c>
      <c r="J63" s="91" t="b">
        <v>0</v>
      </c>
      <c r="K63" s="91" t="b">
        <v>0</v>
      </c>
      <c r="L63" s="91" t="b">
        <v>0</v>
      </c>
    </row>
    <row r="64" spans="1:12" ht="15">
      <c r="A64" s="91" t="s">
        <v>798</v>
      </c>
      <c r="B64" s="91" t="s">
        <v>261</v>
      </c>
      <c r="C64" s="91">
        <v>3</v>
      </c>
      <c r="D64" s="130">
        <v>0</v>
      </c>
      <c r="E64" s="130">
        <v>1.2388820889151366</v>
      </c>
      <c r="F64" s="91" t="s">
        <v>705</v>
      </c>
      <c r="G64" s="91" t="b">
        <v>0</v>
      </c>
      <c r="H64" s="91" t="b">
        <v>0</v>
      </c>
      <c r="I64" s="91" t="b">
        <v>0</v>
      </c>
      <c r="J64" s="91" t="b">
        <v>0</v>
      </c>
      <c r="K64" s="91" t="b">
        <v>0</v>
      </c>
      <c r="L64" s="91" t="b">
        <v>0</v>
      </c>
    </row>
    <row r="65" spans="1:12" ht="15">
      <c r="A65" s="91" t="s">
        <v>261</v>
      </c>
      <c r="B65" s="91" t="s">
        <v>799</v>
      </c>
      <c r="C65" s="91">
        <v>3</v>
      </c>
      <c r="D65" s="130">
        <v>0</v>
      </c>
      <c r="E65" s="130">
        <v>1.2388820889151366</v>
      </c>
      <c r="F65" s="91" t="s">
        <v>705</v>
      </c>
      <c r="G65" s="91" t="b">
        <v>0</v>
      </c>
      <c r="H65" s="91" t="b">
        <v>0</v>
      </c>
      <c r="I65" s="91" t="b">
        <v>0</v>
      </c>
      <c r="J65" s="91" t="b">
        <v>0</v>
      </c>
      <c r="K65" s="91" t="b">
        <v>0</v>
      </c>
      <c r="L65" s="91" t="b">
        <v>0</v>
      </c>
    </row>
    <row r="66" spans="1:12" ht="15">
      <c r="A66" s="91" t="s">
        <v>799</v>
      </c>
      <c r="B66" s="91" t="s">
        <v>800</v>
      </c>
      <c r="C66" s="91">
        <v>3</v>
      </c>
      <c r="D66" s="130">
        <v>0</v>
      </c>
      <c r="E66" s="130">
        <v>1.2388820889151366</v>
      </c>
      <c r="F66" s="91" t="s">
        <v>705</v>
      </c>
      <c r="G66" s="91" t="b">
        <v>0</v>
      </c>
      <c r="H66" s="91" t="b">
        <v>0</v>
      </c>
      <c r="I66" s="91" t="b">
        <v>0</v>
      </c>
      <c r="J66" s="91" t="b">
        <v>0</v>
      </c>
      <c r="K66" s="91" t="b">
        <v>0</v>
      </c>
      <c r="L66" s="91" t="b">
        <v>0</v>
      </c>
    </row>
    <row r="67" spans="1:12" ht="15">
      <c r="A67" s="91" t="s">
        <v>800</v>
      </c>
      <c r="B67" s="91" t="s">
        <v>801</v>
      </c>
      <c r="C67" s="91">
        <v>3</v>
      </c>
      <c r="D67" s="130">
        <v>0</v>
      </c>
      <c r="E67" s="130">
        <v>1.2388820889151366</v>
      </c>
      <c r="F67" s="91" t="s">
        <v>705</v>
      </c>
      <c r="G67" s="91" t="b">
        <v>0</v>
      </c>
      <c r="H67" s="91" t="b">
        <v>0</v>
      </c>
      <c r="I67" s="91" t="b">
        <v>0</v>
      </c>
      <c r="J67" s="91" t="b">
        <v>0</v>
      </c>
      <c r="K67" s="91" t="b">
        <v>0</v>
      </c>
      <c r="L67" s="91" t="b">
        <v>0</v>
      </c>
    </row>
    <row r="68" spans="1:12" ht="15">
      <c r="A68" s="91" t="s">
        <v>801</v>
      </c>
      <c r="B68" s="91" t="s">
        <v>802</v>
      </c>
      <c r="C68" s="91">
        <v>3</v>
      </c>
      <c r="D68" s="130">
        <v>0</v>
      </c>
      <c r="E68" s="130">
        <v>1.2388820889151366</v>
      </c>
      <c r="F68" s="91" t="s">
        <v>705</v>
      </c>
      <c r="G68" s="91" t="b">
        <v>0</v>
      </c>
      <c r="H68" s="91" t="b">
        <v>0</v>
      </c>
      <c r="I68" s="91" t="b">
        <v>0</v>
      </c>
      <c r="J68" s="91" t="b">
        <v>0</v>
      </c>
      <c r="K68" s="91" t="b">
        <v>0</v>
      </c>
      <c r="L68" s="91" t="b">
        <v>0</v>
      </c>
    </row>
    <row r="69" spans="1:12" ht="15">
      <c r="A69" s="91" t="s">
        <v>802</v>
      </c>
      <c r="B69" s="91" t="s">
        <v>803</v>
      </c>
      <c r="C69" s="91">
        <v>3</v>
      </c>
      <c r="D69" s="130">
        <v>0</v>
      </c>
      <c r="E69" s="130">
        <v>1.2388820889151366</v>
      </c>
      <c r="F69" s="91" t="s">
        <v>705</v>
      </c>
      <c r="G69" s="91" t="b">
        <v>0</v>
      </c>
      <c r="H69" s="91" t="b">
        <v>0</v>
      </c>
      <c r="I69" s="91" t="b">
        <v>0</v>
      </c>
      <c r="J69" s="91" t="b">
        <v>0</v>
      </c>
      <c r="K69" s="91" t="b">
        <v>0</v>
      </c>
      <c r="L69" s="91" t="b">
        <v>0</v>
      </c>
    </row>
    <row r="70" spans="1:12" ht="15">
      <c r="A70" s="91" t="s">
        <v>803</v>
      </c>
      <c r="B70" s="91" t="s">
        <v>804</v>
      </c>
      <c r="C70" s="91">
        <v>3</v>
      </c>
      <c r="D70" s="130">
        <v>0</v>
      </c>
      <c r="E70" s="130">
        <v>1.2388820889151366</v>
      </c>
      <c r="F70" s="91" t="s">
        <v>705</v>
      </c>
      <c r="G70" s="91" t="b">
        <v>0</v>
      </c>
      <c r="H70" s="91" t="b">
        <v>0</v>
      </c>
      <c r="I70" s="91" t="b">
        <v>0</v>
      </c>
      <c r="J70" s="91" t="b">
        <v>0</v>
      </c>
      <c r="K70" s="91" t="b">
        <v>0</v>
      </c>
      <c r="L70" s="91" t="b">
        <v>0</v>
      </c>
    </row>
    <row r="71" spans="1:12" ht="15">
      <c r="A71" s="91" t="s">
        <v>804</v>
      </c>
      <c r="B71" s="91" t="s">
        <v>797</v>
      </c>
      <c r="C71" s="91">
        <v>3</v>
      </c>
      <c r="D71" s="130">
        <v>0</v>
      </c>
      <c r="E71" s="130">
        <v>1.0170333392987803</v>
      </c>
      <c r="F71" s="91" t="s">
        <v>705</v>
      </c>
      <c r="G71" s="91" t="b">
        <v>0</v>
      </c>
      <c r="H71" s="91" t="b">
        <v>0</v>
      </c>
      <c r="I71" s="91" t="b">
        <v>0</v>
      </c>
      <c r="J71" s="91" t="b">
        <v>0</v>
      </c>
      <c r="K71" s="91" t="b">
        <v>0</v>
      </c>
      <c r="L71" s="91" t="b">
        <v>0</v>
      </c>
    </row>
    <row r="72" spans="1:12" ht="15">
      <c r="A72" s="91" t="s">
        <v>797</v>
      </c>
      <c r="B72" s="91" t="s">
        <v>776</v>
      </c>
      <c r="C72" s="91">
        <v>3</v>
      </c>
      <c r="D72" s="130">
        <v>0</v>
      </c>
      <c r="E72" s="130">
        <v>1.0170333392987803</v>
      </c>
      <c r="F72" s="91" t="s">
        <v>705</v>
      </c>
      <c r="G72" s="91" t="b">
        <v>0</v>
      </c>
      <c r="H72" s="91" t="b">
        <v>0</v>
      </c>
      <c r="I72" s="91" t="b">
        <v>0</v>
      </c>
      <c r="J72" s="91" t="b">
        <v>0</v>
      </c>
      <c r="K72" s="91" t="b">
        <v>0</v>
      </c>
      <c r="L72" s="91" t="b">
        <v>0</v>
      </c>
    </row>
    <row r="73" spans="1:12" ht="15">
      <c r="A73" s="91" t="s">
        <v>776</v>
      </c>
      <c r="B73" s="91" t="s">
        <v>954</v>
      </c>
      <c r="C73" s="91">
        <v>3</v>
      </c>
      <c r="D73" s="130">
        <v>0</v>
      </c>
      <c r="E73" s="130">
        <v>1.2388820889151366</v>
      </c>
      <c r="F73" s="91" t="s">
        <v>705</v>
      </c>
      <c r="G73" s="91" t="b">
        <v>0</v>
      </c>
      <c r="H73" s="91" t="b">
        <v>0</v>
      </c>
      <c r="I73" s="91" t="b">
        <v>0</v>
      </c>
      <c r="J73" s="91" t="b">
        <v>0</v>
      </c>
      <c r="K73" s="91" t="b">
        <v>0</v>
      </c>
      <c r="L73" s="91" t="b">
        <v>0</v>
      </c>
    </row>
    <row r="74" spans="1:12" ht="15">
      <c r="A74" s="91" t="s">
        <v>954</v>
      </c>
      <c r="B74" s="91" t="s">
        <v>955</v>
      </c>
      <c r="C74" s="91">
        <v>3</v>
      </c>
      <c r="D74" s="130">
        <v>0</v>
      </c>
      <c r="E74" s="130">
        <v>1.2388820889151366</v>
      </c>
      <c r="F74" s="91" t="s">
        <v>705</v>
      </c>
      <c r="G74" s="91" t="b">
        <v>0</v>
      </c>
      <c r="H74" s="91" t="b">
        <v>0</v>
      </c>
      <c r="I74" s="91" t="b">
        <v>0</v>
      </c>
      <c r="J74" s="91" t="b">
        <v>0</v>
      </c>
      <c r="K74" s="91" t="b">
        <v>0</v>
      </c>
      <c r="L74" s="91" t="b">
        <v>0</v>
      </c>
    </row>
    <row r="75" spans="1:12" ht="15">
      <c r="A75" s="91" t="s">
        <v>955</v>
      </c>
      <c r="B75" s="91" t="s">
        <v>956</v>
      </c>
      <c r="C75" s="91">
        <v>3</v>
      </c>
      <c r="D75" s="130">
        <v>0</v>
      </c>
      <c r="E75" s="130">
        <v>1.2388820889151366</v>
      </c>
      <c r="F75" s="91" t="s">
        <v>705</v>
      </c>
      <c r="G75" s="91" t="b">
        <v>0</v>
      </c>
      <c r="H75" s="91" t="b">
        <v>0</v>
      </c>
      <c r="I75" s="91" t="b">
        <v>0</v>
      </c>
      <c r="J75" s="91" t="b">
        <v>0</v>
      </c>
      <c r="K75" s="91" t="b">
        <v>0</v>
      </c>
      <c r="L75" s="91" t="b">
        <v>0</v>
      </c>
    </row>
    <row r="76" spans="1:12" ht="15">
      <c r="A76" s="91" t="s">
        <v>956</v>
      </c>
      <c r="B76" s="91" t="s">
        <v>957</v>
      </c>
      <c r="C76" s="91">
        <v>3</v>
      </c>
      <c r="D76" s="130">
        <v>0</v>
      </c>
      <c r="E76" s="130">
        <v>1.2388820889151366</v>
      </c>
      <c r="F76" s="91" t="s">
        <v>705</v>
      </c>
      <c r="G76" s="91" t="b">
        <v>0</v>
      </c>
      <c r="H76" s="91" t="b">
        <v>0</v>
      </c>
      <c r="I76" s="91" t="b">
        <v>0</v>
      </c>
      <c r="J76" s="91" t="b">
        <v>0</v>
      </c>
      <c r="K76" s="91" t="b">
        <v>0</v>
      </c>
      <c r="L76" s="91" t="b">
        <v>0</v>
      </c>
    </row>
    <row r="77" spans="1:12" ht="15">
      <c r="A77" s="91" t="s">
        <v>957</v>
      </c>
      <c r="B77" s="91" t="s">
        <v>958</v>
      </c>
      <c r="C77" s="91">
        <v>3</v>
      </c>
      <c r="D77" s="130">
        <v>0</v>
      </c>
      <c r="E77" s="130">
        <v>1.2388820889151366</v>
      </c>
      <c r="F77" s="91" t="s">
        <v>705</v>
      </c>
      <c r="G77" s="91" t="b">
        <v>0</v>
      </c>
      <c r="H77" s="91" t="b">
        <v>0</v>
      </c>
      <c r="I77" s="91" t="b">
        <v>0</v>
      </c>
      <c r="J77" s="91" t="b">
        <v>0</v>
      </c>
      <c r="K77" s="91" t="b">
        <v>0</v>
      </c>
      <c r="L77" s="91" t="b">
        <v>0</v>
      </c>
    </row>
    <row r="78" spans="1:12" ht="15">
      <c r="A78" s="91" t="s">
        <v>958</v>
      </c>
      <c r="B78" s="91" t="s">
        <v>959</v>
      </c>
      <c r="C78" s="91">
        <v>3</v>
      </c>
      <c r="D78" s="130">
        <v>0</v>
      </c>
      <c r="E78" s="130">
        <v>1.2388820889151366</v>
      </c>
      <c r="F78" s="91" t="s">
        <v>705</v>
      </c>
      <c r="G78" s="91" t="b">
        <v>0</v>
      </c>
      <c r="H78" s="91" t="b">
        <v>0</v>
      </c>
      <c r="I78" s="91" t="b">
        <v>0</v>
      </c>
      <c r="J78" s="91" t="b">
        <v>0</v>
      </c>
      <c r="K78" s="91" t="b">
        <v>0</v>
      </c>
      <c r="L78" s="91" t="b">
        <v>0</v>
      </c>
    </row>
    <row r="79" spans="1:12" ht="15">
      <c r="A79" s="91" t="s">
        <v>227</v>
      </c>
      <c r="B79" s="91" t="s">
        <v>798</v>
      </c>
      <c r="C79" s="91">
        <v>2</v>
      </c>
      <c r="D79" s="130">
        <v>0.006403318511115681</v>
      </c>
      <c r="E79" s="130">
        <v>1.414973347970818</v>
      </c>
      <c r="F79" s="91" t="s">
        <v>705</v>
      </c>
      <c r="G79" s="91" t="b">
        <v>0</v>
      </c>
      <c r="H79" s="91" t="b">
        <v>0</v>
      </c>
      <c r="I79" s="91" t="b">
        <v>0</v>
      </c>
      <c r="J79" s="91" t="b">
        <v>0</v>
      </c>
      <c r="K79" s="91" t="b">
        <v>0</v>
      </c>
      <c r="L79" s="91" t="b">
        <v>0</v>
      </c>
    </row>
    <row r="80" spans="1:12" ht="15">
      <c r="A80" s="91" t="s">
        <v>959</v>
      </c>
      <c r="B80" s="91" t="s">
        <v>797</v>
      </c>
      <c r="C80" s="91">
        <v>2</v>
      </c>
      <c r="D80" s="130">
        <v>0.006403318511115681</v>
      </c>
      <c r="E80" s="130">
        <v>0.840942080243099</v>
      </c>
      <c r="F80" s="91" t="s">
        <v>705</v>
      </c>
      <c r="G80" s="91" t="b">
        <v>0</v>
      </c>
      <c r="H80" s="91" t="b">
        <v>0</v>
      </c>
      <c r="I80" s="91" t="b">
        <v>0</v>
      </c>
      <c r="J80" s="91" t="b">
        <v>0</v>
      </c>
      <c r="K80" s="91" t="b">
        <v>0</v>
      </c>
      <c r="L80" s="91" t="b">
        <v>0</v>
      </c>
    </row>
    <row r="81" spans="1:12" ht="15">
      <c r="A81" s="91" t="s">
        <v>797</v>
      </c>
      <c r="B81" s="91" t="s">
        <v>975</v>
      </c>
      <c r="C81" s="91">
        <v>2</v>
      </c>
      <c r="D81" s="130">
        <v>0.006403318511115681</v>
      </c>
      <c r="E81" s="130">
        <v>1.0170333392987803</v>
      </c>
      <c r="F81" s="91" t="s">
        <v>705</v>
      </c>
      <c r="G81" s="91" t="b">
        <v>0</v>
      </c>
      <c r="H81" s="91" t="b">
        <v>0</v>
      </c>
      <c r="I81" s="91" t="b">
        <v>0</v>
      </c>
      <c r="J81" s="91" t="b">
        <v>0</v>
      </c>
      <c r="K81" s="91" t="b">
        <v>0</v>
      </c>
      <c r="L81"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1009</v>
      </c>
      <c r="B2" s="133" t="s">
        <v>1010</v>
      </c>
      <c r="C2" s="67" t="s">
        <v>1011</v>
      </c>
    </row>
    <row r="3" spans="1:3" ht="15">
      <c r="A3" s="132" t="s">
        <v>702</v>
      </c>
      <c r="B3" s="132" t="s">
        <v>702</v>
      </c>
      <c r="C3" s="36">
        <v>28</v>
      </c>
    </row>
    <row r="4" spans="1:3" ht="15">
      <c r="A4" s="132" t="s">
        <v>703</v>
      </c>
      <c r="B4" s="132" t="s">
        <v>703</v>
      </c>
      <c r="C4" s="36">
        <v>6</v>
      </c>
    </row>
    <row r="5" spans="1:3" ht="15">
      <c r="A5" s="132" t="s">
        <v>704</v>
      </c>
      <c r="B5" s="132" t="s">
        <v>704</v>
      </c>
      <c r="C5" s="36">
        <v>3</v>
      </c>
    </row>
    <row r="6" spans="1:3" ht="15">
      <c r="A6" s="132" t="s">
        <v>705</v>
      </c>
      <c r="B6" s="132" t="s">
        <v>705</v>
      </c>
      <c r="C6" s="36">
        <v>3</v>
      </c>
    </row>
    <row r="7" spans="1:3" ht="15">
      <c r="A7" s="132" t="s">
        <v>706</v>
      </c>
      <c r="B7" s="132" t="s">
        <v>706</v>
      </c>
      <c r="C7" s="36">
        <v>3</v>
      </c>
    </row>
    <row r="8" spans="1:3" ht="15">
      <c r="A8" s="132" t="s">
        <v>707</v>
      </c>
      <c r="B8" s="132" t="s">
        <v>703</v>
      </c>
      <c r="C8" s="36">
        <v>1</v>
      </c>
    </row>
    <row r="9" spans="1:3" ht="15">
      <c r="A9" s="132" t="s">
        <v>707</v>
      </c>
      <c r="B9" s="132" t="s">
        <v>707</v>
      </c>
      <c r="C9" s="36">
        <v>1</v>
      </c>
    </row>
    <row r="10" spans="1:3" ht="15">
      <c r="A10" s="132" t="s">
        <v>708</v>
      </c>
      <c r="B10" s="132" t="s">
        <v>708</v>
      </c>
      <c r="C10"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1017</v>
      </c>
      <c r="B1" s="13" t="s">
        <v>17</v>
      </c>
    </row>
    <row r="2" spans="1:2" ht="15">
      <c r="A2" s="85" t="s">
        <v>1018</v>
      </c>
      <c r="B2" s="85" t="s">
        <v>1024</v>
      </c>
    </row>
    <row r="3" spans="1:2" ht="15">
      <c r="A3" s="85" t="s">
        <v>1019</v>
      </c>
      <c r="B3" s="85" t="s">
        <v>1025</v>
      </c>
    </row>
    <row r="4" spans="1:2" ht="15">
      <c r="A4" s="85" t="s">
        <v>1020</v>
      </c>
      <c r="B4" s="85" t="s">
        <v>1026</v>
      </c>
    </row>
    <row r="5" spans="1:2" ht="15">
      <c r="A5" s="85" t="s">
        <v>1021</v>
      </c>
      <c r="B5" s="85" t="s">
        <v>1027</v>
      </c>
    </row>
    <row r="6" spans="1:2" ht="15">
      <c r="A6" s="85" t="s">
        <v>1022</v>
      </c>
      <c r="B6" s="85" t="s">
        <v>1028</v>
      </c>
    </row>
    <row r="7" spans="1:2" ht="15">
      <c r="A7" s="85" t="s">
        <v>1023</v>
      </c>
      <c r="B7" s="85" t="s">
        <v>1025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701</v>
      </c>
      <c r="BB2" s="13" t="s">
        <v>717</v>
      </c>
      <c r="BC2" s="13" t="s">
        <v>718</v>
      </c>
      <c r="BD2" s="67" t="s">
        <v>998</v>
      </c>
      <c r="BE2" s="67" t="s">
        <v>999</v>
      </c>
      <c r="BF2" s="67" t="s">
        <v>1000</v>
      </c>
      <c r="BG2" s="67" t="s">
        <v>1001</v>
      </c>
      <c r="BH2" s="67" t="s">
        <v>1002</v>
      </c>
      <c r="BI2" s="67" t="s">
        <v>1003</v>
      </c>
      <c r="BJ2" s="67" t="s">
        <v>1004</v>
      </c>
      <c r="BK2" s="67" t="s">
        <v>1005</v>
      </c>
      <c r="BL2" s="67" t="s">
        <v>1006</v>
      </c>
    </row>
    <row r="3" spans="1:64" ht="15" customHeight="1">
      <c r="A3" s="84" t="s">
        <v>212</v>
      </c>
      <c r="B3" s="84" t="s">
        <v>212</v>
      </c>
      <c r="C3" s="53"/>
      <c r="D3" s="54"/>
      <c r="E3" s="65"/>
      <c r="F3" s="55"/>
      <c r="G3" s="53"/>
      <c r="H3" s="57"/>
      <c r="I3" s="56"/>
      <c r="J3" s="56"/>
      <c r="K3" s="36" t="s">
        <v>65</v>
      </c>
      <c r="L3" s="62">
        <v>3</v>
      </c>
      <c r="M3" s="62"/>
      <c r="N3" s="63"/>
      <c r="O3" s="85" t="s">
        <v>176</v>
      </c>
      <c r="P3" s="87">
        <v>43686.897465277776</v>
      </c>
      <c r="Q3" s="85" t="s">
        <v>244</v>
      </c>
      <c r="R3" s="89" t="s">
        <v>288</v>
      </c>
      <c r="S3" s="85" t="s">
        <v>323</v>
      </c>
      <c r="T3" s="85"/>
      <c r="U3" s="85"/>
      <c r="V3" s="89" t="s">
        <v>336</v>
      </c>
      <c r="W3" s="87">
        <v>43686.897465277776</v>
      </c>
      <c r="X3" s="89" t="s">
        <v>359</v>
      </c>
      <c r="Y3" s="85"/>
      <c r="Z3" s="85"/>
      <c r="AA3" s="91" t="s">
        <v>404</v>
      </c>
      <c r="AB3" s="85"/>
      <c r="AC3" s="85" t="b">
        <v>0</v>
      </c>
      <c r="AD3" s="85">
        <v>0</v>
      </c>
      <c r="AE3" s="91" t="s">
        <v>458</v>
      </c>
      <c r="AF3" s="85" t="b">
        <v>0</v>
      </c>
      <c r="AG3" s="85" t="s">
        <v>464</v>
      </c>
      <c r="AH3" s="85"/>
      <c r="AI3" s="91" t="s">
        <v>458</v>
      </c>
      <c r="AJ3" s="85" t="b">
        <v>0</v>
      </c>
      <c r="AK3" s="85">
        <v>0</v>
      </c>
      <c r="AL3" s="91" t="s">
        <v>458</v>
      </c>
      <c r="AM3" s="85" t="s">
        <v>465</v>
      </c>
      <c r="AN3" s="85" t="b">
        <v>1</v>
      </c>
      <c r="AO3" s="91" t="s">
        <v>404</v>
      </c>
      <c r="AP3" s="85" t="s">
        <v>176</v>
      </c>
      <c r="AQ3" s="85">
        <v>0</v>
      </c>
      <c r="AR3" s="85">
        <v>0</v>
      </c>
      <c r="AS3" s="85"/>
      <c r="AT3" s="85"/>
      <c r="AU3" s="85"/>
      <c r="AV3" s="85"/>
      <c r="AW3" s="85"/>
      <c r="AX3" s="85"/>
      <c r="AY3" s="85"/>
      <c r="AZ3" s="85"/>
      <c r="BA3">
        <v>1</v>
      </c>
      <c r="BB3" s="85" t="str">
        <f>REPLACE(INDEX(GroupVertices[Group],MATCH(Edges25[[#This Row],[Vertex 1]],GroupVertices[Vertex],0)),1,1,"")</f>
        <v>1</v>
      </c>
      <c r="BC3" s="85" t="str">
        <f>REPLACE(INDEX(GroupVertices[Group],MATCH(Edges25[[#This Row],[Vertex 2]],GroupVertices[Vertex],0)),1,1,"")</f>
        <v>1</v>
      </c>
      <c r="BD3" s="51">
        <v>0</v>
      </c>
      <c r="BE3" s="52">
        <v>0</v>
      </c>
      <c r="BF3" s="51">
        <v>0</v>
      </c>
      <c r="BG3" s="52">
        <v>0</v>
      </c>
      <c r="BH3" s="51">
        <v>0</v>
      </c>
      <c r="BI3" s="52">
        <v>0</v>
      </c>
      <c r="BJ3" s="51">
        <v>22</v>
      </c>
      <c r="BK3" s="52">
        <v>100</v>
      </c>
      <c r="BL3" s="51">
        <v>22</v>
      </c>
    </row>
    <row r="4" spans="1:64" ht="15" customHeight="1">
      <c r="A4" s="84" t="s">
        <v>213</v>
      </c>
      <c r="B4" s="84" t="s">
        <v>213</v>
      </c>
      <c r="C4" s="53"/>
      <c r="D4" s="54"/>
      <c r="E4" s="65"/>
      <c r="F4" s="55"/>
      <c r="G4" s="53"/>
      <c r="H4" s="57"/>
      <c r="I4" s="56"/>
      <c r="J4" s="56"/>
      <c r="K4" s="36" t="s">
        <v>65</v>
      </c>
      <c r="L4" s="83">
        <v>4</v>
      </c>
      <c r="M4" s="83"/>
      <c r="N4" s="63"/>
      <c r="O4" s="86" t="s">
        <v>176</v>
      </c>
      <c r="P4" s="88">
        <v>43687.00895833333</v>
      </c>
      <c r="Q4" s="86" t="s">
        <v>245</v>
      </c>
      <c r="R4" s="90" t="s">
        <v>289</v>
      </c>
      <c r="S4" s="86" t="s">
        <v>323</v>
      </c>
      <c r="T4" s="86" t="s">
        <v>328</v>
      </c>
      <c r="U4" s="86"/>
      <c r="V4" s="90" t="s">
        <v>337</v>
      </c>
      <c r="W4" s="88">
        <v>43687.00895833333</v>
      </c>
      <c r="X4" s="90" t="s">
        <v>360</v>
      </c>
      <c r="Y4" s="86"/>
      <c r="Z4" s="86"/>
      <c r="AA4" s="92" t="s">
        <v>405</v>
      </c>
      <c r="AB4" s="86"/>
      <c r="AC4" s="86" t="b">
        <v>0</v>
      </c>
      <c r="AD4" s="86">
        <v>0</v>
      </c>
      <c r="AE4" s="92" t="s">
        <v>458</v>
      </c>
      <c r="AF4" s="86" t="b">
        <v>0</v>
      </c>
      <c r="AG4" s="86" t="s">
        <v>464</v>
      </c>
      <c r="AH4" s="86"/>
      <c r="AI4" s="92" t="s">
        <v>458</v>
      </c>
      <c r="AJ4" s="86" t="b">
        <v>0</v>
      </c>
      <c r="AK4" s="86">
        <v>0</v>
      </c>
      <c r="AL4" s="92" t="s">
        <v>458</v>
      </c>
      <c r="AM4" s="86" t="s">
        <v>466</v>
      </c>
      <c r="AN4" s="86" t="b">
        <v>1</v>
      </c>
      <c r="AO4" s="92" t="s">
        <v>405</v>
      </c>
      <c r="AP4" s="86" t="s">
        <v>176</v>
      </c>
      <c r="AQ4" s="86">
        <v>0</v>
      </c>
      <c r="AR4" s="86">
        <v>0</v>
      </c>
      <c r="AS4" s="86" t="s">
        <v>475</v>
      </c>
      <c r="AT4" s="86" t="s">
        <v>476</v>
      </c>
      <c r="AU4" s="86" t="s">
        <v>477</v>
      </c>
      <c r="AV4" s="86" t="s">
        <v>478</v>
      </c>
      <c r="AW4" s="86" t="s">
        <v>479</v>
      </c>
      <c r="AX4" s="86" t="s">
        <v>480</v>
      </c>
      <c r="AY4" s="86" t="s">
        <v>481</v>
      </c>
      <c r="AZ4" s="90" t="s">
        <v>482</v>
      </c>
      <c r="BA4">
        <v>1</v>
      </c>
      <c r="BB4" s="85" t="str">
        <f>REPLACE(INDEX(GroupVertices[Group],MATCH(Edges25[[#This Row],[Vertex 1]],GroupVertices[Vertex],0)),1,1,"")</f>
        <v>1</v>
      </c>
      <c r="BC4" s="85" t="str">
        <f>REPLACE(INDEX(GroupVertices[Group],MATCH(Edges25[[#This Row],[Vertex 2]],GroupVertices[Vertex],0)),1,1,"")</f>
        <v>1</v>
      </c>
      <c r="BD4" s="51">
        <v>0</v>
      </c>
      <c r="BE4" s="52">
        <v>0</v>
      </c>
      <c r="BF4" s="51">
        <v>0</v>
      </c>
      <c r="BG4" s="52">
        <v>0</v>
      </c>
      <c r="BH4" s="51">
        <v>0</v>
      </c>
      <c r="BI4" s="52">
        <v>0</v>
      </c>
      <c r="BJ4" s="51">
        <v>18</v>
      </c>
      <c r="BK4" s="52">
        <v>100</v>
      </c>
      <c r="BL4" s="51">
        <v>18</v>
      </c>
    </row>
    <row r="5" spans="1:64" ht="15">
      <c r="A5" s="84" t="s">
        <v>214</v>
      </c>
      <c r="B5" s="84" t="s">
        <v>220</v>
      </c>
      <c r="C5" s="53"/>
      <c r="D5" s="54"/>
      <c r="E5" s="65"/>
      <c r="F5" s="55"/>
      <c r="G5" s="53"/>
      <c r="H5" s="57"/>
      <c r="I5" s="56"/>
      <c r="J5" s="56"/>
      <c r="K5" s="36" t="s">
        <v>65</v>
      </c>
      <c r="L5" s="83">
        <v>5</v>
      </c>
      <c r="M5" s="83"/>
      <c r="N5" s="63"/>
      <c r="O5" s="86" t="s">
        <v>242</v>
      </c>
      <c r="P5" s="88">
        <v>43687.47209490741</v>
      </c>
      <c r="Q5" s="86" t="s">
        <v>246</v>
      </c>
      <c r="R5" s="86"/>
      <c r="S5" s="86"/>
      <c r="T5" s="86"/>
      <c r="U5" s="86"/>
      <c r="V5" s="90" t="s">
        <v>338</v>
      </c>
      <c r="W5" s="88">
        <v>43687.47209490741</v>
      </c>
      <c r="X5" s="90" t="s">
        <v>361</v>
      </c>
      <c r="Y5" s="86"/>
      <c r="Z5" s="86"/>
      <c r="AA5" s="92" t="s">
        <v>406</v>
      </c>
      <c r="AB5" s="92" t="s">
        <v>449</v>
      </c>
      <c r="AC5" s="86" t="b">
        <v>0</v>
      </c>
      <c r="AD5" s="86">
        <v>0</v>
      </c>
      <c r="AE5" s="92" t="s">
        <v>459</v>
      </c>
      <c r="AF5" s="86" t="b">
        <v>0</v>
      </c>
      <c r="AG5" s="86" t="s">
        <v>464</v>
      </c>
      <c r="AH5" s="86"/>
      <c r="AI5" s="92" t="s">
        <v>458</v>
      </c>
      <c r="AJ5" s="86" t="b">
        <v>0</v>
      </c>
      <c r="AK5" s="86">
        <v>0</v>
      </c>
      <c r="AL5" s="92" t="s">
        <v>458</v>
      </c>
      <c r="AM5" s="86" t="s">
        <v>466</v>
      </c>
      <c r="AN5" s="86" t="b">
        <v>0</v>
      </c>
      <c r="AO5" s="92" t="s">
        <v>449</v>
      </c>
      <c r="AP5" s="86" t="s">
        <v>176</v>
      </c>
      <c r="AQ5" s="86">
        <v>0</v>
      </c>
      <c r="AR5" s="86">
        <v>0</v>
      </c>
      <c r="AS5" s="86"/>
      <c r="AT5" s="86"/>
      <c r="AU5" s="86"/>
      <c r="AV5" s="86"/>
      <c r="AW5" s="86"/>
      <c r="AX5" s="86"/>
      <c r="AY5" s="86"/>
      <c r="AZ5" s="86"/>
      <c r="BA5">
        <v>1</v>
      </c>
      <c r="BB5" s="85" t="str">
        <f>REPLACE(INDEX(GroupVertices[Group],MATCH(Edges25[[#This Row],[Vertex 1]],GroupVertices[Vertex],0)),1,1,"")</f>
        <v>7</v>
      </c>
      <c r="BC5" s="85" t="str">
        <f>REPLACE(INDEX(GroupVertices[Group],MATCH(Edges25[[#This Row],[Vertex 2]],GroupVertices[Vertex],0)),1,1,"")</f>
        <v>7</v>
      </c>
      <c r="BD5" s="51">
        <v>0</v>
      </c>
      <c r="BE5" s="52">
        <v>0</v>
      </c>
      <c r="BF5" s="51">
        <v>0</v>
      </c>
      <c r="BG5" s="52">
        <v>0</v>
      </c>
      <c r="BH5" s="51">
        <v>0</v>
      </c>
      <c r="BI5" s="52">
        <v>0</v>
      </c>
      <c r="BJ5" s="51">
        <v>8</v>
      </c>
      <c r="BK5" s="52">
        <v>100</v>
      </c>
      <c r="BL5" s="51">
        <v>8</v>
      </c>
    </row>
    <row r="6" spans="1:64" ht="15">
      <c r="A6" s="84" t="s">
        <v>215</v>
      </c>
      <c r="B6" s="84" t="s">
        <v>215</v>
      </c>
      <c r="C6" s="53"/>
      <c r="D6" s="54"/>
      <c r="E6" s="65"/>
      <c r="F6" s="55"/>
      <c r="G6" s="53"/>
      <c r="H6" s="57"/>
      <c r="I6" s="56"/>
      <c r="J6" s="56"/>
      <c r="K6" s="36" t="s">
        <v>65</v>
      </c>
      <c r="L6" s="83">
        <v>6</v>
      </c>
      <c r="M6" s="83"/>
      <c r="N6" s="63"/>
      <c r="O6" s="86" t="s">
        <v>176</v>
      </c>
      <c r="P6" s="88">
        <v>43688.08625</v>
      </c>
      <c r="Q6" s="86" t="s">
        <v>247</v>
      </c>
      <c r="R6" s="90" t="s">
        <v>290</v>
      </c>
      <c r="S6" s="86" t="s">
        <v>324</v>
      </c>
      <c r="T6" s="86"/>
      <c r="U6" s="90" t="s">
        <v>334</v>
      </c>
      <c r="V6" s="90" t="s">
        <v>334</v>
      </c>
      <c r="W6" s="88">
        <v>43688.08625</v>
      </c>
      <c r="X6" s="90" t="s">
        <v>362</v>
      </c>
      <c r="Y6" s="86"/>
      <c r="Z6" s="86"/>
      <c r="AA6" s="92" t="s">
        <v>407</v>
      </c>
      <c r="AB6" s="86"/>
      <c r="AC6" s="86" t="b">
        <v>0</v>
      </c>
      <c r="AD6" s="86">
        <v>0</v>
      </c>
      <c r="AE6" s="92" t="s">
        <v>458</v>
      </c>
      <c r="AF6" s="86" t="b">
        <v>0</v>
      </c>
      <c r="AG6" s="86" t="s">
        <v>464</v>
      </c>
      <c r="AH6" s="86"/>
      <c r="AI6" s="92" t="s">
        <v>458</v>
      </c>
      <c r="AJ6" s="86" t="b">
        <v>0</v>
      </c>
      <c r="AK6" s="86">
        <v>0</v>
      </c>
      <c r="AL6" s="92" t="s">
        <v>458</v>
      </c>
      <c r="AM6" s="86" t="s">
        <v>467</v>
      </c>
      <c r="AN6" s="86" t="b">
        <v>0</v>
      </c>
      <c r="AO6" s="92" t="s">
        <v>407</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v>0</v>
      </c>
      <c r="BE6" s="52">
        <v>0</v>
      </c>
      <c r="BF6" s="51">
        <v>0</v>
      </c>
      <c r="BG6" s="52">
        <v>0</v>
      </c>
      <c r="BH6" s="51">
        <v>0</v>
      </c>
      <c r="BI6" s="52">
        <v>0</v>
      </c>
      <c r="BJ6" s="51">
        <v>8</v>
      </c>
      <c r="BK6" s="52">
        <v>100</v>
      </c>
      <c r="BL6" s="51">
        <v>8</v>
      </c>
    </row>
    <row r="7" spans="1:64" ht="15">
      <c r="A7" s="84" t="s">
        <v>216</v>
      </c>
      <c r="B7" s="84" t="s">
        <v>239</v>
      </c>
      <c r="C7" s="53"/>
      <c r="D7" s="54"/>
      <c r="E7" s="65"/>
      <c r="F7" s="55"/>
      <c r="G7" s="53"/>
      <c r="H7" s="57"/>
      <c r="I7" s="56"/>
      <c r="J7" s="56"/>
      <c r="K7" s="36" t="s">
        <v>65</v>
      </c>
      <c r="L7" s="83">
        <v>7</v>
      </c>
      <c r="M7" s="83"/>
      <c r="N7" s="63"/>
      <c r="O7" s="86" t="s">
        <v>242</v>
      </c>
      <c r="P7" s="88">
        <v>43688.1719212963</v>
      </c>
      <c r="Q7" s="86" t="s">
        <v>248</v>
      </c>
      <c r="R7" s="86"/>
      <c r="S7" s="86"/>
      <c r="T7" s="86"/>
      <c r="U7" s="86"/>
      <c r="V7" s="90" t="s">
        <v>339</v>
      </c>
      <c r="W7" s="88">
        <v>43688.1719212963</v>
      </c>
      <c r="X7" s="90" t="s">
        <v>363</v>
      </c>
      <c r="Y7" s="86"/>
      <c r="Z7" s="86"/>
      <c r="AA7" s="92" t="s">
        <v>408</v>
      </c>
      <c r="AB7" s="92" t="s">
        <v>450</v>
      </c>
      <c r="AC7" s="86" t="b">
        <v>0</v>
      </c>
      <c r="AD7" s="86">
        <v>0</v>
      </c>
      <c r="AE7" s="92" t="s">
        <v>460</v>
      </c>
      <c r="AF7" s="86" t="b">
        <v>0</v>
      </c>
      <c r="AG7" s="86" t="s">
        <v>464</v>
      </c>
      <c r="AH7" s="86"/>
      <c r="AI7" s="92" t="s">
        <v>458</v>
      </c>
      <c r="AJ7" s="86" t="b">
        <v>0</v>
      </c>
      <c r="AK7" s="86">
        <v>0</v>
      </c>
      <c r="AL7" s="92" t="s">
        <v>458</v>
      </c>
      <c r="AM7" s="86" t="s">
        <v>468</v>
      </c>
      <c r="AN7" s="86" t="b">
        <v>0</v>
      </c>
      <c r="AO7" s="92" t="s">
        <v>450</v>
      </c>
      <c r="AP7" s="86" t="s">
        <v>176</v>
      </c>
      <c r="AQ7" s="86">
        <v>0</v>
      </c>
      <c r="AR7" s="86">
        <v>0</v>
      </c>
      <c r="AS7" s="86"/>
      <c r="AT7" s="86"/>
      <c r="AU7" s="86"/>
      <c r="AV7" s="86"/>
      <c r="AW7" s="86"/>
      <c r="AX7" s="86"/>
      <c r="AY7" s="86"/>
      <c r="AZ7" s="86"/>
      <c r="BA7">
        <v>1</v>
      </c>
      <c r="BB7" s="85" t="str">
        <f>REPLACE(INDEX(GroupVertices[Group],MATCH(Edges25[[#This Row],[Vertex 1]],GroupVertices[Vertex],0)),1,1,"")</f>
        <v>5</v>
      </c>
      <c r="BC7" s="85" t="str">
        <f>REPLACE(INDEX(GroupVertices[Group],MATCH(Edges25[[#This Row],[Vertex 2]],GroupVertices[Vertex],0)),1,1,"")</f>
        <v>5</v>
      </c>
      <c r="BD7" s="51">
        <v>0</v>
      </c>
      <c r="BE7" s="52">
        <v>0</v>
      </c>
      <c r="BF7" s="51">
        <v>0</v>
      </c>
      <c r="BG7" s="52">
        <v>0</v>
      </c>
      <c r="BH7" s="51">
        <v>0</v>
      </c>
      <c r="BI7" s="52">
        <v>0</v>
      </c>
      <c r="BJ7" s="51">
        <v>19</v>
      </c>
      <c r="BK7" s="52">
        <v>100</v>
      </c>
      <c r="BL7" s="51">
        <v>19</v>
      </c>
    </row>
    <row r="8" spans="1:64" ht="15">
      <c r="A8" s="84" t="s">
        <v>217</v>
      </c>
      <c r="B8" s="84" t="s">
        <v>239</v>
      </c>
      <c r="C8" s="53"/>
      <c r="D8" s="54"/>
      <c r="E8" s="65"/>
      <c r="F8" s="55"/>
      <c r="G8" s="53"/>
      <c r="H8" s="57"/>
      <c r="I8" s="56"/>
      <c r="J8" s="56"/>
      <c r="K8" s="36" t="s">
        <v>65</v>
      </c>
      <c r="L8" s="83">
        <v>8</v>
      </c>
      <c r="M8" s="83"/>
      <c r="N8" s="63"/>
      <c r="O8" s="86" t="s">
        <v>243</v>
      </c>
      <c r="P8" s="88">
        <v>43688.377916666665</v>
      </c>
      <c r="Q8" s="86" t="s">
        <v>249</v>
      </c>
      <c r="R8" s="90" t="s">
        <v>291</v>
      </c>
      <c r="S8" s="86" t="s">
        <v>323</v>
      </c>
      <c r="T8" s="86"/>
      <c r="U8" s="86"/>
      <c r="V8" s="90" t="s">
        <v>340</v>
      </c>
      <c r="W8" s="88">
        <v>43688.377916666665</v>
      </c>
      <c r="X8" s="90" t="s">
        <v>364</v>
      </c>
      <c r="Y8" s="86"/>
      <c r="Z8" s="86"/>
      <c r="AA8" s="92" t="s">
        <v>409</v>
      </c>
      <c r="AB8" s="92" t="s">
        <v>451</v>
      </c>
      <c r="AC8" s="86" t="b">
        <v>0</v>
      </c>
      <c r="AD8" s="86">
        <v>0</v>
      </c>
      <c r="AE8" s="92" t="s">
        <v>461</v>
      </c>
      <c r="AF8" s="86" t="b">
        <v>0</v>
      </c>
      <c r="AG8" s="86" t="s">
        <v>464</v>
      </c>
      <c r="AH8" s="86"/>
      <c r="AI8" s="92" t="s">
        <v>458</v>
      </c>
      <c r="AJ8" s="86" t="b">
        <v>0</v>
      </c>
      <c r="AK8" s="86">
        <v>0</v>
      </c>
      <c r="AL8" s="92" t="s">
        <v>458</v>
      </c>
      <c r="AM8" s="86" t="s">
        <v>469</v>
      </c>
      <c r="AN8" s="86" t="b">
        <v>1</v>
      </c>
      <c r="AO8" s="92" t="s">
        <v>451</v>
      </c>
      <c r="AP8" s="86" t="s">
        <v>176</v>
      </c>
      <c r="AQ8" s="86">
        <v>0</v>
      </c>
      <c r="AR8" s="86">
        <v>0</v>
      </c>
      <c r="AS8" s="86"/>
      <c r="AT8" s="86"/>
      <c r="AU8" s="86"/>
      <c r="AV8" s="86"/>
      <c r="AW8" s="86"/>
      <c r="AX8" s="86"/>
      <c r="AY8" s="86"/>
      <c r="AZ8" s="86"/>
      <c r="BA8">
        <v>1</v>
      </c>
      <c r="BB8" s="85" t="str">
        <f>REPLACE(INDEX(GroupVertices[Group],MATCH(Edges25[[#This Row],[Vertex 1]],GroupVertices[Vertex],0)),1,1,"")</f>
        <v>5</v>
      </c>
      <c r="BC8" s="85" t="str">
        <f>REPLACE(INDEX(GroupVertices[Group],MATCH(Edges25[[#This Row],[Vertex 2]],GroupVertices[Vertex],0)),1,1,"")</f>
        <v>5</v>
      </c>
      <c r="BD8" s="51"/>
      <c r="BE8" s="52"/>
      <c r="BF8" s="51"/>
      <c r="BG8" s="52"/>
      <c r="BH8" s="51"/>
      <c r="BI8" s="52"/>
      <c r="BJ8" s="51"/>
      <c r="BK8" s="52"/>
      <c r="BL8" s="51"/>
    </row>
    <row r="9" spans="1:64" ht="15">
      <c r="A9" s="84" t="s">
        <v>218</v>
      </c>
      <c r="B9" s="84" t="s">
        <v>240</v>
      </c>
      <c r="C9" s="53"/>
      <c r="D9" s="54"/>
      <c r="E9" s="65"/>
      <c r="F9" s="55"/>
      <c r="G9" s="53"/>
      <c r="H9" s="57"/>
      <c r="I9" s="56"/>
      <c r="J9" s="56"/>
      <c r="K9" s="36" t="s">
        <v>65</v>
      </c>
      <c r="L9" s="83">
        <v>10</v>
      </c>
      <c r="M9" s="83"/>
      <c r="N9" s="63"/>
      <c r="O9" s="86" t="s">
        <v>243</v>
      </c>
      <c r="P9" s="88">
        <v>43688.48707175926</v>
      </c>
      <c r="Q9" s="86" t="s">
        <v>250</v>
      </c>
      <c r="R9" s="90" t="s">
        <v>292</v>
      </c>
      <c r="S9" s="86" t="s">
        <v>325</v>
      </c>
      <c r="T9" s="86" t="s">
        <v>329</v>
      </c>
      <c r="U9" s="86"/>
      <c r="V9" s="90" t="s">
        <v>341</v>
      </c>
      <c r="W9" s="88">
        <v>43688.48707175926</v>
      </c>
      <c r="X9" s="90" t="s">
        <v>365</v>
      </c>
      <c r="Y9" s="86"/>
      <c r="Z9" s="86"/>
      <c r="AA9" s="92" t="s">
        <v>410</v>
      </c>
      <c r="AB9" s="86"/>
      <c r="AC9" s="86" t="b">
        <v>0</v>
      </c>
      <c r="AD9" s="86">
        <v>0</v>
      </c>
      <c r="AE9" s="92" t="s">
        <v>458</v>
      </c>
      <c r="AF9" s="86" t="b">
        <v>0</v>
      </c>
      <c r="AG9" s="86" t="s">
        <v>464</v>
      </c>
      <c r="AH9" s="86"/>
      <c r="AI9" s="92" t="s">
        <v>458</v>
      </c>
      <c r="AJ9" s="86" t="b">
        <v>0</v>
      </c>
      <c r="AK9" s="86">
        <v>0</v>
      </c>
      <c r="AL9" s="92" t="s">
        <v>458</v>
      </c>
      <c r="AM9" s="86" t="s">
        <v>466</v>
      </c>
      <c r="AN9" s="86" t="b">
        <v>0</v>
      </c>
      <c r="AO9" s="92" t="s">
        <v>410</v>
      </c>
      <c r="AP9" s="86" t="s">
        <v>176</v>
      </c>
      <c r="AQ9" s="86">
        <v>0</v>
      </c>
      <c r="AR9" s="86">
        <v>0</v>
      </c>
      <c r="AS9" s="86"/>
      <c r="AT9" s="86"/>
      <c r="AU9" s="86"/>
      <c r="AV9" s="86"/>
      <c r="AW9" s="86"/>
      <c r="AX9" s="86"/>
      <c r="AY9" s="86"/>
      <c r="AZ9" s="86"/>
      <c r="BA9">
        <v>1</v>
      </c>
      <c r="BB9" s="85" t="str">
        <f>REPLACE(INDEX(GroupVertices[Group],MATCH(Edges25[[#This Row],[Vertex 1]],GroupVertices[Vertex],0)),1,1,"")</f>
        <v>3</v>
      </c>
      <c r="BC9" s="85" t="str">
        <f>REPLACE(INDEX(GroupVertices[Group],MATCH(Edges25[[#This Row],[Vertex 2]],GroupVertices[Vertex],0)),1,1,"")</f>
        <v>3</v>
      </c>
      <c r="BD9" s="51">
        <v>0</v>
      </c>
      <c r="BE9" s="52">
        <v>0</v>
      </c>
      <c r="BF9" s="51">
        <v>0</v>
      </c>
      <c r="BG9" s="52">
        <v>0</v>
      </c>
      <c r="BH9" s="51">
        <v>0</v>
      </c>
      <c r="BI9" s="52">
        <v>0</v>
      </c>
      <c r="BJ9" s="51">
        <v>15</v>
      </c>
      <c r="BK9" s="52">
        <v>100</v>
      </c>
      <c r="BL9" s="51">
        <v>15</v>
      </c>
    </row>
    <row r="10" spans="1:64" ht="15">
      <c r="A10" s="84" t="s">
        <v>219</v>
      </c>
      <c r="B10" s="84" t="s">
        <v>219</v>
      </c>
      <c r="C10" s="53"/>
      <c r="D10" s="54"/>
      <c r="E10" s="65"/>
      <c r="F10" s="55"/>
      <c r="G10" s="53"/>
      <c r="H10" s="57"/>
      <c r="I10" s="56"/>
      <c r="J10" s="56"/>
      <c r="K10" s="36" t="s">
        <v>65</v>
      </c>
      <c r="L10" s="83">
        <v>11</v>
      </c>
      <c r="M10" s="83"/>
      <c r="N10" s="63"/>
      <c r="O10" s="86" t="s">
        <v>176</v>
      </c>
      <c r="P10" s="88">
        <v>43688.66960648148</v>
      </c>
      <c r="Q10" s="86" t="s">
        <v>251</v>
      </c>
      <c r="R10" s="90" t="s">
        <v>293</v>
      </c>
      <c r="S10" s="86" t="s">
        <v>323</v>
      </c>
      <c r="T10" s="86" t="s">
        <v>330</v>
      </c>
      <c r="U10" s="86"/>
      <c r="V10" s="90" t="s">
        <v>342</v>
      </c>
      <c r="W10" s="88">
        <v>43688.66960648148</v>
      </c>
      <c r="X10" s="90" t="s">
        <v>366</v>
      </c>
      <c r="Y10" s="86"/>
      <c r="Z10" s="86"/>
      <c r="AA10" s="92" t="s">
        <v>411</v>
      </c>
      <c r="AB10" s="86"/>
      <c r="AC10" s="86" t="b">
        <v>0</v>
      </c>
      <c r="AD10" s="86">
        <v>0</v>
      </c>
      <c r="AE10" s="92" t="s">
        <v>458</v>
      </c>
      <c r="AF10" s="86" t="b">
        <v>0</v>
      </c>
      <c r="AG10" s="86" t="s">
        <v>464</v>
      </c>
      <c r="AH10" s="86"/>
      <c r="AI10" s="92" t="s">
        <v>458</v>
      </c>
      <c r="AJ10" s="86" t="b">
        <v>0</v>
      </c>
      <c r="AK10" s="86">
        <v>0</v>
      </c>
      <c r="AL10" s="92" t="s">
        <v>458</v>
      </c>
      <c r="AM10" s="86" t="s">
        <v>470</v>
      </c>
      <c r="AN10" s="86" t="b">
        <v>1</v>
      </c>
      <c r="AO10" s="92" t="s">
        <v>411</v>
      </c>
      <c r="AP10" s="86" t="s">
        <v>176</v>
      </c>
      <c r="AQ10" s="86">
        <v>0</v>
      </c>
      <c r="AR10" s="86">
        <v>0</v>
      </c>
      <c r="AS10" s="86"/>
      <c r="AT10" s="86"/>
      <c r="AU10" s="86"/>
      <c r="AV10" s="86"/>
      <c r="AW10" s="86"/>
      <c r="AX10" s="86"/>
      <c r="AY10" s="86"/>
      <c r="AZ10" s="86"/>
      <c r="BA10">
        <v>1</v>
      </c>
      <c r="BB10" s="85" t="str">
        <f>REPLACE(INDEX(GroupVertices[Group],MATCH(Edges25[[#This Row],[Vertex 1]],GroupVertices[Vertex],0)),1,1,"")</f>
        <v>1</v>
      </c>
      <c r="BC10" s="85" t="str">
        <f>REPLACE(INDEX(GroupVertices[Group],MATCH(Edges25[[#This Row],[Vertex 2]],GroupVertices[Vertex],0)),1,1,"")</f>
        <v>1</v>
      </c>
      <c r="BD10" s="51">
        <v>0</v>
      </c>
      <c r="BE10" s="52">
        <v>0</v>
      </c>
      <c r="BF10" s="51">
        <v>0</v>
      </c>
      <c r="BG10" s="52">
        <v>0</v>
      </c>
      <c r="BH10" s="51">
        <v>0</v>
      </c>
      <c r="BI10" s="52">
        <v>0</v>
      </c>
      <c r="BJ10" s="51">
        <v>20</v>
      </c>
      <c r="BK10" s="52">
        <v>100</v>
      </c>
      <c r="BL10" s="51">
        <v>20</v>
      </c>
    </row>
    <row r="11" spans="1:64" ht="15">
      <c r="A11" s="84" t="s">
        <v>220</v>
      </c>
      <c r="B11" s="84" t="s">
        <v>220</v>
      </c>
      <c r="C11" s="53"/>
      <c r="D11" s="54"/>
      <c r="E11" s="65"/>
      <c r="F11" s="55"/>
      <c r="G11" s="53"/>
      <c r="H11" s="57"/>
      <c r="I11" s="56"/>
      <c r="J11" s="56"/>
      <c r="K11" s="36" t="s">
        <v>65</v>
      </c>
      <c r="L11" s="83">
        <v>12</v>
      </c>
      <c r="M11" s="83"/>
      <c r="N11" s="63"/>
      <c r="O11" s="86" t="s">
        <v>176</v>
      </c>
      <c r="P11" s="88">
        <v>43688.66971064815</v>
      </c>
      <c r="Q11" s="86" t="s">
        <v>252</v>
      </c>
      <c r="R11" s="90" t="s">
        <v>294</v>
      </c>
      <c r="S11" s="86" t="s">
        <v>323</v>
      </c>
      <c r="T11" s="86"/>
      <c r="U11" s="86"/>
      <c r="V11" s="90" t="s">
        <v>343</v>
      </c>
      <c r="W11" s="88">
        <v>43688.66971064815</v>
      </c>
      <c r="X11" s="90" t="s">
        <v>367</v>
      </c>
      <c r="Y11" s="86"/>
      <c r="Z11" s="86"/>
      <c r="AA11" s="92" t="s">
        <v>412</v>
      </c>
      <c r="AB11" s="92" t="s">
        <v>452</v>
      </c>
      <c r="AC11" s="86" t="b">
        <v>0</v>
      </c>
      <c r="AD11" s="86">
        <v>0</v>
      </c>
      <c r="AE11" s="92" t="s">
        <v>459</v>
      </c>
      <c r="AF11" s="86" t="b">
        <v>0</v>
      </c>
      <c r="AG11" s="86" t="s">
        <v>464</v>
      </c>
      <c r="AH11" s="86"/>
      <c r="AI11" s="92" t="s">
        <v>458</v>
      </c>
      <c r="AJ11" s="86" t="b">
        <v>0</v>
      </c>
      <c r="AK11" s="86">
        <v>0</v>
      </c>
      <c r="AL11" s="92" t="s">
        <v>458</v>
      </c>
      <c r="AM11" s="86" t="s">
        <v>469</v>
      </c>
      <c r="AN11" s="86" t="b">
        <v>1</v>
      </c>
      <c r="AO11" s="92" t="s">
        <v>452</v>
      </c>
      <c r="AP11" s="86" t="s">
        <v>176</v>
      </c>
      <c r="AQ11" s="86">
        <v>0</v>
      </c>
      <c r="AR11" s="86">
        <v>0</v>
      </c>
      <c r="AS11" s="86"/>
      <c r="AT11" s="86"/>
      <c r="AU11" s="86"/>
      <c r="AV11" s="86"/>
      <c r="AW11" s="86"/>
      <c r="AX11" s="86"/>
      <c r="AY11" s="86"/>
      <c r="AZ11" s="86"/>
      <c r="BA11">
        <v>1</v>
      </c>
      <c r="BB11" s="85" t="str">
        <f>REPLACE(INDEX(GroupVertices[Group],MATCH(Edges25[[#This Row],[Vertex 1]],GroupVertices[Vertex],0)),1,1,"")</f>
        <v>7</v>
      </c>
      <c r="BC11" s="85" t="str">
        <f>REPLACE(INDEX(GroupVertices[Group],MATCH(Edges25[[#This Row],[Vertex 2]],GroupVertices[Vertex],0)),1,1,"")</f>
        <v>7</v>
      </c>
      <c r="BD11" s="51">
        <v>0</v>
      </c>
      <c r="BE11" s="52">
        <v>0</v>
      </c>
      <c r="BF11" s="51">
        <v>0</v>
      </c>
      <c r="BG11" s="52">
        <v>0</v>
      </c>
      <c r="BH11" s="51">
        <v>0</v>
      </c>
      <c r="BI11" s="52">
        <v>0</v>
      </c>
      <c r="BJ11" s="51">
        <v>19</v>
      </c>
      <c r="BK11" s="52">
        <v>100</v>
      </c>
      <c r="BL11" s="51">
        <v>19</v>
      </c>
    </row>
    <row r="12" spans="1:64" ht="15">
      <c r="A12" s="84" t="s">
        <v>221</v>
      </c>
      <c r="B12" s="84" t="s">
        <v>240</v>
      </c>
      <c r="C12" s="53"/>
      <c r="D12" s="54"/>
      <c r="E12" s="65"/>
      <c r="F12" s="55"/>
      <c r="G12" s="53"/>
      <c r="H12" s="57"/>
      <c r="I12" s="56"/>
      <c r="J12" s="56"/>
      <c r="K12" s="36" t="s">
        <v>65</v>
      </c>
      <c r="L12" s="83">
        <v>13</v>
      </c>
      <c r="M12" s="83"/>
      <c r="N12" s="63"/>
      <c r="O12" s="86" t="s">
        <v>243</v>
      </c>
      <c r="P12" s="88">
        <v>43688.86690972222</v>
      </c>
      <c r="Q12" s="86" t="s">
        <v>253</v>
      </c>
      <c r="R12" s="90" t="s">
        <v>295</v>
      </c>
      <c r="S12" s="86" t="s">
        <v>325</v>
      </c>
      <c r="T12" s="86" t="s">
        <v>328</v>
      </c>
      <c r="U12" s="86"/>
      <c r="V12" s="90" t="s">
        <v>344</v>
      </c>
      <c r="W12" s="88">
        <v>43688.86690972222</v>
      </c>
      <c r="X12" s="90" t="s">
        <v>368</v>
      </c>
      <c r="Y12" s="86"/>
      <c r="Z12" s="86"/>
      <c r="AA12" s="92" t="s">
        <v>413</v>
      </c>
      <c r="AB12" s="86"/>
      <c r="AC12" s="86" t="b">
        <v>0</v>
      </c>
      <c r="AD12" s="86">
        <v>0</v>
      </c>
      <c r="AE12" s="92" t="s">
        <v>458</v>
      </c>
      <c r="AF12" s="86" t="b">
        <v>0</v>
      </c>
      <c r="AG12" s="86" t="s">
        <v>464</v>
      </c>
      <c r="AH12" s="86"/>
      <c r="AI12" s="92" t="s">
        <v>458</v>
      </c>
      <c r="AJ12" s="86" t="b">
        <v>0</v>
      </c>
      <c r="AK12" s="86">
        <v>0</v>
      </c>
      <c r="AL12" s="92" t="s">
        <v>458</v>
      </c>
      <c r="AM12" s="86" t="s">
        <v>466</v>
      </c>
      <c r="AN12" s="86" t="b">
        <v>0</v>
      </c>
      <c r="AO12" s="92" t="s">
        <v>413</v>
      </c>
      <c r="AP12" s="86" t="s">
        <v>176</v>
      </c>
      <c r="AQ12" s="86">
        <v>0</v>
      </c>
      <c r="AR12" s="86">
        <v>0</v>
      </c>
      <c r="AS12" s="86"/>
      <c r="AT12" s="86"/>
      <c r="AU12" s="86"/>
      <c r="AV12" s="86"/>
      <c r="AW12" s="86"/>
      <c r="AX12" s="86"/>
      <c r="AY12" s="86"/>
      <c r="AZ12" s="86"/>
      <c r="BA12">
        <v>1</v>
      </c>
      <c r="BB12" s="85" t="str">
        <f>REPLACE(INDEX(GroupVertices[Group],MATCH(Edges25[[#This Row],[Vertex 1]],GroupVertices[Vertex],0)),1,1,"")</f>
        <v>3</v>
      </c>
      <c r="BC12" s="85" t="str">
        <f>REPLACE(INDEX(GroupVertices[Group],MATCH(Edges25[[#This Row],[Vertex 2]],GroupVertices[Vertex],0)),1,1,"")</f>
        <v>3</v>
      </c>
      <c r="BD12" s="51">
        <v>0</v>
      </c>
      <c r="BE12" s="52">
        <v>0</v>
      </c>
      <c r="BF12" s="51">
        <v>0</v>
      </c>
      <c r="BG12" s="52">
        <v>0</v>
      </c>
      <c r="BH12" s="51">
        <v>0</v>
      </c>
      <c r="BI12" s="52">
        <v>0</v>
      </c>
      <c r="BJ12" s="51">
        <v>16</v>
      </c>
      <c r="BK12" s="52">
        <v>100</v>
      </c>
      <c r="BL12" s="51">
        <v>16</v>
      </c>
    </row>
    <row r="13" spans="1:64" ht="15">
      <c r="A13" s="84" t="s">
        <v>222</v>
      </c>
      <c r="B13" s="84" t="s">
        <v>235</v>
      </c>
      <c r="C13" s="53"/>
      <c r="D13" s="54"/>
      <c r="E13" s="65"/>
      <c r="F13" s="55"/>
      <c r="G13" s="53"/>
      <c r="H13" s="57"/>
      <c r="I13" s="56"/>
      <c r="J13" s="56"/>
      <c r="K13" s="36" t="s">
        <v>65</v>
      </c>
      <c r="L13" s="83">
        <v>14</v>
      </c>
      <c r="M13" s="83"/>
      <c r="N13" s="63"/>
      <c r="O13" s="86" t="s">
        <v>243</v>
      </c>
      <c r="P13" s="88">
        <v>43688.964849537035</v>
      </c>
      <c r="Q13" s="86" t="s">
        <v>254</v>
      </c>
      <c r="R13" s="86"/>
      <c r="S13" s="86"/>
      <c r="T13" s="86" t="s">
        <v>331</v>
      </c>
      <c r="U13" s="90" t="s">
        <v>335</v>
      </c>
      <c r="V13" s="90" t="s">
        <v>335</v>
      </c>
      <c r="W13" s="88">
        <v>43688.964849537035</v>
      </c>
      <c r="X13" s="90" t="s">
        <v>369</v>
      </c>
      <c r="Y13" s="86"/>
      <c r="Z13" s="86"/>
      <c r="AA13" s="92" t="s">
        <v>414</v>
      </c>
      <c r="AB13" s="86"/>
      <c r="AC13" s="86" t="b">
        <v>0</v>
      </c>
      <c r="AD13" s="86">
        <v>0</v>
      </c>
      <c r="AE13" s="92" t="s">
        <v>458</v>
      </c>
      <c r="AF13" s="86" t="b">
        <v>0</v>
      </c>
      <c r="AG13" s="86" t="s">
        <v>464</v>
      </c>
      <c r="AH13" s="86"/>
      <c r="AI13" s="92" t="s">
        <v>458</v>
      </c>
      <c r="AJ13" s="86" t="b">
        <v>0</v>
      </c>
      <c r="AK13" s="86">
        <v>0</v>
      </c>
      <c r="AL13" s="92" t="s">
        <v>444</v>
      </c>
      <c r="AM13" s="86" t="s">
        <v>469</v>
      </c>
      <c r="AN13" s="86" t="b">
        <v>0</v>
      </c>
      <c r="AO13" s="92" t="s">
        <v>444</v>
      </c>
      <c r="AP13" s="86" t="s">
        <v>176</v>
      </c>
      <c r="AQ13" s="86">
        <v>0</v>
      </c>
      <c r="AR13" s="86">
        <v>0</v>
      </c>
      <c r="AS13" s="86"/>
      <c r="AT13" s="86"/>
      <c r="AU13" s="86"/>
      <c r="AV13" s="86"/>
      <c r="AW13" s="86"/>
      <c r="AX13" s="86"/>
      <c r="AY13" s="86"/>
      <c r="AZ13" s="86"/>
      <c r="BA13">
        <v>1</v>
      </c>
      <c r="BB13" s="85" t="str">
        <f>REPLACE(INDEX(GroupVertices[Group],MATCH(Edges25[[#This Row],[Vertex 1]],GroupVertices[Vertex],0)),1,1,"")</f>
        <v>2</v>
      </c>
      <c r="BC13" s="85" t="str">
        <f>REPLACE(INDEX(GroupVertices[Group],MATCH(Edges25[[#This Row],[Vertex 2]],GroupVertices[Vertex],0)),1,1,"")</f>
        <v>2</v>
      </c>
      <c r="BD13" s="51">
        <v>0</v>
      </c>
      <c r="BE13" s="52">
        <v>0</v>
      </c>
      <c r="BF13" s="51">
        <v>0</v>
      </c>
      <c r="BG13" s="52">
        <v>0</v>
      </c>
      <c r="BH13" s="51">
        <v>0</v>
      </c>
      <c r="BI13" s="52">
        <v>0</v>
      </c>
      <c r="BJ13" s="51">
        <v>16</v>
      </c>
      <c r="BK13" s="52">
        <v>100</v>
      </c>
      <c r="BL13" s="51">
        <v>16</v>
      </c>
    </row>
    <row r="14" spans="1:64" ht="15">
      <c r="A14" s="84" t="s">
        <v>223</v>
      </c>
      <c r="B14" s="84" t="s">
        <v>235</v>
      </c>
      <c r="C14" s="53"/>
      <c r="D14" s="54"/>
      <c r="E14" s="65"/>
      <c r="F14" s="55"/>
      <c r="G14" s="53"/>
      <c r="H14" s="57"/>
      <c r="I14" s="56"/>
      <c r="J14" s="56"/>
      <c r="K14" s="36" t="s">
        <v>65</v>
      </c>
      <c r="L14" s="83">
        <v>15</v>
      </c>
      <c r="M14" s="83"/>
      <c r="N14" s="63"/>
      <c r="O14" s="86" t="s">
        <v>242</v>
      </c>
      <c r="P14" s="88">
        <v>43689.26326388889</v>
      </c>
      <c r="Q14" s="86" t="s">
        <v>255</v>
      </c>
      <c r="R14" s="90" t="s">
        <v>296</v>
      </c>
      <c r="S14" s="86" t="s">
        <v>323</v>
      </c>
      <c r="T14" s="86"/>
      <c r="U14" s="86"/>
      <c r="V14" s="90" t="s">
        <v>345</v>
      </c>
      <c r="W14" s="88">
        <v>43689.26326388889</v>
      </c>
      <c r="X14" s="90" t="s">
        <v>370</v>
      </c>
      <c r="Y14" s="86"/>
      <c r="Z14" s="86"/>
      <c r="AA14" s="92" t="s">
        <v>415</v>
      </c>
      <c r="AB14" s="92" t="s">
        <v>453</v>
      </c>
      <c r="AC14" s="86" t="b">
        <v>0</v>
      </c>
      <c r="AD14" s="86">
        <v>0</v>
      </c>
      <c r="AE14" s="92" t="s">
        <v>462</v>
      </c>
      <c r="AF14" s="86" t="b">
        <v>0</v>
      </c>
      <c r="AG14" s="86" t="s">
        <v>464</v>
      </c>
      <c r="AH14" s="86"/>
      <c r="AI14" s="92" t="s">
        <v>458</v>
      </c>
      <c r="AJ14" s="86" t="b">
        <v>0</v>
      </c>
      <c r="AK14" s="86">
        <v>0</v>
      </c>
      <c r="AL14" s="92" t="s">
        <v>458</v>
      </c>
      <c r="AM14" s="86" t="s">
        <v>471</v>
      </c>
      <c r="AN14" s="86" t="b">
        <v>1</v>
      </c>
      <c r="AO14" s="92" t="s">
        <v>453</v>
      </c>
      <c r="AP14" s="86" t="s">
        <v>176</v>
      </c>
      <c r="AQ14" s="86">
        <v>0</v>
      </c>
      <c r="AR14" s="86">
        <v>0</v>
      </c>
      <c r="AS14" s="86"/>
      <c r="AT14" s="86"/>
      <c r="AU14" s="86"/>
      <c r="AV14" s="86"/>
      <c r="AW14" s="86"/>
      <c r="AX14" s="86"/>
      <c r="AY14" s="86"/>
      <c r="AZ14" s="86"/>
      <c r="BA14">
        <v>1</v>
      </c>
      <c r="BB14" s="85" t="str">
        <f>REPLACE(INDEX(GroupVertices[Group],MATCH(Edges25[[#This Row],[Vertex 1]],GroupVertices[Vertex],0)),1,1,"")</f>
        <v>2</v>
      </c>
      <c r="BC14" s="85" t="str">
        <f>REPLACE(INDEX(GroupVertices[Group],MATCH(Edges25[[#This Row],[Vertex 2]],GroupVertices[Vertex],0)),1,1,"")</f>
        <v>2</v>
      </c>
      <c r="BD14" s="51">
        <v>0</v>
      </c>
      <c r="BE14" s="52">
        <v>0</v>
      </c>
      <c r="BF14" s="51">
        <v>0</v>
      </c>
      <c r="BG14" s="52">
        <v>0</v>
      </c>
      <c r="BH14" s="51">
        <v>0</v>
      </c>
      <c r="BI14" s="52">
        <v>0</v>
      </c>
      <c r="BJ14" s="51">
        <v>20</v>
      </c>
      <c r="BK14" s="52">
        <v>100</v>
      </c>
      <c r="BL14" s="51">
        <v>20</v>
      </c>
    </row>
    <row r="15" spans="1:64" ht="15">
      <c r="A15" s="84" t="s">
        <v>224</v>
      </c>
      <c r="B15" s="84" t="s">
        <v>240</v>
      </c>
      <c r="C15" s="53"/>
      <c r="D15" s="54"/>
      <c r="E15" s="65"/>
      <c r="F15" s="55"/>
      <c r="G15" s="53"/>
      <c r="H15" s="57"/>
      <c r="I15" s="56"/>
      <c r="J15" s="56"/>
      <c r="K15" s="36" t="s">
        <v>65</v>
      </c>
      <c r="L15" s="83">
        <v>16</v>
      </c>
      <c r="M15" s="83"/>
      <c r="N15" s="63"/>
      <c r="O15" s="86" t="s">
        <v>243</v>
      </c>
      <c r="P15" s="88">
        <v>43689.46429398148</v>
      </c>
      <c r="Q15" s="86" t="s">
        <v>256</v>
      </c>
      <c r="R15" s="90" t="s">
        <v>297</v>
      </c>
      <c r="S15" s="86" t="s">
        <v>325</v>
      </c>
      <c r="T15" s="86" t="s">
        <v>328</v>
      </c>
      <c r="U15" s="86"/>
      <c r="V15" s="90" t="s">
        <v>346</v>
      </c>
      <c r="W15" s="88">
        <v>43689.46429398148</v>
      </c>
      <c r="X15" s="90" t="s">
        <v>371</v>
      </c>
      <c r="Y15" s="86"/>
      <c r="Z15" s="86"/>
      <c r="AA15" s="92" t="s">
        <v>416</v>
      </c>
      <c r="AB15" s="86"/>
      <c r="AC15" s="86" t="b">
        <v>0</v>
      </c>
      <c r="AD15" s="86">
        <v>0</v>
      </c>
      <c r="AE15" s="92" t="s">
        <v>458</v>
      </c>
      <c r="AF15" s="86" t="b">
        <v>0</v>
      </c>
      <c r="AG15" s="86" t="s">
        <v>464</v>
      </c>
      <c r="AH15" s="86"/>
      <c r="AI15" s="92" t="s">
        <v>458</v>
      </c>
      <c r="AJ15" s="86" t="b">
        <v>0</v>
      </c>
      <c r="AK15" s="86">
        <v>0</v>
      </c>
      <c r="AL15" s="92" t="s">
        <v>458</v>
      </c>
      <c r="AM15" s="86" t="s">
        <v>466</v>
      </c>
      <c r="AN15" s="86" t="b">
        <v>0</v>
      </c>
      <c r="AO15" s="92" t="s">
        <v>416</v>
      </c>
      <c r="AP15" s="86" t="s">
        <v>176</v>
      </c>
      <c r="AQ15" s="86">
        <v>0</v>
      </c>
      <c r="AR15" s="86">
        <v>0</v>
      </c>
      <c r="AS15" s="86"/>
      <c r="AT15" s="86"/>
      <c r="AU15" s="86"/>
      <c r="AV15" s="86"/>
      <c r="AW15" s="86"/>
      <c r="AX15" s="86"/>
      <c r="AY15" s="86"/>
      <c r="AZ15" s="86"/>
      <c r="BA15">
        <v>1</v>
      </c>
      <c r="BB15" s="85" t="str">
        <f>REPLACE(INDEX(GroupVertices[Group],MATCH(Edges25[[#This Row],[Vertex 1]],GroupVertices[Vertex],0)),1,1,"")</f>
        <v>3</v>
      </c>
      <c r="BC15" s="85" t="str">
        <f>REPLACE(INDEX(GroupVertices[Group],MATCH(Edges25[[#This Row],[Vertex 2]],GroupVertices[Vertex],0)),1,1,"")</f>
        <v>3</v>
      </c>
      <c r="BD15" s="51">
        <v>0</v>
      </c>
      <c r="BE15" s="52">
        <v>0</v>
      </c>
      <c r="BF15" s="51">
        <v>0</v>
      </c>
      <c r="BG15" s="52">
        <v>0</v>
      </c>
      <c r="BH15" s="51">
        <v>0</v>
      </c>
      <c r="BI15" s="52">
        <v>0</v>
      </c>
      <c r="BJ15" s="51">
        <v>15</v>
      </c>
      <c r="BK15" s="52">
        <v>100</v>
      </c>
      <c r="BL15" s="51">
        <v>15</v>
      </c>
    </row>
    <row r="16" spans="1:64" ht="15">
      <c r="A16" s="84" t="s">
        <v>225</v>
      </c>
      <c r="B16" s="84" t="s">
        <v>225</v>
      </c>
      <c r="C16" s="53"/>
      <c r="D16" s="54"/>
      <c r="E16" s="65"/>
      <c r="F16" s="55"/>
      <c r="G16" s="53"/>
      <c r="H16" s="57"/>
      <c r="I16" s="56"/>
      <c r="J16" s="56"/>
      <c r="K16" s="36" t="s">
        <v>65</v>
      </c>
      <c r="L16" s="83">
        <v>17</v>
      </c>
      <c r="M16" s="83"/>
      <c r="N16" s="63"/>
      <c r="O16" s="86" t="s">
        <v>176</v>
      </c>
      <c r="P16" s="88">
        <v>43689.75114583333</v>
      </c>
      <c r="Q16" s="86" t="s">
        <v>257</v>
      </c>
      <c r="R16" s="90" t="s">
        <v>298</v>
      </c>
      <c r="S16" s="86" t="s">
        <v>326</v>
      </c>
      <c r="T16" s="86"/>
      <c r="U16" s="86"/>
      <c r="V16" s="90" t="s">
        <v>347</v>
      </c>
      <c r="W16" s="88">
        <v>43689.75114583333</v>
      </c>
      <c r="X16" s="90" t="s">
        <v>372</v>
      </c>
      <c r="Y16" s="86"/>
      <c r="Z16" s="86"/>
      <c r="AA16" s="92" t="s">
        <v>417</v>
      </c>
      <c r="AB16" s="86"/>
      <c r="AC16" s="86" t="b">
        <v>0</v>
      </c>
      <c r="AD16" s="86">
        <v>0</v>
      </c>
      <c r="AE16" s="92" t="s">
        <v>458</v>
      </c>
      <c r="AF16" s="86" t="b">
        <v>0</v>
      </c>
      <c r="AG16" s="86" t="s">
        <v>464</v>
      </c>
      <c r="AH16" s="86"/>
      <c r="AI16" s="92" t="s">
        <v>458</v>
      </c>
      <c r="AJ16" s="86" t="b">
        <v>0</v>
      </c>
      <c r="AK16" s="86">
        <v>0</v>
      </c>
      <c r="AL16" s="92" t="s">
        <v>458</v>
      </c>
      <c r="AM16" s="86" t="s">
        <v>472</v>
      </c>
      <c r="AN16" s="86" t="b">
        <v>0</v>
      </c>
      <c r="AO16" s="92" t="s">
        <v>417</v>
      </c>
      <c r="AP16" s="86" t="s">
        <v>176</v>
      </c>
      <c r="AQ16" s="86">
        <v>0</v>
      </c>
      <c r="AR16" s="86">
        <v>0</v>
      </c>
      <c r="AS16" s="86"/>
      <c r="AT16" s="86"/>
      <c r="AU16" s="86"/>
      <c r="AV16" s="86"/>
      <c r="AW16" s="86"/>
      <c r="AX16" s="86"/>
      <c r="AY16" s="86"/>
      <c r="AZ16" s="86"/>
      <c r="BA16">
        <v>1</v>
      </c>
      <c r="BB16" s="85" t="str">
        <f>REPLACE(INDEX(GroupVertices[Group],MATCH(Edges25[[#This Row],[Vertex 1]],GroupVertices[Vertex],0)),1,1,"")</f>
        <v>1</v>
      </c>
      <c r="BC16" s="85" t="str">
        <f>REPLACE(INDEX(GroupVertices[Group],MATCH(Edges25[[#This Row],[Vertex 2]],GroupVertices[Vertex],0)),1,1,"")</f>
        <v>1</v>
      </c>
      <c r="BD16" s="51">
        <v>0</v>
      </c>
      <c r="BE16" s="52">
        <v>0</v>
      </c>
      <c r="BF16" s="51">
        <v>0</v>
      </c>
      <c r="BG16" s="52">
        <v>0</v>
      </c>
      <c r="BH16" s="51">
        <v>0</v>
      </c>
      <c r="BI16" s="52">
        <v>0</v>
      </c>
      <c r="BJ16" s="51">
        <v>9</v>
      </c>
      <c r="BK16" s="52">
        <v>100</v>
      </c>
      <c r="BL16" s="51">
        <v>9</v>
      </c>
    </row>
    <row r="17" spans="1:64" ht="15">
      <c r="A17" s="84" t="s">
        <v>226</v>
      </c>
      <c r="B17" s="84" t="s">
        <v>227</v>
      </c>
      <c r="C17" s="53"/>
      <c r="D17" s="54"/>
      <c r="E17" s="65"/>
      <c r="F17" s="55"/>
      <c r="G17" s="53"/>
      <c r="H17" s="57"/>
      <c r="I17" s="56"/>
      <c r="J17" s="56"/>
      <c r="K17" s="36" t="s">
        <v>65</v>
      </c>
      <c r="L17" s="83">
        <v>18</v>
      </c>
      <c r="M17" s="83"/>
      <c r="N17" s="63"/>
      <c r="O17" s="86" t="s">
        <v>243</v>
      </c>
      <c r="P17" s="88">
        <v>43690.672476851854</v>
      </c>
      <c r="Q17" s="86" t="s">
        <v>258</v>
      </c>
      <c r="R17" s="86"/>
      <c r="S17" s="86"/>
      <c r="T17" s="86" t="s">
        <v>332</v>
      </c>
      <c r="U17" s="86"/>
      <c r="V17" s="90" t="s">
        <v>348</v>
      </c>
      <c r="W17" s="88">
        <v>43690.672476851854</v>
      </c>
      <c r="X17" s="90" t="s">
        <v>373</v>
      </c>
      <c r="Y17" s="86"/>
      <c r="Z17" s="86"/>
      <c r="AA17" s="92" t="s">
        <v>418</v>
      </c>
      <c r="AB17" s="86"/>
      <c r="AC17" s="86" t="b">
        <v>0</v>
      </c>
      <c r="AD17" s="86">
        <v>0</v>
      </c>
      <c r="AE17" s="92" t="s">
        <v>458</v>
      </c>
      <c r="AF17" s="86" t="b">
        <v>0</v>
      </c>
      <c r="AG17" s="86" t="s">
        <v>464</v>
      </c>
      <c r="AH17" s="86"/>
      <c r="AI17" s="92" t="s">
        <v>458</v>
      </c>
      <c r="AJ17" s="86" t="b">
        <v>0</v>
      </c>
      <c r="AK17" s="86">
        <v>0</v>
      </c>
      <c r="AL17" s="92" t="s">
        <v>419</v>
      </c>
      <c r="AM17" s="86" t="s">
        <v>466</v>
      </c>
      <c r="AN17" s="86" t="b">
        <v>0</v>
      </c>
      <c r="AO17" s="92" t="s">
        <v>419</v>
      </c>
      <c r="AP17" s="86" t="s">
        <v>176</v>
      </c>
      <c r="AQ17" s="86">
        <v>0</v>
      </c>
      <c r="AR17" s="86">
        <v>0</v>
      </c>
      <c r="AS17" s="86"/>
      <c r="AT17" s="86"/>
      <c r="AU17" s="86"/>
      <c r="AV17" s="86"/>
      <c r="AW17" s="86"/>
      <c r="AX17" s="86"/>
      <c r="AY17" s="86"/>
      <c r="AZ17" s="86"/>
      <c r="BA17">
        <v>1</v>
      </c>
      <c r="BB17" s="85" t="str">
        <f>REPLACE(INDEX(GroupVertices[Group],MATCH(Edges25[[#This Row],[Vertex 1]],GroupVertices[Vertex],0)),1,1,"")</f>
        <v>4</v>
      </c>
      <c r="BC17" s="85" t="str">
        <f>REPLACE(INDEX(GroupVertices[Group],MATCH(Edges25[[#This Row],[Vertex 2]],GroupVertices[Vertex],0)),1,1,"")</f>
        <v>4</v>
      </c>
      <c r="BD17" s="51">
        <v>0</v>
      </c>
      <c r="BE17" s="52">
        <v>0</v>
      </c>
      <c r="BF17" s="51">
        <v>0</v>
      </c>
      <c r="BG17" s="52">
        <v>0</v>
      </c>
      <c r="BH17" s="51">
        <v>0</v>
      </c>
      <c r="BI17" s="52">
        <v>0</v>
      </c>
      <c r="BJ17" s="51">
        <v>20</v>
      </c>
      <c r="BK17" s="52">
        <v>100</v>
      </c>
      <c r="BL17" s="51">
        <v>20</v>
      </c>
    </row>
    <row r="18" spans="1:64" ht="15">
      <c r="A18" s="84" t="s">
        <v>227</v>
      </c>
      <c r="B18" s="84" t="s">
        <v>227</v>
      </c>
      <c r="C18" s="53"/>
      <c r="D18" s="54"/>
      <c r="E18" s="65"/>
      <c r="F18" s="55"/>
      <c r="G18" s="53"/>
      <c r="H18" s="57"/>
      <c r="I18" s="56"/>
      <c r="J18" s="56"/>
      <c r="K18" s="36" t="s">
        <v>65</v>
      </c>
      <c r="L18" s="83">
        <v>19</v>
      </c>
      <c r="M18" s="83"/>
      <c r="N18" s="63"/>
      <c r="O18" s="86" t="s">
        <v>176</v>
      </c>
      <c r="P18" s="88">
        <v>43690.58793981482</v>
      </c>
      <c r="Q18" s="86" t="s">
        <v>259</v>
      </c>
      <c r="R18" s="90" t="s">
        <v>299</v>
      </c>
      <c r="S18" s="86" t="s">
        <v>323</v>
      </c>
      <c r="T18" s="86" t="s">
        <v>332</v>
      </c>
      <c r="U18" s="86"/>
      <c r="V18" s="90" t="s">
        <v>349</v>
      </c>
      <c r="W18" s="88">
        <v>43690.58793981482</v>
      </c>
      <c r="X18" s="90" t="s">
        <v>374</v>
      </c>
      <c r="Y18" s="86"/>
      <c r="Z18" s="86"/>
      <c r="AA18" s="92" t="s">
        <v>419</v>
      </c>
      <c r="AB18" s="86"/>
      <c r="AC18" s="86" t="b">
        <v>0</v>
      </c>
      <c r="AD18" s="86">
        <v>0</v>
      </c>
      <c r="AE18" s="92" t="s">
        <v>458</v>
      </c>
      <c r="AF18" s="86" t="b">
        <v>0</v>
      </c>
      <c r="AG18" s="86" t="s">
        <v>464</v>
      </c>
      <c r="AH18" s="86"/>
      <c r="AI18" s="92" t="s">
        <v>458</v>
      </c>
      <c r="AJ18" s="86" t="b">
        <v>0</v>
      </c>
      <c r="AK18" s="86">
        <v>0</v>
      </c>
      <c r="AL18" s="92" t="s">
        <v>458</v>
      </c>
      <c r="AM18" s="86" t="s">
        <v>471</v>
      </c>
      <c r="AN18" s="86" t="b">
        <v>1</v>
      </c>
      <c r="AO18" s="92" t="s">
        <v>419</v>
      </c>
      <c r="AP18" s="86" t="s">
        <v>176</v>
      </c>
      <c r="AQ18" s="86">
        <v>0</v>
      </c>
      <c r="AR18" s="86">
        <v>0</v>
      </c>
      <c r="AS18" s="86"/>
      <c r="AT18" s="86"/>
      <c r="AU18" s="86"/>
      <c r="AV18" s="86"/>
      <c r="AW18" s="86"/>
      <c r="AX18" s="86"/>
      <c r="AY18" s="86"/>
      <c r="AZ18" s="86"/>
      <c r="BA18">
        <v>1</v>
      </c>
      <c r="BB18" s="85" t="str">
        <f>REPLACE(INDEX(GroupVertices[Group],MATCH(Edges25[[#This Row],[Vertex 1]],GroupVertices[Vertex],0)),1,1,"")</f>
        <v>4</v>
      </c>
      <c r="BC18" s="85" t="str">
        <f>REPLACE(INDEX(GroupVertices[Group],MATCH(Edges25[[#This Row],[Vertex 2]],GroupVertices[Vertex],0)),1,1,"")</f>
        <v>4</v>
      </c>
      <c r="BD18" s="51">
        <v>0</v>
      </c>
      <c r="BE18" s="52">
        <v>0</v>
      </c>
      <c r="BF18" s="51">
        <v>0</v>
      </c>
      <c r="BG18" s="52">
        <v>0</v>
      </c>
      <c r="BH18" s="51">
        <v>0</v>
      </c>
      <c r="BI18" s="52">
        <v>0</v>
      </c>
      <c r="BJ18" s="51">
        <v>17</v>
      </c>
      <c r="BK18" s="52">
        <v>100</v>
      </c>
      <c r="BL18" s="51">
        <v>17</v>
      </c>
    </row>
    <row r="19" spans="1:64" ht="15">
      <c r="A19" s="84" t="s">
        <v>228</v>
      </c>
      <c r="B19" s="84" t="s">
        <v>227</v>
      </c>
      <c r="C19" s="53"/>
      <c r="D19" s="54"/>
      <c r="E19" s="65"/>
      <c r="F19" s="55"/>
      <c r="G19" s="53"/>
      <c r="H19" s="57"/>
      <c r="I19" s="56"/>
      <c r="J19" s="56"/>
      <c r="K19" s="36" t="s">
        <v>65</v>
      </c>
      <c r="L19" s="83">
        <v>20</v>
      </c>
      <c r="M19" s="83"/>
      <c r="N19" s="63"/>
      <c r="O19" s="86" t="s">
        <v>243</v>
      </c>
      <c r="P19" s="88">
        <v>43690.83047453704</v>
      </c>
      <c r="Q19" s="86" t="s">
        <v>258</v>
      </c>
      <c r="R19" s="86"/>
      <c r="S19" s="86"/>
      <c r="T19" s="86" t="s">
        <v>332</v>
      </c>
      <c r="U19" s="86"/>
      <c r="V19" s="90" t="s">
        <v>350</v>
      </c>
      <c r="W19" s="88">
        <v>43690.83047453704</v>
      </c>
      <c r="X19" s="90" t="s">
        <v>375</v>
      </c>
      <c r="Y19" s="86"/>
      <c r="Z19" s="86"/>
      <c r="AA19" s="92" t="s">
        <v>420</v>
      </c>
      <c r="AB19" s="86"/>
      <c r="AC19" s="86" t="b">
        <v>0</v>
      </c>
      <c r="AD19" s="86">
        <v>0</v>
      </c>
      <c r="AE19" s="92" t="s">
        <v>458</v>
      </c>
      <c r="AF19" s="86" t="b">
        <v>0</v>
      </c>
      <c r="AG19" s="86" t="s">
        <v>464</v>
      </c>
      <c r="AH19" s="86"/>
      <c r="AI19" s="92" t="s">
        <v>458</v>
      </c>
      <c r="AJ19" s="86" t="b">
        <v>0</v>
      </c>
      <c r="AK19" s="86">
        <v>0</v>
      </c>
      <c r="AL19" s="92" t="s">
        <v>419</v>
      </c>
      <c r="AM19" s="86" t="s">
        <v>471</v>
      </c>
      <c r="AN19" s="86" t="b">
        <v>0</v>
      </c>
      <c r="AO19" s="92" t="s">
        <v>419</v>
      </c>
      <c r="AP19" s="86" t="s">
        <v>176</v>
      </c>
      <c r="AQ19" s="86">
        <v>0</v>
      </c>
      <c r="AR19" s="86">
        <v>0</v>
      </c>
      <c r="AS19" s="86"/>
      <c r="AT19" s="86"/>
      <c r="AU19" s="86"/>
      <c r="AV19" s="86"/>
      <c r="AW19" s="86"/>
      <c r="AX19" s="86"/>
      <c r="AY19" s="86"/>
      <c r="AZ19" s="86"/>
      <c r="BA19">
        <v>1</v>
      </c>
      <c r="BB19" s="85" t="str">
        <f>REPLACE(INDEX(GroupVertices[Group],MATCH(Edges25[[#This Row],[Vertex 1]],GroupVertices[Vertex],0)),1,1,"")</f>
        <v>4</v>
      </c>
      <c r="BC19" s="85" t="str">
        <f>REPLACE(INDEX(GroupVertices[Group],MATCH(Edges25[[#This Row],[Vertex 2]],GroupVertices[Vertex],0)),1,1,"")</f>
        <v>4</v>
      </c>
      <c r="BD19" s="51">
        <v>0</v>
      </c>
      <c r="BE19" s="52">
        <v>0</v>
      </c>
      <c r="BF19" s="51">
        <v>0</v>
      </c>
      <c r="BG19" s="52">
        <v>0</v>
      </c>
      <c r="BH19" s="51">
        <v>0</v>
      </c>
      <c r="BI19" s="52">
        <v>0</v>
      </c>
      <c r="BJ19" s="51">
        <v>20</v>
      </c>
      <c r="BK19" s="52">
        <v>100</v>
      </c>
      <c r="BL19" s="51">
        <v>20</v>
      </c>
    </row>
    <row r="20" spans="1:64" ht="15">
      <c r="A20" s="84" t="s">
        <v>229</v>
      </c>
      <c r="B20" s="84" t="s">
        <v>235</v>
      </c>
      <c r="C20" s="53"/>
      <c r="D20" s="54"/>
      <c r="E20" s="65"/>
      <c r="F20" s="55"/>
      <c r="G20" s="53"/>
      <c r="H20" s="57"/>
      <c r="I20" s="56"/>
      <c r="J20" s="56"/>
      <c r="K20" s="36" t="s">
        <v>65</v>
      </c>
      <c r="L20" s="83">
        <v>21</v>
      </c>
      <c r="M20" s="83"/>
      <c r="N20" s="63"/>
      <c r="O20" s="86" t="s">
        <v>242</v>
      </c>
      <c r="P20" s="88">
        <v>43690.83658564815</v>
      </c>
      <c r="Q20" s="86" t="s">
        <v>260</v>
      </c>
      <c r="R20" s="86"/>
      <c r="S20" s="86"/>
      <c r="T20" s="86"/>
      <c r="U20" s="86"/>
      <c r="V20" s="90" t="s">
        <v>351</v>
      </c>
      <c r="W20" s="88">
        <v>43690.83658564815</v>
      </c>
      <c r="X20" s="90" t="s">
        <v>376</v>
      </c>
      <c r="Y20" s="86"/>
      <c r="Z20" s="86"/>
      <c r="AA20" s="92" t="s">
        <v>421</v>
      </c>
      <c r="AB20" s="92" t="s">
        <v>454</v>
      </c>
      <c r="AC20" s="86" t="b">
        <v>0</v>
      </c>
      <c r="AD20" s="86">
        <v>0</v>
      </c>
      <c r="AE20" s="92" t="s">
        <v>462</v>
      </c>
      <c r="AF20" s="86" t="b">
        <v>0</v>
      </c>
      <c r="AG20" s="86" t="s">
        <v>464</v>
      </c>
      <c r="AH20" s="86"/>
      <c r="AI20" s="92" t="s">
        <v>458</v>
      </c>
      <c r="AJ20" s="86" t="b">
        <v>0</v>
      </c>
      <c r="AK20" s="86">
        <v>0</v>
      </c>
      <c r="AL20" s="92" t="s">
        <v>458</v>
      </c>
      <c r="AM20" s="86" t="s">
        <v>471</v>
      </c>
      <c r="AN20" s="86" t="b">
        <v>0</v>
      </c>
      <c r="AO20" s="92" t="s">
        <v>454</v>
      </c>
      <c r="AP20" s="86" t="s">
        <v>176</v>
      </c>
      <c r="AQ20" s="86">
        <v>0</v>
      </c>
      <c r="AR20" s="86">
        <v>0</v>
      </c>
      <c r="AS20" s="86"/>
      <c r="AT20" s="86"/>
      <c r="AU20" s="86"/>
      <c r="AV20" s="86"/>
      <c r="AW20" s="86"/>
      <c r="AX20" s="86"/>
      <c r="AY20" s="86"/>
      <c r="AZ20" s="86"/>
      <c r="BA20">
        <v>1</v>
      </c>
      <c r="BB20" s="85" t="str">
        <f>REPLACE(INDEX(GroupVertices[Group],MATCH(Edges25[[#This Row],[Vertex 1]],GroupVertices[Vertex],0)),1,1,"")</f>
        <v>2</v>
      </c>
      <c r="BC20" s="85" t="str">
        <f>REPLACE(INDEX(GroupVertices[Group],MATCH(Edges25[[#This Row],[Vertex 2]],GroupVertices[Vertex],0)),1,1,"")</f>
        <v>2</v>
      </c>
      <c r="BD20" s="51">
        <v>0</v>
      </c>
      <c r="BE20" s="52">
        <v>0</v>
      </c>
      <c r="BF20" s="51">
        <v>0</v>
      </c>
      <c r="BG20" s="52">
        <v>0</v>
      </c>
      <c r="BH20" s="51">
        <v>0</v>
      </c>
      <c r="BI20" s="52">
        <v>0</v>
      </c>
      <c r="BJ20" s="51">
        <v>12</v>
      </c>
      <c r="BK20" s="52">
        <v>100</v>
      </c>
      <c r="BL20" s="51">
        <v>12</v>
      </c>
    </row>
    <row r="21" spans="1:64" ht="15">
      <c r="A21" s="84" t="s">
        <v>230</v>
      </c>
      <c r="B21" s="84" t="s">
        <v>230</v>
      </c>
      <c r="C21" s="53"/>
      <c r="D21" s="54"/>
      <c r="E21" s="65"/>
      <c r="F21" s="55"/>
      <c r="G21" s="53"/>
      <c r="H21" s="57"/>
      <c r="I21" s="56"/>
      <c r="J21" s="56"/>
      <c r="K21" s="36" t="s">
        <v>65</v>
      </c>
      <c r="L21" s="83">
        <v>22</v>
      </c>
      <c r="M21" s="83"/>
      <c r="N21" s="63"/>
      <c r="O21" s="86" t="s">
        <v>176</v>
      </c>
      <c r="P21" s="88">
        <v>43690.86724537037</v>
      </c>
      <c r="Q21" s="86" t="s">
        <v>261</v>
      </c>
      <c r="R21" s="86"/>
      <c r="S21" s="86"/>
      <c r="T21" s="86"/>
      <c r="U21" s="86"/>
      <c r="V21" s="90" t="s">
        <v>352</v>
      </c>
      <c r="W21" s="88">
        <v>43690.86724537037</v>
      </c>
      <c r="X21" s="90" t="s">
        <v>377</v>
      </c>
      <c r="Y21" s="86"/>
      <c r="Z21" s="86"/>
      <c r="AA21" s="92" t="s">
        <v>422</v>
      </c>
      <c r="AB21" s="86"/>
      <c r="AC21" s="86" t="b">
        <v>0</v>
      </c>
      <c r="AD21" s="86">
        <v>0</v>
      </c>
      <c r="AE21" s="92" t="s">
        <v>458</v>
      </c>
      <c r="AF21" s="86" t="b">
        <v>0</v>
      </c>
      <c r="AG21" s="86" t="s">
        <v>464</v>
      </c>
      <c r="AH21" s="86"/>
      <c r="AI21" s="92" t="s">
        <v>458</v>
      </c>
      <c r="AJ21" s="86" t="b">
        <v>0</v>
      </c>
      <c r="AK21" s="86">
        <v>0</v>
      </c>
      <c r="AL21" s="92" t="s">
        <v>458</v>
      </c>
      <c r="AM21" s="86" t="s">
        <v>469</v>
      </c>
      <c r="AN21" s="86" t="b">
        <v>0</v>
      </c>
      <c r="AO21" s="92" t="s">
        <v>422</v>
      </c>
      <c r="AP21" s="86" t="s">
        <v>176</v>
      </c>
      <c r="AQ21" s="86">
        <v>0</v>
      </c>
      <c r="AR21" s="86">
        <v>0</v>
      </c>
      <c r="AS21" s="86"/>
      <c r="AT21" s="86"/>
      <c r="AU21" s="86"/>
      <c r="AV21" s="86"/>
      <c r="AW21" s="86"/>
      <c r="AX21" s="86"/>
      <c r="AY21" s="86"/>
      <c r="AZ21" s="86"/>
      <c r="BA21">
        <v>1</v>
      </c>
      <c r="BB21" s="85" t="str">
        <f>REPLACE(INDEX(GroupVertices[Group],MATCH(Edges25[[#This Row],[Vertex 1]],GroupVertices[Vertex],0)),1,1,"")</f>
        <v>1</v>
      </c>
      <c r="BC21" s="85" t="str">
        <f>REPLACE(INDEX(GroupVertices[Group],MATCH(Edges25[[#This Row],[Vertex 2]],GroupVertices[Vertex],0)),1,1,"")</f>
        <v>1</v>
      </c>
      <c r="BD21" s="51">
        <v>0</v>
      </c>
      <c r="BE21" s="52">
        <v>0</v>
      </c>
      <c r="BF21" s="51">
        <v>0</v>
      </c>
      <c r="BG21" s="52">
        <v>0</v>
      </c>
      <c r="BH21" s="51">
        <v>0</v>
      </c>
      <c r="BI21" s="52">
        <v>0</v>
      </c>
      <c r="BJ21" s="51">
        <v>1</v>
      </c>
      <c r="BK21" s="52">
        <v>100</v>
      </c>
      <c r="BL21" s="51">
        <v>1</v>
      </c>
    </row>
    <row r="22" spans="1:64" ht="15">
      <c r="A22" s="84" t="s">
        <v>231</v>
      </c>
      <c r="B22" s="84" t="s">
        <v>235</v>
      </c>
      <c r="C22" s="53"/>
      <c r="D22" s="54"/>
      <c r="E22" s="65"/>
      <c r="F22" s="55"/>
      <c r="G22" s="53"/>
      <c r="H22" s="57"/>
      <c r="I22" s="56"/>
      <c r="J22" s="56"/>
      <c r="K22" s="36" t="s">
        <v>65</v>
      </c>
      <c r="L22" s="83">
        <v>23</v>
      </c>
      <c r="M22" s="83"/>
      <c r="N22" s="63"/>
      <c r="O22" s="86" t="s">
        <v>242</v>
      </c>
      <c r="P22" s="88">
        <v>43692.06313657408</v>
      </c>
      <c r="Q22" s="86" t="s">
        <v>262</v>
      </c>
      <c r="R22" s="90" t="s">
        <v>300</v>
      </c>
      <c r="S22" s="86" t="s">
        <v>323</v>
      </c>
      <c r="T22" s="86"/>
      <c r="U22" s="86"/>
      <c r="V22" s="90" t="s">
        <v>353</v>
      </c>
      <c r="W22" s="88">
        <v>43692.06313657408</v>
      </c>
      <c r="X22" s="90" t="s">
        <v>378</v>
      </c>
      <c r="Y22" s="86"/>
      <c r="Z22" s="86"/>
      <c r="AA22" s="92" t="s">
        <v>423</v>
      </c>
      <c r="AB22" s="92" t="s">
        <v>455</v>
      </c>
      <c r="AC22" s="86" t="b">
        <v>0</v>
      </c>
      <c r="AD22" s="86">
        <v>0</v>
      </c>
      <c r="AE22" s="92" t="s">
        <v>462</v>
      </c>
      <c r="AF22" s="86" t="b">
        <v>0</v>
      </c>
      <c r="AG22" s="86" t="s">
        <v>464</v>
      </c>
      <c r="AH22" s="86"/>
      <c r="AI22" s="92" t="s">
        <v>458</v>
      </c>
      <c r="AJ22" s="86" t="b">
        <v>0</v>
      </c>
      <c r="AK22" s="86">
        <v>0</v>
      </c>
      <c r="AL22" s="92" t="s">
        <v>458</v>
      </c>
      <c r="AM22" s="86" t="s">
        <v>466</v>
      </c>
      <c r="AN22" s="86" t="b">
        <v>1</v>
      </c>
      <c r="AO22" s="92" t="s">
        <v>455</v>
      </c>
      <c r="AP22" s="86" t="s">
        <v>176</v>
      </c>
      <c r="AQ22" s="86">
        <v>0</v>
      </c>
      <c r="AR22" s="86">
        <v>0</v>
      </c>
      <c r="AS22" s="86"/>
      <c r="AT22" s="86"/>
      <c r="AU22" s="86"/>
      <c r="AV22" s="86"/>
      <c r="AW22" s="86"/>
      <c r="AX22" s="86"/>
      <c r="AY22" s="86"/>
      <c r="AZ22" s="86"/>
      <c r="BA22">
        <v>1</v>
      </c>
      <c r="BB22" s="85" t="str">
        <f>REPLACE(INDEX(GroupVertices[Group],MATCH(Edges25[[#This Row],[Vertex 1]],GroupVertices[Vertex],0)),1,1,"")</f>
        <v>2</v>
      </c>
      <c r="BC22" s="85" t="str">
        <f>REPLACE(INDEX(GroupVertices[Group],MATCH(Edges25[[#This Row],[Vertex 2]],GroupVertices[Vertex],0)),1,1,"")</f>
        <v>2</v>
      </c>
      <c r="BD22" s="51">
        <v>0</v>
      </c>
      <c r="BE22" s="52">
        <v>0</v>
      </c>
      <c r="BF22" s="51">
        <v>0</v>
      </c>
      <c r="BG22" s="52">
        <v>0</v>
      </c>
      <c r="BH22" s="51">
        <v>0</v>
      </c>
      <c r="BI22" s="52">
        <v>0</v>
      </c>
      <c r="BJ22" s="51">
        <v>23</v>
      </c>
      <c r="BK22" s="52">
        <v>100</v>
      </c>
      <c r="BL22" s="51">
        <v>23</v>
      </c>
    </row>
    <row r="23" spans="1:64" ht="15">
      <c r="A23" s="84" t="s">
        <v>232</v>
      </c>
      <c r="B23" s="84" t="s">
        <v>232</v>
      </c>
      <c r="C23" s="53"/>
      <c r="D23" s="54"/>
      <c r="E23" s="65"/>
      <c r="F23" s="55"/>
      <c r="G23" s="53"/>
      <c r="H23" s="57"/>
      <c r="I23" s="56"/>
      <c r="J23" s="56"/>
      <c r="K23" s="36" t="s">
        <v>65</v>
      </c>
      <c r="L23" s="83">
        <v>24</v>
      </c>
      <c r="M23" s="83"/>
      <c r="N23" s="63"/>
      <c r="O23" s="86" t="s">
        <v>176</v>
      </c>
      <c r="P23" s="88">
        <v>43692.221817129626</v>
      </c>
      <c r="Q23" s="86" t="s">
        <v>263</v>
      </c>
      <c r="R23" s="90" t="s">
        <v>301</v>
      </c>
      <c r="S23" s="86" t="s">
        <v>327</v>
      </c>
      <c r="T23" s="86"/>
      <c r="U23" s="86"/>
      <c r="V23" s="90" t="s">
        <v>354</v>
      </c>
      <c r="W23" s="88">
        <v>43692.221817129626</v>
      </c>
      <c r="X23" s="90" t="s">
        <v>379</v>
      </c>
      <c r="Y23" s="86"/>
      <c r="Z23" s="86"/>
      <c r="AA23" s="92" t="s">
        <v>424</v>
      </c>
      <c r="AB23" s="86"/>
      <c r="AC23" s="86" t="b">
        <v>0</v>
      </c>
      <c r="AD23" s="86">
        <v>0</v>
      </c>
      <c r="AE23" s="92" t="s">
        <v>458</v>
      </c>
      <c r="AF23" s="86" t="b">
        <v>0</v>
      </c>
      <c r="AG23" s="86" t="s">
        <v>464</v>
      </c>
      <c r="AH23" s="86"/>
      <c r="AI23" s="92" t="s">
        <v>458</v>
      </c>
      <c r="AJ23" s="86" t="b">
        <v>0</v>
      </c>
      <c r="AK23" s="86">
        <v>0</v>
      </c>
      <c r="AL23" s="92" t="s">
        <v>458</v>
      </c>
      <c r="AM23" s="86" t="s">
        <v>473</v>
      </c>
      <c r="AN23" s="86" t="b">
        <v>0</v>
      </c>
      <c r="AO23" s="92" t="s">
        <v>424</v>
      </c>
      <c r="AP23" s="86" t="s">
        <v>176</v>
      </c>
      <c r="AQ23" s="86">
        <v>0</v>
      </c>
      <c r="AR23" s="86">
        <v>0</v>
      </c>
      <c r="AS23" s="86"/>
      <c r="AT23" s="86"/>
      <c r="AU23" s="86"/>
      <c r="AV23" s="86"/>
      <c r="AW23" s="86"/>
      <c r="AX23" s="86"/>
      <c r="AY23" s="86"/>
      <c r="AZ23" s="86"/>
      <c r="BA23">
        <v>1</v>
      </c>
      <c r="BB23" s="85" t="str">
        <f>REPLACE(INDEX(GroupVertices[Group],MATCH(Edges25[[#This Row],[Vertex 1]],GroupVertices[Vertex],0)),1,1,"")</f>
        <v>1</v>
      </c>
      <c r="BC23" s="85" t="str">
        <f>REPLACE(INDEX(GroupVertices[Group],MATCH(Edges25[[#This Row],[Vertex 2]],GroupVertices[Vertex],0)),1,1,"")</f>
        <v>1</v>
      </c>
      <c r="BD23" s="51">
        <v>0</v>
      </c>
      <c r="BE23" s="52">
        <v>0</v>
      </c>
      <c r="BF23" s="51">
        <v>0</v>
      </c>
      <c r="BG23" s="52">
        <v>0</v>
      </c>
      <c r="BH23" s="51">
        <v>0</v>
      </c>
      <c r="BI23" s="52">
        <v>0</v>
      </c>
      <c r="BJ23" s="51">
        <v>10</v>
      </c>
      <c r="BK23" s="52">
        <v>100</v>
      </c>
      <c r="BL23" s="51">
        <v>10</v>
      </c>
    </row>
    <row r="24" spans="1:64" ht="15">
      <c r="A24" s="84" t="s">
        <v>233</v>
      </c>
      <c r="B24" s="84" t="s">
        <v>235</v>
      </c>
      <c r="C24" s="53"/>
      <c r="D24" s="54"/>
      <c r="E24" s="65"/>
      <c r="F24" s="55"/>
      <c r="G24" s="53"/>
      <c r="H24" s="57"/>
      <c r="I24" s="56"/>
      <c r="J24" s="56"/>
      <c r="K24" s="36" t="s">
        <v>65</v>
      </c>
      <c r="L24" s="83">
        <v>25</v>
      </c>
      <c r="M24" s="83"/>
      <c r="N24" s="63"/>
      <c r="O24" s="86" t="s">
        <v>242</v>
      </c>
      <c r="P24" s="88">
        <v>43692.380208333336</v>
      </c>
      <c r="Q24" s="86" t="s">
        <v>264</v>
      </c>
      <c r="R24" s="86"/>
      <c r="S24" s="86"/>
      <c r="T24" s="86"/>
      <c r="U24" s="86"/>
      <c r="V24" s="90" t="s">
        <v>355</v>
      </c>
      <c r="W24" s="88">
        <v>43692.380208333336</v>
      </c>
      <c r="X24" s="90" t="s">
        <v>380</v>
      </c>
      <c r="Y24" s="86"/>
      <c r="Z24" s="86"/>
      <c r="AA24" s="92" t="s">
        <v>425</v>
      </c>
      <c r="AB24" s="92" t="s">
        <v>456</v>
      </c>
      <c r="AC24" s="86" t="b">
        <v>0</v>
      </c>
      <c r="AD24" s="86">
        <v>0</v>
      </c>
      <c r="AE24" s="92" t="s">
        <v>462</v>
      </c>
      <c r="AF24" s="86" t="b">
        <v>0</v>
      </c>
      <c r="AG24" s="86" t="s">
        <v>464</v>
      </c>
      <c r="AH24" s="86"/>
      <c r="AI24" s="92" t="s">
        <v>458</v>
      </c>
      <c r="AJ24" s="86" t="b">
        <v>0</v>
      </c>
      <c r="AK24" s="86">
        <v>0</v>
      </c>
      <c r="AL24" s="92" t="s">
        <v>458</v>
      </c>
      <c r="AM24" s="86" t="s">
        <v>466</v>
      </c>
      <c r="AN24" s="86" t="b">
        <v>0</v>
      </c>
      <c r="AO24" s="92" t="s">
        <v>456</v>
      </c>
      <c r="AP24" s="86" t="s">
        <v>176</v>
      </c>
      <c r="AQ24" s="86">
        <v>0</v>
      </c>
      <c r="AR24" s="86">
        <v>0</v>
      </c>
      <c r="AS24" s="86"/>
      <c r="AT24" s="86"/>
      <c r="AU24" s="86"/>
      <c r="AV24" s="86"/>
      <c r="AW24" s="86"/>
      <c r="AX24" s="86"/>
      <c r="AY24" s="86"/>
      <c r="AZ24" s="86"/>
      <c r="BA24">
        <v>1</v>
      </c>
      <c r="BB24" s="85" t="str">
        <f>REPLACE(INDEX(GroupVertices[Group],MATCH(Edges25[[#This Row],[Vertex 1]],GroupVertices[Vertex],0)),1,1,"")</f>
        <v>2</v>
      </c>
      <c r="BC24" s="85" t="str">
        <f>REPLACE(INDEX(GroupVertices[Group],MATCH(Edges25[[#This Row],[Vertex 2]],GroupVertices[Vertex],0)),1,1,"")</f>
        <v>2</v>
      </c>
      <c r="BD24" s="51">
        <v>0</v>
      </c>
      <c r="BE24" s="52">
        <v>0</v>
      </c>
      <c r="BF24" s="51">
        <v>0</v>
      </c>
      <c r="BG24" s="52">
        <v>0</v>
      </c>
      <c r="BH24" s="51">
        <v>0</v>
      </c>
      <c r="BI24" s="52">
        <v>0</v>
      </c>
      <c r="BJ24" s="51">
        <v>19</v>
      </c>
      <c r="BK24" s="52">
        <v>100</v>
      </c>
      <c r="BL24" s="51">
        <v>19</v>
      </c>
    </row>
    <row r="25" spans="1:64" ht="15">
      <c r="A25" s="84" t="s">
        <v>234</v>
      </c>
      <c r="B25" s="84" t="s">
        <v>234</v>
      </c>
      <c r="C25" s="53"/>
      <c r="D25" s="54"/>
      <c r="E25" s="65"/>
      <c r="F25" s="55"/>
      <c r="G25" s="53"/>
      <c r="H25" s="57"/>
      <c r="I25" s="56"/>
      <c r="J25" s="56"/>
      <c r="K25" s="36" t="s">
        <v>65</v>
      </c>
      <c r="L25" s="83">
        <v>26</v>
      </c>
      <c r="M25" s="83"/>
      <c r="N25" s="63"/>
      <c r="O25" s="86" t="s">
        <v>176</v>
      </c>
      <c r="P25" s="88">
        <v>43686.27814814815</v>
      </c>
      <c r="Q25" s="86" t="s">
        <v>265</v>
      </c>
      <c r="R25" s="90" t="s">
        <v>302</v>
      </c>
      <c r="S25" s="86" t="s">
        <v>324</v>
      </c>
      <c r="T25" s="86"/>
      <c r="U25" s="86"/>
      <c r="V25" s="90" t="s">
        <v>356</v>
      </c>
      <c r="W25" s="88">
        <v>43686.27814814815</v>
      </c>
      <c r="X25" s="90" t="s">
        <v>381</v>
      </c>
      <c r="Y25" s="86"/>
      <c r="Z25" s="86"/>
      <c r="AA25" s="92" t="s">
        <v>426</v>
      </c>
      <c r="AB25" s="86"/>
      <c r="AC25" s="86" t="b">
        <v>0</v>
      </c>
      <c r="AD25" s="86">
        <v>0</v>
      </c>
      <c r="AE25" s="92" t="s">
        <v>458</v>
      </c>
      <c r="AF25" s="86" t="b">
        <v>0</v>
      </c>
      <c r="AG25" s="86" t="s">
        <v>464</v>
      </c>
      <c r="AH25" s="86"/>
      <c r="AI25" s="92" t="s">
        <v>458</v>
      </c>
      <c r="AJ25" s="86" t="b">
        <v>0</v>
      </c>
      <c r="AK25" s="86">
        <v>0</v>
      </c>
      <c r="AL25" s="92" t="s">
        <v>458</v>
      </c>
      <c r="AM25" s="86" t="s">
        <v>467</v>
      </c>
      <c r="AN25" s="86" t="b">
        <v>0</v>
      </c>
      <c r="AO25" s="92" t="s">
        <v>426</v>
      </c>
      <c r="AP25" s="86" t="s">
        <v>176</v>
      </c>
      <c r="AQ25" s="86">
        <v>0</v>
      </c>
      <c r="AR25" s="86">
        <v>0</v>
      </c>
      <c r="AS25" s="86"/>
      <c r="AT25" s="86"/>
      <c r="AU25" s="86"/>
      <c r="AV25" s="86"/>
      <c r="AW25" s="86"/>
      <c r="AX25" s="86"/>
      <c r="AY25" s="86"/>
      <c r="AZ25" s="86"/>
      <c r="BA25">
        <v>18</v>
      </c>
      <c r="BB25" s="85" t="str">
        <f>REPLACE(INDEX(GroupVertices[Group],MATCH(Edges25[[#This Row],[Vertex 1]],GroupVertices[Vertex],0)),1,1,"")</f>
        <v>1</v>
      </c>
      <c r="BC25" s="85" t="str">
        <f>REPLACE(INDEX(GroupVertices[Group],MATCH(Edges25[[#This Row],[Vertex 2]],GroupVertices[Vertex],0)),1,1,"")</f>
        <v>1</v>
      </c>
      <c r="BD25" s="51">
        <v>0</v>
      </c>
      <c r="BE25" s="52">
        <v>0</v>
      </c>
      <c r="BF25" s="51">
        <v>0</v>
      </c>
      <c r="BG25" s="52">
        <v>0</v>
      </c>
      <c r="BH25" s="51">
        <v>0</v>
      </c>
      <c r="BI25" s="52">
        <v>0</v>
      </c>
      <c r="BJ25" s="51">
        <v>10</v>
      </c>
      <c r="BK25" s="52">
        <v>100</v>
      </c>
      <c r="BL25" s="51">
        <v>10</v>
      </c>
    </row>
    <row r="26" spans="1:64" ht="15">
      <c r="A26" s="84" t="s">
        <v>234</v>
      </c>
      <c r="B26" s="84" t="s">
        <v>234</v>
      </c>
      <c r="C26" s="53"/>
      <c r="D26" s="54"/>
      <c r="E26" s="65"/>
      <c r="F26" s="55"/>
      <c r="G26" s="53"/>
      <c r="H26" s="57"/>
      <c r="I26" s="56"/>
      <c r="J26" s="56"/>
      <c r="K26" s="36" t="s">
        <v>65</v>
      </c>
      <c r="L26" s="83">
        <v>27</v>
      </c>
      <c r="M26" s="83"/>
      <c r="N26" s="63"/>
      <c r="O26" s="86" t="s">
        <v>176</v>
      </c>
      <c r="P26" s="88">
        <v>43687.28056712963</v>
      </c>
      <c r="Q26" s="86" t="s">
        <v>266</v>
      </c>
      <c r="R26" s="90" t="s">
        <v>303</v>
      </c>
      <c r="S26" s="86" t="s">
        <v>324</v>
      </c>
      <c r="T26" s="86"/>
      <c r="U26" s="86"/>
      <c r="V26" s="90" t="s">
        <v>356</v>
      </c>
      <c r="W26" s="88">
        <v>43687.28056712963</v>
      </c>
      <c r="X26" s="90" t="s">
        <v>382</v>
      </c>
      <c r="Y26" s="86"/>
      <c r="Z26" s="86"/>
      <c r="AA26" s="92" t="s">
        <v>427</v>
      </c>
      <c r="AB26" s="86"/>
      <c r="AC26" s="86" t="b">
        <v>0</v>
      </c>
      <c r="AD26" s="86">
        <v>0</v>
      </c>
      <c r="AE26" s="92" t="s">
        <v>458</v>
      </c>
      <c r="AF26" s="86" t="b">
        <v>0</v>
      </c>
      <c r="AG26" s="86" t="s">
        <v>464</v>
      </c>
      <c r="AH26" s="86"/>
      <c r="AI26" s="92" t="s">
        <v>458</v>
      </c>
      <c r="AJ26" s="86" t="b">
        <v>0</v>
      </c>
      <c r="AK26" s="86">
        <v>0</v>
      </c>
      <c r="AL26" s="92" t="s">
        <v>458</v>
      </c>
      <c r="AM26" s="86" t="s">
        <v>467</v>
      </c>
      <c r="AN26" s="86" t="b">
        <v>0</v>
      </c>
      <c r="AO26" s="92" t="s">
        <v>427</v>
      </c>
      <c r="AP26" s="86" t="s">
        <v>176</v>
      </c>
      <c r="AQ26" s="86">
        <v>0</v>
      </c>
      <c r="AR26" s="86">
        <v>0</v>
      </c>
      <c r="AS26" s="86"/>
      <c r="AT26" s="86"/>
      <c r="AU26" s="86"/>
      <c r="AV26" s="86"/>
      <c r="AW26" s="86"/>
      <c r="AX26" s="86"/>
      <c r="AY26" s="86"/>
      <c r="AZ26" s="86"/>
      <c r="BA26">
        <v>18</v>
      </c>
      <c r="BB26" s="85" t="str">
        <f>REPLACE(INDEX(GroupVertices[Group],MATCH(Edges25[[#This Row],[Vertex 1]],GroupVertices[Vertex],0)),1,1,"")</f>
        <v>1</v>
      </c>
      <c r="BC26" s="85" t="str">
        <f>REPLACE(INDEX(GroupVertices[Group],MATCH(Edges25[[#This Row],[Vertex 2]],GroupVertices[Vertex],0)),1,1,"")</f>
        <v>1</v>
      </c>
      <c r="BD26" s="51">
        <v>0</v>
      </c>
      <c r="BE26" s="52">
        <v>0</v>
      </c>
      <c r="BF26" s="51">
        <v>0</v>
      </c>
      <c r="BG26" s="52">
        <v>0</v>
      </c>
      <c r="BH26" s="51">
        <v>0</v>
      </c>
      <c r="BI26" s="52">
        <v>0</v>
      </c>
      <c r="BJ26" s="51">
        <v>10</v>
      </c>
      <c r="BK26" s="52">
        <v>100</v>
      </c>
      <c r="BL26" s="51">
        <v>10</v>
      </c>
    </row>
    <row r="27" spans="1:64" ht="15">
      <c r="A27" s="84" t="s">
        <v>234</v>
      </c>
      <c r="B27" s="84" t="s">
        <v>234</v>
      </c>
      <c r="C27" s="53"/>
      <c r="D27" s="54"/>
      <c r="E27" s="65"/>
      <c r="F27" s="55"/>
      <c r="G27" s="53"/>
      <c r="H27" s="57"/>
      <c r="I27" s="56"/>
      <c r="J27" s="56"/>
      <c r="K27" s="36" t="s">
        <v>65</v>
      </c>
      <c r="L27" s="83">
        <v>28</v>
      </c>
      <c r="M27" s="83"/>
      <c r="N27" s="63"/>
      <c r="O27" s="86" t="s">
        <v>176</v>
      </c>
      <c r="P27" s="88">
        <v>43687.426087962966</v>
      </c>
      <c r="Q27" s="86" t="s">
        <v>267</v>
      </c>
      <c r="R27" s="90" t="s">
        <v>304</v>
      </c>
      <c r="S27" s="86" t="s">
        <v>324</v>
      </c>
      <c r="T27" s="86"/>
      <c r="U27" s="86"/>
      <c r="V27" s="90" t="s">
        <v>356</v>
      </c>
      <c r="W27" s="88">
        <v>43687.426087962966</v>
      </c>
      <c r="X27" s="90" t="s">
        <v>383</v>
      </c>
      <c r="Y27" s="86"/>
      <c r="Z27" s="86"/>
      <c r="AA27" s="92" t="s">
        <v>428</v>
      </c>
      <c r="AB27" s="86"/>
      <c r="AC27" s="86" t="b">
        <v>0</v>
      </c>
      <c r="AD27" s="86">
        <v>0</v>
      </c>
      <c r="AE27" s="92" t="s">
        <v>458</v>
      </c>
      <c r="AF27" s="86" t="b">
        <v>0</v>
      </c>
      <c r="AG27" s="86" t="s">
        <v>464</v>
      </c>
      <c r="AH27" s="86"/>
      <c r="AI27" s="92" t="s">
        <v>458</v>
      </c>
      <c r="AJ27" s="86" t="b">
        <v>0</v>
      </c>
      <c r="AK27" s="86">
        <v>0</v>
      </c>
      <c r="AL27" s="92" t="s">
        <v>458</v>
      </c>
      <c r="AM27" s="86" t="s">
        <v>467</v>
      </c>
      <c r="AN27" s="86" t="b">
        <v>0</v>
      </c>
      <c r="AO27" s="92" t="s">
        <v>428</v>
      </c>
      <c r="AP27" s="86" t="s">
        <v>176</v>
      </c>
      <c r="AQ27" s="86">
        <v>0</v>
      </c>
      <c r="AR27" s="86">
        <v>0</v>
      </c>
      <c r="AS27" s="86"/>
      <c r="AT27" s="86"/>
      <c r="AU27" s="86"/>
      <c r="AV27" s="86"/>
      <c r="AW27" s="86"/>
      <c r="AX27" s="86"/>
      <c r="AY27" s="86"/>
      <c r="AZ27" s="86"/>
      <c r="BA27">
        <v>18</v>
      </c>
      <c r="BB27" s="85" t="str">
        <f>REPLACE(INDEX(GroupVertices[Group],MATCH(Edges25[[#This Row],[Vertex 1]],GroupVertices[Vertex],0)),1,1,"")</f>
        <v>1</v>
      </c>
      <c r="BC27" s="85" t="str">
        <f>REPLACE(INDEX(GroupVertices[Group],MATCH(Edges25[[#This Row],[Vertex 2]],GroupVertices[Vertex],0)),1,1,"")</f>
        <v>1</v>
      </c>
      <c r="BD27" s="51">
        <v>0</v>
      </c>
      <c r="BE27" s="52">
        <v>0</v>
      </c>
      <c r="BF27" s="51">
        <v>0</v>
      </c>
      <c r="BG27" s="52">
        <v>0</v>
      </c>
      <c r="BH27" s="51">
        <v>0</v>
      </c>
      <c r="BI27" s="52">
        <v>0</v>
      </c>
      <c r="BJ27" s="51">
        <v>8</v>
      </c>
      <c r="BK27" s="52">
        <v>100</v>
      </c>
      <c r="BL27" s="51">
        <v>8</v>
      </c>
    </row>
    <row r="28" spans="1:64" ht="15">
      <c r="A28" s="84" t="s">
        <v>234</v>
      </c>
      <c r="B28" s="84" t="s">
        <v>234</v>
      </c>
      <c r="C28" s="53"/>
      <c r="D28" s="54"/>
      <c r="E28" s="65"/>
      <c r="F28" s="55"/>
      <c r="G28" s="53"/>
      <c r="H28" s="57"/>
      <c r="I28" s="56"/>
      <c r="J28" s="56"/>
      <c r="K28" s="36" t="s">
        <v>65</v>
      </c>
      <c r="L28" s="83">
        <v>29</v>
      </c>
      <c r="M28" s="83"/>
      <c r="N28" s="63"/>
      <c r="O28" s="86" t="s">
        <v>176</v>
      </c>
      <c r="P28" s="88">
        <v>43688.282314814816</v>
      </c>
      <c r="Q28" s="86" t="s">
        <v>268</v>
      </c>
      <c r="R28" s="90" t="s">
        <v>305</v>
      </c>
      <c r="S28" s="86" t="s">
        <v>324</v>
      </c>
      <c r="T28" s="86"/>
      <c r="U28" s="86"/>
      <c r="V28" s="90" t="s">
        <v>356</v>
      </c>
      <c r="W28" s="88">
        <v>43688.282314814816</v>
      </c>
      <c r="X28" s="90" t="s">
        <v>384</v>
      </c>
      <c r="Y28" s="86"/>
      <c r="Z28" s="86"/>
      <c r="AA28" s="92" t="s">
        <v>429</v>
      </c>
      <c r="AB28" s="86"/>
      <c r="AC28" s="86" t="b">
        <v>0</v>
      </c>
      <c r="AD28" s="86">
        <v>0</v>
      </c>
      <c r="AE28" s="92" t="s">
        <v>458</v>
      </c>
      <c r="AF28" s="86" t="b">
        <v>0</v>
      </c>
      <c r="AG28" s="86" t="s">
        <v>464</v>
      </c>
      <c r="AH28" s="86"/>
      <c r="AI28" s="92" t="s">
        <v>458</v>
      </c>
      <c r="AJ28" s="86" t="b">
        <v>0</v>
      </c>
      <c r="AK28" s="86">
        <v>0</v>
      </c>
      <c r="AL28" s="92" t="s">
        <v>458</v>
      </c>
      <c r="AM28" s="86" t="s">
        <v>467</v>
      </c>
      <c r="AN28" s="86" t="b">
        <v>0</v>
      </c>
      <c r="AO28" s="92" t="s">
        <v>429</v>
      </c>
      <c r="AP28" s="86" t="s">
        <v>176</v>
      </c>
      <c r="AQ28" s="86">
        <v>0</v>
      </c>
      <c r="AR28" s="86">
        <v>0</v>
      </c>
      <c r="AS28" s="86"/>
      <c r="AT28" s="86"/>
      <c r="AU28" s="86"/>
      <c r="AV28" s="86"/>
      <c r="AW28" s="86"/>
      <c r="AX28" s="86"/>
      <c r="AY28" s="86"/>
      <c r="AZ28" s="86"/>
      <c r="BA28">
        <v>18</v>
      </c>
      <c r="BB28" s="85" t="str">
        <f>REPLACE(INDEX(GroupVertices[Group],MATCH(Edges25[[#This Row],[Vertex 1]],GroupVertices[Vertex],0)),1,1,"")</f>
        <v>1</v>
      </c>
      <c r="BC28" s="85" t="str">
        <f>REPLACE(INDEX(GroupVertices[Group],MATCH(Edges25[[#This Row],[Vertex 2]],GroupVertices[Vertex],0)),1,1,"")</f>
        <v>1</v>
      </c>
      <c r="BD28" s="51">
        <v>0</v>
      </c>
      <c r="BE28" s="52">
        <v>0</v>
      </c>
      <c r="BF28" s="51">
        <v>0</v>
      </c>
      <c r="BG28" s="52">
        <v>0</v>
      </c>
      <c r="BH28" s="51">
        <v>0</v>
      </c>
      <c r="BI28" s="52">
        <v>0</v>
      </c>
      <c r="BJ28" s="51">
        <v>9</v>
      </c>
      <c r="BK28" s="52">
        <v>100</v>
      </c>
      <c r="BL28" s="51">
        <v>9</v>
      </c>
    </row>
    <row r="29" spans="1:64" ht="15">
      <c r="A29" s="84" t="s">
        <v>234</v>
      </c>
      <c r="B29" s="84" t="s">
        <v>234</v>
      </c>
      <c r="C29" s="53"/>
      <c r="D29" s="54"/>
      <c r="E29" s="65"/>
      <c r="F29" s="55"/>
      <c r="G29" s="53"/>
      <c r="H29" s="57"/>
      <c r="I29" s="56"/>
      <c r="J29" s="56"/>
      <c r="K29" s="36" t="s">
        <v>65</v>
      </c>
      <c r="L29" s="83">
        <v>30</v>
      </c>
      <c r="M29" s="83"/>
      <c r="N29" s="63"/>
      <c r="O29" s="86" t="s">
        <v>176</v>
      </c>
      <c r="P29" s="88">
        <v>43688.428506944445</v>
      </c>
      <c r="Q29" s="86" t="s">
        <v>269</v>
      </c>
      <c r="R29" s="90" t="s">
        <v>306</v>
      </c>
      <c r="S29" s="86" t="s">
        <v>324</v>
      </c>
      <c r="T29" s="86"/>
      <c r="U29" s="86"/>
      <c r="V29" s="90" t="s">
        <v>356</v>
      </c>
      <c r="W29" s="88">
        <v>43688.428506944445</v>
      </c>
      <c r="X29" s="90" t="s">
        <v>385</v>
      </c>
      <c r="Y29" s="86"/>
      <c r="Z29" s="86"/>
      <c r="AA29" s="92" t="s">
        <v>430</v>
      </c>
      <c r="AB29" s="86"/>
      <c r="AC29" s="86" t="b">
        <v>0</v>
      </c>
      <c r="AD29" s="86">
        <v>0</v>
      </c>
      <c r="AE29" s="92" t="s">
        <v>458</v>
      </c>
      <c r="AF29" s="86" t="b">
        <v>0</v>
      </c>
      <c r="AG29" s="86" t="s">
        <v>464</v>
      </c>
      <c r="AH29" s="86"/>
      <c r="AI29" s="92" t="s">
        <v>458</v>
      </c>
      <c r="AJ29" s="86" t="b">
        <v>0</v>
      </c>
      <c r="AK29" s="86">
        <v>0</v>
      </c>
      <c r="AL29" s="92" t="s">
        <v>458</v>
      </c>
      <c r="AM29" s="86" t="s">
        <v>467</v>
      </c>
      <c r="AN29" s="86" t="b">
        <v>0</v>
      </c>
      <c r="AO29" s="92" t="s">
        <v>430</v>
      </c>
      <c r="AP29" s="86" t="s">
        <v>176</v>
      </c>
      <c r="AQ29" s="86">
        <v>0</v>
      </c>
      <c r="AR29" s="86">
        <v>0</v>
      </c>
      <c r="AS29" s="86"/>
      <c r="AT29" s="86"/>
      <c r="AU29" s="86"/>
      <c r="AV29" s="86"/>
      <c r="AW29" s="86"/>
      <c r="AX29" s="86"/>
      <c r="AY29" s="86"/>
      <c r="AZ29" s="86"/>
      <c r="BA29">
        <v>18</v>
      </c>
      <c r="BB29" s="85" t="str">
        <f>REPLACE(INDEX(GroupVertices[Group],MATCH(Edges25[[#This Row],[Vertex 1]],GroupVertices[Vertex],0)),1,1,"")</f>
        <v>1</v>
      </c>
      <c r="BC29" s="85" t="str">
        <f>REPLACE(INDEX(GroupVertices[Group],MATCH(Edges25[[#This Row],[Vertex 2]],GroupVertices[Vertex],0)),1,1,"")</f>
        <v>1</v>
      </c>
      <c r="BD29" s="51">
        <v>0</v>
      </c>
      <c r="BE29" s="52">
        <v>0</v>
      </c>
      <c r="BF29" s="51">
        <v>0</v>
      </c>
      <c r="BG29" s="52">
        <v>0</v>
      </c>
      <c r="BH29" s="51">
        <v>0</v>
      </c>
      <c r="BI29" s="52">
        <v>0</v>
      </c>
      <c r="BJ29" s="51">
        <v>8</v>
      </c>
      <c r="BK29" s="52">
        <v>100</v>
      </c>
      <c r="BL29" s="51">
        <v>8</v>
      </c>
    </row>
    <row r="30" spans="1:64" ht="15">
      <c r="A30" s="84" t="s">
        <v>234</v>
      </c>
      <c r="B30" s="84" t="s">
        <v>234</v>
      </c>
      <c r="C30" s="53"/>
      <c r="D30" s="54"/>
      <c r="E30" s="65"/>
      <c r="F30" s="55"/>
      <c r="G30" s="53"/>
      <c r="H30" s="57"/>
      <c r="I30" s="56"/>
      <c r="J30" s="56"/>
      <c r="K30" s="36" t="s">
        <v>65</v>
      </c>
      <c r="L30" s="83">
        <v>31</v>
      </c>
      <c r="M30" s="83"/>
      <c r="N30" s="63"/>
      <c r="O30" s="86" t="s">
        <v>176</v>
      </c>
      <c r="P30" s="88">
        <v>43688.42851851852</v>
      </c>
      <c r="Q30" s="86" t="s">
        <v>270</v>
      </c>
      <c r="R30" s="90" t="s">
        <v>307</v>
      </c>
      <c r="S30" s="86" t="s">
        <v>324</v>
      </c>
      <c r="T30" s="86"/>
      <c r="U30" s="86"/>
      <c r="V30" s="90" t="s">
        <v>356</v>
      </c>
      <c r="W30" s="88">
        <v>43688.42851851852</v>
      </c>
      <c r="X30" s="90" t="s">
        <v>386</v>
      </c>
      <c r="Y30" s="86"/>
      <c r="Z30" s="86"/>
      <c r="AA30" s="92" t="s">
        <v>431</v>
      </c>
      <c r="AB30" s="86"/>
      <c r="AC30" s="86" t="b">
        <v>0</v>
      </c>
      <c r="AD30" s="86">
        <v>0</v>
      </c>
      <c r="AE30" s="92" t="s">
        <v>458</v>
      </c>
      <c r="AF30" s="86" t="b">
        <v>0</v>
      </c>
      <c r="AG30" s="86" t="s">
        <v>464</v>
      </c>
      <c r="AH30" s="86"/>
      <c r="AI30" s="92" t="s">
        <v>458</v>
      </c>
      <c r="AJ30" s="86" t="b">
        <v>0</v>
      </c>
      <c r="AK30" s="86">
        <v>0</v>
      </c>
      <c r="AL30" s="92" t="s">
        <v>458</v>
      </c>
      <c r="AM30" s="86" t="s">
        <v>467</v>
      </c>
      <c r="AN30" s="86" t="b">
        <v>0</v>
      </c>
      <c r="AO30" s="92" t="s">
        <v>431</v>
      </c>
      <c r="AP30" s="86" t="s">
        <v>176</v>
      </c>
      <c r="AQ30" s="86">
        <v>0</v>
      </c>
      <c r="AR30" s="86">
        <v>0</v>
      </c>
      <c r="AS30" s="86"/>
      <c r="AT30" s="86"/>
      <c r="AU30" s="86"/>
      <c r="AV30" s="86"/>
      <c r="AW30" s="86"/>
      <c r="AX30" s="86"/>
      <c r="AY30" s="86"/>
      <c r="AZ30" s="86"/>
      <c r="BA30">
        <v>18</v>
      </c>
      <c r="BB30" s="85" t="str">
        <f>REPLACE(INDEX(GroupVertices[Group],MATCH(Edges25[[#This Row],[Vertex 1]],GroupVertices[Vertex],0)),1,1,"")</f>
        <v>1</v>
      </c>
      <c r="BC30" s="85" t="str">
        <f>REPLACE(INDEX(GroupVertices[Group],MATCH(Edges25[[#This Row],[Vertex 2]],GroupVertices[Vertex],0)),1,1,"")</f>
        <v>1</v>
      </c>
      <c r="BD30" s="51">
        <v>0</v>
      </c>
      <c r="BE30" s="52">
        <v>0</v>
      </c>
      <c r="BF30" s="51">
        <v>0</v>
      </c>
      <c r="BG30" s="52">
        <v>0</v>
      </c>
      <c r="BH30" s="51">
        <v>0</v>
      </c>
      <c r="BI30" s="52">
        <v>0</v>
      </c>
      <c r="BJ30" s="51">
        <v>8</v>
      </c>
      <c r="BK30" s="52">
        <v>100</v>
      </c>
      <c r="BL30" s="51">
        <v>8</v>
      </c>
    </row>
    <row r="31" spans="1:64" ht="15">
      <c r="A31" s="84" t="s">
        <v>234</v>
      </c>
      <c r="B31" s="84" t="s">
        <v>234</v>
      </c>
      <c r="C31" s="53"/>
      <c r="D31" s="54"/>
      <c r="E31" s="65"/>
      <c r="F31" s="55"/>
      <c r="G31" s="53"/>
      <c r="H31" s="57"/>
      <c r="I31" s="56"/>
      <c r="J31" s="56"/>
      <c r="K31" s="36" t="s">
        <v>65</v>
      </c>
      <c r="L31" s="83">
        <v>32</v>
      </c>
      <c r="M31" s="83"/>
      <c r="N31" s="63"/>
      <c r="O31" s="86" t="s">
        <v>176</v>
      </c>
      <c r="P31" s="88">
        <v>43689.28474537037</v>
      </c>
      <c r="Q31" s="86" t="s">
        <v>271</v>
      </c>
      <c r="R31" s="90" t="s">
        <v>308</v>
      </c>
      <c r="S31" s="86" t="s">
        <v>324</v>
      </c>
      <c r="T31" s="86"/>
      <c r="U31" s="86"/>
      <c r="V31" s="90" t="s">
        <v>356</v>
      </c>
      <c r="W31" s="88">
        <v>43689.28474537037</v>
      </c>
      <c r="X31" s="90" t="s">
        <v>387</v>
      </c>
      <c r="Y31" s="86"/>
      <c r="Z31" s="86"/>
      <c r="AA31" s="92" t="s">
        <v>432</v>
      </c>
      <c r="AB31" s="86"/>
      <c r="AC31" s="86" t="b">
        <v>0</v>
      </c>
      <c r="AD31" s="86">
        <v>0</v>
      </c>
      <c r="AE31" s="92" t="s">
        <v>458</v>
      </c>
      <c r="AF31" s="86" t="b">
        <v>0</v>
      </c>
      <c r="AG31" s="86" t="s">
        <v>464</v>
      </c>
      <c r="AH31" s="86"/>
      <c r="AI31" s="92" t="s">
        <v>458</v>
      </c>
      <c r="AJ31" s="86" t="b">
        <v>0</v>
      </c>
      <c r="AK31" s="86">
        <v>0</v>
      </c>
      <c r="AL31" s="92" t="s">
        <v>458</v>
      </c>
      <c r="AM31" s="86" t="s">
        <v>467</v>
      </c>
      <c r="AN31" s="86" t="b">
        <v>0</v>
      </c>
      <c r="AO31" s="92" t="s">
        <v>432</v>
      </c>
      <c r="AP31" s="86" t="s">
        <v>176</v>
      </c>
      <c r="AQ31" s="86">
        <v>0</v>
      </c>
      <c r="AR31" s="86">
        <v>0</v>
      </c>
      <c r="AS31" s="86"/>
      <c r="AT31" s="86"/>
      <c r="AU31" s="86"/>
      <c r="AV31" s="86"/>
      <c r="AW31" s="86"/>
      <c r="AX31" s="86"/>
      <c r="AY31" s="86"/>
      <c r="AZ31" s="86"/>
      <c r="BA31">
        <v>18</v>
      </c>
      <c r="BB31" s="85" t="str">
        <f>REPLACE(INDEX(GroupVertices[Group],MATCH(Edges25[[#This Row],[Vertex 1]],GroupVertices[Vertex],0)),1,1,"")</f>
        <v>1</v>
      </c>
      <c r="BC31" s="85" t="str">
        <f>REPLACE(INDEX(GroupVertices[Group],MATCH(Edges25[[#This Row],[Vertex 2]],GroupVertices[Vertex],0)),1,1,"")</f>
        <v>1</v>
      </c>
      <c r="BD31" s="51">
        <v>0</v>
      </c>
      <c r="BE31" s="52">
        <v>0</v>
      </c>
      <c r="BF31" s="51">
        <v>0</v>
      </c>
      <c r="BG31" s="52">
        <v>0</v>
      </c>
      <c r="BH31" s="51">
        <v>0</v>
      </c>
      <c r="BI31" s="52">
        <v>0</v>
      </c>
      <c r="BJ31" s="51">
        <v>9</v>
      </c>
      <c r="BK31" s="52">
        <v>100</v>
      </c>
      <c r="BL31" s="51">
        <v>9</v>
      </c>
    </row>
    <row r="32" spans="1:64" ht="15">
      <c r="A32" s="84" t="s">
        <v>234</v>
      </c>
      <c r="B32" s="84" t="s">
        <v>234</v>
      </c>
      <c r="C32" s="53"/>
      <c r="D32" s="54"/>
      <c r="E32" s="65"/>
      <c r="F32" s="55"/>
      <c r="G32" s="53"/>
      <c r="H32" s="57"/>
      <c r="I32" s="56"/>
      <c r="J32" s="56"/>
      <c r="K32" s="36" t="s">
        <v>65</v>
      </c>
      <c r="L32" s="83">
        <v>33</v>
      </c>
      <c r="M32" s="83"/>
      <c r="N32" s="63"/>
      <c r="O32" s="86" t="s">
        <v>176</v>
      </c>
      <c r="P32" s="88">
        <v>43689.42954861111</v>
      </c>
      <c r="Q32" s="86" t="s">
        <v>272</v>
      </c>
      <c r="R32" s="90" t="s">
        <v>309</v>
      </c>
      <c r="S32" s="86" t="s">
        <v>324</v>
      </c>
      <c r="T32" s="86"/>
      <c r="U32" s="86"/>
      <c r="V32" s="90" t="s">
        <v>356</v>
      </c>
      <c r="W32" s="88">
        <v>43689.42954861111</v>
      </c>
      <c r="X32" s="90" t="s">
        <v>388</v>
      </c>
      <c r="Y32" s="86"/>
      <c r="Z32" s="86"/>
      <c r="AA32" s="92" t="s">
        <v>433</v>
      </c>
      <c r="AB32" s="86"/>
      <c r="AC32" s="86" t="b">
        <v>0</v>
      </c>
      <c r="AD32" s="86">
        <v>0</v>
      </c>
      <c r="AE32" s="92" t="s">
        <v>458</v>
      </c>
      <c r="AF32" s="86" t="b">
        <v>0</v>
      </c>
      <c r="AG32" s="86" t="s">
        <v>464</v>
      </c>
      <c r="AH32" s="86"/>
      <c r="AI32" s="92" t="s">
        <v>458</v>
      </c>
      <c r="AJ32" s="86" t="b">
        <v>0</v>
      </c>
      <c r="AK32" s="86">
        <v>0</v>
      </c>
      <c r="AL32" s="92" t="s">
        <v>458</v>
      </c>
      <c r="AM32" s="86" t="s">
        <v>467</v>
      </c>
      <c r="AN32" s="86" t="b">
        <v>0</v>
      </c>
      <c r="AO32" s="92" t="s">
        <v>433</v>
      </c>
      <c r="AP32" s="86" t="s">
        <v>176</v>
      </c>
      <c r="AQ32" s="86">
        <v>0</v>
      </c>
      <c r="AR32" s="86">
        <v>0</v>
      </c>
      <c r="AS32" s="86"/>
      <c r="AT32" s="86"/>
      <c r="AU32" s="86"/>
      <c r="AV32" s="86"/>
      <c r="AW32" s="86"/>
      <c r="AX32" s="86"/>
      <c r="AY32" s="86"/>
      <c r="AZ32" s="86"/>
      <c r="BA32">
        <v>18</v>
      </c>
      <c r="BB32" s="85" t="str">
        <f>REPLACE(INDEX(GroupVertices[Group],MATCH(Edges25[[#This Row],[Vertex 1]],GroupVertices[Vertex],0)),1,1,"")</f>
        <v>1</v>
      </c>
      <c r="BC32" s="85" t="str">
        <f>REPLACE(INDEX(GroupVertices[Group],MATCH(Edges25[[#This Row],[Vertex 2]],GroupVertices[Vertex],0)),1,1,"")</f>
        <v>1</v>
      </c>
      <c r="BD32" s="51">
        <v>0</v>
      </c>
      <c r="BE32" s="52">
        <v>0</v>
      </c>
      <c r="BF32" s="51">
        <v>0</v>
      </c>
      <c r="BG32" s="52">
        <v>0</v>
      </c>
      <c r="BH32" s="51">
        <v>0</v>
      </c>
      <c r="BI32" s="52">
        <v>0</v>
      </c>
      <c r="BJ32" s="51">
        <v>9</v>
      </c>
      <c r="BK32" s="52">
        <v>100</v>
      </c>
      <c r="BL32" s="51">
        <v>9</v>
      </c>
    </row>
    <row r="33" spans="1:64" ht="15">
      <c r="A33" s="84" t="s">
        <v>234</v>
      </c>
      <c r="B33" s="84" t="s">
        <v>234</v>
      </c>
      <c r="C33" s="53"/>
      <c r="D33" s="54"/>
      <c r="E33" s="65"/>
      <c r="F33" s="55"/>
      <c r="G33" s="53"/>
      <c r="H33" s="57"/>
      <c r="I33" s="56"/>
      <c r="J33" s="56"/>
      <c r="K33" s="36" t="s">
        <v>65</v>
      </c>
      <c r="L33" s="83">
        <v>34</v>
      </c>
      <c r="M33" s="83"/>
      <c r="N33" s="63"/>
      <c r="O33" s="86" t="s">
        <v>176</v>
      </c>
      <c r="P33" s="88">
        <v>43689.42954861111</v>
      </c>
      <c r="Q33" s="86" t="s">
        <v>273</v>
      </c>
      <c r="R33" s="90" t="s">
        <v>310</v>
      </c>
      <c r="S33" s="86" t="s">
        <v>324</v>
      </c>
      <c r="T33" s="86"/>
      <c r="U33" s="86"/>
      <c r="V33" s="90" t="s">
        <v>356</v>
      </c>
      <c r="W33" s="88">
        <v>43689.42954861111</v>
      </c>
      <c r="X33" s="90" t="s">
        <v>389</v>
      </c>
      <c r="Y33" s="86"/>
      <c r="Z33" s="86"/>
      <c r="AA33" s="92" t="s">
        <v>434</v>
      </c>
      <c r="AB33" s="86"/>
      <c r="AC33" s="86" t="b">
        <v>0</v>
      </c>
      <c r="AD33" s="86">
        <v>0</v>
      </c>
      <c r="AE33" s="92" t="s">
        <v>458</v>
      </c>
      <c r="AF33" s="86" t="b">
        <v>0</v>
      </c>
      <c r="AG33" s="86" t="s">
        <v>464</v>
      </c>
      <c r="AH33" s="86"/>
      <c r="AI33" s="92" t="s">
        <v>458</v>
      </c>
      <c r="AJ33" s="86" t="b">
        <v>0</v>
      </c>
      <c r="AK33" s="86">
        <v>0</v>
      </c>
      <c r="AL33" s="92" t="s">
        <v>458</v>
      </c>
      <c r="AM33" s="86" t="s">
        <v>467</v>
      </c>
      <c r="AN33" s="86" t="b">
        <v>0</v>
      </c>
      <c r="AO33" s="92" t="s">
        <v>434</v>
      </c>
      <c r="AP33" s="86" t="s">
        <v>176</v>
      </c>
      <c r="AQ33" s="86">
        <v>0</v>
      </c>
      <c r="AR33" s="86">
        <v>0</v>
      </c>
      <c r="AS33" s="86"/>
      <c r="AT33" s="86"/>
      <c r="AU33" s="86"/>
      <c r="AV33" s="86"/>
      <c r="AW33" s="86"/>
      <c r="AX33" s="86"/>
      <c r="AY33" s="86"/>
      <c r="AZ33" s="86"/>
      <c r="BA33">
        <v>18</v>
      </c>
      <c r="BB33" s="85" t="str">
        <f>REPLACE(INDEX(GroupVertices[Group],MATCH(Edges25[[#This Row],[Vertex 1]],GroupVertices[Vertex],0)),1,1,"")</f>
        <v>1</v>
      </c>
      <c r="BC33" s="85" t="str">
        <f>REPLACE(INDEX(GroupVertices[Group],MATCH(Edges25[[#This Row],[Vertex 2]],GroupVertices[Vertex],0)),1,1,"")</f>
        <v>1</v>
      </c>
      <c r="BD33" s="51">
        <v>0</v>
      </c>
      <c r="BE33" s="52">
        <v>0</v>
      </c>
      <c r="BF33" s="51">
        <v>0</v>
      </c>
      <c r="BG33" s="52">
        <v>0</v>
      </c>
      <c r="BH33" s="51">
        <v>0</v>
      </c>
      <c r="BI33" s="52">
        <v>0</v>
      </c>
      <c r="BJ33" s="51">
        <v>10</v>
      </c>
      <c r="BK33" s="52">
        <v>100</v>
      </c>
      <c r="BL33" s="51">
        <v>10</v>
      </c>
    </row>
    <row r="34" spans="1:64" ht="15">
      <c r="A34" s="84" t="s">
        <v>234</v>
      </c>
      <c r="B34" s="84" t="s">
        <v>234</v>
      </c>
      <c r="C34" s="53"/>
      <c r="D34" s="54"/>
      <c r="E34" s="65"/>
      <c r="F34" s="55"/>
      <c r="G34" s="53"/>
      <c r="H34" s="57"/>
      <c r="I34" s="56"/>
      <c r="J34" s="56"/>
      <c r="K34" s="36" t="s">
        <v>65</v>
      </c>
      <c r="L34" s="83">
        <v>35</v>
      </c>
      <c r="M34" s="83"/>
      <c r="N34" s="63"/>
      <c r="O34" s="86" t="s">
        <v>176</v>
      </c>
      <c r="P34" s="88">
        <v>43690.2871875</v>
      </c>
      <c r="Q34" s="86" t="s">
        <v>274</v>
      </c>
      <c r="R34" s="90" t="s">
        <v>311</v>
      </c>
      <c r="S34" s="86" t="s">
        <v>324</v>
      </c>
      <c r="T34" s="86"/>
      <c r="U34" s="86"/>
      <c r="V34" s="90" t="s">
        <v>356</v>
      </c>
      <c r="W34" s="88">
        <v>43690.2871875</v>
      </c>
      <c r="X34" s="90" t="s">
        <v>390</v>
      </c>
      <c r="Y34" s="86"/>
      <c r="Z34" s="86"/>
      <c r="AA34" s="92" t="s">
        <v>435</v>
      </c>
      <c r="AB34" s="86"/>
      <c r="AC34" s="86" t="b">
        <v>0</v>
      </c>
      <c r="AD34" s="86">
        <v>0</v>
      </c>
      <c r="AE34" s="92" t="s">
        <v>458</v>
      </c>
      <c r="AF34" s="86" t="b">
        <v>0</v>
      </c>
      <c r="AG34" s="86" t="s">
        <v>464</v>
      </c>
      <c r="AH34" s="86"/>
      <c r="AI34" s="92" t="s">
        <v>458</v>
      </c>
      <c r="AJ34" s="86" t="b">
        <v>0</v>
      </c>
      <c r="AK34" s="86">
        <v>0</v>
      </c>
      <c r="AL34" s="92" t="s">
        <v>458</v>
      </c>
      <c r="AM34" s="86" t="s">
        <v>467</v>
      </c>
      <c r="AN34" s="86" t="b">
        <v>0</v>
      </c>
      <c r="AO34" s="92" t="s">
        <v>435</v>
      </c>
      <c r="AP34" s="86" t="s">
        <v>176</v>
      </c>
      <c r="AQ34" s="86">
        <v>0</v>
      </c>
      <c r="AR34" s="86">
        <v>0</v>
      </c>
      <c r="AS34" s="86"/>
      <c r="AT34" s="86"/>
      <c r="AU34" s="86"/>
      <c r="AV34" s="86"/>
      <c r="AW34" s="86"/>
      <c r="AX34" s="86"/>
      <c r="AY34" s="86"/>
      <c r="AZ34" s="86"/>
      <c r="BA34">
        <v>18</v>
      </c>
      <c r="BB34" s="85" t="str">
        <f>REPLACE(INDEX(GroupVertices[Group],MATCH(Edges25[[#This Row],[Vertex 1]],GroupVertices[Vertex],0)),1,1,"")</f>
        <v>1</v>
      </c>
      <c r="BC34" s="85" t="str">
        <f>REPLACE(INDEX(GroupVertices[Group],MATCH(Edges25[[#This Row],[Vertex 2]],GroupVertices[Vertex],0)),1,1,"")</f>
        <v>1</v>
      </c>
      <c r="BD34" s="51">
        <v>0</v>
      </c>
      <c r="BE34" s="52">
        <v>0</v>
      </c>
      <c r="BF34" s="51">
        <v>0</v>
      </c>
      <c r="BG34" s="52">
        <v>0</v>
      </c>
      <c r="BH34" s="51">
        <v>0</v>
      </c>
      <c r="BI34" s="52">
        <v>0</v>
      </c>
      <c r="BJ34" s="51">
        <v>7</v>
      </c>
      <c r="BK34" s="52">
        <v>100</v>
      </c>
      <c r="BL34" s="51">
        <v>7</v>
      </c>
    </row>
    <row r="35" spans="1:64" ht="15">
      <c r="A35" s="84" t="s">
        <v>234</v>
      </c>
      <c r="B35" s="84" t="s">
        <v>234</v>
      </c>
      <c r="C35" s="53"/>
      <c r="D35" s="54"/>
      <c r="E35" s="65"/>
      <c r="F35" s="55"/>
      <c r="G35" s="53"/>
      <c r="H35" s="57"/>
      <c r="I35" s="56"/>
      <c r="J35" s="56"/>
      <c r="K35" s="36" t="s">
        <v>65</v>
      </c>
      <c r="L35" s="83">
        <v>36</v>
      </c>
      <c r="M35" s="83"/>
      <c r="N35" s="63"/>
      <c r="O35" s="86" t="s">
        <v>176</v>
      </c>
      <c r="P35" s="88">
        <v>43690.430925925924</v>
      </c>
      <c r="Q35" s="86" t="s">
        <v>275</v>
      </c>
      <c r="R35" s="90" t="s">
        <v>312</v>
      </c>
      <c r="S35" s="86" t="s">
        <v>324</v>
      </c>
      <c r="T35" s="86"/>
      <c r="U35" s="86"/>
      <c r="V35" s="90" t="s">
        <v>356</v>
      </c>
      <c r="W35" s="88">
        <v>43690.430925925924</v>
      </c>
      <c r="X35" s="90" t="s">
        <v>391</v>
      </c>
      <c r="Y35" s="86"/>
      <c r="Z35" s="86"/>
      <c r="AA35" s="92" t="s">
        <v>436</v>
      </c>
      <c r="AB35" s="86"/>
      <c r="AC35" s="86" t="b">
        <v>0</v>
      </c>
      <c r="AD35" s="86">
        <v>0</v>
      </c>
      <c r="AE35" s="92" t="s">
        <v>458</v>
      </c>
      <c r="AF35" s="86" t="b">
        <v>0</v>
      </c>
      <c r="AG35" s="86" t="s">
        <v>464</v>
      </c>
      <c r="AH35" s="86"/>
      <c r="AI35" s="92" t="s">
        <v>458</v>
      </c>
      <c r="AJ35" s="86" t="b">
        <v>0</v>
      </c>
      <c r="AK35" s="86">
        <v>0</v>
      </c>
      <c r="AL35" s="92" t="s">
        <v>458</v>
      </c>
      <c r="AM35" s="86" t="s">
        <v>467</v>
      </c>
      <c r="AN35" s="86" t="b">
        <v>0</v>
      </c>
      <c r="AO35" s="92" t="s">
        <v>436</v>
      </c>
      <c r="AP35" s="86" t="s">
        <v>176</v>
      </c>
      <c r="AQ35" s="86">
        <v>0</v>
      </c>
      <c r="AR35" s="86">
        <v>0</v>
      </c>
      <c r="AS35" s="86"/>
      <c r="AT35" s="86"/>
      <c r="AU35" s="86"/>
      <c r="AV35" s="86"/>
      <c r="AW35" s="86"/>
      <c r="AX35" s="86"/>
      <c r="AY35" s="86"/>
      <c r="AZ35" s="86"/>
      <c r="BA35">
        <v>18</v>
      </c>
      <c r="BB35" s="85" t="str">
        <f>REPLACE(INDEX(GroupVertices[Group],MATCH(Edges25[[#This Row],[Vertex 1]],GroupVertices[Vertex],0)),1,1,"")</f>
        <v>1</v>
      </c>
      <c r="BC35" s="85" t="str">
        <f>REPLACE(INDEX(GroupVertices[Group],MATCH(Edges25[[#This Row],[Vertex 2]],GroupVertices[Vertex],0)),1,1,"")</f>
        <v>1</v>
      </c>
      <c r="BD35" s="51">
        <v>0</v>
      </c>
      <c r="BE35" s="52">
        <v>0</v>
      </c>
      <c r="BF35" s="51">
        <v>0</v>
      </c>
      <c r="BG35" s="52">
        <v>0</v>
      </c>
      <c r="BH35" s="51">
        <v>0</v>
      </c>
      <c r="BI35" s="52">
        <v>0</v>
      </c>
      <c r="BJ35" s="51">
        <v>9</v>
      </c>
      <c r="BK35" s="52">
        <v>100</v>
      </c>
      <c r="BL35" s="51">
        <v>9</v>
      </c>
    </row>
    <row r="36" spans="1:64" ht="15">
      <c r="A36" s="84" t="s">
        <v>234</v>
      </c>
      <c r="B36" s="84" t="s">
        <v>234</v>
      </c>
      <c r="C36" s="53"/>
      <c r="D36" s="54"/>
      <c r="E36" s="65"/>
      <c r="F36" s="55"/>
      <c r="G36" s="53"/>
      <c r="H36" s="57"/>
      <c r="I36" s="56"/>
      <c r="J36" s="56"/>
      <c r="K36" s="36" t="s">
        <v>65</v>
      </c>
      <c r="L36" s="83">
        <v>37</v>
      </c>
      <c r="M36" s="83"/>
      <c r="N36" s="63"/>
      <c r="O36" s="86" t="s">
        <v>176</v>
      </c>
      <c r="P36" s="88">
        <v>43690.4309375</v>
      </c>
      <c r="Q36" s="86" t="s">
        <v>276</v>
      </c>
      <c r="R36" s="90" t="s">
        <v>313</v>
      </c>
      <c r="S36" s="86" t="s">
        <v>324</v>
      </c>
      <c r="T36" s="86"/>
      <c r="U36" s="86"/>
      <c r="V36" s="90" t="s">
        <v>356</v>
      </c>
      <c r="W36" s="88">
        <v>43690.4309375</v>
      </c>
      <c r="X36" s="90" t="s">
        <v>392</v>
      </c>
      <c r="Y36" s="86"/>
      <c r="Z36" s="86"/>
      <c r="AA36" s="92" t="s">
        <v>437</v>
      </c>
      <c r="AB36" s="86"/>
      <c r="AC36" s="86" t="b">
        <v>0</v>
      </c>
      <c r="AD36" s="86">
        <v>0</v>
      </c>
      <c r="AE36" s="92" t="s">
        <v>458</v>
      </c>
      <c r="AF36" s="86" t="b">
        <v>0</v>
      </c>
      <c r="AG36" s="86" t="s">
        <v>464</v>
      </c>
      <c r="AH36" s="86"/>
      <c r="AI36" s="92" t="s">
        <v>458</v>
      </c>
      <c r="AJ36" s="86" t="b">
        <v>0</v>
      </c>
      <c r="AK36" s="86">
        <v>0</v>
      </c>
      <c r="AL36" s="92" t="s">
        <v>458</v>
      </c>
      <c r="AM36" s="86" t="s">
        <v>467</v>
      </c>
      <c r="AN36" s="86" t="b">
        <v>0</v>
      </c>
      <c r="AO36" s="92" t="s">
        <v>437</v>
      </c>
      <c r="AP36" s="86" t="s">
        <v>176</v>
      </c>
      <c r="AQ36" s="86">
        <v>0</v>
      </c>
      <c r="AR36" s="86">
        <v>0</v>
      </c>
      <c r="AS36" s="86"/>
      <c r="AT36" s="86"/>
      <c r="AU36" s="86"/>
      <c r="AV36" s="86"/>
      <c r="AW36" s="86"/>
      <c r="AX36" s="86"/>
      <c r="AY36" s="86"/>
      <c r="AZ36" s="86"/>
      <c r="BA36">
        <v>18</v>
      </c>
      <c r="BB36" s="85" t="str">
        <f>REPLACE(INDEX(GroupVertices[Group],MATCH(Edges25[[#This Row],[Vertex 1]],GroupVertices[Vertex],0)),1,1,"")</f>
        <v>1</v>
      </c>
      <c r="BC36" s="85" t="str">
        <f>REPLACE(INDEX(GroupVertices[Group],MATCH(Edges25[[#This Row],[Vertex 2]],GroupVertices[Vertex],0)),1,1,"")</f>
        <v>1</v>
      </c>
      <c r="BD36" s="51">
        <v>0</v>
      </c>
      <c r="BE36" s="52">
        <v>0</v>
      </c>
      <c r="BF36" s="51">
        <v>0</v>
      </c>
      <c r="BG36" s="52">
        <v>0</v>
      </c>
      <c r="BH36" s="51">
        <v>0</v>
      </c>
      <c r="BI36" s="52">
        <v>0</v>
      </c>
      <c r="BJ36" s="51">
        <v>8</v>
      </c>
      <c r="BK36" s="52">
        <v>100</v>
      </c>
      <c r="BL36" s="51">
        <v>8</v>
      </c>
    </row>
    <row r="37" spans="1:64" ht="15">
      <c r="A37" s="84" t="s">
        <v>234</v>
      </c>
      <c r="B37" s="84" t="s">
        <v>234</v>
      </c>
      <c r="C37" s="53"/>
      <c r="D37" s="54"/>
      <c r="E37" s="65"/>
      <c r="F37" s="55"/>
      <c r="G37" s="53"/>
      <c r="H37" s="57"/>
      <c r="I37" s="56"/>
      <c r="J37" s="56"/>
      <c r="K37" s="36" t="s">
        <v>65</v>
      </c>
      <c r="L37" s="83">
        <v>38</v>
      </c>
      <c r="M37" s="83"/>
      <c r="N37" s="63"/>
      <c r="O37" s="86" t="s">
        <v>176</v>
      </c>
      <c r="P37" s="88">
        <v>43691.28892361111</v>
      </c>
      <c r="Q37" s="86" t="s">
        <v>277</v>
      </c>
      <c r="R37" s="90" t="s">
        <v>314</v>
      </c>
      <c r="S37" s="86" t="s">
        <v>324</v>
      </c>
      <c r="T37" s="86"/>
      <c r="U37" s="86"/>
      <c r="V37" s="90" t="s">
        <v>356</v>
      </c>
      <c r="W37" s="88">
        <v>43691.28892361111</v>
      </c>
      <c r="X37" s="90" t="s">
        <v>393</v>
      </c>
      <c r="Y37" s="86"/>
      <c r="Z37" s="86"/>
      <c r="AA37" s="92" t="s">
        <v>438</v>
      </c>
      <c r="AB37" s="86"/>
      <c r="AC37" s="86" t="b">
        <v>0</v>
      </c>
      <c r="AD37" s="86">
        <v>0</v>
      </c>
      <c r="AE37" s="92" t="s">
        <v>458</v>
      </c>
      <c r="AF37" s="86" t="b">
        <v>0</v>
      </c>
      <c r="AG37" s="86" t="s">
        <v>464</v>
      </c>
      <c r="AH37" s="86"/>
      <c r="AI37" s="92" t="s">
        <v>458</v>
      </c>
      <c r="AJ37" s="86" t="b">
        <v>0</v>
      </c>
      <c r="AK37" s="86">
        <v>0</v>
      </c>
      <c r="AL37" s="92" t="s">
        <v>458</v>
      </c>
      <c r="AM37" s="86" t="s">
        <v>467</v>
      </c>
      <c r="AN37" s="86" t="b">
        <v>0</v>
      </c>
      <c r="AO37" s="92" t="s">
        <v>438</v>
      </c>
      <c r="AP37" s="86" t="s">
        <v>176</v>
      </c>
      <c r="AQ37" s="86">
        <v>0</v>
      </c>
      <c r="AR37" s="86">
        <v>0</v>
      </c>
      <c r="AS37" s="86"/>
      <c r="AT37" s="86"/>
      <c r="AU37" s="86"/>
      <c r="AV37" s="86"/>
      <c r="AW37" s="86"/>
      <c r="AX37" s="86"/>
      <c r="AY37" s="86"/>
      <c r="AZ37" s="86"/>
      <c r="BA37">
        <v>18</v>
      </c>
      <c r="BB37" s="85" t="str">
        <f>REPLACE(INDEX(GroupVertices[Group],MATCH(Edges25[[#This Row],[Vertex 1]],GroupVertices[Vertex],0)),1,1,"")</f>
        <v>1</v>
      </c>
      <c r="BC37" s="85" t="str">
        <f>REPLACE(INDEX(GroupVertices[Group],MATCH(Edges25[[#This Row],[Vertex 2]],GroupVertices[Vertex],0)),1,1,"")</f>
        <v>1</v>
      </c>
      <c r="BD37" s="51">
        <v>0</v>
      </c>
      <c r="BE37" s="52">
        <v>0</v>
      </c>
      <c r="BF37" s="51">
        <v>0</v>
      </c>
      <c r="BG37" s="52">
        <v>0</v>
      </c>
      <c r="BH37" s="51">
        <v>0</v>
      </c>
      <c r="BI37" s="52">
        <v>0</v>
      </c>
      <c r="BJ37" s="51">
        <v>8</v>
      </c>
      <c r="BK37" s="52">
        <v>100</v>
      </c>
      <c r="BL37" s="51">
        <v>8</v>
      </c>
    </row>
    <row r="38" spans="1:64" ht="15">
      <c r="A38" s="84" t="s">
        <v>234</v>
      </c>
      <c r="B38" s="84" t="s">
        <v>234</v>
      </c>
      <c r="C38" s="53"/>
      <c r="D38" s="54"/>
      <c r="E38" s="65"/>
      <c r="F38" s="55"/>
      <c r="G38" s="53"/>
      <c r="H38" s="57"/>
      <c r="I38" s="56"/>
      <c r="J38" s="56"/>
      <c r="K38" s="36" t="s">
        <v>65</v>
      </c>
      <c r="L38" s="83">
        <v>39</v>
      </c>
      <c r="M38" s="83"/>
      <c r="N38" s="63"/>
      <c r="O38" s="86" t="s">
        <v>176</v>
      </c>
      <c r="P38" s="88">
        <v>43691.43231481482</v>
      </c>
      <c r="Q38" s="86" t="s">
        <v>278</v>
      </c>
      <c r="R38" s="90" t="s">
        <v>315</v>
      </c>
      <c r="S38" s="86" t="s">
        <v>324</v>
      </c>
      <c r="T38" s="86"/>
      <c r="U38" s="86"/>
      <c r="V38" s="90" t="s">
        <v>356</v>
      </c>
      <c r="W38" s="88">
        <v>43691.43231481482</v>
      </c>
      <c r="X38" s="90" t="s">
        <v>394</v>
      </c>
      <c r="Y38" s="86"/>
      <c r="Z38" s="86"/>
      <c r="AA38" s="92" t="s">
        <v>439</v>
      </c>
      <c r="AB38" s="86"/>
      <c r="AC38" s="86" t="b">
        <v>0</v>
      </c>
      <c r="AD38" s="86">
        <v>0</v>
      </c>
      <c r="AE38" s="92" t="s">
        <v>458</v>
      </c>
      <c r="AF38" s="86" t="b">
        <v>0</v>
      </c>
      <c r="AG38" s="86" t="s">
        <v>464</v>
      </c>
      <c r="AH38" s="86"/>
      <c r="AI38" s="92" t="s">
        <v>458</v>
      </c>
      <c r="AJ38" s="86" t="b">
        <v>0</v>
      </c>
      <c r="AK38" s="86">
        <v>0</v>
      </c>
      <c r="AL38" s="92" t="s">
        <v>458</v>
      </c>
      <c r="AM38" s="86" t="s">
        <v>467</v>
      </c>
      <c r="AN38" s="86" t="b">
        <v>0</v>
      </c>
      <c r="AO38" s="92" t="s">
        <v>439</v>
      </c>
      <c r="AP38" s="86" t="s">
        <v>176</v>
      </c>
      <c r="AQ38" s="86">
        <v>0</v>
      </c>
      <c r="AR38" s="86">
        <v>0</v>
      </c>
      <c r="AS38" s="86"/>
      <c r="AT38" s="86"/>
      <c r="AU38" s="86"/>
      <c r="AV38" s="86"/>
      <c r="AW38" s="86"/>
      <c r="AX38" s="86"/>
      <c r="AY38" s="86"/>
      <c r="AZ38" s="86"/>
      <c r="BA38">
        <v>18</v>
      </c>
      <c r="BB38" s="85" t="str">
        <f>REPLACE(INDEX(GroupVertices[Group],MATCH(Edges25[[#This Row],[Vertex 1]],GroupVertices[Vertex],0)),1,1,"")</f>
        <v>1</v>
      </c>
      <c r="BC38" s="85" t="str">
        <f>REPLACE(INDEX(GroupVertices[Group],MATCH(Edges25[[#This Row],[Vertex 2]],GroupVertices[Vertex],0)),1,1,"")</f>
        <v>1</v>
      </c>
      <c r="BD38" s="51">
        <v>0</v>
      </c>
      <c r="BE38" s="52">
        <v>0</v>
      </c>
      <c r="BF38" s="51">
        <v>0</v>
      </c>
      <c r="BG38" s="52">
        <v>0</v>
      </c>
      <c r="BH38" s="51">
        <v>0</v>
      </c>
      <c r="BI38" s="52">
        <v>0</v>
      </c>
      <c r="BJ38" s="51">
        <v>9</v>
      </c>
      <c r="BK38" s="52">
        <v>100</v>
      </c>
      <c r="BL38" s="51">
        <v>9</v>
      </c>
    </row>
    <row r="39" spans="1:64" ht="15">
      <c r="A39" s="84" t="s">
        <v>234</v>
      </c>
      <c r="B39" s="84" t="s">
        <v>234</v>
      </c>
      <c r="C39" s="53"/>
      <c r="D39" s="54"/>
      <c r="E39" s="65"/>
      <c r="F39" s="55"/>
      <c r="G39" s="53"/>
      <c r="H39" s="57"/>
      <c r="I39" s="56"/>
      <c r="J39" s="56"/>
      <c r="K39" s="36" t="s">
        <v>65</v>
      </c>
      <c r="L39" s="83">
        <v>40</v>
      </c>
      <c r="M39" s="83"/>
      <c r="N39" s="63"/>
      <c r="O39" s="86" t="s">
        <v>176</v>
      </c>
      <c r="P39" s="88">
        <v>43691.43232638889</v>
      </c>
      <c r="Q39" s="86" t="s">
        <v>279</v>
      </c>
      <c r="R39" s="90" t="s">
        <v>316</v>
      </c>
      <c r="S39" s="86" t="s">
        <v>324</v>
      </c>
      <c r="T39" s="86"/>
      <c r="U39" s="86"/>
      <c r="V39" s="90" t="s">
        <v>356</v>
      </c>
      <c r="W39" s="88">
        <v>43691.43232638889</v>
      </c>
      <c r="X39" s="90" t="s">
        <v>395</v>
      </c>
      <c r="Y39" s="86"/>
      <c r="Z39" s="86"/>
      <c r="AA39" s="92" t="s">
        <v>440</v>
      </c>
      <c r="AB39" s="86"/>
      <c r="AC39" s="86" t="b">
        <v>0</v>
      </c>
      <c r="AD39" s="86">
        <v>0</v>
      </c>
      <c r="AE39" s="92" t="s">
        <v>458</v>
      </c>
      <c r="AF39" s="86" t="b">
        <v>0</v>
      </c>
      <c r="AG39" s="86" t="s">
        <v>464</v>
      </c>
      <c r="AH39" s="86"/>
      <c r="AI39" s="92" t="s">
        <v>458</v>
      </c>
      <c r="AJ39" s="86" t="b">
        <v>0</v>
      </c>
      <c r="AK39" s="86">
        <v>0</v>
      </c>
      <c r="AL39" s="92" t="s">
        <v>458</v>
      </c>
      <c r="AM39" s="86" t="s">
        <v>467</v>
      </c>
      <c r="AN39" s="86" t="b">
        <v>0</v>
      </c>
      <c r="AO39" s="92" t="s">
        <v>440</v>
      </c>
      <c r="AP39" s="86" t="s">
        <v>176</v>
      </c>
      <c r="AQ39" s="86">
        <v>0</v>
      </c>
      <c r="AR39" s="86">
        <v>0</v>
      </c>
      <c r="AS39" s="86"/>
      <c r="AT39" s="86"/>
      <c r="AU39" s="86"/>
      <c r="AV39" s="86"/>
      <c r="AW39" s="86"/>
      <c r="AX39" s="86"/>
      <c r="AY39" s="86"/>
      <c r="AZ39" s="86"/>
      <c r="BA39">
        <v>18</v>
      </c>
      <c r="BB39" s="85" t="str">
        <f>REPLACE(INDEX(GroupVertices[Group],MATCH(Edges25[[#This Row],[Vertex 1]],GroupVertices[Vertex],0)),1,1,"")</f>
        <v>1</v>
      </c>
      <c r="BC39" s="85" t="str">
        <f>REPLACE(INDEX(GroupVertices[Group],MATCH(Edges25[[#This Row],[Vertex 2]],GroupVertices[Vertex],0)),1,1,"")</f>
        <v>1</v>
      </c>
      <c r="BD39" s="51">
        <v>0</v>
      </c>
      <c r="BE39" s="52">
        <v>0</v>
      </c>
      <c r="BF39" s="51">
        <v>0</v>
      </c>
      <c r="BG39" s="52">
        <v>0</v>
      </c>
      <c r="BH39" s="51">
        <v>0</v>
      </c>
      <c r="BI39" s="52">
        <v>0</v>
      </c>
      <c r="BJ39" s="51">
        <v>8</v>
      </c>
      <c r="BK39" s="52">
        <v>100</v>
      </c>
      <c r="BL39" s="51">
        <v>8</v>
      </c>
    </row>
    <row r="40" spans="1:64" ht="15">
      <c r="A40" s="84" t="s">
        <v>234</v>
      </c>
      <c r="B40" s="84" t="s">
        <v>234</v>
      </c>
      <c r="C40" s="53"/>
      <c r="D40" s="54"/>
      <c r="E40" s="65"/>
      <c r="F40" s="55"/>
      <c r="G40" s="53"/>
      <c r="H40" s="57"/>
      <c r="I40" s="56"/>
      <c r="J40" s="56"/>
      <c r="K40" s="36" t="s">
        <v>65</v>
      </c>
      <c r="L40" s="83">
        <v>41</v>
      </c>
      <c r="M40" s="83"/>
      <c r="N40" s="63"/>
      <c r="O40" s="86" t="s">
        <v>176</v>
      </c>
      <c r="P40" s="88">
        <v>43692.290983796294</v>
      </c>
      <c r="Q40" s="86" t="s">
        <v>280</v>
      </c>
      <c r="R40" s="90" t="s">
        <v>317</v>
      </c>
      <c r="S40" s="86" t="s">
        <v>324</v>
      </c>
      <c r="T40" s="86"/>
      <c r="U40" s="86"/>
      <c r="V40" s="90" t="s">
        <v>356</v>
      </c>
      <c r="W40" s="88">
        <v>43692.290983796294</v>
      </c>
      <c r="X40" s="90" t="s">
        <v>396</v>
      </c>
      <c r="Y40" s="86"/>
      <c r="Z40" s="86"/>
      <c r="AA40" s="92" t="s">
        <v>441</v>
      </c>
      <c r="AB40" s="86"/>
      <c r="AC40" s="86" t="b">
        <v>0</v>
      </c>
      <c r="AD40" s="86">
        <v>0</v>
      </c>
      <c r="AE40" s="92" t="s">
        <v>458</v>
      </c>
      <c r="AF40" s="86" t="b">
        <v>0</v>
      </c>
      <c r="AG40" s="86" t="s">
        <v>464</v>
      </c>
      <c r="AH40" s="86"/>
      <c r="AI40" s="92" t="s">
        <v>458</v>
      </c>
      <c r="AJ40" s="86" t="b">
        <v>0</v>
      </c>
      <c r="AK40" s="86">
        <v>0</v>
      </c>
      <c r="AL40" s="92" t="s">
        <v>458</v>
      </c>
      <c r="AM40" s="86" t="s">
        <v>467</v>
      </c>
      <c r="AN40" s="86" t="b">
        <v>0</v>
      </c>
      <c r="AO40" s="92" t="s">
        <v>441</v>
      </c>
      <c r="AP40" s="86" t="s">
        <v>176</v>
      </c>
      <c r="AQ40" s="86">
        <v>0</v>
      </c>
      <c r="AR40" s="86">
        <v>0</v>
      </c>
      <c r="AS40" s="86"/>
      <c r="AT40" s="86"/>
      <c r="AU40" s="86"/>
      <c r="AV40" s="86"/>
      <c r="AW40" s="86"/>
      <c r="AX40" s="86"/>
      <c r="AY40" s="86"/>
      <c r="AZ40" s="86"/>
      <c r="BA40">
        <v>18</v>
      </c>
      <c r="BB40" s="85" t="str">
        <f>REPLACE(INDEX(GroupVertices[Group],MATCH(Edges25[[#This Row],[Vertex 1]],GroupVertices[Vertex],0)),1,1,"")</f>
        <v>1</v>
      </c>
      <c r="BC40" s="85" t="str">
        <f>REPLACE(INDEX(GroupVertices[Group],MATCH(Edges25[[#This Row],[Vertex 2]],GroupVertices[Vertex],0)),1,1,"")</f>
        <v>1</v>
      </c>
      <c r="BD40" s="51">
        <v>0</v>
      </c>
      <c r="BE40" s="52">
        <v>0</v>
      </c>
      <c r="BF40" s="51">
        <v>0</v>
      </c>
      <c r="BG40" s="52">
        <v>0</v>
      </c>
      <c r="BH40" s="51">
        <v>0</v>
      </c>
      <c r="BI40" s="52">
        <v>0</v>
      </c>
      <c r="BJ40" s="51">
        <v>8</v>
      </c>
      <c r="BK40" s="52">
        <v>100</v>
      </c>
      <c r="BL40" s="51">
        <v>8</v>
      </c>
    </row>
    <row r="41" spans="1:64" ht="15">
      <c r="A41" s="84" t="s">
        <v>234</v>
      </c>
      <c r="B41" s="84" t="s">
        <v>234</v>
      </c>
      <c r="C41" s="53"/>
      <c r="D41" s="54"/>
      <c r="E41" s="65"/>
      <c r="F41" s="55"/>
      <c r="G41" s="53"/>
      <c r="H41" s="57"/>
      <c r="I41" s="56"/>
      <c r="J41" s="56"/>
      <c r="K41" s="36" t="s">
        <v>65</v>
      </c>
      <c r="L41" s="83">
        <v>42</v>
      </c>
      <c r="M41" s="83"/>
      <c r="N41" s="63"/>
      <c r="O41" s="86" t="s">
        <v>176</v>
      </c>
      <c r="P41" s="88">
        <v>43692.43371527778</v>
      </c>
      <c r="Q41" s="86" t="s">
        <v>281</v>
      </c>
      <c r="R41" s="90" t="s">
        <v>318</v>
      </c>
      <c r="S41" s="86" t="s">
        <v>324</v>
      </c>
      <c r="T41" s="86"/>
      <c r="U41" s="86"/>
      <c r="V41" s="90" t="s">
        <v>356</v>
      </c>
      <c r="W41" s="88">
        <v>43692.43371527778</v>
      </c>
      <c r="X41" s="90" t="s">
        <v>397</v>
      </c>
      <c r="Y41" s="86"/>
      <c r="Z41" s="86"/>
      <c r="AA41" s="92" t="s">
        <v>442</v>
      </c>
      <c r="AB41" s="86"/>
      <c r="AC41" s="86" t="b">
        <v>0</v>
      </c>
      <c r="AD41" s="86">
        <v>0</v>
      </c>
      <c r="AE41" s="92" t="s">
        <v>458</v>
      </c>
      <c r="AF41" s="86" t="b">
        <v>0</v>
      </c>
      <c r="AG41" s="86" t="s">
        <v>464</v>
      </c>
      <c r="AH41" s="86"/>
      <c r="AI41" s="92" t="s">
        <v>458</v>
      </c>
      <c r="AJ41" s="86" t="b">
        <v>0</v>
      </c>
      <c r="AK41" s="86">
        <v>0</v>
      </c>
      <c r="AL41" s="92" t="s">
        <v>458</v>
      </c>
      <c r="AM41" s="86" t="s">
        <v>467</v>
      </c>
      <c r="AN41" s="86" t="b">
        <v>0</v>
      </c>
      <c r="AO41" s="92" t="s">
        <v>442</v>
      </c>
      <c r="AP41" s="86" t="s">
        <v>176</v>
      </c>
      <c r="AQ41" s="86">
        <v>0</v>
      </c>
      <c r="AR41" s="86">
        <v>0</v>
      </c>
      <c r="AS41" s="86"/>
      <c r="AT41" s="86"/>
      <c r="AU41" s="86"/>
      <c r="AV41" s="86"/>
      <c r="AW41" s="86"/>
      <c r="AX41" s="86"/>
      <c r="AY41" s="86"/>
      <c r="AZ41" s="86"/>
      <c r="BA41">
        <v>18</v>
      </c>
      <c r="BB41" s="85" t="str">
        <f>REPLACE(INDEX(GroupVertices[Group],MATCH(Edges25[[#This Row],[Vertex 1]],GroupVertices[Vertex],0)),1,1,"")</f>
        <v>1</v>
      </c>
      <c r="BC41" s="85" t="str">
        <f>REPLACE(INDEX(GroupVertices[Group],MATCH(Edges25[[#This Row],[Vertex 2]],GroupVertices[Vertex],0)),1,1,"")</f>
        <v>1</v>
      </c>
      <c r="BD41" s="51">
        <v>0</v>
      </c>
      <c r="BE41" s="52">
        <v>0</v>
      </c>
      <c r="BF41" s="51">
        <v>0</v>
      </c>
      <c r="BG41" s="52">
        <v>0</v>
      </c>
      <c r="BH41" s="51">
        <v>0</v>
      </c>
      <c r="BI41" s="52">
        <v>0</v>
      </c>
      <c r="BJ41" s="51">
        <v>8</v>
      </c>
      <c r="BK41" s="52">
        <v>100</v>
      </c>
      <c r="BL41" s="51">
        <v>8</v>
      </c>
    </row>
    <row r="42" spans="1:64" ht="15">
      <c r="A42" s="84" t="s">
        <v>234</v>
      </c>
      <c r="B42" s="84" t="s">
        <v>234</v>
      </c>
      <c r="C42" s="53"/>
      <c r="D42" s="54"/>
      <c r="E42" s="65"/>
      <c r="F42" s="55"/>
      <c r="G42" s="53"/>
      <c r="H42" s="57"/>
      <c r="I42" s="56"/>
      <c r="J42" s="56"/>
      <c r="K42" s="36" t="s">
        <v>65</v>
      </c>
      <c r="L42" s="83">
        <v>43</v>
      </c>
      <c r="M42" s="83"/>
      <c r="N42" s="63"/>
      <c r="O42" s="86" t="s">
        <v>176</v>
      </c>
      <c r="P42" s="88">
        <v>43692.43371527778</v>
      </c>
      <c r="Q42" s="86" t="s">
        <v>282</v>
      </c>
      <c r="R42" s="90" t="s">
        <v>319</v>
      </c>
      <c r="S42" s="86" t="s">
        <v>324</v>
      </c>
      <c r="T42" s="86"/>
      <c r="U42" s="86"/>
      <c r="V42" s="90" t="s">
        <v>356</v>
      </c>
      <c r="W42" s="88">
        <v>43692.43371527778</v>
      </c>
      <c r="X42" s="90" t="s">
        <v>398</v>
      </c>
      <c r="Y42" s="86"/>
      <c r="Z42" s="86"/>
      <c r="AA42" s="92" t="s">
        <v>443</v>
      </c>
      <c r="AB42" s="86"/>
      <c r="AC42" s="86" t="b">
        <v>0</v>
      </c>
      <c r="AD42" s="86">
        <v>0</v>
      </c>
      <c r="AE42" s="92" t="s">
        <v>458</v>
      </c>
      <c r="AF42" s="86" t="b">
        <v>0</v>
      </c>
      <c r="AG42" s="86" t="s">
        <v>464</v>
      </c>
      <c r="AH42" s="86"/>
      <c r="AI42" s="92" t="s">
        <v>458</v>
      </c>
      <c r="AJ42" s="86" t="b">
        <v>0</v>
      </c>
      <c r="AK42" s="86">
        <v>0</v>
      </c>
      <c r="AL42" s="92" t="s">
        <v>458</v>
      </c>
      <c r="AM42" s="86" t="s">
        <v>467</v>
      </c>
      <c r="AN42" s="86" t="b">
        <v>0</v>
      </c>
      <c r="AO42" s="92" t="s">
        <v>443</v>
      </c>
      <c r="AP42" s="86" t="s">
        <v>176</v>
      </c>
      <c r="AQ42" s="86">
        <v>0</v>
      </c>
      <c r="AR42" s="86">
        <v>0</v>
      </c>
      <c r="AS42" s="86"/>
      <c r="AT42" s="86"/>
      <c r="AU42" s="86"/>
      <c r="AV42" s="86"/>
      <c r="AW42" s="86"/>
      <c r="AX42" s="86"/>
      <c r="AY42" s="86"/>
      <c r="AZ42" s="86"/>
      <c r="BA42">
        <v>18</v>
      </c>
      <c r="BB42" s="85" t="str">
        <f>REPLACE(INDEX(GroupVertices[Group],MATCH(Edges25[[#This Row],[Vertex 1]],GroupVertices[Vertex],0)),1,1,"")</f>
        <v>1</v>
      </c>
      <c r="BC42" s="85" t="str">
        <f>REPLACE(INDEX(GroupVertices[Group],MATCH(Edges25[[#This Row],[Vertex 2]],GroupVertices[Vertex],0)),1,1,"")</f>
        <v>1</v>
      </c>
      <c r="BD42" s="51">
        <v>0</v>
      </c>
      <c r="BE42" s="52">
        <v>0</v>
      </c>
      <c r="BF42" s="51">
        <v>0</v>
      </c>
      <c r="BG42" s="52">
        <v>0</v>
      </c>
      <c r="BH42" s="51">
        <v>0</v>
      </c>
      <c r="BI42" s="52">
        <v>0</v>
      </c>
      <c r="BJ42" s="51">
        <v>8</v>
      </c>
      <c r="BK42" s="52">
        <v>100</v>
      </c>
      <c r="BL42" s="51">
        <v>8</v>
      </c>
    </row>
    <row r="43" spans="1:64" ht="15">
      <c r="A43" s="84" t="s">
        <v>235</v>
      </c>
      <c r="B43" s="84" t="s">
        <v>235</v>
      </c>
      <c r="C43" s="53"/>
      <c r="D43" s="54"/>
      <c r="E43" s="65"/>
      <c r="F43" s="55"/>
      <c r="G43" s="53"/>
      <c r="H43" s="57"/>
      <c r="I43" s="56"/>
      <c r="J43" s="56"/>
      <c r="K43" s="36" t="s">
        <v>65</v>
      </c>
      <c r="L43" s="83">
        <v>44</v>
      </c>
      <c r="M43" s="83"/>
      <c r="N43" s="63"/>
      <c r="O43" s="86" t="s">
        <v>176</v>
      </c>
      <c r="P43" s="88">
        <v>43688.812523148146</v>
      </c>
      <c r="Q43" s="86" t="s">
        <v>283</v>
      </c>
      <c r="R43" s="86"/>
      <c r="S43" s="86"/>
      <c r="T43" s="86" t="s">
        <v>331</v>
      </c>
      <c r="U43" s="90" t="s">
        <v>335</v>
      </c>
      <c r="V43" s="90" t="s">
        <v>335</v>
      </c>
      <c r="W43" s="88">
        <v>43688.812523148146</v>
      </c>
      <c r="X43" s="90" t="s">
        <v>399</v>
      </c>
      <c r="Y43" s="86"/>
      <c r="Z43" s="86"/>
      <c r="AA43" s="92" t="s">
        <v>444</v>
      </c>
      <c r="AB43" s="86"/>
      <c r="AC43" s="86" t="b">
        <v>0</v>
      </c>
      <c r="AD43" s="86">
        <v>0</v>
      </c>
      <c r="AE43" s="92" t="s">
        <v>458</v>
      </c>
      <c r="AF43" s="86" t="b">
        <v>0</v>
      </c>
      <c r="AG43" s="86" t="s">
        <v>464</v>
      </c>
      <c r="AH43" s="86"/>
      <c r="AI43" s="92" t="s">
        <v>458</v>
      </c>
      <c r="AJ43" s="86" t="b">
        <v>0</v>
      </c>
      <c r="AK43" s="86">
        <v>0</v>
      </c>
      <c r="AL43" s="92" t="s">
        <v>458</v>
      </c>
      <c r="AM43" s="86" t="s">
        <v>474</v>
      </c>
      <c r="AN43" s="86" t="b">
        <v>0</v>
      </c>
      <c r="AO43" s="92" t="s">
        <v>444</v>
      </c>
      <c r="AP43" s="86" t="s">
        <v>176</v>
      </c>
      <c r="AQ43" s="86">
        <v>0</v>
      </c>
      <c r="AR43" s="86">
        <v>0</v>
      </c>
      <c r="AS43" s="86"/>
      <c r="AT43" s="86"/>
      <c r="AU43" s="86"/>
      <c r="AV43" s="86"/>
      <c r="AW43" s="86"/>
      <c r="AX43" s="86"/>
      <c r="AY43" s="86"/>
      <c r="AZ43" s="86"/>
      <c r="BA43">
        <v>1</v>
      </c>
      <c r="BB43" s="85" t="str">
        <f>REPLACE(INDEX(GroupVertices[Group],MATCH(Edges25[[#This Row],[Vertex 1]],GroupVertices[Vertex],0)),1,1,"")</f>
        <v>2</v>
      </c>
      <c r="BC43" s="85" t="str">
        <f>REPLACE(INDEX(GroupVertices[Group],MATCH(Edges25[[#This Row],[Vertex 2]],GroupVertices[Vertex],0)),1,1,"")</f>
        <v>2</v>
      </c>
      <c r="BD43" s="51">
        <v>0</v>
      </c>
      <c r="BE43" s="52">
        <v>0</v>
      </c>
      <c r="BF43" s="51">
        <v>0</v>
      </c>
      <c r="BG43" s="52">
        <v>0</v>
      </c>
      <c r="BH43" s="51">
        <v>0</v>
      </c>
      <c r="BI43" s="52">
        <v>0</v>
      </c>
      <c r="BJ43" s="51">
        <v>14</v>
      </c>
      <c r="BK43" s="52">
        <v>100</v>
      </c>
      <c r="BL43" s="51">
        <v>14</v>
      </c>
    </row>
    <row r="44" spans="1:64" ht="15">
      <c r="A44" s="84" t="s">
        <v>236</v>
      </c>
      <c r="B44" s="84" t="s">
        <v>235</v>
      </c>
      <c r="C44" s="53"/>
      <c r="D44" s="54"/>
      <c r="E44" s="65"/>
      <c r="F44" s="55"/>
      <c r="G44" s="53"/>
      <c r="H44" s="57"/>
      <c r="I44" s="56"/>
      <c r="J44" s="56"/>
      <c r="K44" s="36" t="s">
        <v>65</v>
      </c>
      <c r="L44" s="83">
        <v>45</v>
      </c>
      <c r="M44" s="83"/>
      <c r="N44" s="63"/>
      <c r="O44" s="86" t="s">
        <v>243</v>
      </c>
      <c r="P44" s="88">
        <v>43692.609988425924</v>
      </c>
      <c r="Q44" s="86" t="s">
        <v>284</v>
      </c>
      <c r="R44" s="86"/>
      <c r="S44" s="86"/>
      <c r="T44" s="86"/>
      <c r="U44" s="86"/>
      <c r="V44" s="90" t="s">
        <v>357</v>
      </c>
      <c r="W44" s="88">
        <v>43692.609988425924</v>
      </c>
      <c r="X44" s="90" t="s">
        <v>400</v>
      </c>
      <c r="Y44" s="86"/>
      <c r="Z44" s="86"/>
      <c r="AA44" s="92" t="s">
        <v>445</v>
      </c>
      <c r="AB44" s="92" t="s">
        <v>457</v>
      </c>
      <c r="AC44" s="86" t="b">
        <v>0</v>
      </c>
      <c r="AD44" s="86">
        <v>0</v>
      </c>
      <c r="AE44" s="92" t="s">
        <v>463</v>
      </c>
      <c r="AF44" s="86" t="b">
        <v>0</v>
      </c>
      <c r="AG44" s="86" t="s">
        <v>464</v>
      </c>
      <c r="AH44" s="86"/>
      <c r="AI44" s="92" t="s">
        <v>458</v>
      </c>
      <c r="AJ44" s="86" t="b">
        <v>0</v>
      </c>
      <c r="AK44" s="86">
        <v>0</v>
      </c>
      <c r="AL44" s="92" t="s">
        <v>458</v>
      </c>
      <c r="AM44" s="86" t="s">
        <v>466</v>
      </c>
      <c r="AN44" s="86" t="b">
        <v>0</v>
      </c>
      <c r="AO44" s="92" t="s">
        <v>457</v>
      </c>
      <c r="AP44" s="86" t="s">
        <v>176</v>
      </c>
      <c r="AQ44" s="86">
        <v>0</v>
      </c>
      <c r="AR44" s="86">
        <v>0</v>
      </c>
      <c r="AS44" s="86"/>
      <c r="AT44" s="86"/>
      <c r="AU44" s="86"/>
      <c r="AV44" s="86"/>
      <c r="AW44" s="86"/>
      <c r="AX44" s="86"/>
      <c r="AY44" s="86"/>
      <c r="AZ44" s="86"/>
      <c r="BA44">
        <v>1</v>
      </c>
      <c r="BB44" s="85" t="str">
        <f>REPLACE(INDEX(GroupVertices[Group],MATCH(Edges25[[#This Row],[Vertex 1]],GroupVertices[Vertex],0)),1,1,"")</f>
        <v>6</v>
      </c>
      <c r="BC44" s="85" t="str">
        <f>REPLACE(INDEX(GroupVertices[Group],MATCH(Edges25[[#This Row],[Vertex 2]],GroupVertices[Vertex],0)),1,1,"")</f>
        <v>2</v>
      </c>
      <c r="BD44" s="51"/>
      <c r="BE44" s="52"/>
      <c r="BF44" s="51"/>
      <c r="BG44" s="52"/>
      <c r="BH44" s="51"/>
      <c r="BI44" s="52"/>
      <c r="BJ44" s="51"/>
      <c r="BK44" s="52"/>
      <c r="BL44" s="51"/>
    </row>
    <row r="45" spans="1:64" ht="15">
      <c r="A45" s="84" t="s">
        <v>237</v>
      </c>
      <c r="B45" s="84" t="s">
        <v>237</v>
      </c>
      <c r="C45" s="53"/>
      <c r="D45" s="54"/>
      <c r="E45" s="65"/>
      <c r="F45" s="55"/>
      <c r="G45" s="53"/>
      <c r="H45" s="57"/>
      <c r="I45" s="56"/>
      <c r="J45" s="56"/>
      <c r="K45" s="36" t="s">
        <v>65</v>
      </c>
      <c r="L45" s="83">
        <v>47</v>
      </c>
      <c r="M45" s="83"/>
      <c r="N45" s="63"/>
      <c r="O45" s="86" t="s">
        <v>176</v>
      </c>
      <c r="P45" s="88">
        <v>43692.45940972222</v>
      </c>
      <c r="Q45" s="86" t="s">
        <v>285</v>
      </c>
      <c r="R45" s="90" t="s">
        <v>320</v>
      </c>
      <c r="S45" s="86" t="s">
        <v>323</v>
      </c>
      <c r="T45" s="86"/>
      <c r="U45" s="86"/>
      <c r="V45" s="90" t="s">
        <v>358</v>
      </c>
      <c r="W45" s="88">
        <v>43692.45940972222</v>
      </c>
      <c r="X45" s="90" t="s">
        <v>401</v>
      </c>
      <c r="Y45" s="86"/>
      <c r="Z45" s="86"/>
      <c r="AA45" s="92" t="s">
        <v>446</v>
      </c>
      <c r="AB45" s="86"/>
      <c r="AC45" s="86" t="b">
        <v>0</v>
      </c>
      <c r="AD45" s="86">
        <v>0</v>
      </c>
      <c r="AE45" s="92" t="s">
        <v>458</v>
      </c>
      <c r="AF45" s="86" t="b">
        <v>0</v>
      </c>
      <c r="AG45" s="86" t="s">
        <v>464</v>
      </c>
      <c r="AH45" s="86"/>
      <c r="AI45" s="92" t="s">
        <v>458</v>
      </c>
      <c r="AJ45" s="86" t="b">
        <v>0</v>
      </c>
      <c r="AK45" s="86">
        <v>0</v>
      </c>
      <c r="AL45" s="92" t="s">
        <v>458</v>
      </c>
      <c r="AM45" s="86" t="s">
        <v>465</v>
      </c>
      <c r="AN45" s="86" t="b">
        <v>1</v>
      </c>
      <c r="AO45" s="92" t="s">
        <v>446</v>
      </c>
      <c r="AP45" s="86" t="s">
        <v>176</v>
      </c>
      <c r="AQ45" s="86">
        <v>0</v>
      </c>
      <c r="AR45" s="86">
        <v>0</v>
      </c>
      <c r="AS45" s="86"/>
      <c r="AT45" s="86"/>
      <c r="AU45" s="86"/>
      <c r="AV45" s="86"/>
      <c r="AW45" s="86"/>
      <c r="AX45" s="86"/>
      <c r="AY45" s="86"/>
      <c r="AZ45" s="86"/>
      <c r="BA45">
        <v>2</v>
      </c>
      <c r="BB45" s="85" t="str">
        <f>REPLACE(INDEX(GroupVertices[Group],MATCH(Edges25[[#This Row],[Vertex 1]],GroupVertices[Vertex],0)),1,1,"")</f>
        <v>1</v>
      </c>
      <c r="BC45" s="85" t="str">
        <f>REPLACE(INDEX(GroupVertices[Group],MATCH(Edges25[[#This Row],[Vertex 2]],GroupVertices[Vertex],0)),1,1,"")</f>
        <v>1</v>
      </c>
      <c r="BD45" s="51">
        <v>0</v>
      </c>
      <c r="BE45" s="52">
        <v>0</v>
      </c>
      <c r="BF45" s="51">
        <v>0</v>
      </c>
      <c r="BG45" s="52">
        <v>0</v>
      </c>
      <c r="BH45" s="51">
        <v>0</v>
      </c>
      <c r="BI45" s="52">
        <v>0</v>
      </c>
      <c r="BJ45" s="51">
        <v>19</v>
      </c>
      <c r="BK45" s="52">
        <v>100</v>
      </c>
      <c r="BL45" s="51">
        <v>19</v>
      </c>
    </row>
    <row r="46" spans="1:64" ht="15">
      <c r="A46" s="84" t="s">
        <v>237</v>
      </c>
      <c r="B46" s="84" t="s">
        <v>237</v>
      </c>
      <c r="C46" s="53"/>
      <c r="D46" s="54"/>
      <c r="E46" s="65"/>
      <c r="F46" s="55"/>
      <c r="G46" s="53"/>
      <c r="H46" s="57"/>
      <c r="I46" s="56"/>
      <c r="J46" s="56"/>
      <c r="K46" s="36" t="s">
        <v>65</v>
      </c>
      <c r="L46" s="83">
        <v>48</v>
      </c>
      <c r="M46" s="83"/>
      <c r="N46" s="63"/>
      <c r="O46" s="86" t="s">
        <v>176</v>
      </c>
      <c r="P46" s="88">
        <v>43692.73353009259</v>
      </c>
      <c r="Q46" s="86" t="s">
        <v>286</v>
      </c>
      <c r="R46" s="90" t="s">
        <v>321</v>
      </c>
      <c r="S46" s="86" t="s">
        <v>323</v>
      </c>
      <c r="T46" s="86"/>
      <c r="U46" s="86"/>
      <c r="V46" s="90" t="s">
        <v>358</v>
      </c>
      <c r="W46" s="88">
        <v>43692.73353009259</v>
      </c>
      <c r="X46" s="90" t="s">
        <v>402</v>
      </c>
      <c r="Y46" s="86"/>
      <c r="Z46" s="86"/>
      <c r="AA46" s="92" t="s">
        <v>447</v>
      </c>
      <c r="AB46" s="86"/>
      <c r="AC46" s="86" t="b">
        <v>0</v>
      </c>
      <c r="AD46" s="86">
        <v>0</v>
      </c>
      <c r="AE46" s="92" t="s">
        <v>458</v>
      </c>
      <c r="AF46" s="86" t="b">
        <v>0</v>
      </c>
      <c r="AG46" s="86" t="s">
        <v>464</v>
      </c>
      <c r="AH46" s="86"/>
      <c r="AI46" s="92" t="s">
        <v>458</v>
      </c>
      <c r="AJ46" s="86" t="b">
        <v>0</v>
      </c>
      <c r="AK46" s="86">
        <v>0</v>
      </c>
      <c r="AL46" s="92" t="s">
        <v>458</v>
      </c>
      <c r="AM46" s="86" t="s">
        <v>465</v>
      </c>
      <c r="AN46" s="86" t="b">
        <v>1</v>
      </c>
      <c r="AO46" s="92" t="s">
        <v>447</v>
      </c>
      <c r="AP46" s="86" t="s">
        <v>176</v>
      </c>
      <c r="AQ46" s="86">
        <v>0</v>
      </c>
      <c r="AR46" s="86">
        <v>0</v>
      </c>
      <c r="AS46" s="86"/>
      <c r="AT46" s="86"/>
      <c r="AU46" s="86"/>
      <c r="AV46" s="86"/>
      <c r="AW46" s="86"/>
      <c r="AX46" s="86"/>
      <c r="AY46" s="86"/>
      <c r="AZ46" s="86"/>
      <c r="BA46">
        <v>2</v>
      </c>
      <c r="BB46" s="85" t="str">
        <f>REPLACE(INDEX(GroupVertices[Group],MATCH(Edges25[[#This Row],[Vertex 1]],GroupVertices[Vertex],0)),1,1,"")</f>
        <v>1</v>
      </c>
      <c r="BC46" s="85" t="str">
        <f>REPLACE(INDEX(GroupVertices[Group],MATCH(Edges25[[#This Row],[Vertex 2]],GroupVertices[Vertex],0)),1,1,"")</f>
        <v>1</v>
      </c>
      <c r="BD46" s="51">
        <v>0</v>
      </c>
      <c r="BE46" s="52">
        <v>0</v>
      </c>
      <c r="BF46" s="51">
        <v>0</v>
      </c>
      <c r="BG46" s="52">
        <v>0</v>
      </c>
      <c r="BH46" s="51">
        <v>0</v>
      </c>
      <c r="BI46" s="52">
        <v>0</v>
      </c>
      <c r="BJ46" s="51">
        <v>17</v>
      </c>
      <c r="BK46" s="52">
        <v>100</v>
      </c>
      <c r="BL46" s="51">
        <v>17</v>
      </c>
    </row>
    <row r="47" spans="1:64" ht="15">
      <c r="A47" s="84" t="s">
        <v>238</v>
      </c>
      <c r="B47" s="84" t="s">
        <v>238</v>
      </c>
      <c r="C47" s="53"/>
      <c r="D47" s="54"/>
      <c r="E47" s="65"/>
      <c r="F47" s="55"/>
      <c r="G47" s="53"/>
      <c r="H47" s="57"/>
      <c r="I47" s="56"/>
      <c r="J47" s="56"/>
      <c r="K47" s="36" t="s">
        <v>65</v>
      </c>
      <c r="L47" s="83">
        <v>49</v>
      </c>
      <c r="M47" s="83"/>
      <c r="N47" s="63"/>
      <c r="O47" s="86" t="s">
        <v>176</v>
      </c>
      <c r="P47" s="88">
        <v>43692.796122685184</v>
      </c>
      <c r="Q47" s="86" t="s">
        <v>287</v>
      </c>
      <c r="R47" s="90" t="s">
        <v>322</v>
      </c>
      <c r="S47" s="86" t="s">
        <v>323</v>
      </c>
      <c r="T47" s="86" t="s">
        <v>333</v>
      </c>
      <c r="U47" s="86"/>
      <c r="V47" s="90" t="s">
        <v>355</v>
      </c>
      <c r="W47" s="88">
        <v>43692.796122685184</v>
      </c>
      <c r="X47" s="90" t="s">
        <v>403</v>
      </c>
      <c r="Y47" s="86"/>
      <c r="Z47" s="86"/>
      <c r="AA47" s="92" t="s">
        <v>448</v>
      </c>
      <c r="AB47" s="86"/>
      <c r="AC47" s="86" t="b">
        <v>0</v>
      </c>
      <c r="AD47" s="86">
        <v>0</v>
      </c>
      <c r="AE47" s="92" t="s">
        <v>458</v>
      </c>
      <c r="AF47" s="86" t="b">
        <v>0</v>
      </c>
      <c r="AG47" s="86" t="s">
        <v>464</v>
      </c>
      <c r="AH47" s="86"/>
      <c r="AI47" s="92" t="s">
        <v>458</v>
      </c>
      <c r="AJ47" s="86" t="b">
        <v>0</v>
      </c>
      <c r="AK47" s="86">
        <v>0</v>
      </c>
      <c r="AL47" s="92" t="s">
        <v>458</v>
      </c>
      <c r="AM47" s="86" t="s">
        <v>469</v>
      </c>
      <c r="AN47" s="86" t="b">
        <v>1</v>
      </c>
      <c r="AO47" s="92" t="s">
        <v>448</v>
      </c>
      <c r="AP47" s="86" t="s">
        <v>176</v>
      </c>
      <c r="AQ47" s="86">
        <v>0</v>
      </c>
      <c r="AR47" s="86">
        <v>0</v>
      </c>
      <c r="AS47" s="86"/>
      <c r="AT47" s="86"/>
      <c r="AU47" s="86"/>
      <c r="AV47" s="86"/>
      <c r="AW47" s="86"/>
      <c r="AX47" s="86"/>
      <c r="AY47" s="86"/>
      <c r="AZ47" s="86"/>
      <c r="BA47">
        <v>1</v>
      </c>
      <c r="BB47" s="85" t="str">
        <f>REPLACE(INDEX(GroupVertices[Group],MATCH(Edges25[[#This Row],[Vertex 1]],GroupVertices[Vertex],0)),1,1,"")</f>
        <v>1</v>
      </c>
      <c r="BC47" s="85" t="str">
        <f>REPLACE(INDEX(GroupVertices[Group],MATCH(Edges25[[#This Row],[Vertex 2]],GroupVertices[Vertex],0)),1,1,"")</f>
        <v>1</v>
      </c>
      <c r="BD47" s="51">
        <v>0</v>
      </c>
      <c r="BE47" s="52">
        <v>0</v>
      </c>
      <c r="BF47" s="51">
        <v>0</v>
      </c>
      <c r="BG47" s="52">
        <v>0</v>
      </c>
      <c r="BH47" s="51">
        <v>0</v>
      </c>
      <c r="BI47" s="52">
        <v>0</v>
      </c>
      <c r="BJ47" s="51">
        <v>19</v>
      </c>
      <c r="BK47" s="52">
        <v>100</v>
      </c>
      <c r="BL47" s="51">
        <v>19</v>
      </c>
    </row>
    <row r="48" spans="1:11" ht="15">
      <c r="A48"/>
      <c r="B48"/>
      <c r="C48"/>
      <c r="D48"/>
      <c r="E48"/>
      <c r="F48"/>
      <c r="G48"/>
      <c r="H48"/>
      <c r="I48"/>
      <c r="J48"/>
      <c r="K48"/>
    </row>
    <row r="49" spans="1:11" ht="15">
      <c r="A49"/>
      <c r="B49"/>
      <c r="C49"/>
      <c r="D49"/>
      <c r="E49"/>
      <c r="F49"/>
      <c r="G49"/>
      <c r="H49"/>
      <c r="I49"/>
      <c r="J49"/>
      <c r="K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allowBlank="1" showInputMessage="1" showErrorMessage="1" promptTitle="Vertex 2 Name" prompt="Enter the name of the edge's second vertex." sqref="B3:B47"/>
    <dataValidation allowBlank="1" showInputMessage="1" showErrorMessage="1" promptTitle="Vertex 1 Name" prompt="Enter the name of the edge's first vertex." sqref="A3:A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Color" prompt="To select an optional edge color, right-click and select Select Color on the right-click menu." sqref="C3:C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ErrorMessage="1" sqref="N2:N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s>
  <hyperlinks>
    <hyperlink ref="R3" r:id="rId1" display="https://twitter.com/i/web/status/1159940502113923073"/>
    <hyperlink ref="R4" r:id="rId2" display="https://twitter.com/i/web/status/1159980906976829441"/>
    <hyperlink ref="R6" r:id="rId3" display="https://www.hespress.com/international/441179.html?utm_source=dlvr.it&amp;utm_medium=twitter"/>
    <hyperlink ref="R8" r:id="rId4" display="https://twitter.com/i/web/status/1160477003495202816"/>
    <hyperlink ref="R9" r:id="rId5" display="http://nabdapp.com/t/63403317"/>
    <hyperlink ref="R10" r:id="rId6" display="https://twitter.com/i/web/status/1160582708663336961"/>
    <hyperlink ref="R11" r:id="rId7" display="https://twitter.com/i/web/status/1160582743719325697"/>
    <hyperlink ref="R12" r:id="rId8" display="http://nabdapp.com/t/63415524"/>
    <hyperlink ref="R14" r:id="rId9" display="https://twitter.com/i/web/status/1160797839330545664"/>
    <hyperlink ref="R15" r:id="rId10" display="http://nabdapp.com/t/63423564"/>
    <hyperlink ref="R16" r:id="rId11" display="https://sheikit.net/t/230130/"/>
    <hyperlink ref="R18" r:id="rId12" display="https://twitter.com/i/web/status/1161277887460401152"/>
    <hyperlink ref="R22" r:id="rId13" display="https://twitter.com/i/web/status/1161812480680759296"/>
    <hyperlink ref="R23" r:id="rId14" display="https://news.google.com/__i/rss/rd/articles/CBMiMmh0dHBzOi8vd3d3Lmhlc3ByZXNzLmNvbS9pbnRlcm5hdGlvbmFsLzQ0MTUxNC5odG1s0gEA?oc=5"/>
    <hyperlink ref="R25" r:id="rId15" display="https://www.hespress.com/societe/440978.html?utm_source=twitter.com&amp;utm_medium=twitter&amp;utm_campaign=news"/>
    <hyperlink ref="R26" r:id="rId16" display="https://www.hespress.com/varieties/441094.html?utm_source=twitter.com&amp;utm_medium=twitter&amp;utm_campaign=news"/>
    <hyperlink ref="R27" r:id="rId17" display="https://www.hespress.com/regions/441040.html?utm_source=twitter.com&amp;utm_medium=twitter&amp;utm_campaign=news"/>
    <hyperlink ref="R28" r:id="rId18" display="https://www.hespress.com/hi-tech/441118.html?utm_source=twitter.com&amp;utm_medium=twitter&amp;utm_campaign=news"/>
    <hyperlink ref="R29" r:id="rId19" display="https://www.hespress.com/regions/441152.html?utm_source=twitter.com&amp;utm_medium=twitter&amp;utm_campaign=news"/>
    <hyperlink ref="R30" r:id="rId20" display="https://www.hespress.com/faits-divers/441173.html?utm_source=twitter.com&amp;utm_medium=twitter&amp;utm_campaign=news"/>
    <hyperlink ref="R31" r:id="rId21" display="https://www.hespress.com/international/441225.html?utm_source=twitter.com&amp;utm_medium=twitter&amp;utm_campaign=news"/>
    <hyperlink ref="R32" r:id="rId22" display="https://www.hespress.com/regions/441223.html?utm_source=twitter.com&amp;utm_medium=twitter&amp;utm_campaign=news"/>
    <hyperlink ref="R33" r:id="rId23" display="https://www.hespress.com/varieties/441250.html?utm_source=twitter.com&amp;utm_medium=twitter&amp;utm_campaign=news"/>
    <hyperlink ref="R34" r:id="rId24" display="https://www.hespress.com/international/441346.html?utm_source=twitter.com&amp;utm_medium=twitter&amp;utm_campaign=news"/>
    <hyperlink ref="R35" r:id="rId25" display="https://www.hespress.com/international/441331.html?utm_source=twitter.com&amp;utm_medium=twitter&amp;utm_campaign=news"/>
    <hyperlink ref="R36" r:id="rId26" display="https://www.hespress.com/medias/441316.html?utm_source=twitter.com&amp;utm_medium=twitter&amp;utm_campaign=news"/>
    <hyperlink ref="R37" r:id="rId27" display="https://www.hespress.com/regions/441403.html?utm_source=twitter.com&amp;utm_medium=twitter&amp;utm_campaign=news"/>
    <hyperlink ref="R38" r:id="rId28" display="https://www.hespress.com/faits-divers/441427.html?utm_source=twitter.com&amp;utm_medium=twitter&amp;utm_campaign=news"/>
    <hyperlink ref="R39" r:id="rId29" display="https://www.hespress.com/sport/441393.html?utm_source=twitter.com&amp;utm_medium=twitter&amp;utm_campaign=news"/>
    <hyperlink ref="R40" r:id="rId30" display="https://www.hespress.com/sciences-nature/441469.html?utm_source=twitter.com&amp;utm_medium=twitter&amp;utm_campaign=news"/>
    <hyperlink ref="R41" r:id="rId31" display="https://www.hespress.com/faits-divers/441510.html?utm_source=twitter.com&amp;utm_medium=twitter&amp;utm_campaign=news"/>
    <hyperlink ref="R42" r:id="rId32" display="https://www.hespress.com/societe/441513.html?utm_source=twitter.com&amp;utm_medium=twitter&amp;utm_campaign=news"/>
    <hyperlink ref="R45" r:id="rId33" display="https://twitter.com/i/web/status/1161956084447358977"/>
    <hyperlink ref="R46" r:id="rId34" display="https://twitter.com/i/web/status/1162055421668077570"/>
    <hyperlink ref="R47" r:id="rId35" display="https://twitter.com/i/web/status/1162078104149463041"/>
    <hyperlink ref="U6" r:id="rId36" display="https://pbs.twimg.com/media/EBp3jYfVUAAMEfF.jpg"/>
    <hyperlink ref="U13" r:id="rId37" display="https://pbs.twimg.com/media/EBtm7OeXoAA7HMa.jpg"/>
    <hyperlink ref="U43" r:id="rId38" display="https://pbs.twimg.com/media/EBtm7OeXoAA7HMa.jpg"/>
    <hyperlink ref="V3" r:id="rId39" display="http://pbs.twimg.com/profile_images/758826304963620865/VcvQQqnE_normal.jpg"/>
    <hyperlink ref="V4" r:id="rId40" display="http://pbs.twimg.com/profile_images/521024172663644160/rL1E0LNC_normal.jpeg"/>
    <hyperlink ref="V5" r:id="rId41" display="http://pbs.twimg.com/profile_images/1142833165008080896/oSZLNBEF_normal.jpg"/>
    <hyperlink ref="V6" r:id="rId42" display="https://pbs.twimg.com/media/EBp3jYfVUAAMEfF.jpg"/>
    <hyperlink ref="V7" r:id="rId43" display="http://pbs.twimg.com/profile_images/1149683920306356225/yPASb9VI_normal.jpg"/>
    <hyperlink ref="V8" r:id="rId44" display="http://pbs.twimg.com/profile_images/1084475717612720129/2DlsgsU-_normal.jpg"/>
    <hyperlink ref="V9" r:id="rId45" display="http://pbs.twimg.com/profile_images/1047616660830662656/eirp5ksB_normal.jpg"/>
    <hyperlink ref="V10" r:id="rId46" display="http://pbs.twimg.com/profile_images/552777729783775232/IAbwh3v4_normal.jpeg"/>
    <hyperlink ref="V11" r:id="rId47" display="http://pbs.twimg.com/profile_images/1146932748415918080/TTD9454e_normal.jpg"/>
    <hyperlink ref="V12" r:id="rId48" display="http://pbs.twimg.com/profile_images/1019701070564679680/leS4uwis_normal.jpg"/>
    <hyperlink ref="V13" r:id="rId49" display="https://pbs.twimg.com/media/EBtm7OeXoAA7HMa.jpg"/>
    <hyperlink ref="V14" r:id="rId50" display="http://pbs.twimg.com/profile_images/1144649419977121792/uOPFBYA7_normal.jpg"/>
    <hyperlink ref="V15" r:id="rId51" display="http://pbs.twimg.com/profile_images/2609850310/dnjwplxk0pyxcme749t5_normal.jpeg"/>
    <hyperlink ref="V16" r:id="rId52" display="http://pbs.twimg.com/profile_images/378800000203103733/9e181a2fb4aab33649e74b12a650af68_normal.png"/>
    <hyperlink ref="V17" r:id="rId53" display="http://pbs.twimg.com/profile_images/1130252726699536384/HH8S93dF_normal.jpg"/>
    <hyperlink ref="V18" r:id="rId54" display="http://pbs.twimg.com/profile_images/1159976743115141120/m8ouw6-w_normal.jpg"/>
    <hyperlink ref="V19" r:id="rId55" display="http://pbs.twimg.com/profile_images/1120362592378212353/2OJUhsuk_normal.jpg"/>
    <hyperlink ref="V20" r:id="rId56" display="http://pbs.twimg.com/profile_images/1140775077102981125/x4ipkZ3E_normal.jpg"/>
    <hyperlink ref="V21" r:id="rId57" display="http://pbs.twimg.com/profile_images/1161378545563766784/EsIZqZav_normal.jpg"/>
    <hyperlink ref="V22" r:id="rId58" display="http://pbs.twimg.com/profile_images/1156027428671647745/mRclQYjI_normal.jpg"/>
    <hyperlink ref="V23" r:id="rId59" display="http://pbs.twimg.com/profile_images/418461755929403392/7N8K4O94_normal.jpeg"/>
    <hyperlink ref="V24" r:id="rId60" display="http://abs.twimg.com/sticky/default_profile_images/default_profile_normal.png"/>
    <hyperlink ref="V25" r:id="rId61" display="http://pbs.twimg.com/profile_images/659867383859810304/MfJ78-7k_normal.jpg"/>
    <hyperlink ref="V26" r:id="rId62" display="http://pbs.twimg.com/profile_images/659867383859810304/MfJ78-7k_normal.jpg"/>
    <hyperlink ref="V27" r:id="rId63" display="http://pbs.twimg.com/profile_images/659867383859810304/MfJ78-7k_normal.jpg"/>
    <hyperlink ref="V28" r:id="rId64" display="http://pbs.twimg.com/profile_images/659867383859810304/MfJ78-7k_normal.jpg"/>
    <hyperlink ref="V29" r:id="rId65" display="http://pbs.twimg.com/profile_images/659867383859810304/MfJ78-7k_normal.jpg"/>
    <hyperlink ref="V30" r:id="rId66" display="http://pbs.twimg.com/profile_images/659867383859810304/MfJ78-7k_normal.jpg"/>
    <hyperlink ref="V31" r:id="rId67" display="http://pbs.twimg.com/profile_images/659867383859810304/MfJ78-7k_normal.jpg"/>
    <hyperlink ref="V32" r:id="rId68" display="http://pbs.twimg.com/profile_images/659867383859810304/MfJ78-7k_normal.jpg"/>
    <hyperlink ref="V33" r:id="rId69" display="http://pbs.twimg.com/profile_images/659867383859810304/MfJ78-7k_normal.jpg"/>
    <hyperlink ref="V34" r:id="rId70" display="http://pbs.twimg.com/profile_images/659867383859810304/MfJ78-7k_normal.jpg"/>
    <hyperlink ref="V35" r:id="rId71" display="http://pbs.twimg.com/profile_images/659867383859810304/MfJ78-7k_normal.jpg"/>
    <hyperlink ref="V36" r:id="rId72" display="http://pbs.twimg.com/profile_images/659867383859810304/MfJ78-7k_normal.jpg"/>
    <hyperlink ref="V37" r:id="rId73" display="http://pbs.twimg.com/profile_images/659867383859810304/MfJ78-7k_normal.jpg"/>
    <hyperlink ref="V38" r:id="rId74" display="http://pbs.twimg.com/profile_images/659867383859810304/MfJ78-7k_normal.jpg"/>
    <hyperlink ref="V39" r:id="rId75" display="http://pbs.twimg.com/profile_images/659867383859810304/MfJ78-7k_normal.jpg"/>
    <hyperlink ref="V40" r:id="rId76" display="http://pbs.twimg.com/profile_images/659867383859810304/MfJ78-7k_normal.jpg"/>
    <hyperlink ref="V41" r:id="rId77" display="http://pbs.twimg.com/profile_images/659867383859810304/MfJ78-7k_normal.jpg"/>
    <hyperlink ref="V42" r:id="rId78" display="http://pbs.twimg.com/profile_images/659867383859810304/MfJ78-7k_normal.jpg"/>
    <hyperlink ref="V43" r:id="rId79" display="https://pbs.twimg.com/media/EBtm7OeXoAA7HMa.jpg"/>
    <hyperlink ref="V44" r:id="rId80" display="http://pbs.twimg.com/profile_images/1140753072991420423/atJP6JWd_normal.jpg"/>
    <hyperlink ref="V45" r:id="rId81" display="http://pbs.twimg.com/profile_images/1136613895047696384/zDLKxeIN_normal.png"/>
    <hyperlink ref="V46" r:id="rId82" display="http://pbs.twimg.com/profile_images/1136613895047696384/zDLKxeIN_normal.png"/>
    <hyperlink ref="V47" r:id="rId83" display="http://abs.twimg.com/sticky/default_profile_images/default_profile_normal.png"/>
    <hyperlink ref="X3" r:id="rId84" display="https://twitter.com/#!/3robi_f_merican/status/1159940502113923073"/>
    <hyperlink ref="X4" r:id="rId85" display="https://twitter.com/#!/saleh197033/status/1159980906976829441"/>
    <hyperlink ref="X5" r:id="rId86" display="https://twitter.com/#!/notboutaib/status/1160148744291147776"/>
    <hyperlink ref="X6" r:id="rId87" display="https://twitter.com/#!/adooon111/status/1160371305272631296"/>
    <hyperlink ref="X7" r:id="rId88" display="https://twitter.com/#!/abdenacer_kh/status/1160402352890949633"/>
    <hyperlink ref="X8" r:id="rId89" display="https://twitter.com/#!/imadkech1/status/1160477003495202816"/>
    <hyperlink ref="X9" r:id="rId90" display="https://twitter.com/#!/dasnajib/status/1160516560215314432"/>
    <hyperlink ref="X10" r:id="rId91" display="https://twitter.com/#!/hessah_aljaser/status/1160582708663336961"/>
    <hyperlink ref="X11" r:id="rId92" display="https://twitter.com/#!/itskarimelhani/status/1160582743719325697"/>
    <hyperlink ref="X12" r:id="rId93" display="https://twitter.com/#!/ksa1352/status/1160654204941328384"/>
    <hyperlink ref="X13" r:id="rId94" display="https://twitter.com/#!/najah_anas/status/1160689700899831815"/>
    <hyperlink ref="X14" r:id="rId95" display="https://twitter.com/#!/abdullahasalsh1/status/1160797839330545664"/>
    <hyperlink ref="X15" r:id="rId96" display="https://twitter.com/#!/hasubhi/status/1160870692625289217"/>
    <hyperlink ref="X16" r:id="rId97" display="https://twitter.com/#!/sheikit_net/status/1160974643836182528"/>
    <hyperlink ref="X17" r:id="rId98" display="https://twitter.com/#!/modmenalmi2000/status/1161308520823889922"/>
    <hyperlink ref="X18" r:id="rId99" display="https://twitter.com/#!/butterfly_800/status/1161277887460401152"/>
    <hyperlink ref="X19" r:id="rId100" display="https://twitter.com/#!/alaa2000am/status/1161365778219843584"/>
    <hyperlink ref="X20" r:id="rId101" display="https://twitter.com/#!/israym1/status/1161367991755448323"/>
    <hyperlink ref="X21" r:id="rId102" display="https://twitter.com/#!/qbesup4cibftria/status/1161379105528590336"/>
    <hyperlink ref="X22" r:id="rId103" display="https://twitter.com/#!/doubl2ewall/status/1161812480680759296"/>
    <hyperlink ref="X23" r:id="rId104" display="https://twitter.com/#!/arabcanadanews/status/1161869983514841090"/>
    <hyperlink ref="X24" r:id="rId105" display="https://twitter.com/#!/muhamme53854808/status/1161927385564028928"/>
    <hyperlink ref="X25" r:id="rId106" display="https://twitter.com/#!/maroc_actualite/status/1159716071374409728"/>
    <hyperlink ref="X26" r:id="rId107" display="https://twitter.com/#!/maroc_actualite/status/1160079336583467008"/>
    <hyperlink ref="X27" r:id="rId108" display="https://twitter.com/#!/maroc_actualite/status/1160132069466316800"/>
    <hyperlink ref="X28" r:id="rId109" display="https://twitter.com/#!/maroc_actualite/status/1160442357914861570"/>
    <hyperlink ref="X29" r:id="rId110" display="https://twitter.com/#!/maroc_actualite/status/1160495334889361408"/>
    <hyperlink ref="X30" r:id="rId111" display="https://twitter.com/#!/maroc_actualite/status/1160495337997361152"/>
    <hyperlink ref="X31" r:id="rId112" display="https://twitter.com/#!/maroc_actualite/status/1160805623887364096"/>
    <hyperlink ref="X32" r:id="rId113" display="https://twitter.com/#!/maroc_actualite/status/1160858098493300736"/>
    <hyperlink ref="X33" r:id="rId114" display="https://twitter.com/#!/maroc_actualite/status/1160858100141715459"/>
    <hyperlink ref="X34" r:id="rId115" display="https://twitter.com/#!/maroc_actualite/status/1161168897594101760"/>
    <hyperlink ref="X35" r:id="rId116" display="https://twitter.com/#!/maroc_actualite/status/1161220989398556672"/>
    <hyperlink ref="X36" r:id="rId117" display="https://twitter.com/#!/maroc_actualite/status/1161220991881637888"/>
    <hyperlink ref="X37" r:id="rId118" display="https://twitter.com/#!/maroc_actualite/status/1161531913997365248"/>
    <hyperlink ref="X38" r:id="rId119" display="https://twitter.com/#!/maroc_actualite/status/1161583878793916418"/>
    <hyperlink ref="X39" r:id="rId120" display="https://twitter.com/#!/maroc_actualite/status/1161583881251725317"/>
    <hyperlink ref="X40" r:id="rId121" display="https://twitter.com/#!/maroc_actualite/status/1161895050294382592"/>
    <hyperlink ref="X41" r:id="rId122" display="https://twitter.com/#!/maroc_actualite/status/1161946772568100864"/>
    <hyperlink ref="X42" r:id="rId123" display="https://twitter.com/#!/maroc_actualite/status/1161946774258372609"/>
    <hyperlink ref="X43" r:id="rId124" display="https://twitter.com/#!/hespress/status/1160634498687655936"/>
    <hyperlink ref="X44" r:id="rId125" display="https://twitter.com/#!/msawt3/status/1162010652002701313"/>
    <hyperlink ref="X45" r:id="rId126" display="https://twitter.com/#!/goelandmarocain/status/1161956084447358977"/>
    <hyperlink ref="X46" r:id="rId127" display="https://twitter.com/#!/goelandmarocain/status/1162055421668077570"/>
    <hyperlink ref="X47" r:id="rId128" display="https://twitter.com/#!/rahimmhamed2/status/1162078104149463041"/>
    <hyperlink ref="AZ4" r:id="rId129" display="https://api.twitter.com/1.1/geo/id/0052c27f0a9614d1.json"/>
  </hyperlinks>
  <printOptions/>
  <pageMargins left="0.7" right="0.7" top="0.75" bottom="0.75" header="0.3" footer="0.3"/>
  <pageSetup horizontalDpi="600" verticalDpi="600" orientation="portrait" r:id="rId133"/>
  <legacyDrawing r:id="rId131"/>
  <tableParts>
    <tablePart r:id="rId13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1029</v>
      </c>
      <c r="B1" s="13" t="s">
        <v>34</v>
      </c>
    </row>
    <row r="2" spans="1:2" ht="15">
      <c r="A2" s="124" t="s">
        <v>235</v>
      </c>
      <c r="B2" s="85">
        <v>40</v>
      </c>
    </row>
    <row r="3" spans="1:2" ht="15">
      <c r="A3" s="124" t="s">
        <v>236</v>
      </c>
      <c r="B3" s="85">
        <v>12</v>
      </c>
    </row>
    <row r="4" spans="1:2" ht="15">
      <c r="A4" s="124" t="s">
        <v>240</v>
      </c>
      <c r="B4" s="85">
        <v>6</v>
      </c>
    </row>
    <row r="5" spans="1:2" ht="15">
      <c r="A5" s="124" t="s">
        <v>227</v>
      </c>
      <c r="B5" s="85">
        <v>2</v>
      </c>
    </row>
    <row r="6" spans="1:2" ht="15">
      <c r="A6" s="124" t="s">
        <v>229</v>
      </c>
      <c r="B6" s="85">
        <v>0</v>
      </c>
    </row>
    <row r="7" spans="1:2" ht="15">
      <c r="A7" s="124" t="s">
        <v>225</v>
      </c>
      <c r="B7" s="85">
        <v>0</v>
      </c>
    </row>
    <row r="8" spans="1:2" ht="15">
      <c r="A8" s="124" t="s">
        <v>226</v>
      </c>
      <c r="B8" s="85">
        <v>0</v>
      </c>
    </row>
    <row r="9" spans="1:2" ht="15">
      <c r="A9" s="124" t="s">
        <v>228</v>
      </c>
      <c r="B9" s="85">
        <v>0</v>
      </c>
    </row>
    <row r="10" spans="1:2" ht="15">
      <c r="A10" s="124" t="s">
        <v>230</v>
      </c>
      <c r="B10" s="85">
        <v>0</v>
      </c>
    </row>
    <row r="11" spans="1:2" ht="15">
      <c r="A11" s="124" t="s">
        <v>241</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1031</v>
      </c>
      <c r="B25" t="s">
        <v>1030</v>
      </c>
    </row>
    <row r="26" spans="1:2" ht="15">
      <c r="A26" s="136" t="s">
        <v>1033</v>
      </c>
      <c r="B26" s="3"/>
    </row>
    <row r="27" spans="1:2" ht="15">
      <c r="A27" s="137" t="s">
        <v>1034</v>
      </c>
      <c r="B27" s="3"/>
    </row>
    <row r="28" spans="1:2" ht="15">
      <c r="A28" s="138" t="s">
        <v>1035</v>
      </c>
      <c r="B28" s="3"/>
    </row>
    <row r="29" spans="1:2" ht="15">
      <c r="A29" s="139" t="s">
        <v>1036</v>
      </c>
      <c r="B29" s="3">
        <v>1</v>
      </c>
    </row>
    <row r="30" spans="1:2" ht="15">
      <c r="A30" s="139" t="s">
        <v>1037</v>
      </c>
      <c r="B30" s="3">
        <v>1</v>
      </c>
    </row>
    <row r="31" spans="1:2" ht="15">
      <c r="A31" s="138" t="s">
        <v>1038</v>
      </c>
      <c r="B31" s="3"/>
    </row>
    <row r="32" spans="1:2" ht="15">
      <c r="A32" s="139" t="s">
        <v>1039</v>
      </c>
      <c r="B32" s="3">
        <v>1</v>
      </c>
    </row>
    <row r="33" spans="1:2" ht="15">
      <c r="A33" s="139" t="s">
        <v>1036</v>
      </c>
      <c r="B33" s="3">
        <v>1</v>
      </c>
    </row>
    <row r="34" spans="1:2" ht="15">
      <c r="A34" s="139" t="s">
        <v>1040</v>
      </c>
      <c r="B34" s="3">
        <v>1</v>
      </c>
    </row>
    <row r="35" spans="1:2" ht="15">
      <c r="A35" s="139" t="s">
        <v>1041</v>
      </c>
      <c r="B35" s="3">
        <v>1</v>
      </c>
    </row>
    <row r="36" spans="1:2" ht="15">
      <c r="A36" s="138" t="s">
        <v>1042</v>
      </c>
      <c r="B36" s="3"/>
    </row>
    <row r="37" spans="1:2" ht="15">
      <c r="A37" s="139" t="s">
        <v>1043</v>
      </c>
      <c r="B37" s="3">
        <v>1</v>
      </c>
    </row>
    <row r="38" spans="1:2" ht="15">
      <c r="A38" s="139" t="s">
        <v>1044</v>
      </c>
      <c r="B38" s="3">
        <v>1</v>
      </c>
    </row>
    <row r="39" spans="1:2" ht="15">
      <c r="A39" s="139" t="s">
        <v>1036</v>
      </c>
      <c r="B39" s="3">
        <v>1</v>
      </c>
    </row>
    <row r="40" spans="1:2" ht="15">
      <c r="A40" s="139" t="s">
        <v>1045</v>
      </c>
      <c r="B40" s="3">
        <v>1</v>
      </c>
    </row>
    <row r="41" spans="1:2" ht="15">
      <c r="A41" s="139" t="s">
        <v>1040</v>
      </c>
      <c r="B41" s="3">
        <v>2</v>
      </c>
    </row>
    <row r="42" spans="1:2" ht="15">
      <c r="A42" s="139" t="s">
        <v>1041</v>
      </c>
      <c r="B42" s="3">
        <v>1</v>
      </c>
    </row>
    <row r="43" spans="1:2" ht="15">
      <c r="A43" s="139" t="s">
        <v>1046</v>
      </c>
      <c r="B43" s="3">
        <v>2</v>
      </c>
    </row>
    <row r="44" spans="1:2" ht="15">
      <c r="A44" s="139" t="s">
        <v>1047</v>
      </c>
      <c r="B44" s="3">
        <v>1</v>
      </c>
    </row>
    <row r="45" spans="1:2" ht="15">
      <c r="A45" s="139" t="s">
        <v>1048</v>
      </c>
      <c r="B45" s="3">
        <v>1</v>
      </c>
    </row>
    <row r="46" spans="1:2" ht="15">
      <c r="A46" s="139" t="s">
        <v>1049</v>
      </c>
      <c r="B46" s="3">
        <v>1</v>
      </c>
    </row>
    <row r="47" spans="1:2" ht="15">
      <c r="A47" s="138" t="s">
        <v>1050</v>
      </c>
      <c r="B47" s="3"/>
    </row>
    <row r="48" spans="1:2" ht="15">
      <c r="A48" s="139" t="s">
        <v>1036</v>
      </c>
      <c r="B48" s="3">
        <v>2</v>
      </c>
    </row>
    <row r="49" spans="1:2" ht="15">
      <c r="A49" s="139" t="s">
        <v>1040</v>
      </c>
      <c r="B49" s="3">
        <v>2</v>
      </c>
    </row>
    <row r="50" spans="1:2" ht="15">
      <c r="A50" s="139" t="s">
        <v>1041</v>
      </c>
      <c r="B50" s="3">
        <v>1</v>
      </c>
    </row>
    <row r="51" spans="1:2" ht="15">
      <c r="A51" s="139" t="s">
        <v>1051</v>
      </c>
      <c r="B51" s="3">
        <v>1</v>
      </c>
    </row>
    <row r="52" spans="1:2" ht="15">
      <c r="A52" s="138" t="s">
        <v>1052</v>
      </c>
      <c r="B52" s="3"/>
    </row>
    <row r="53" spans="1:2" ht="15">
      <c r="A53" s="139" t="s">
        <v>1036</v>
      </c>
      <c r="B53" s="3">
        <v>1</v>
      </c>
    </row>
    <row r="54" spans="1:2" ht="15">
      <c r="A54" s="139" t="s">
        <v>1040</v>
      </c>
      <c r="B54" s="3">
        <v>2</v>
      </c>
    </row>
    <row r="55" spans="1:2" ht="15">
      <c r="A55" s="139" t="s">
        <v>1053</v>
      </c>
      <c r="B55" s="3">
        <v>1</v>
      </c>
    </row>
    <row r="56" spans="1:2" ht="15">
      <c r="A56" s="139" t="s">
        <v>1046</v>
      </c>
      <c r="B56" s="3">
        <v>1</v>
      </c>
    </row>
    <row r="57" spans="1:2" ht="15">
      <c r="A57" s="139" t="s">
        <v>1047</v>
      </c>
      <c r="B57" s="3">
        <v>1</v>
      </c>
    </row>
    <row r="58" spans="1:2" ht="15">
      <c r="A58" s="139" t="s">
        <v>1048</v>
      </c>
      <c r="B58" s="3">
        <v>2</v>
      </c>
    </row>
    <row r="59" spans="1:2" ht="15">
      <c r="A59" s="138" t="s">
        <v>1054</v>
      </c>
      <c r="B59" s="3"/>
    </row>
    <row r="60" spans="1:2" ht="15">
      <c r="A60" s="139" t="s">
        <v>1036</v>
      </c>
      <c r="B60" s="3">
        <v>1</v>
      </c>
    </row>
    <row r="61" spans="1:2" ht="15">
      <c r="A61" s="139" t="s">
        <v>1040</v>
      </c>
      <c r="B61" s="3">
        <v>2</v>
      </c>
    </row>
    <row r="62" spans="1:2" ht="15">
      <c r="A62" s="138" t="s">
        <v>1055</v>
      </c>
      <c r="B62" s="3"/>
    </row>
    <row r="63" spans="1:2" ht="15">
      <c r="A63" s="139" t="s">
        <v>1056</v>
      </c>
      <c r="B63" s="3">
        <v>1</v>
      </c>
    </row>
    <row r="64" spans="1:2" ht="15">
      <c r="A64" s="139" t="s">
        <v>1057</v>
      </c>
      <c r="B64" s="3">
        <v>1</v>
      </c>
    </row>
    <row r="65" spans="1:2" ht="15">
      <c r="A65" s="139" t="s">
        <v>1036</v>
      </c>
      <c r="B65" s="3">
        <v>1</v>
      </c>
    </row>
    <row r="66" spans="1:2" ht="15">
      <c r="A66" s="139" t="s">
        <v>1045</v>
      </c>
      <c r="B66" s="3">
        <v>1</v>
      </c>
    </row>
    <row r="67" spans="1:2" ht="15">
      <c r="A67" s="139" t="s">
        <v>1040</v>
      </c>
      <c r="B67" s="3">
        <v>2</v>
      </c>
    </row>
    <row r="68" spans="1:2" ht="15">
      <c r="A68" s="139" t="s">
        <v>1041</v>
      </c>
      <c r="B68" s="3">
        <v>1</v>
      </c>
    </row>
    <row r="69" spans="1:2" ht="15">
      <c r="A69" s="139" t="s">
        <v>1053</v>
      </c>
      <c r="B69" s="3">
        <v>1</v>
      </c>
    </row>
    <row r="70" spans="1:2" ht="15">
      <c r="A70" s="139" t="s">
        <v>1058</v>
      </c>
      <c r="B70" s="3">
        <v>1</v>
      </c>
    </row>
    <row r="71" spans="1:2" ht="15">
      <c r="A71" s="139" t="s">
        <v>1047</v>
      </c>
      <c r="B71" s="3">
        <v>1</v>
      </c>
    </row>
    <row r="72" spans="1:2" ht="15">
      <c r="A72" s="136" t="s">
        <v>1032</v>
      </c>
      <c r="B72" s="3">
        <v>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483</v>
      </c>
      <c r="AE2" s="13" t="s">
        <v>484</v>
      </c>
      <c r="AF2" s="13" t="s">
        <v>485</v>
      </c>
      <c r="AG2" s="13" t="s">
        <v>486</v>
      </c>
      <c r="AH2" s="13" t="s">
        <v>487</v>
      </c>
      <c r="AI2" s="13" t="s">
        <v>488</v>
      </c>
      <c r="AJ2" s="13" t="s">
        <v>489</v>
      </c>
      <c r="AK2" s="13" t="s">
        <v>490</v>
      </c>
      <c r="AL2" s="13" t="s">
        <v>491</v>
      </c>
      <c r="AM2" s="13" t="s">
        <v>492</v>
      </c>
      <c r="AN2" s="13" t="s">
        <v>493</v>
      </c>
      <c r="AO2" s="13" t="s">
        <v>494</v>
      </c>
      <c r="AP2" s="13" t="s">
        <v>495</v>
      </c>
      <c r="AQ2" s="13" t="s">
        <v>496</v>
      </c>
      <c r="AR2" s="13" t="s">
        <v>497</v>
      </c>
      <c r="AS2" s="13" t="s">
        <v>192</v>
      </c>
      <c r="AT2" s="13" t="s">
        <v>498</v>
      </c>
      <c r="AU2" s="13" t="s">
        <v>499</v>
      </c>
      <c r="AV2" s="13" t="s">
        <v>500</v>
      </c>
      <c r="AW2" s="13" t="s">
        <v>501</v>
      </c>
      <c r="AX2" s="13" t="s">
        <v>502</v>
      </c>
      <c r="AY2" s="13" t="s">
        <v>503</v>
      </c>
      <c r="AZ2" s="13" t="s">
        <v>716</v>
      </c>
      <c r="BA2" s="127" t="s">
        <v>891</v>
      </c>
      <c r="BB2" s="127" t="s">
        <v>894</v>
      </c>
      <c r="BC2" s="127" t="s">
        <v>895</v>
      </c>
      <c r="BD2" s="127" t="s">
        <v>896</v>
      </c>
      <c r="BE2" s="127" t="s">
        <v>897</v>
      </c>
      <c r="BF2" s="127" t="s">
        <v>898</v>
      </c>
      <c r="BG2" s="127" t="s">
        <v>899</v>
      </c>
      <c r="BH2" s="127" t="s">
        <v>925</v>
      </c>
      <c r="BI2" s="127" t="s">
        <v>927</v>
      </c>
      <c r="BJ2" s="127" t="s">
        <v>951</v>
      </c>
      <c r="BK2" s="127" t="s">
        <v>998</v>
      </c>
      <c r="BL2" s="127" t="s">
        <v>999</v>
      </c>
      <c r="BM2" s="127" t="s">
        <v>1000</v>
      </c>
      <c r="BN2" s="127" t="s">
        <v>1001</v>
      </c>
      <c r="BO2" s="127" t="s">
        <v>1002</v>
      </c>
      <c r="BP2" s="127" t="s">
        <v>1003</v>
      </c>
      <c r="BQ2" s="127" t="s">
        <v>1004</v>
      </c>
      <c r="BR2" s="127" t="s">
        <v>1005</v>
      </c>
      <c r="BS2" s="127" t="s">
        <v>1007</v>
      </c>
      <c r="BT2" s="3"/>
      <c r="BU2" s="3"/>
    </row>
    <row r="3" spans="1:73" ht="15" customHeight="1">
      <c r="A3" s="50" t="s">
        <v>212</v>
      </c>
      <c r="B3" s="53"/>
      <c r="C3" s="53" t="s">
        <v>64</v>
      </c>
      <c r="D3" s="54">
        <v>166.36473272862114</v>
      </c>
      <c r="E3" s="55"/>
      <c r="F3" s="112" t="s">
        <v>336</v>
      </c>
      <c r="G3" s="53"/>
      <c r="H3" s="57" t="s">
        <v>212</v>
      </c>
      <c r="I3" s="56"/>
      <c r="J3" s="56"/>
      <c r="K3" s="114" t="s">
        <v>633</v>
      </c>
      <c r="L3" s="59">
        <v>1</v>
      </c>
      <c r="M3" s="60">
        <v>963.1915283203125</v>
      </c>
      <c r="N3" s="60">
        <v>3140.8623046875</v>
      </c>
      <c r="O3" s="58"/>
      <c r="P3" s="61"/>
      <c r="Q3" s="61"/>
      <c r="R3" s="51"/>
      <c r="S3" s="51">
        <v>1</v>
      </c>
      <c r="T3" s="51">
        <v>1</v>
      </c>
      <c r="U3" s="52">
        <v>0</v>
      </c>
      <c r="V3" s="52">
        <v>0</v>
      </c>
      <c r="W3" s="52">
        <v>0</v>
      </c>
      <c r="X3" s="52">
        <v>0.999982</v>
      </c>
      <c r="Y3" s="52">
        <v>0</v>
      </c>
      <c r="Z3" s="52" t="s">
        <v>719</v>
      </c>
      <c r="AA3" s="62">
        <v>3</v>
      </c>
      <c r="AB3" s="62"/>
      <c r="AC3" s="63"/>
      <c r="AD3" s="85" t="s">
        <v>504</v>
      </c>
      <c r="AE3" s="85">
        <v>577</v>
      </c>
      <c r="AF3" s="85">
        <v>913</v>
      </c>
      <c r="AG3" s="85">
        <v>5712</v>
      </c>
      <c r="AH3" s="85">
        <v>28</v>
      </c>
      <c r="AI3" s="85"/>
      <c r="AJ3" s="85" t="s">
        <v>532</v>
      </c>
      <c r="AK3" s="85"/>
      <c r="AL3" s="85"/>
      <c r="AM3" s="85"/>
      <c r="AN3" s="87">
        <v>40576.02002314815</v>
      </c>
      <c r="AO3" s="89" t="s">
        <v>572</v>
      </c>
      <c r="AP3" s="85" t="b">
        <v>0</v>
      </c>
      <c r="AQ3" s="85" t="b">
        <v>0</v>
      </c>
      <c r="AR3" s="85" t="b">
        <v>0</v>
      </c>
      <c r="AS3" s="85"/>
      <c r="AT3" s="85">
        <v>12</v>
      </c>
      <c r="AU3" s="89" t="s">
        <v>594</v>
      </c>
      <c r="AV3" s="85" t="b">
        <v>0</v>
      </c>
      <c r="AW3" s="85" t="s">
        <v>602</v>
      </c>
      <c r="AX3" s="89" t="s">
        <v>603</v>
      </c>
      <c r="AY3" s="85" t="s">
        <v>66</v>
      </c>
      <c r="AZ3" s="85" t="str">
        <f>REPLACE(INDEX(GroupVertices[Group],MATCH(Vertices[[#This Row],[Vertex]],GroupVertices[Vertex],0)),1,1,"")</f>
        <v>1</v>
      </c>
      <c r="BA3" s="51" t="s">
        <v>288</v>
      </c>
      <c r="BB3" s="51" t="s">
        <v>288</v>
      </c>
      <c r="BC3" s="51" t="s">
        <v>323</v>
      </c>
      <c r="BD3" s="51" t="s">
        <v>323</v>
      </c>
      <c r="BE3" s="51"/>
      <c r="BF3" s="51"/>
      <c r="BG3" s="128" t="s">
        <v>900</v>
      </c>
      <c r="BH3" s="128" t="s">
        <v>900</v>
      </c>
      <c r="BI3" s="128" t="s">
        <v>928</v>
      </c>
      <c r="BJ3" s="128" t="s">
        <v>928</v>
      </c>
      <c r="BK3" s="128">
        <v>0</v>
      </c>
      <c r="BL3" s="131">
        <v>0</v>
      </c>
      <c r="BM3" s="128">
        <v>0</v>
      </c>
      <c r="BN3" s="131">
        <v>0</v>
      </c>
      <c r="BO3" s="128">
        <v>0</v>
      </c>
      <c r="BP3" s="131">
        <v>0</v>
      </c>
      <c r="BQ3" s="128">
        <v>22</v>
      </c>
      <c r="BR3" s="131">
        <v>100</v>
      </c>
      <c r="BS3" s="128">
        <v>22</v>
      </c>
      <c r="BT3" s="3"/>
      <c r="BU3" s="3"/>
    </row>
    <row r="4" spans="1:76" ht="15">
      <c r="A4" s="14" t="s">
        <v>213</v>
      </c>
      <c r="B4" s="15"/>
      <c r="C4" s="15" t="s">
        <v>64</v>
      </c>
      <c r="D4" s="93">
        <v>163.75449826002625</v>
      </c>
      <c r="E4" s="81"/>
      <c r="F4" s="112" t="s">
        <v>337</v>
      </c>
      <c r="G4" s="15"/>
      <c r="H4" s="16" t="s">
        <v>213</v>
      </c>
      <c r="I4" s="66"/>
      <c r="J4" s="66"/>
      <c r="K4" s="114" t="s">
        <v>634</v>
      </c>
      <c r="L4" s="94">
        <v>1</v>
      </c>
      <c r="M4" s="95">
        <v>2499.75</v>
      </c>
      <c r="N4" s="95">
        <v>4999.5</v>
      </c>
      <c r="O4" s="77"/>
      <c r="P4" s="96"/>
      <c r="Q4" s="96"/>
      <c r="R4" s="97"/>
      <c r="S4" s="51">
        <v>1</v>
      </c>
      <c r="T4" s="51">
        <v>1</v>
      </c>
      <c r="U4" s="52">
        <v>0</v>
      </c>
      <c r="V4" s="52">
        <v>0</v>
      </c>
      <c r="W4" s="52">
        <v>0</v>
      </c>
      <c r="X4" s="52">
        <v>0.999982</v>
      </c>
      <c r="Y4" s="52">
        <v>0</v>
      </c>
      <c r="Z4" s="52" t="s">
        <v>719</v>
      </c>
      <c r="AA4" s="82">
        <v>4</v>
      </c>
      <c r="AB4" s="82"/>
      <c r="AC4" s="98"/>
      <c r="AD4" s="85" t="s">
        <v>505</v>
      </c>
      <c r="AE4" s="85">
        <v>2827</v>
      </c>
      <c r="AF4" s="85">
        <v>367</v>
      </c>
      <c r="AG4" s="85">
        <v>10219</v>
      </c>
      <c r="AH4" s="85">
        <v>1951</v>
      </c>
      <c r="AI4" s="85"/>
      <c r="AJ4" s="85" t="s">
        <v>533</v>
      </c>
      <c r="AK4" s="85" t="s">
        <v>478</v>
      </c>
      <c r="AL4" s="85"/>
      <c r="AM4" s="85"/>
      <c r="AN4" s="87">
        <v>41228.759560185186</v>
      </c>
      <c r="AO4" s="89" t="s">
        <v>573</v>
      </c>
      <c r="AP4" s="85" t="b">
        <v>1</v>
      </c>
      <c r="AQ4" s="85" t="b">
        <v>0</v>
      </c>
      <c r="AR4" s="85" t="b">
        <v>1</v>
      </c>
      <c r="AS4" s="85"/>
      <c r="AT4" s="85">
        <v>0</v>
      </c>
      <c r="AU4" s="89" t="s">
        <v>594</v>
      </c>
      <c r="AV4" s="85" t="b">
        <v>0</v>
      </c>
      <c r="AW4" s="85" t="s">
        <v>602</v>
      </c>
      <c r="AX4" s="89" t="s">
        <v>604</v>
      </c>
      <c r="AY4" s="85" t="s">
        <v>66</v>
      </c>
      <c r="AZ4" s="85" t="str">
        <f>REPLACE(INDEX(GroupVertices[Group],MATCH(Vertices[[#This Row],[Vertex]],GroupVertices[Vertex],0)),1,1,"")</f>
        <v>1</v>
      </c>
      <c r="BA4" s="51" t="s">
        <v>289</v>
      </c>
      <c r="BB4" s="51" t="s">
        <v>289</v>
      </c>
      <c r="BC4" s="51" t="s">
        <v>323</v>
      </c>
      <c r="BD4" s="51" t="s">
        <v>323</v>
      </c>
      <c r="BE4" s="51" t="s">
        <v>328</v>
      </c>
      <c r="BF4" s="51" t="s">
        <v>328</v>
      </c>
      <c r="BG4" s="128" t="s">
        <v>901</v>
      </c>
      <c r="BH4" s="128" t="s">
        <v>901</v>
      </c>
      <c r="BI4" s="128" t="s">
        <v>929</v>
      </c>
      <c r="BJ4" s="128" t="s">
        <v>929</v>
      </c>
      <c r="BK4" s="128">
        <v>0</v>
      </c>
      <c r="BL4" s="131">
        <v>0</v>
      </c>
      <c r="BM4" s="128">
        <v>0</v>
      </c>
      <c r="BN4" s="131">
        <v>0</v>
      </c>
      <c r="BO4" s="128">
        <v>0</v>
      </c>
      <c r="BP4" s="131">
        <v>0</v>
      </c>
      <c r="BQ4" s="128">
        <v>18</v>
      </c>
      <c r="BR4" s="131">
        <v>100</v>
      </c>
      <c r="BS4" s="128">
        <v>18</v>
      </c>
      <c r="BT4" s="2"/>
      <c r="BU4" s="3"/>
      <c r="BV4" s="3"/>
      <c r="BW4" s="3"/>
      <c r="BX4" s="3"/>
    </row>
    <row r="5" spans="1:76" ht="15">
      <c r="A5" s="14" t="s">
        <v>214</v>
      </c>
      <c r="B5" s="15"/>
      <c r="C5" s="15" t="s">
        <v>64</v>
      </c>
      <c r="D5" s="93">
        <v>162.15298077471618</v>
      </c>
      <c r="E5" s="81"/>
      <c r="F5" s="112" t="s">
        <v>338</v>
      </c>
      <c r="G5" s="15"/>
      <c r="H5" s="16" t="s">
        <v>214</v>
      </c>
      <c r="I5" s="66"/>
      <c r="J5" s="66"/>
      <c r="K5" s="114" t="s">
        <v>635</v>
      </c>
      <c r="L5" s="94">
        <v>1</v>
      </c>
      <c r="M5" s="95">
        <v>7452.14599609375</v>
      </c>
      <c r="N5" s="95">
        <v>2982.0546875</v>
      </c>
      <c r="O5" s="77"/>
      <c r="P5" s="96"/>
      <c r="Q5" s="96"/>
      <c r="R5" s="97"/>
      <c r="S5" s="51">
        <v>0</v>
      </c>
      <c r="T5" s="51">
        <v>1</v>
      </c>
      <c r="U5" s="52">
        <v>0</v>
      </c>
      <c r="V5" s="52">
        <v>1</v>
      </c>
      <c r="W5" s="52">
        <v>0</v>
      </c>
      <c r="X5" s="52">
        <v>0.701742</v>
      </c>
      <c r="Y5" s="52">
        <v>0</v>
      </c>
      <c r="Z5" s="52">
        <v>0</v>
      </c>
      <c r="AA5" s="82">
        <v>5</v>
      </c>
      <c r="AB5" s="82"/>
      <c r="AC5" s="98"/>
      <c r="AD5" s="85" t="s">
        <v>506</v>
      </c>
      <c r="AE5" s="85">
        <v>83</v>
      </c>
      <c r="AF5" s="85">
        <v>32</v>
      </c>
      <c r="AG5" s="85">
        <v>660</v>
      </c>
      <c r="AH5" s="85">
        <v>24</v>
      </c>
      <c r="AI5" s="85"/>
      <c r="AJ5" s="85" t="s">
        <v>534</v>
      </c>
      <c r="AK5" s="85"/>
      <c r="AL5" s="85"/>
      <c r="AM5" s="85"/>
      <c r="AN5" s="87">
        <v>43639.68858796296</v>
      </c>
      <c r="AO5" s="89" t="s">
        <v>574</v>
      </c>
      <c r="AP5" s="85" t="b">
        <v>1</v>
      </c>
      <c r="AQ5" s="85" t="b">
        <v>0</v>
      </c>
      <c r="AR5" s="85" t="b">
        <v>0</v>
      </c>
      <c r="AS5" s="85"/>
      <c r="AT5" s="85">
        <v>0</v>
      </c>
      <c r="AU5" s="85"/>
      <c r="AV5" s="85" t="b">
        <v>0</v>
      </c>
      <c r="AW5" s="85" t="s">
        <v>602</v>
      </c>
      <c r="AX5" s="89" t="s">
        <v>605</v>
      </c>
      <c r="AY5" s="85" t="s">
        <v>66</v>
      </c>
      <c r="AZ5" s="85" t="str">
        <f>REPLACE(INDEX(GroupVertices[Group],MATCH(Vertices[[#This Row],[Vertex]],GroupVertices[Vertex],0)),1,1,"")</f>
        <v>7</v>
      </c>
      <c r="BA5" s="51"/>
      <c r="BB5" s="51"/>
      <c r="BC5" s="51"/>
      <c r="BD5" s="51"/>
      <c r="BE5" s="51"/>
      <c r="BF5" s="51"/>
      <c r="BG5" s="128" t="s">
        <v>902</v>
      </c>
      <c r="BH5" s="128" t="s">
        <v>902</v>
      </c>
      <c r="BI5" s="128" t="s">
        <v>930</v>
      </c>
      <c r="BJ5" s="128" t="s">
        <v>930</v>
      </c>
      <c r="BK5" s="128">
        <v>0</v>
      </c>
      <c r="BL5" s="131">
        <v>0</v>
      </c>
      <c r="BM5" s="128">
        <v>0</v>
      </c>
      <c r="BN5" s="131">
        <v>0</v>
      </c>
      <c r="BO5" s="128">
        <v>0</v>
      </c>
      <c r="BP5" s="131">
        <v>0</v>
      </c>
      <c r="BQ5" s="128">
        <v>8</v>
      </c>
      <c r="BR5" s="131">
        <v>100</v>
      </c>
      <c r="BS5" s="128">
        <v>8</v>
      </c>
      <c r="BT5" s="2"/>
      <c r="BU5" s="3"/>
      <c r="BV5" s="3"/>
      <c r="BW5" s="3"/>
      <c r="BX5" s="3"/>
    </row>
    <row r="6" spans="1:76" ht="15">
      <c r="A6" s="14" t="s">
        <v>220</v>
      </c>
      <c r="B6" s="15"/>
      <c r="C6" s="15" t="s">
        <v>64</v>
      </c>
      <c r="D6" s="93">
        <v>163.8596725426436</v>
      </c>
      <c r="E6" s="81"/>
      <c r="F6" s="112" t="s">
        <v>343</v>
      </c>
      <c r="G6" s="15"/>
      <c r="H6" s="16" t="s">
        <v>220</v>
      </c>
      <c r="I6" s="66"/>
      <c r="J6" s="66"/>
      <c r="K6" s="114" t="s">
        <v>636</v>
      </c>
      <c r="L6" s="94">
        <v>1</v>
      </c>
      <c r="M6" s="95">
        <v>7452.14599609375</v>
      </c>
      <c r="N6" s="95">
        <v>1229.288818359375</v>
      </c>
      <c r="O6" s="77"/>
      <c r="P6" s="96"/>
      <c r="Q6" s="96"/>
      <c r="R6" s="97"/>
      <c r="S6" s="51">
        <v>2</v>
      </c>
      <c r="T6" s="51">
        <v>1</v>
      </c>
      <c r="U6" s="52">
        <v>0</v>
      </c>
      <c r="V6" s="52">
        <v>1</v>
      </c>
      <c r="W6" s="52">
        <v>0</v>
      </c>
      <c r="X6" s="52">
        <v>1.298222</v>
      </c>
      <c r="Y6" s="52">
        <v>0</v>
      </c>
      <c r="Z6" s="52">
        <v>0</v>
      </c>
      <c r="AA6" s="82">
        <v>6</v>
      </c>
      <c r="AB6" s="82"/>
      <c r="AC6" s="98"/>
      <c r="AD6" s="85" t="s">
        <v>507</v>
      </c>
      <c r="AE6" s="85">
        <v>269</v>
      </c>
      <c r="AF6" s="85">
        <v>389</v>
      </c>
      <c r="AG6" s="85">
        <v>522</v>
      </c>
      <c r="AH6" s="85">
        <v>0</v>
      </c>
      <c r="AI6" s="85"/>
      <c r="AJ6" s="85" t="s">
        <v>535</v>
      </c>
      <c r="AK6" s="85" t="s">
        <v>553</v>
      </c>
      <c r="AL6" s="89" t="s">
        <v>566</v>
      </c>
      <c r="AM6" s="85"/>
      <c r="AN6" s="87">
        <v>43539.76130787037</v>
      </c>
      <c r="AO6" s="89" t="s">
        <v>575</v>
      </c>
      <c r="AP6" s="85" t="b">
        <v>0</v>
      </c>
      <c r="AQ6" s="85" t="b">
        <v>0</v>
      </c>
      <c r="AR6" s="85" t="b">
        <v>1</v>
      </c>
      <c r="AS6" s="85"/>
      <c r="AT6" s="85">
        <v>1</v>
      </c>
      <c r="AU6" s="89" t="s">
        <v>594</v>
      </c>
      <c r="AV6" s="85" t="b">
        <v>0</v>
      </c>
      <c r="AW6" s="85" t="s">
        <v>602</v>
      </c>
      <c r="AX6" s="89" t="s">
        <v>606</v>
      </c>
      <c r="AY6" s="85" t="s">
        <v>66</v>
      </c>
      <c r="AZ6" s="85" t="str">
        <f>REPLACE(INDEX(GroupVertices[Group],MATCH(Vertices[[#This Row],[Vertex]],GroupVertices[Vertex],0)),1,1,"")</f>
        <v>7</v>
      </c>
      <c r="BA6" s="51" t="s">
        <v>294</v>
      </c>
      <c r="BB6" s="51" t="s">
        <v>294</v>
      </c>
      <c r="BC6" s="51" t="s">
        <v>323</v>
      </c>
      <c r="BD6" s="51" t="s">
        <v>323</v>
      </c>
      <c r="BE6" s="51"/>
      <c r="BF6" s="51"/>
      <c r="BG6" s="128" t="s">
        <v>903</v>
      </c>
      <c r="BH6" s="128" t="s">
        <v>903</v>
      </c>
      <c r="BI6" s="128" t="s">
        <v>931</v>
      </c>
      <c r="BJ6" s="128" t="s">
        <v>931</v>
      </c>
      <c r="BK6" s="128">
        <v>0</v>
      </c>
      <c r="BL6" s="131">
        <v>0</v>
      </c>
      <c r="BM6" s="128">
        <v>0</v>
      </c>
      <c r="BN6" s="131">
        <v>0</v>
      </c>
      <c r="BO6" s="128">
        <v>0</v>
      </c>
      <c r="BP6" s="131">
        <v>0</v>
      </c>
      <c r="BQ6" s="128">
        <v>19</v>
      </c>
      <c r="BR6" s="131">
        <v>100</v>
      </c>
      <c r="BS6" s="128">
        <v>19</v>
      </c>
      <c r="BT6" s="2"/>
      <c r="BU6" s="3"/>
      <c r="BV6" s="3"/>
      <c r="BW6" s="3"/>
      <c r="BX6" s="3"/>
    </row>
    <row r="7" spans="1:76" ht="15">
      <c r="A7" s="14" t="s">
        <v>215</v>
      </c>
      <c r="B7" s="15"/>
      <c r="C7" s="15" t="s">
        <v>64</v>
      </c>
      <c r="D7" s="93">
        <v>169.15663186719152</v>
      </c>
      <c r="E7" s="81"/>
      <c r="F7" s="112" t="s">
        <v>596</v>
      </c>
      <c r="G7" s="15"/>
      <c r="H7" s="16" t="s">
        <v>215</v>
      </c>
      <c r="I7" s="66"/>
      <c r="J7" s="66"/>
      <c r="K7" s="114" t="s">
        <v>637</v>
      </c>
      <c r="L7" s="94">
        <v>1</v>
      </c>
      <c r="M7" s="95">
        <v>2499.75</v>
      </c>
      <c r="N7" s="95">
        <v>3140.8623046875</v>
      </c>
      <c r="O7" s="77"/>
      <c r="P7" s="96"/>
      <c r="Q7" s="96"/>
      <c r="R7" s="97"/>
      <c r="S7" s="51">
        <v>1</v>
      </c>
      <c r="T7" s="51">
        <v>1</v>
      </c>
      <c r="U7" s="52">
        <v>0</v>
      </c>
      <c r="V7" s="52">
        <v>0</v>
      </c>
      <c r="W7" s="52">
        <v>0</v>
      </c>
      <c r="X7" s="52">
        <v>0.999982</v>
      </c>
      <c r="Y7" s="52">
        <v>0</v>
      </c>
      <c r="Z7" s="52" t="s">
        <v>719</v>
      </c>
      <c r="AA7" s="82">
        <v>7</v>
      </c>
      <c r="AB7" s="82"/>
      <c r="AC7" s="98"/>
      <c r="AD7" s="85" t="s">
        <v>508</v>
      </c>
      <c r="AE7" s="85">
        <v>2670</v>
      </c>
      <c r="AF7" s="85">
        <v>1497</v>
      </c>
      <c r="AG7" s="85">
        <v>111194</v>
      </c>
      <c r="AH7" s="85">
        <v>658</v>
      </c>
      <c r="AI7" s="85"/>
      <c r="AJ7" s="85" t="s">
        <v>536</v>
      </c>
      <c r="AK7" s="85"/>
      <c r="AL7" s="85"/>
      <c r="AM7" s="85"/>
      <c r="AN7" s="87">
        <v>41548.38428240741</v>
      </c>
      <c r="AO7" s="89" t="s">
        <v>576</v>
      </c>
      <c r="AP7" s="85" t="b">
        <v>1</v>
      </c>
      <c r="AQ7" s="85" t="b">
        <v>0</v>
      </c>
      <c r="AR7" s="85" t="b">
        <v>0</v>
      </c>
      <c r="AS7" s="85"/>
      <c r="AT7" s="85">
        <v>9</v>
      </c>
      <c r="AU7" s="89" t="s">
        <v>594</v>
      </c>
      <c r="AV7" s="85" t="b">
        <v>0</v>
      </c>
      <c r="AW7" s="85" t="s">
        <v>602</v>
      </c>
      <c r="AX7" s="89" t="s">
        <v>607</v>
      </c>
      <c r="AY7" s="85" t="s">
        <v>66</v>
      </c>
      <c r="AZ7" s="85" t="str">
        <f>REPLACE(INDEX(GroupVertices[Group],MATCH(Vertices[[#This Row],[Vertex]],GroupVertices[Vertex],0)),1,1,"")</f>
        <v>1</v>
      </c>
      <c r="BA7" s="51" t="s">
        <v>290</v>
      </c>
      <c r="BB7" s="51" t="s">
        <v>290</v>
      </c>
      <c r="BC7" s="51" t="s">
        <v>324</v>
      </c>
      <c r="BD7" s="51" t="s">
        <v>324</v>
      </c>
      <c r="BE7" s="51"/>
      <c r="BF7" s="51"/>
      <c r="BG7" s="128" t="s">
        <v>904</v>
      </c>
      <c r="BH7" s="128" t="s">
        <v>904</v>
      </c>
      <c r="BI7" s="128" t="s">
        <v>932</v>
      </c>
      <c r="BJ7" s="128" t="s">
        <v>932</v>
      </c>
      <c r="BK7" s="128">
        <v>0</v>
      </c>
      <c r="BL7" s="131">
        <v>0</v>
      </c>
      <c r="BM7" s="128">
        <v>0</v>
      </c>
      <c r="BN7" s="131">
        <v>0</v>
      </c>
      <c r="BO7" s="128">
        <v>0</v>
      </c>
      <c r="BP7" s="131">
        <v>0</v>
      </c>
      <c r="BQ7" s="128">
        <v>8</v>
      </c>
      <c r="BR7" s="131">
        <v>100</v>
      </c>
      <c r="BS7" s="128">
        <v>8</v>
      </c>
      <c r="BT7" s="2"/>
      <c r="BU7" s="3"/>
      <c r="BV7" s="3"/>
      <c r="BW7" s="3"/>
      <c r="BX7" s="3"/>
    </row>
    <row r="8" spans="1:76" ht="15">
      <c r="A8" s="14" t="s">
        <v>216</v>
      </c>
      <c r="B8" s="15"/>
      <c r="C8" s="15" t="s">
        <v>64</v>
      </c>
      <c r="D8" s="93">
        <v>165.3321124992869</v>
      </c>
      <c r="E8" s="81"/>
      <c r="F8" s="112" t="s">
        <v>339</v>
      </c>
      <c r="G8" s="15"/>
      <c r="H8" s="16" t="s">
        <v>216</v>
      </c>
      <c r="I8" s="66"/>
      <c r="J8" s="66"/>
      <c r="K8" s="114" t="s">
        <v>638</v>
      </c>
      <c r="L8" s="94">
        <v>1</v>
      </c>
      <c r="M8" s="95">
        <v>7452.14599609375</v>
      </c>
      <c r="N8" s="95">
        <v>6928.71875</v>
      </c>
      <c r="O8" s="77"/>
      <c r="P8" s="96"/>
      <c r="Q8" s="96"/>
      <c r="R8" s="97"/>
      <c r="S8" s="51">
        <v>1</v>
      </c>
      <c r="T8" s="51">
        <v>1</v>
      </c>
      <c r="U8" s="52">
        <v>0</v>
      </c>
      <c r="V8" s="52">
        <v>0.5</v>
      </c>
      <c r="W8" s="52">
        <v>0</v>
      </c>
      <c r="X8" s="52">
        <v>0.999982</v>
      </c>
      <c r="Y8" s="52">
        <v>0.5</v>
      </c>
      <c r="Z8" s="52">
        <v>0</v>
      </c>
      <c r="AA8" s="82">
        <v>8</v>
      </c>
      <c r="AB8" s="82"/>
      <c r="AC8" s="98"/>
      <c r="AD8" s="85" t="s">
        <v>509</v>
      </c>
      <c r="AE8" s="85">
        <v>3318</v>
      </c>
      <c r="AF8" s="85">
        <v>697</v>
      </c>
      <c r="AG8" s="85">
        <v>8113</v>
      </c>
      <c r="AH8" s="85">
        <v>30086</v>
      </c>
      <c r="AI8" s="85"/>
      <c r="AJ8" s="85" t="s">
        <v>537</v>
      </c>
      <c r="AK8" s="85" t="s">
        <v>554</v>
      </c>
      <c r="AL8" s="85"/>
      <c r="AM8" s="85"/>
      <c r="AN8" s="87">
        <v>41792.93239583333</v>
      </c>
      <c r="AO8" s="89" t="s">
        <v>577</v>
      </c>
      <c r="AP8" s="85" t="b">
        <v>0</v>
      </c>
      <c r="AQ8" s="85" t="b">
        <v>0</v>
      </c>
      <c r="AR8" s="85" t="b">
        <v>1</v>
      </c>
      <c r="AS8" s="85"/>
      <c r="AT8" s="85">
        <v>3</v>
      </c>
      <c r="AU8" s="89" t="s">
        <v>594</v>
      </c>
      <c r="AV8" s="85" t="b">
        <v>0</v>
      </c>
      <c r="AW8" s="85" t="s">
        <v>602</v>
      </c>
      <c r="AX8" s="89" t="s">
        <v>608</v>
      </c>
      <c r="AY8" s="85" t="s">
        <v>66</v>
      </c>
      <c r="AZ8" s="85" t="str">
        <f>REPLACE(INDEX(GroupVertices[Group],MATCH(Vertices[[#This Row],[Vertex]],GroupVertices[Vertex],0)),1,1,"")</f>
        <v>5</v>
      </c>
      <c r="BA8" s="51"/>
      <c r="BB8" s="51"/>
      <c r="BC8" s="51"/>
      <c r="BD8" s="51"/>
      <c r="BE8" s="51"/>
      <c r="BF8" s="51"/>
      <c r="BG8" s="128" t="s">
        <v>905</v>
      </c>
      <c r="BH8" s="128" t="s">
        <v>905</v>
      </c>
      <c r="BI8" s="128" t="s">
        <v>933</v>
      </c>
      <c r="BJ8" s="128" t="s">
        <v>933</v>
      </c>
      <c r="BK8" s="128">
        <v>0</v>
      </c>
      <c r="BL8" s="131">
        <v>0</v>
      </c>
      <c r="BM8" s="128">
        <v>0</v>
      </c>
      <c r="BN8" s="131">
        <v>0</v>
      </c>
      <c r="BO8" s="128">
        <v>0</v>
      </c>
      <c r="BP8" s="131">
        <v>0</v>
      </c>
      <c r="BQ8" s="128">
        <v>19</v>
      </c>
      <c r="BR8" s="131">
        <v>100</v>
      </c>
      <c r="BS8" s="128">
        <v>19</v>
      </c>
      <c r="BT8" s="2"/>
      <c r="BU8" s="3"/>
      <c r="BV8" s="3"/>
      <c r="BW8" s="3"/>
      <c r="BX8" s="3"/>
    </row>
    <row r="9" spans="1:76" ht="15">
      <c r="A9" s="14" t="s">
        <v>239</v>
      </c>
      <c r="B9" s="15"/>
      <c r="C9" s="15" t="s">
        <v>64</v>
      </c>
      <c r="D9" s="93">
        <v>163.7401563123966</v>
      </c>
      <c r="E9" s="81"/>
      <c r="F9" s="112" t="s">
        <v>597</v>
      </c>
      <c r="G9" s="15"/>
      <c r="H9" s="16" t="s">
        <v>239</v>
      </c>
      <c r="I9" s="66"/>
      <c r="J9" s="66"/>
      <c r="K9" s="114" t="s">
        <v>639</v>
      </c>
      <c r="L9" s="94">
        <v>1</v>
      </c>
      <c r="M9" s="95">
        <v>7452.14599609375</v>
      </c>
      <c r="N9" s="95">
        <v>8740.302734375</v>
      </c>
      <c r="O9" s="77"/>
      <c r="P9" s="96"/>
      <c r="Q9" s="96"/>
      <c r="R9" s="97"/>
      <c r="S9" s="51">
        <v>2</v>
      </c>
      <c r="T9" s="51">
        <v>0</v>
      </c>
      <c r="U9" s="52">
        <v>0</v>
      </c>
      <c r="V9" s="52">
        <v>0.5</v>
      </c>
      <c r="W9" s="52">
        <v>0</v>
      </c>
      <c r="X9" s="52">
        <v>0.999982</v>
      </c>
      <c r="Y9" s="52">
        <v>0.5</v>
      </c>
      <c r="Z9" s="52">
        <v>0</v>
      </c>
      <c r="AA9" s="82">
        <v>9</v>
      </c>
      <c r="AB9" s="82"/>
      <c r="AC9" s="98"/>
      <c r="AD9" s="85" t="s">
        <v>510</v>
      </c>
      <c r="AE9" s="85">
        <v>662</v>
      </c>
      <c r="AF9" s="85">
        <v>364</v>
      </c>
      <c r="AG9" s="85">
        <v>4419</v>
      </c>
      <c r="AH9" s="85">
        <v>7941</v>
      </c>
      <c r="AI9" s="85"/>
      <c r="AJ9" s="85" t="s">
        <v>538</v>
      </c>
      <c r="AK9" s="85"/>
      <c r="AL9" s="85"/>
      <c r="AM9" s="85"/>
      <c r="AN9" s="87">
        <v>42080.728946759256</v>
      </c>
      <c r="AO9" s="85"/>
      <c r="AP9" s="85" t="b">
        <v>0</v>
      </c>
      <c r="AQ9" s="85" t="b">
        <v>0</v>
      </c>
      <c r="AR9" s="85" t="b">
        <v>0</v>
      </c>
      <c r="AS9" s="85"/>
      <c r="AT9" s="85">
        <v>2</v>
      </c>
      <c r="AU9" s="89" t="s">
        <v>594</v>
      </c>
      <c r="AV9" s="85" t="b">
        <v>0</v>
      </c>
      <c r="AW9" s="85" t="s">
        <v>602</v>
      </c>
      <c r="AX9" s="89" t="s">
        <v>609</v>
      </c>
      <c r="AY9" s="85" t="s">
        <v>65</v>
      </c>
      <c r="AZ9" s="85" t="str">
        <f>REPLACE(INDEX(GroupVertices[Group],MATCH(Vertices[[#This Row],[Vertex]],GroupVertices[Vertex],0)),1,1,"")</f>
        <v>5</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217</v>
      </c>
      <c r="B10" s="15"/>
      <c r="C10" s="15" t="s">
        <v>64</v>
      </c>
      <c r="D10" s="93">
        <v>163.21428489930972</v>
      </c>
      <c r="E10" s="81"/>
      <c r="F10" s="112" t="s">
        <v>340</v>
      </c>
      <c r="G10" s="15"/>
      <c r="H10" s="16" t="s">
        <v>217</v>
      </c>
      <c r="I10" s="66"/>
      <c r="J10" s="66"/>
      <c r="K10" s="114" t="s">
        <v>640</v>
      </c>
      <c r="L10" s="94">
        <v>1</v>
      </c>
      <c r="M10" s="95">
        <v>7452.14599609375</v>
      </c>
      <c r="N10" s="95">
        <v>5117.13525390625</v>
      </c>
      <c r="O10" s="77"/>
      <c r="P10" s="96"/>
      <c r="Q10" s="96"/>
      <c r="R10" s="97"/>
      <c r="S10" s="51">
        <v>0</v>
      </c>
      <c r="T10" s="51">
        <v>2</v>
      </c>
      <c r="U10" s="52">
        <v>0</v>
      </c>
      <c r="V10" s="52">
        <v>0.5</v>
      </c>
      <c r="W10" s="52">
        <v>0</v>
      </c>
      <c r="X10" s="52">
        <v>0.999982</v>
      </c>
      <c r="Y10" s="52">
        <v>0.5</v>
      </c>
      <c r="Z10" s="52">
        <v>0</v>
      </c>
      <c r="AA10" s="82">
        <v>10</v>
      </c>
      <c r="AB10" s="82"/>
      <c r="AC10" s="98"/>
      <c r="AD10" s="85" t="s">
        <v>511</v>
      </c>
      <c r="AE10" s="85">
        <v>271</v>
      </c>
      <c r="AF10" s="85">
        <v>254</v>
      </c>
      <c r="AG10" s="85">
        <v>7821</v>
      </c>
      <c r="AH10" s="85">
        <v>23939</v>
      </c>
      <c r="AI10" s="85"/>
      <c r="AJ10" s="85"/>
      <c r="AK10" s="85"/>
      <c r="AL10" s="85"/>
      <c r="AM10" s="85"/>
      <c r="AN10" s="87">
        <v>41064.79293981481</v>
      </c>
      <c r="AO10" s="89" t="s">
        <v>578</v>
      </c>
      <c r="AP10" s="85" t="b">
        <v>0</v>
      </c>
      <c r="AQ10" s="85" t="b">
        <v>0</v>
      </c>
      <c r="AR10" s="85" t="b">
        <v>0</v>
      </c>
      <c r="AS10" s="85"/>
      <c r="AT10" s="85">
        <v>2</v>
      </c>
      <c r="AU10" s="89" t="s">
        <v>594</v>
      </c>
      <c r="AV10" s="85" t="b">
        <v>0</v>
      </c>
      <c r="AW10" s="85" t="s">
        <v>602</v>
      </c>
      <c r="AX10" s="89" t="s">
        <v>610</v>
      </c>
      <c r="AY10" s="85" t="s">
        <v>66</v>
      </c>
      <c r="AZ10" s="85" t="str">
        <f>REPLACE(INDEX(GroupVertices[Group],MATCH(Vertices[[#This Row],[Vertex]],GroupVertices[Vertex],0)),1,1,"")</f>
        <v>5</v>
      </c>
      <c r="BA10" s="51" t="s">
        <v>291</v>
      </c>
      <c r="BB10" s="51" t="s">
        <v>291</v>
      </c>
      <c r="BC10" s="51" t="s">
        <v>323</v>
      </c>
      <c r="BD10" s="51" t="s">
        <v>323</v>
      </c>
      <c r="BE10" s="51"/>
      <c r="BF10" s="51"/>
      <c r="BG10" s="128" t="s">
        <v>906</v>
      </c>
      <c r="BH10" s="128" t="s">
        <v>906</v>
      </c>
      <c r="BI10" s="128" t="s">
        <v>934</v>
      </c>
      <c r="BJ10" s="128" t="s">
        <v>934</v>
      </c>
      <c r="BK10" s="128">
        <v>0</v>
      </c>
      <c r="BL10" s="131">
        <v>0</v>
      </c>
      <c r="BM10" s="128">
        <v>0</v>
      </c>
      <c r="BN10" s="131">
        <v>0</v>
      </c>
      <c r="BO10" s="128">
        <v>0</v>
      </c>
      <c r="BP10" s="131">
        <v>0</v>
      </c>
      <c r="BQ10" s="128">
        <v>18</v>
      </c>
      <c r="BR10" s="131">
        <v>100</v>
      </c>
      <c r="BS10" s="128">
        <v>18</v>
      </c>
      <c r="BT10" s="2"/>
      <c r="BU10" s="3"/>
      <c r="BV10" s="3"/>
      <c r="BW10" s="3"/>
      <c r="BX10" s="3"/>
    </row>
    <row r="11" spans="1:76" ht="15">
      <c r="A11" s="14" t="s">
        <v>218</v>
      </c>
      <c r="B11" s="15"/>
      <c r="C11" s="15" t="s">
        <v>64</v>
      </c>
      <c r="D11" s="93">
        <v>162.06214843972845</v>
      </c>
      <c r="E11" s="81"/>
      <c r="F11" s="112" t="s">
        <v>341</v>
      </c>
      <c r="G11" s="15"/>
      <c r="H11" s="16" t="s">
        <v>218</v>
      </c>
      <c r="I11" s="66"/>
      <c r="J11" s="66"/>
      <c r="K11" s="114" t="s">
        <v>641</v>
      </c>
      <c r="L11" s="94">
        <v>1</v>
      </c>
      <c r="M11" s="95">
        <v>5767.779296875</v>
      </c>
      <c r="N11" s="95">
        <v>2982.0546875</v>
      </c>
      <c r="O11" s="77"/>
      <c r="P11" s="96"/>
      <c r="Q11" s="96"/>
      <c r="R11" s="97"/>
      <c r="S11" s="51">
        <v>0</v>
      </c>
      <c r="T11" s="51">
        <v>1</v>
      </c>
      <c r="U11" s="52">
        <v>0</v>
      </c>
      <c r="V11" s="52">
        <v>0.2</v>
      </c>
      <c r="W11" s="52">
        <v>0</v>
      </c>
      <c r="X11" s="52">
        <v>0.693682</v>
      </c>
      <c r="Y11" s="52">
        <v>0</v>
      </c>
      <c r="Z11" s="52">
        <v>0</v>
      </c>
      <c r="AA11" s="82">
        <v>11</v>
      </c>
      <c r="AB11" s="82"/>
      <c r="AC11" s="98"/>
      <c r="AD11" s="85" t="s">
        <v>218</v>
      </c>
      <c r="AE11" s="85">
        <v>79</v>
      </c>
      <c r="AF11" s="85">
        <v>13</v>
      </c>
      <c r="AG11" s="85">
        <v>708</v>
      </c>
      <c r="AH11" s="85">
        <v>315</v>
      </c>
      <c r="AI11" s="85"/>
      <c r="AJ11" s="85"/>
      <c r="AK11" s="85" t="s">
        <v>555</v>
      </c>
      <c r="AL11" s="85"/>
      <c r="AM11" s="85"/>
      <c r="AN11" s="87">
        <v>42020.47021990741</v>
      </c>
      <c r="AO11" s="89" t="s">
        <v>579</v>
      </c>
      <c r="AP11" s="85" t="b">
        <v>0</v>
      </c>
      <c r="AQ11" s="85" t="b">
        <v>0</v>
      </c>
      <c r="AR11" s="85" t="b">
        <v>0</v>
      </c>
      <c r="AS11" s="85"/>
      <c r="AT11" s="85">
        <v>0</v>
      </c>
      <c r="AU11" s="89" t="s">
        <v>594</v>
      </c>
      <c r="AV11" s="85" t="b">
        <v>0</v>
      </c>
      <c r="AW11" s="85" t="s">
        <v>602</v>
      </c>
      <c r="AX11" s="89" t="s">
        <v>611</v>
      </c>
      <c r="AY11" s="85" t="s">
        <v>66</v>
      </c>
      <c r="AZ11" s="85" t="str">
        <f>REPLACE(INDEX(GroupVertices[Group],MATCH(Vertices[[#This Row],[Vertex]],GroupVertices[Vertex],0)),1,1,"")</f>
        <v>3</v>
      </c>
      <c r="BA11" s="51" t="s">
        <v>292</v>
      </c>
      <c r="BB11" s="51" t="s">
        <v>292</v>
      </c>
      <c r="BC11" s="51" t="s">
        <v>325</v>
      </c>
      <c r="BD11" s="51" t="s">
        <v>325</v>
      </c>
      <c r="BE11" s="51" t="s">
        <v>329</v>
      </c>
      <c r="BF11" s="51" t="s">
        <v>329</v>
      </c>
      <c r="BG11" s="128" t="s">
        <v>907</v>
      </c>
      <c r="BH11" s="128" t="s">
        <v>907</v>
      </c>
      <c r="BI11" s="128" t="s">
        <v>935</v>
      </c>
      <c r="BJ11" s="128" t="s">
        <v>935</v>
      </c>
      <c r="BK11" s="128">
        <v>0</v>
      </c>
      <c r="BL11" s="131">
        <v>0</v>
      </c>
      <c r="BM11" s="128">
        <v>0</v>
      </c>
      <c r="BN11" s="131">
        <v>0</v>
      </c>
      <c r="BO11" s="128">
        <v>0</v>
      </c>
      <c r="BP11" s="131">
        <v>0</v>
      </c>
      <c r="BQ11" s="128">
        <v>15</v>
      </c>
      <c r="BR11" s="131">
        <v>100</v>
      </c>
      <c r="BS11" s="128">
        <v>15</v>
      </c>
      <c r="BT11" s="2"/>
      <c r="BU11" s="3"/>
      <c r="BV11" s="3"/>
      <c r="BW11" s="3"/>
      <c r="BX11" s="3"/>
    </row>
    <row r="12" spans="1:76" ht="15">
      <c r="A12" s="14" t="s">
        <v>240</v>
      </c>
      <c r="B12" s="15"/>
      <c r="C12" s="15" t="s">
        <v>64</v>
      </c>
      <c r="D12" s="93">
        <v>1000</v>
      </c>
      <c r="E12" s="81"/>
      <c r="F12" s="112" t="s">
        <v>598</v>
      </c>
      <c r="G12" s="15"/>
      <c r="H12" s="16" t="s">
        <v>240</v>
      </c>
      <c r="I12" s="66"/>
      <c r="J12" s="66"/>
      <c r="K12" s="114" t="s">
        <v>642</v>
      </c>
      <c r="L12" s="94">
        <v>1500.7</v>
      </c>
      <c r="M12" s="95">
        <v>5767.779296875</v>
      </c>
      <c r="N12" s="95">
        <v>1229.288818359375</v>
      </c>
      <c r="O12" s="77"/>
      <c r="P12" s="96"/>
      <c r="Q12" s="96"/>
      <c r="R12" s="97"/>
      <c r="S12" s="51">
        <v>3</v>
      </c>
      <c r="T12" s="51">
        <v>0</v>
      </c>
      <c r="U12" s="52">
        <v>6</v>
      </c>
      <c r="V12" s="52">
        <v>0.333333</v>
      </c>
      <c r="W12" s="52">
        <v>0</v>
      </c>
      <c r="X12" s="52">
        <v>1.918882</v>
      </c>
      <c r="Y12" s="52">
        <v>0</v>
      </c>
      <c r="Z12" s="52">
        <v>0</v>
      </c>
      <c r="AA12" s="82">
        <v>12</v>
      </c>
      <c r="AB12" s="82"/>
      <c r="AC12" s="98"/>
      <c r="AD12" s="85" t="s">
        <v>512</v>
      </c>
      <c r="AE12" s="85">
        <v>0</v>
      </c>
      <c r="AF12" s="85">
        <v>175290</v>
      </c>
      <c r="AG12" s="85">
        <v>864</v>
      </c>
      <c r="AH12" s="85">
        <v>10936</v>
      </c>
      <c r="AI12" s="85"/>
      <c r="AJ12" s="85" t="s">
        <v>539</v>
      </c>
      <c r="AK12" s="85"/>
      <c r="AL12" s="89" t="s">
        <v>567</v>
      </c>
      <c r="AM12" s="85"/>
      <c r="AN12" s="87">
        <v>41224.48571759259</v>
      </c>
      <c r="AO12" s="89" t="s">
        <v>580</v>
      </c>
      <c r="AP12" s="85" t="b">
        <v>0</v>
      </c>
      <c r="AQ12" s="85" t="b">
        <v>0</v>
      </c>
      <c r="AR12" s="85" t="b">
        <v>0</v>
      </c>
      <c r="AS12" s="85" t="s">
        <v>593</v>
      </c>
      <c r="AT12" s="85">
        <v>364</v>
      </c>
      <c r="AU12" s="89" t="s">
        <v>594</v>
      </c>
      <c r="AV12" s="85" t="b">
        <v>1</v>
      </c>
      <c r="AW12" s="85" t="s">
        <v>602</v>
      </c>
      <c r="AX12" s="89" t="s">
        <v>612</v>
      </c>
      <c r="AY12" s="85" t="s">
        <v>65</v>
      </c>
      <c r="AZ12" s="85" t="str">
        <f>REPLACE(INDEX(GroupVertices[Group],MATCH(Vertices[[#This Row],[Vertex]],GroupVertices[Vertex],0)),1,1,"")</f>
        <v>3</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219</v>
      </c>
      <c r="B13" s="15"/>
      <c r="C13" s="15" t="s">
        <v>64</v>
      </c>
      <c r="D13" s="93">
        <v>168.37738604598096</v>
      </c>
      <c r="E13" s="81"/>
      <c r="F13" s="112" t="s">
        <v>342</v>
      </c>
      <c r="G13" s="15"/>
      <c r="H13" s="16" t="s">
        <v>219</v>
      </c>
      <c r="I13" s="66"/>
      <c r="J13" s="66"/>
      <c r="K13" s="114" t="s">
        <v>643</v>
      </c>
      <c r="L13" s="94">
        <v>1</v>
      </c>
      <c r="M13" s="95">
        <v>2499.75</v>
      </c>
      <c r="N13" s="95">
        <v>1282.2247314453125</v>
      </c>
      <c r="O13" s="77"/>
      <c r="P13" s="96"/>
      <c r="Q13" s="96"/>
      <c r="R13" s="97"/>
      <c r="S13" s="51">
        <v>1</v>
      </c>
      <c r="T13" s="51">
        <v>1</v>
      </c>
      <c r="U13" s="52">
        <v>0</v>
      </c>
      <c r="V13" s="52">
        <v>0</v>
      </c>
      <c r="W13" s="52">
        <v>0</v>
      </c>
      <c r="X13" s="52">
        <v>0.999982</v>
      </c>
      <c r="Y13" s="52">
        <v>0</v>
      </c>
      <c r="Z13" s="52" t="s">
        <v>719</v>
      </c>
      <c r="AA13" s="82">
        <v>13</v>
      </c>
      <c r="AB13" s="82"/>
      <c r="AC13" s="98"/>
      <c r="AD13" s="85" t="s">
        <v>513</v>
      </c>
      <c r="AE13" s="85">
        <v>2417</v>
      </c>
      <c r="AF13" s="85">
        <v>1334</v>
      </c>
      <c r="AG13" s="85">
        <v>112693</v>
      </c>
      <c r="AH13" s="85">
        <v>7697</v>
      </c>
      <c r="AI13" s="85"/>
      <c r="AJ13" s="85"/>
      <c r="AK13" s="85"/>
      <c r="AL13" s="85"/>
      <c r="AM13" s="85"/>
      <c r="AN13" s="87">
        <v>40948.852118055554</v>
      </c>
      <c r="AO13" s="85"/>
      <c r="AP13" s="85" t="b">
        <v>1</v>
      </c>
      <c r="AQ13" s="85" t="b">
        <v>0</v>
      </c>
      <c r="AR13" s="85" t="b">
        <v>1</v>
      </c>
      <c r="AS13" s="85"/>
      <c r="AT13" s="85">
        <v>6</v>
      </c>
      <c r="AU13" s="89" t="s">
        <v>594</v>
      </c>
      <c r="AV13" s="85" t="b">
        <v>0</v>
      </c>
      <c r="AW13" s="85" t="s">
        <v>602</v>
      </c>
      <c r="AX13" s="89" t="s">
        <v>613</v>
      </c>
      <c r="AY13" s="85" t="s">
        <v>66</v>
      </c>
      <c r="AZ13" s="85" t="str">
        <f>REPLACE(INDEX(GroupVertices[Group],MATCH(Vertices[[#This Row],[Vertex]],GroupVertices[Vertex],0)),1,1,"")</f>
        <v>1</v>
      </c>
      <c r="BA13" s="51" t="s">
        <v>293</v>
      </c>
      <c r="BB13" s="51" t="s">
        <v>293</v>
      </c>
      <c r="BC13" s="51" t="s">
        <v>323</v>
      </c>
      <c r="BD13" s="51" t="s">
        <v>323</v>
      </c>
      <c r="BE13" s="51" t="s">
        <v>330</v>
      </c>
      <c r="BF13" s="51" t="s">
        <v>330</v>
      </c>
      <c r="BG13" s="128" t="s">
        <v>908</v>
      </c>
      <c r="BH13" s="128" t="s">
        <v>908</v>
      </c>
      <c r="BI13" s="128" t="s">
        <v>936</v>
      </c>
      <c r="BJ13" s="128" t="s">
        <v>936</v>
      </c>
      <c r="BK13" s="128">
        <v>0</v>
      </c>
      <c r="BL13" s="131">
        <v>0</v>
      </c>
      <c r="BM13" s="128">
        <v>0</v>
      </c>
      <c r="BN13" s="131">
        <v>0</v>
      </c>
      <c r="BO13" s="128">
        <v>0</v>
      </c>
      <c r="BP13" s="131">
        <v>0</v>
      </c>
      <c r="BQ13" s="128">
        <v>20</v>
      </c>
      <c r="BR13" s="131">
        <v>100</v>
      </c>
      <c r="BS13" s="128">
        <v>20</v>
      </c>
      <c r="BT13" s="2"/>
      <c r="BU13" s="3"/>
      <c r="BV13" s="3"/>
      <c r="BW13" s="3"/>
      <c r="BX13" s="3"/>
    </row>
    <row r="14" spans="1:76" ht="15">
      <c r="A14" s="14" t="s">
        <v>221</v>
      </c>
      <c r="B14" s="15"/>
      <c r="C14" s="15" t="s">
        <v>64</v>
      </c>
      <c r="D14" s="93">
        <v>185.89368475098408</v>
      </c>
      <c r="E14" s="81"/>
      <c r="F14" s="112" t="s">
        <v>344</v>
      </c>
      <c r="G14" s="15"/>
      <c r="H14" s="16" t="s">
        <v>221</v>
      </c>
      <c r="I14" s="66"/>
      <c r="J14" s="66"/>
      <c r="K14" s="114" t="s">
        <v>644</v>
      </c>
      <c r="L14" s="94">
        <v>1</v>
      </c>
      <c r="M14" s="95">
        <v>4231.220703125</v>
      </c>
      <c r="N14" s="95">
        <v>2982.0546875</v>
      </c>
      <c r="O14" s="77"/>
      <c r="P14" s="96"/>
      <c r="Q14" s="96"/>
      <c r="R14" s="97"/>
      <c r="S14" s="51">
        <v>0</v>
      </c>
      <c r="T14" s="51">
        <v>1</v>
      </c>
      <c r="U14" s="52">
        <v>0</v>
      </c>
      <c r="V14" s="52">
        <v>0.2</v>
      </c>
      <c r="W14" s="52">
        <v>0</v>
      </c>
      <c r="X14" s="52">
        <v>0.693682</v>
      </c>
      <c r="Y14" s="52">
        <v>0</v>
      </c>
      <c r="Z14" s="52">
        <v>0</v>
      </c>
      <c r="AA14" s="82">
        <v>14</v>
      </c>
      <c r="AB14" s="82"/>
      <c r="AC14" s="98"/>
      <c r="AD14" s="85" t="s">
        <v>514</v>
      </c>
      <c r="AE14" s="85">
        <v>4433</v>
      </c>
      <c r="AF14" s="85">
        <v>4998</v>
      </c>
      <c r="AG14" s="85">
        <v>44076</v>
      </c>
      <c r="AH14" s="85">
        <v>26</v>
      </c>
      <c r="AI14" s="85"/>
      <c r="AJ14" s="85" t="s">
        <v>540</v>
      </c>
      <c r="AK14" s="85" t="s">
        <v>476</v>
      </c>
      <c r="AL14" s="85"/>
      <c r="AM14" s="85"/>
      <c r="AN14" s="87">
        <v>40863.128587962965</v>
      </c>
      <c r="AO14" s="85"/>
      <c r="AP14" s="85" t="b">
        <v>0</v>
      </c>
      <c r="AQ14" s="85" t="b">
        <v>0</v>
      </c>
      <c r="AR14" s="85" t="b">
        <v>0</v>
      </c>
      <c r="AS14" s="85"/>
      <c r="AT14" s="85">
        <v>4</v>
      </c>
      <c r="AU14" s="89" t="s">
        <v>595</v>
      </c>
      <c r="AV14" s="85" t="b">
        <v>0</v>
      </c>
      <c r="AW14" s="85" t="s">
        <v>602</v>
      </c>
      <c r="AX14" s="89" t="s">
        <v>614</v>
      </c>
      <c r="AY14" s="85" t="s">
        <v>66</v>
      </c>
      <c r="AZ14" s="85" t="str">
        <f>REPLACE(INDEX(GroupVertices[Group],MATCH(Vertices[[#This Row],[Vertex]],GroupVertices[Vertex],0)),1,1,"")</f>
        <v>3</v>
      </c>
      <c r="BA14" s="51" t="s">
        <v>295</v>
      </c>
      <c r="BB14" s="51" t="s">
        <v>295</v>
      </c>
      <c r="BC14" s="51" t="s">
        <v>325</v>
      </c>
      <c r="BD14" s="51" t="s">
        <v>325</v>
      </c>
      <c r="BE14" s="51" t="s">
        <v>328</v>
      </c>
      <c r="BF14" s="51" t="s">
        <v>328</v>
      </c>
      <c r="BG14" s="128" t="s">
        <v>909</v>
      </c>
      <c r="BH14" s="128" t="s">
        <v>909</v>
      </c>
      <c r="BI14" s="128" t="s">
        <v>937</v>
      </c>
      <c r="BJ14" s="128" t="s">
        <v>937</v>
      </c>
      <c r="BK14" s="128">
        <v>0</v>
      </c>
      <c r="BL14" s="131">
        <v>0</v>
      </c>
      <c r="BM14" s="128">
        <v>0</v>
      </c>
      <c r="BN14" s="131">
        <v>0</v>
      </c>
      <c r="BO14" s="128">
        <v>0</v>
      </c>
      <c r="BP14" s="131">
        <v>0</v>
      </c>
      <c r="BQ14" s="128">
        <v>16</v>
      </c>
      <c r="BR14" s="131">
        <v>100</v>
      </c>
      <c r="BS14" s="128">
        <v>16</v>
      </c>
      <c r="BT14" s="2"/>
      <c r="BU14" s="3"/>
      <c r="BV14" s="3"/>
      <c r="BW14" s="3"/>
      <c r="BX14" s="3"/>
    </row>
    <row r="15" spans="1:76" ht="15">
      <c r="A15" s="14" t="s">
        <v>222</v>
      </c>
      <c r="B15" s="15"/>
      <c r="C15" s="15" t="s">
        <v>64</v>
      </c>
      <c r="D15" s="93">
        <v>162.17688402076558</v>
      </c>
      <c r="E15" s="81"/>
      <c r="F15" s="112" t="s">
        <v>599</v>
      </c>
      <c r="G15" s="15"/>
      <c r="H15" s="16" t="s">
        <v>222</v>
      </c>
      <c r="I15" s="66"/>
      <c r="J15" s="66"/>
      <c r="K15" s="114" t="s">
        <v>645</v>
      </c>
      <c r="L15" s="94">
        <v>1</v>
      </c>
      <c r="M15" s="95">
        <v>5546.5419921875</v>
      </c>
      <c r="N15" s="95">
        <v>9581.6884765625</v>
      </c>
      <c r="O15" s="77"/>
      <c r="P15" s="96"/>
      <c r="Q15" s="96"/>
      <c r="R15" s="97"/>
      <c r="S15" s="51">
        <v>0</v>
      </c>
      <c r="T15" s="51">
        <v>1</v>
      </c>
      <c r="U15" s="52">
        <v>0</v>
      </c>
      <c r="V15" s="52">
        <v>0.071429</v>
      </c>
      <c r="W15" s="52">
        <v>0.10506</v>
      </c>
      <c r="X15" s="52">
        <v>0.569028</v>
      </c>
      <c r="Y15" s="52">
        <v>0</v>
      </c>
      <c r="Z15" s="52">
        <v>0</v>
      </c>
      <c r="AA15" s="82">
        <v>15</v>
      </c>
      <c r="AB15" s="82"/>
      <c r="AC15" s="98"/>
      <c r="AD15" s="85" t="s">
        <v>515</v>
      </c>
      <c r="AE15" s="85">
        <v>160</v>
      </c>
      <c r="AF15" s="85">
        <v>37</v>
      </c>
      <c r="AG15" s="85">
        <v>1586</v>
      </c>
      <c r="AH15" s="85">
        <v>829</v>
      </c>
      <c r="AI15" s="85"/>
      <c r="AJ15" s="85" t="s">
        <v>541</v>
      </c>
      <c r="AK15" s="85" t="s">
        <v>556</v>
      </c>
      <c r="AL15" s="85"/>
      <c r="AM15" s="85"/>
      <c r="AN15" s="87">
        <v>41855.45056712963</v>
      </c>
      <c r="AO15" s="89" t="s">
        <v>581</v>
      </c>
      <c r="AP15" s="85" t="b">
        <v>0</v>
      </c>
      <c r="AQ15" s="85" t="b">
        <v>0</v>
      </c>
      <c r="AR15" s="85" t="b">
        <v>0</v>
      </c>
      <c r="AS15" s="85"/>
      <c r="AT15" s="85">
        <v>0</v>
      </c>
      <c r="AU15" s="89" t="s">
        <v>594</v>
      </c>
      <c r="AV15" s="85" t="b">
        <v>0</v>
      </c>
      <c r="AW15" s="85" t="s">
        <v>602</v>
      </c>
      <c r="AX15" s="89" t="s">
        <v>615</v>
      </c>
      <c r="AY15" s="85" t="s">
        <v>66</v>
      </c>
      <c r="AZ15" s="85" t="str">
        <f>REPLACE(INDEX(GroupVertices[Group],MATCH(Vertices[[#This Row],[Vertex]],GroupVertices[Vertex],0)),1,1,"")</f>
        <v>2</v>
      </c>
      <c r="BA15" s="51"/>
      <c r="BB15" s="51"/>
      <c r="BC15" s="51"/>
      <c r="BD15" s="51"/>
      <c r="BE15" s="51" t="s">
        <v>331</v>
      </c>
      <c r="BF15" s="51" t="s">
        <v>331</v>
      </c>
      <c r="BG15" s="128" t="s">
        <v>910</v>
      </c>
      <c r="BH15" s="128" t="s">
        <v>910</v>
      </c>
      <c r="BI15" s="128" t="s">
        <v>938</v>
      </c>
      <c r="BJ15" s="128" t="s">
        <v>938</v>
      </c>
      <c r="BK15" s="128">
        <v>0</v>
      </c>
      <c r="BL15" s="131">
        <v>0</v>
      </c>
      <c r="BM15" s="128">
        <v>0</v>
      </c>
      <c r="BN15" s="131">
        <v>0</v>
      </c>
      <c r="BO15" s="128">
        <v>0</v>
      </c>
      <c r="BP15" s="131">
        <v>0</v>
      </c>
      <c r="BQ15" s="128">
        <v>16</v>
      </c>
      <c r="BR15" s="131">
        <v>100</v>
      </c>
      <c r="BS15" s="128">
        <v>16</v>
      </c>
      <c r="BT15" s="2"/>
      <c r="BU15" s="3"/>
      <c r="BV15" s="3"/>
      <c r="BW15" s="3"/>
      <c r="BX15" s="3"/>
    </row>
    <row r="16" spans="1:76" ht="15">
      <c r="A16" s="14" t="s">
        <v>235</v>
      </c>
      <c r="B16" s="15"/>
      <c r="C16" s="15" t="s">
        <v>64</v>
      </c>
      <c r="D16" s="93">
        <v>1000</v>
      </c>
      <c r="E16" s="81"/>
      <c r="F16" s="112" t="s">
        <v>600</v>
      </c>
      <c r="G16" s="15"/>
      <c r="H16" s="16" t="s">
        <v>235</v>
      </c>
      <c r="I16" s="66"/>
      <c r="J16" s="66"/>
      <c r="K16" s="114" t="s">
        <v>646</v>
      </c>
      <c r="L16" s="94">
        <v>9999</v>
      </c>
      <c r="M16" s="95">
        <v>4888.2236328125</v>
      </c>
      <c r="N16" s="95">
        <v>7012.724609375</v>
      </c>
      <c r="O16" s="77"/>
      <c r="P16" s="96"/>
      <c r="Q16" s="96"/>
      <c r="R16" s="97"/>
      <c r="S16" s="51">
        <v>7</v>
      </c>
      <c r="T16" s="51">
        <v>1</v>
      </c>
      <c r="U16" s="52">
        <v>40</v>
      </c>
      <c r="V16" s="52">
        <v>0.125</v>
      </c>
      <c r="W16" s="52">
        <v>0.317746</v>
      </c>
      <c r="X16" s="52">
        <v>3.450828</v>
      </c>
      <c r="Y16" s="52">
        <v>0</v>
      </c>
      <c r="Z16" s="52">
        <v>0</v>
      </c>
      <c r="AA16" s="82">
        <v>16</v>
      </c>
      <c r="AB16" s="82"/>
      <c r="AC16" s="98"/>
      <c r="AD16" s="85" t="s">
        <v>516</v>
      </c>
      <c r="AE16" s="85">
        <v>10079</v>
      </c>
      <c r="AF16" s="85">
        <v>1798070</v>
      </c>
      <c r="AG16" s="85">
        <v>154108</v>
      </c>
      <c r="AH16" s="85">
        <v>776</v>
      </c>
      <c r="AI16" s="85"/>
      <c r="AJ16" s="85" t="s">
        <v>542</v>
      </c>
      <c r="AK16" s="85" t="s">
        <v>557</v>
      </c>
      <c r="AL16" s="89" t="s">
        <v>568</v>
      </c>
      <c r="AM16" s="85"/>
      <c r="AN16" s="87">
        <v>40207.5540625</v>
      </c>
      <c r="AO16" s="89" t="s">
        <v>582</v>
      </c>
      <c r="AP16" s="85" t="b">
        <v>0</v>
      </c>
      <c r="AQ16" s="85" t="b">
        <v>0</v>
      </c>
      <c r="AR16" s="85" t="b">
        <v>0</v>
      </c>
      <c r="AS16" s="85"/>
      <c r="AT16" s="85">
        <v>827</v>
      </c>
      <c r="AU16" s="89" t="s">
        <v>594</v>
      </c>
      <c r="AV16" s="85" t="b">
        <v>1</v>
      </c>
      <c r="AW16" s="85" t="s">
        <v>602</v>
      </c>
      <c r="AX16" s="89" t="s">
        <v>616</v>
      </c>
      <c r="AY16" s="85" t="s">
        <v>66</v>
      </c>
      <c r="AZ16" s="85" t="str">
        <f>REPLACE(INDEX(GroupVertices[Group],MATCH(Vertices[[#This Row],[Vertex]],GroupVertices[Vertex],0)),1,1,"")</f>
        <v>2</v>
      </c>
      <c r="BA16" s="51"/>
      <c r="BB16" s="51"/>
      <c r="BC16" s="51"/>
      <c r="BD16" s="51"/>
      <c r="BE16" s="51" t="s">
        <v>331</v>
      </c>
      <c r="BF16" s="51" t="s">
        <v>331</v>
      </c>
      <c r="BG16" s="128" t="s">
        <v>911</v>
      </c>
      <c r="BH16" s="128" t="s">
        <v>911</v>
      </c>
      <c r="BI16" s="128" t="s">
        <v>853</v>
      </c>
      <c r="BJ16" s="128" t="s">
        <v>853</v>
      </c>
      <c r="BK16" s="128">
        <v>0</v>
      </c>
      <c r="BL16" s="131">
        <v>0</v>
      </c>
      <c r="BM16" s="128">
        <v>0</v>
      </c>
      <c r="BN16" s="131">
        <v>0</v>
      </c>
      <c r="BO16" s="128">
        <v>0</v>
      </c>
      <c r="BP16" s="131">
        <v>0</v>
      </c>
      <c r="BQ16" s="128">
        <v>14</v>
      </c>
      <c r="BR16" s="131">
        <v>100</v>
      </c>
      <c r="BS16" s="128">
        <v>14</v>
      </c>
      <c r="BT16" s="2"/>
      <c r="BU16" s="3"/>
      <c r="BV16" s="3"/>
      <c r="BW16" s="3"/>
      <c r="BX16" s="3"/>
    </row>
    <row r="17" spans="1:76" ht="15">
      <c r="A17" s="14" t="s">
        <v>223</v>
      </c>
      <c r="B17" s="15"/>
      <c r="C17" s="15" t="s">
        <v>64</v>
      </c>
      <c r="D17" s="93">
        <v>162.0286838952593</v>
      </c>
      <c r="E17" s="81"/>
      <c r="F17" s="112" t="s">
        <v>345</v>
      </c>
      <c r="G17" s="15"/>
      <c r="H17" s="16" t="s">
        <v>223</v>
      </c>
      <c r="I17" s="66"/>
      <c r="J17" s="66"/>
      <c r="K17" s="114" t="s">
        <v>647</v>
      </c>
      <c r="L17" s="94">
        <v>1</v>
      </c>
      <c r="M17" s="95">
        <v>3647.251220703125</v>
      </c>
      <c r="N17" s="95">
        <v>8912.0849609375</v>
      </c>
      <c r="O17" s="77"/>
      <c r="P17" s="96"/>
      <c r="Q17" s="96"/>
      <c r="R17" s="97"/>
      <c r="S17" s="51">
        <v>0</v>
      </c>
      <c r="T17" s="51">
        <v>1</v>
      </c>
      <c r="U17" s="52">
        <v>0</v>
      </c>
      <c r="V17" s="52">
        <v>0.071429</v>
      </c>
      <c r="W17" s="52">
        <v>0.10506</v>
      </c>
      <c r="X17" s="52">
        <v>0.569028</v>
      </c>
      <c r="Y17" s="52">
        <v>0</v>
      </c>
      <c r="Z17" s="52">
        <v>0</v>
      </c>
      <c r="AA17" s="82">
        <v>17</v>
      </c>
      <c r="AB17" s="82"/>
      <c r="AC17" s="98"/>
      <c r="AD17" s="85" t="s">
        <v>517</v>
      </c>
      <c r="AE17" s="85">
        <v>35</v>
      </c>
      <c r="AF17" s="85">
        <v>6</v>
      </c>
      <c r="AG17" s="85">
        <v>428</v>
      </c>
      <c r="AH17" s="85">
        <v>55</v>
      </c>
      <c r="AI17" s="85"/>
      <c r="AJ17" s="85"/>
      <c r="AK17" s="85"/>
      <c r="AL17" s="85"/>
      <c r="AM17" s="85"/>
      <c r="AN17" s="87">
        <v>43251.03797453704</v>
      </c>
      <c r="AO17" s="85"/>
      <c r="AP17" s="85" t="b">
        <v>1</v>
      </c>
      <c r="AQ17" s="85" t="b">
        <v>0</v>
      </c>
      <c r="AR17" s="85" t="b">
        <v>0</v>
      </c>
      <c r="AS17" s="85"/>
      <c r="AT17" s="85">
        <v>0</v>
      </c>
      <c r="AU17" s="85"/>
      <c r="AV17" s="85" t="b">
        <v>0</v>
      </c>
      <c r="AW17" s="85" t="s">
        <v>602</v>
      </c>
      <c r="AX17" s="89" t="s">
        <v>617</v>
      </c>
      <c r="AY17" s="85" t="s">
        <v>66</v>
      </c>
      <c r="AZ17" s="85" t="str">
        <f>REPLACE(INDEX(GroupVertices[Group],MATCH(Vertices[[#This Row],[Vertex]],GroupVertices[Vertex],0)),1,1,"")</f>
        <v>2</v>
      </c>
      <c r="BA17" s="51" t="s">
        <v>296</v>
      </c>
      <c r="BB17" s="51" t="s">
        <v>296</v>
      </c>
      <c r="BC17" s="51" t="s">
        <v>323</v>
      </c>
      <c r="BD17" s="51" t="s">
        <v>323</v>
      </c>
      <c r="BE17" s="51"/>
      <c r="BF17" s="51"/>
      <c r="BG17" s="128" t="s">
        <v>912</v>
      </c>
      <c r="BH17" s="128" t="s">
        <v>912</v>
      </c>
      <c r="BI17" s="128" t="s">
        <v>939</v>
      </c>
      <c r="BJ17" s="128" t="s">
        <v>939</v>
      </c>
      <c r="BK17" s="128">
        <v>0</v>
      </c>
      <c r="BL17" s="131">
        <v>0</v>
      </c>
      <c r="BM17" s="128">
        <v>0</v>
      </c>
      <c r="BN17" s="131">
        <v>0</v>
      </c>
      <c r="BO17" s="128">
        <v>0</v>
      </c>
      <c r="BP17" s="131">
        <v>0</v>
      </c>
      <c r="BQ17" s="128">
        <v>20</v>
      </c>
      <c r="BR17" s="131">
        <v>100</v>
      </c>
      <c r="BS17" s="128">
        <v>20</v>
      </c>
      <c r="BT17" s="2"/>
      <c r="BU17" s="3"/>
      <c r="BV17" s="3"/>
      <c r="BW17" s="3"/>
      <c r="BX17" s="3"/>
    </row>
    <row r="18" spans="1:76" ht="15">
      <c r="A18" s="14" t="s">
        <v>224</v>
      </c>
      <c r="B18" s="15"/>
      <c r="C18" s="15" t="s">
        <v>64</v>
      </c>
      <c r="D18" s="93">
        <v>190.1149980033088</v>
      </c>
      <c r="E18" s="81"/>
      <c r="F18" s="112" t="s">
        <v>346</v>
      </c>
      <c r="G18" s="15"/>
      <c r="H18" s="16" t="s">
        <v>224</v>
      </c>
      <c r="I18" s="66"/>
      <c r="J18" s="66"/>
      <c r="K18" s="114" t="s">
        <v>648</v>
      </c>
      <c r="L18" s="94">
        <v>1</v>
      </c>
      <c r="M18" s="95">
        <v>4231.220703125</v>
      </c>
      <c r="N18" s="95">
        <v>1229.288818359375</v>
      </c>
      <c r="O18" s="77"/>
      <c r="P18" s="96"/>
      <c r="Q18" s="96"/>
      <c r="R18" s="97"/>
      <c r="S18" s="51">
        <v>0</v>
      </c>
      <c r="T18" s="51">
        <v>1</v>
      </c>
      <c r="U18" s="52">
        <v>0</v>
      </c>
      <c r="V18" s="52">
        <v>0.2</v>
      </c>
      <c r="W18" s="52">
        <v>0</v>
      </c>
      <c r="X18" s="52">
        <v>0.693682</v>
      </c>
      <c r="Y18" s="52">
        <v>0</v>
      </c>
      <c r="Z18" s="52">
        <v>0</v>
      </c>
      <c r="AA18" s="82">
        <v>18</v>
      </c>
      <c r="AB18" s="82"/>
      <c r="AC18" s="98"/>
      <c r="AD18" s="85" t="s">
        <v>518</v>
      </c>
      <c r="AE18" s="85">
        <v>5842</v>
      </c>
      <c r="AF18" s="85">
        <v>5881</v>
      </c>
      <c r="AG18" s="85">
        <v>78890</v>
      </c>
      <c r="AH18" s="85">
        <v>66</v>
      </c>
      <c r="AI18" s="85"/>
      <c r="AJ18" s="85" t="s">
        <v>543</v>
      </c>
      <c r="AK18" s="85" t="s">
        <v>558</v>
      </c>
      <c r="AL18" s="85"/>
      <c r="AM18" s="85"/>
      <c r="AN18" s="87">
        <v>40995.44664351852</v>
      </c>
      <c r="AO18" s="85"/>
      <c r="AP18" s="85" t="b">
        <v>0</v>
      </c>
      <c r="AQ18" s="85" t="b">
        <v>0</v>
      </c>
      <c r="AR18" s="85" t="b">
        <v>0</v>
      </c>
      <c r="AS18" s="85"/>
      <c r="AT18" s="85">
        <v>1</v>
      </c>
      <c r="AU18" s="89" t="s">
        <v>594</v>
      </c>
      <c r="AV18" s="85" t="b">
        <v>0</v>
      </c>
      <c r="AW18" s="85" t="s">
        <v>602</v>
      </c>
      <c r="AX18" s="89" t="s">
        <v>618</v>
      </c>
      <c r="AY18" s="85" t="s">
        <v>66</v>
      </c>
      <c r="AZ18" s="85" t="str">
        <f>REPLACE(INDEX(GroupVertices[Group],MATCH(Vertices[[#This Row],[Vertex]],GroupVertices[Vertex],0)),1,1,"")</f>
        <v>3</v>
      </c>
      <c r="BA18" s="51" t="s">
        <v>297</v>
      </c>
      <c r="BB18" s="51" t="s">
        <v>297</v>
      </c>
      <c r="BC18" s="51" t="s">
        <v>325</v>
      </c>
      <c r="BD18" s="51" t="s">
        <v>325</v>
      </c>
      <c r="BE18" s="51" t="s">
        <v>328</v>
      </c>
      <c r="BF18" s="51" t="s">
        <v>328</v>
      </c>
      <c r="BG18" s="128" t="s">
        <v>913</v>
      </c>
      <c r="BH18" s="128" t="s">
        <v>913</v>
      </c>
      <c r="BI18" s="128" t="s">
        <v>940</v>
      </c>
      <c r="BJ18" s="128" t="s">
        <v>940</v>
      </c>
      <c r="BK18" s="128">
        <v>0</v>
      </c>
      <c r="BL18" s="131">
        <v>0</v>
      </c>
      <c r="BM18" s="128">
        <v>0</v>
      </c>
      <c r="BN18" s="131">
        <v>0</v>
      </c>
      <c r="BO18" s="128">
        <v>0</v>
      </c>
      <c r="BP18" s="131">
        <v>0</v>
      </c>
      <c r="BQ18" s="128">
        <v>15</v>
      </c>
      <c r="BR18" s="131">
        <v>100</v>
      </c>
      <c r="BS18" s="128">
        <v>15</v>
      </c>
      <c r="BT18" s="2"/>
      <c r="BU18" s="3"/>
      <c r="BV18" s="3"/>
      <c r="BW18" s="3"/>
      <c r="BX18" s="3"/>
    </row>
    <row r="19" spans="1:76" ht="15">
      <c r="A19" s="14" t="s">
        <v>225</v>
      </c>
      <c r="B19" s="15"/>
      <c r="C19" s="15" t="s">
        <v>64</v>
      </c>
      <c r="D19" s="93">
        <v>163.22384619772947</v>
      </c>
      <c r="E19" s="81"/>
      <c r="F19" s="112" t="s">
        <v>347</v>
      </c>
      <c r="G19" s="15"/>
      <c r="H19" s="16" t="s">
        <v>225</v>
      </c>
      <c r="I19" s="66"/>
      <c r="J19" s="66"/>
      <c r="K19" s="114" t="s">
        <v>649</v>
      </c>
      <c r="L19" s="94">
        <v>1</v>
      </c>
      <c r="M19" s="95">
        <v>963.1915283203125</v>
      </c>
      <c r="N19" s="95">
        <v>1282.2247314453125</v>
      </c>
      <c r="O19" s="77"/>
      <c r="P19" s="96"/>
      <c r="Q19" s="96"/>
      <c r="R19" s="97"/>
      <c r="S19" s="51">
        <v>1</v>
      </c>
      <c r="T19" s="51">
        <v>1</v>
      </c>
      <c r="U19" s="52">
        <v>0</v>
      </c>
      <c r="V19" s="52">
        <v>0</v>
      </c>
      <c r="W19" s="52">
        <v>0</v>
      </c>
      <c r="X19" s="52">
        <v>0.999982</v>
      </c>
      <c r="Y19" s="52">
        <v>0</v>
      </c>
      <c r="Z19" s="52" t="s">
        <v>719</v>
      </c>
      <c r="AA19" s="82">
        <v>19</v>
      </c>
      <c r="AB19" s="82"/>
      <c r="AC19" s="98"/>
      <c r="AD19" s="85" t="s">
        <v>519</v>
      </c>
      <c r="AE19" s="85">
        <v>30</v>
      </c>
      <c r="AF19" s="85">
        <v>256</v>
      </c>
      <c r="AG19" s="85">
        <v>160074</v>
      </c>
      <c r="AH19" s="85">
        <v>1</v>
      </c>
      <c r="AI19" s="85"/>
      <c r="AJ19" s="85" t="s">
        <v>544</v>
      </c>
      <c r="AK19" s="85" t="s">
        <v>559</v>
      </c>
      <c r="AL19" s="85"/>
      <c r="AM19" s="85"/>
      <c r="AN19" s="87">
        <v>41483.59310185185</v>
      </c>
      <c r="AO19" s="89" t="s">
        <v>583</v>
      </c>
      <c r="AP19" s="85" t="b">
        <v>1</v>
      </c>
      <c r="AQ19" s="85" t="b">
        <v>0</v>
      </c>
      <c r="AR19" s="85" t="b">
        <v>0</v>
      </c>
      <c r="AS19" s="85"/>
      <c r="AT19" s="85">
        <v>9</v>
      </c>
      <c r="AU19" s="89" t="s">
        <v>594</v>
      </c>
      <c r="AV19" s="85" t="b">
        <v>0</v>
      </c>
      <c r="AW19" s="85" t="s">
        <v>602</v>
      </c>
      <c r="AX19" s="89" t="s">
        <v>619</v>
      </c>
      <c r="AY19" s="85" t="s">
        <v>66</v>
      </c>
      <c r="AZ19" s="85" t="str">
        <f>REPLACE(INDEX(GroupVertices[Group],MATCH(Vertices[[#This Row],[Vertex]],GroupVertices[Vertex],0)),1,1,"")</f>
        <v>1</v>
      </c>
      <c r="BA19" s="51" t="s">
        <v>298</v>
      </c>
      <c r="BB19" s="51" t="s">
        <v>298</v>
      </c>
      <c r="BC19" s="51" t="s">
        <v>326</v>
      </c>
      <c r="BD19" s="51" t="s">
        <v>326</v>
      </c>
      <c r="BE19" s="51"/>
      <c r="BF19" s="51"/>
      <c r="BG19" s="128" t="s">
        <v>914</v>
      </c>
      <c r="BH19" s="128" t="s">
        <v>914</v>
      </c>
      <c r="BI19" s="128" t="s">
        <v>941</v>
      </c>
      <c r="BJ19" s="128" t="s">
        <v>941</v>
      </c>
      <c r="BK19" s="128">
        <v>0</v>
      </c>
      <c r="BL19" s="131">
        <v>0</v>
      </c>
      <c r="BM19" s="128">
        <v>0</v>
      </c>
      <c r="BN19" s="131">
        <v>0</v>
      </c>
      <c r="BO19" s="128">
        <v>0</v>
      </c>
      <c r="BP19" s="131">
        <v>0</v>
      </c>
      <c r="BQ19" s="128">
        <v>9</v>
      </c>
      <c r="BR19" s="131">
        <v>100</v>
      </c>
      <c r="BS19" s="128">
        <v>9</v>
      </c>
      <c r="BT19" s="2"/>
      <c r="BU19" s="3"/>
      <c r="BV19" s="3"/>
      <c r="BW19" s="3"/>
      <c r="BX19" s="3"/>
    </row>
    <row r="20" spans="1:76" ht="15">
      <c r="A20" s="14" t="s">
        <v>226</v>
      </c>
      <c r="B20" s="15"/>
      <c r="C20" s="15" t="s">
        <v>64</v>
      </c>
      <c r="D20" s="93">
        <v>177.42237435107535</v>
      </c>
      <c r="E20" s="81"/>
      <c r="F20" s="112" t="s">
        <v>348</v>
      </c>
      <c r="G20" s="15"/>
      <c r="H20" s="16" t="s">
        <v>226</v>
      </c>
      <c r="I20" s="66"/>
      <c r="J20" s="66"/>
      <c r="K20" s="114" t="s">
        <v>650</v>
      </c>
      <c r="L20" s="94">
        <v>1</v>
      </c>
      <c r="M20" s="95">
        <v>9086.1611328125</v>
      </c>
      <c r="N20" s="95">
        <v>8740.302734375</v>
      </c>
      <c r="O20" s="77"/>
      <c r="P20" s="96"/>
      <c r="Q20" s="96"/>
      <c r="R20" s="97"/>
      <c r="S20" s="51">
        <v>0</v>
      </c>
      <c r="T20" s="51">
        <v>1</v>
      </c>
      <c r="U20" s="52">
        <v>0</v>
      </c>
      <c r="V20" s="52">
        <v>0.333333</v>
      </c>
      <c r="W20" s="52">
        <v>0</v>
      </c>
      <c r="X20" s="52">
        <v>0.638287</v>
      </c>
      <c r="Y20" s="52">
        <v>0</v>
      </c>
      <c r="Z20" s="52">
        <v>0</v>
      </c>
      <c r="AA20" s="82">
        <v>20</v>
      </c>
      <c r="AB20" s="82"/>
      <c r="AC20" s="98"/>
      <c r="AD20" s="85" t="s">
        <v>520</v>
      </c>
      <c r="AE20" s="85">
        <v>4988</v>
      </c>
      <c r="AF20" s="85">
        <v>3226</v>
      </c>
      <c r="AG20" s="85">
        <v>40485</v>
      </c>
      <c r="AH20" s="85">
        <v>11641</v>
      </c>
      <c r="AI20" s="85"/>
      <c r="AJ20" s="85" t="s">
        <v>545</v>
      </c>
      <c r="AK20" s="85" t="s">
        <v>560</v>
      </c>
      <c r="AL20" s="85"/>
      <c r="AM20" s="85"/>
      <c r="AN20" s="87">
        <v>42145.598541666666</v>
      </c>
      <c r="AO20" s="89" t="s">
        <v>584</v>
      </c>
      <c r="AP20" s="85" t="b">
        <v>1</v>
      </c>
      <c r="AQ20" s="85" t="b">
        <v>0</v>
      </c>
      <c r="AR20" s="85" t="b">
        <v>1</v>
      </c>
      <c r="AS20" s="85"/>
      <c r="AT20" s="85">
        <v>11</v>
      </c>
      <c r="AU20" s="89" t="s">
        <v>594</v>
      </c>
      <c r="AV20" s="85" t="b">
        <v>0</v>
      </c>
      <c r="AW20" s="85" t="s">
        <v>602</v>
      </c>
      <c r="AX20" s="89" t="s">
        <v>620</v>
      </c>
      <c r="AY20" s="85" t="s">
        <v>66</v>
      </c>
      <c r="AZ20" s="85" t="str">
        <f>REPLACE(INDEX(GroupVertices[Group],MATCH(Vertices[[#This Row],[Vertex]],GroupVertices[Vertex],0)),1,1,"")</f>
        <v>4</v>
      </c>
      <c r="BA20" s="51"/>
      <c r="BB20" s="51"/>
      <c r="BC20" s="51"/>
      <c r="BD20" s="51"/>
      <c r="BE20" s="51" t="s">
        <v>332</v>
      </c>
      <c r="BF20" s="51" t="s">
        <v>332</v>
      </c>
      <c r="BG20" s="128" t="s">
        <v>915</v>
      </c>
      <c r="BH20" s="128" t="s">
        <v>915</v>
      </c>
      <c r="BI20" s="128" t="s">
        <v>942</v>
      </c>
      <c r="BJ20" s="128" t="s">
        <v>942</v>
      </c>
      <c r="BK20" s="128">
        <v>0</v>
      </c>
      <c r="BL20" s="131">
        <v>0</v>
      </c>
      <c r="BM20" s="128">
        <v>0</v>
      </c>
      <c r="BN20" s="131">
        <v>0</v>
      </c>
      <c r="BO20" s="128">
        <v>0</v>
      </c>
      <c r="BP20" s="131">
        <v>0</v>
      </c>
      <c r="BQ20" s="128">
        <v>20</v>
      </c>
      <c r="BR20" s="131">
        <v>100</v>
      </c>
      <c r="BS20" s="128">
        <v>20</v>
      </c>
      <c r="BT20" s="2"/>
      <c r="BU20" s="3"/>
      <c r="BV20" s="3"/>
      <c r="BW20" s="3"/>
      <c r="BX20" s="3"/>
    </row>
    <row r="21" spans="1:76" ht="15">
      <c r="A21" s="14" t="s">
        <v>227</v>
      </c>
      <c r="B21" s="15"/>
      <c r="C21" s="15" t="s">
        <v>64</v>
      </c>
      <c r="D21" s="93">
        <v>198.30903074904444</v>
      </c>
      <c r="E21" s="81"/>
      <c r="F21" s="112" t="s">
        <v>349</v>
      </c>
      <c r="G21" s="15"/>
      <c r="H21" s="16" t="s">
        <v>227</v>
      </c>
      <c r="I21" s="66"/>
      <c r="J21" s="66"/>
      <c r="K21" s="114" t="s">
        <v>651</v>
      </c>
      <c r="L21" s="94">
        <v>500.9</v>
      </c>
      <c r="M21" s="95">
        <v>9086.1611328125</v>
      </c>
      <c r="N21" s="95">
        <v>5117.13525390625</v>
      </c>
      <c r="O21" s="77"/>
      <c r="P21" s="96"/>
      <c r="Q21" s="96"/>
      <c r="R21" s="97"/>
      <c r="S21" s="51">
        <v>3</v>
      </c>
      <c r="T21" s="51">
        <v>1</v>
      </c>
      <c r="U21" s="52">
        <v>2</v>
      </c>
      <c r="V21" s="52">
        <v>0.5</v>
      </c>
      <c r="W21" s="52">
        <v>0</v>
      </c>
      <c r="X21" s="52">
        <v>1.723372</v>
      </c>
      <c r="Y21" s="52">
        <v>0</v>
      </c>
      <c r="Z21" s="52">
        <v>0</v>
      </c>
      <c r="AA21" s="82">
        <v>21</v>
      </c>
      <c r="AB21" s="82"/>
      <c r="AC21" s="98"/>
      <c r="AD21" s="85" t="s">
        <v>521</v>
      </c>
      <c r="AE21" s="85">
        <v>4452</v>
      </c>
      <c r="AF21" s="85">
        <v>7595</v>
      </c>
      <c r="AG21" s="85">
        <v>33948</v>
      </c>
      <c r="AH21" s="85">
        <v>102</v>
      </c>
      <c r="AI21" s="85"/>
      <c r="AJ21" s="85" t="s">
        <v>546</v>
      </c>
      <c r="AK21" s="85"/>
      <c r="AL21" s="85"/>
      <c r="AM21" s="85"/>
      <c r="AN21" s="87">
        <v>41323.48578703704</v>
      </c>
      <c r="AO21" s="89" t="s">
        <v>585</v>
      </c>
      <c r="AP21" s="85" t="b">
        <v>1</v>
      </c>
      <c r="AQ21" s="85" t="b">
        <v>0</v>
      </c>
      <c r="AR21" s="85" t="b">
        <v>1</v>
      </c>
      <c r="AS21" s="85"/>
      <c r="AT21" s="85">
        <v>8</v>
      </c>
      <c r="AU21" s="89" t="s">
        <v>594</v>
      </c>
      <c r="AV21" s="85" t="b">
        <v>0</v>
      </c>
      <c r="AW21" s="85" t="s">
        <v>602</v>
      </c>
      <c r="AX21" s="89" t="s">
        <v>621</v>
      </c>
      <c r="AY21" s="85" t="s">
        <v>66</v>
      </c>
      <c r="AZ21" s="85" t="str">
        <f>REPLACE(INDEX(GroupVertices[Group],MATCH(Vertices[[#This Row],[Vertex]],GroupVertices[Vertex],0)),1,1,"")</f>
        <v>4</v>
      </c>
      <c r="BA21" s="51" t="s">
        <v>299</v>
      </c>
      <c r="BB21" s="51" t="s">
        <v>299</v>
      </c>
      <c r="BC21" s="51" t="s">
        <v>323</v>
      </c>
      <c r="BD21" s="51" t="s">
        <v>323</v>
      </c>
      <c r="BE21" s="51" t="s">
        <v>332</v>
      </c>
      <c r="BF21" s="51" t="s">
        <v>332</v>
      </c>
      <c r="BG21" s="128" t="s">
        <v>916</v>
      </c>
      <c r="BH21" s="128" t="s">
        <v>916</v>
      </c>
      <c r="BI21" s="128" t="s">
        <v>855</v>
      </c>
      <c r="BJ21" s="128" t="s">
        <v>855</v>
      </c>
      <c r="BK21" s="128">
        <v>0</v>
      </c>
      <c r="BL21" s="131">
        <v>0</v>
      </c>
      <c r="BM21" s="128">
        <v>0</v>
      </c>
      <c r="BN21" s="131">
        <v>0</v>
      </c>
      <c r="BO21" s="128">
        <v>0</v>
      </c>
      <c r="BP21" s="131">
        <v>0</v>
      </c>
      <c r="BQ21" s="128">
        <v>17</v>
      </c>
      <c r="BR21" s="131">
        <v>100</v>
      </c>
      <c r="BS21" s="128">
        <v>17</v>
      </c>
      <c r="BT21" s="2"/>
      <c r="BU21" s="3"/>
      <c r="BV21" s="3"/>
      <c r="BW21" s="3"/>
      <c r="BX21" s="3"/>
    </row>
    <row r="22" spans="1:76" ht="15">
      <c r="A22" s="14" t="s">
        <v>228</v>
      </c>
      <c r="B22" s="15"/>
      <c r="C22" s="15" t="s">
        <v>64</v>
      </c>
      <c r="D22" s="93">
        <v>166.16394546180615</v>
      </c>
      <c r="E22" s="81"/>
      <c r="F22" s="112" t="s">
        <v>350</v>
      </c>
      <c r="G22" s="15"/>
      <c r="H22" s="16" t="s">
        <v>228</v>
      </c>
      <c r="I22" s="66"/>
      <c r="J22" s="66"/>
      <c r="K22" s="114" t="s">
        <v>652</v>
      </c>
      <c r="L22" s="94">
        <v>1</v>
      </c>
      <c r="M22" s="95">
        <v>9086.1611328125</v>
      </c>
      <c r="N22" s="95">
        <v>6928.71875</v>
      </c>
      <c r="O22" s="77"/>
      <c r="P22" s="96"/>
      <c r="Q22" s="96"/>
      <c r="R22" s="97"/>
      <c r="S22" s="51">
        <v>0</v>
      </c>
      <c r="T22" s="51">
        <v>1</v>
      </c>
      <c r="U22" s="52">
        <v>0</v>
      </c>
      <c r="V22" s="52">
        <v>0.333333</v>
      </c>
      <c r="W22" s="52">
        <v>0</v>
      </c>
      <c r="X22" s="52">
        <v>0.638287</v>
      </c>
      <c r="Y22" s="52">
        <v>0</v>
      </c>
      <c r="Z22" s="52">
        <v>0</v>
      </c>
      <c r="AA22" s="82">
        <v>22</v>
      </c>
      <c r="AB22" s="82"/>
      <c r="AC22" s="98"/>
      <c r="AD22" s="85" t="s">
        <v>228</v>
      </c>
      <c r="AE22" s="85">
        <v>1224</v>
      </c>
      <c r="AF22" s="85">
        <v>871</v>
      </c>
      <c r="AG22" s="85">
        <v>23209</v>
      </c>
      <c r="AH22" s="85">
        <v>47970</v>
      </c>
      <c r="AI22" s="85"/>
      <c r="AJ22" s="85"/>
      <c r="AK22" s="85" t="s">
        <v>561</v>
      </c>
      <c r="AL22" s="85"/>
      <c r="AM22" s="85"/>
      <c r="AN22" s="87">
        <v>43145.69917824074</v>
      </c>
      <c r="AO22" s="89" t="s">
        <v>586</v>
      </c>
      <c r="AP22" s="85" t="b">
        <v>1</v>
      </c>
      <c r="AQ22" s="85" t="b">
        <v>0</v>
      </c>
      <c r="AR22" s="85" t="b">
        <v>0</v>
      </c>
      <c r="AS22" s="85"/>
      <c r="AT22" s="85">
        <v>0</v>
      </c>
      <c r="AU22" s="85"/>
      <c r="AV22" s="85" t="b">
        <v>0</v>
      </c>
      <c r="AW22" s="85" t="s">
        <v>602</v>
      </c>
      <c r="AX22" s="89" t="s">
        <v>622</v>
      </c>
      <c r="AY22" s="85" t="s">
        <v>66</v>
      </c>
      <c r="AZ22" s="85" t="str">
        <f>REPLACE(INDEX(GroupVertices[Group],MATCH(Vertices[[#This Row],[Vertex]],GroupVertices[Vertex],0)),1,1,"")</f>
        <v>4</v>
      </c>
      <c r="BA22" s="51"/>
      <c r="BB22" s="51"/>
      <c r="BC22" s="51"/>
      <c r="BD22" s="51"/>
      <c r="BE22" s="51" t="s">
        <v>332</v>
      </c>
      <c r="BF22" s="51" t="s">
        <v>332</v>
      </c>
      <c r="BG22" s="128" t="s">
        <v>915</v>
      </c>
      <c r="BH22" s="128" t="s">
        <v>915</v>
      </c>
      <c r="BI22" s="128" t="s">
        <v>942</v>
      </c>
      <c r="BJ22" s="128" t="s">
        <v>942</v>
      </c>
      <c r="BK22" s="128">
        <v>0</v>
      </c>
      <c r="BL22" s="131">
        <v>0</v>
      </c>
      <c r="BM22" s="128">
        <v>0</v>
      </c>
      <c r="BN22" s="131">
        <v>0</v>
      </c>
      <c r="BO22" s="128">
        <v>0</v>
      </c>
      <c r="BP22" s="131">
        <v>0</v>
      </c>
      <c r="BQ22" s="128">
        <v>20</v>
      </c>
      <c r="BR22" s="131">
        <v>100</v>
      </c>
      <c r="BS22" s="128">
        <v>20</v>
      </c>
      <c r="BT22" s="2"/>
      <c r="BU22" s="3"/>
      <c r="BV22" s="3"/>
      <c r="BW22" s="3"/>
      <c r="BX22" s="3"/>
    </row>
    <row r="23" spans="1:76" ht="15">
      <c r="A23" s="14" t="s">
        <v>229</v>
      </c>
      <c r="B23" s="15"/>
      <c r="C23" s="15" t="s">
        <v>64</v>
      </c>
      <c r="D23" s="93">
        <v>162.1242968794569</v>
      </c>
      <c r="E23" s="81"/>
      <c r="F23" s="112" t="s">
        <v>351</v>
      </c>
      <c r="G23" s="15"/>
      <c r="H23" s="16" t="s">
        <v>229</v>
      </c>
      <c r="I23" s="66"/>
      <c r="J23" s="66"/>
      <c r="K23" s="114" t="s">
        <v>653</v>
      </c>
      <c r="L23" s="94">
        <v>1</v>
      </c>
      <c r="M23" s="95">
        <v>3462.94140625</v>
      </c>
      <c r="N23" s="95">
        <v>5553.2265625</v>
      </c>
      <c r="O23" s="77"/>
      <c r="P23" s="96"/>
      <c r="Q23" s="96"/>
      <c r="R23" s="97"/>
      <c r="S23" s="51">
        <v>0</v>
      </c>
      <c r="T23" s="51">
        <v>1</v>
      </c>
      <c r="U23" s="52">
        <v>0</v>
      </c>
      <c r="V23" s="52">
        <v>0.071429</v>
      </c>
      <c r="W23" s="52">
        <v>0.10506</v>
      </c>
      <c r="X23" s="52">
        <v>0.569028</v>
      </c>
      <c r="Y23" s="52">
        <v>0</v>
      </c>
      <c r="Z23" s="52">
        <v>0</v>
      </c>
      <c r="AA23" s="82">
        <v>23</v>
      </c>
      <c r="AB23" s="82"/>
      <c r="AC23" s="98"/>
      <c r="AD23" s="85" t="s">
        <v>522</v>
      </c>
      <c r="AE23" s="85">
        <v>88</v>
      </c>
      <c r="AF23" s="85">
        <v>26</v>
      </c>
      <c r="AG23" s="85">
        <v>2232</v>
      </c>
      <c r="AH23" s="85">
        <v>1220</v>
      </c>
      <c r="AI23" s="85"/>
      <c r="AJ23" s="85" t="s">
        <v>547</v>
      </c>
      <c r="AK23" s="85"/>
      <c r="AL23" s="85"/>
      <c r="AM23" s="85"/>
      <c r="AN23" s="87">
        <v>43546.90195601852</v>
      </c>
      <c r="AO23" s="89" t="s">
        <v>587</v>
      </c>
      <c r="AP23" s="85" t="b">
        <v>1</v>
      </c>
      <c r="AQ23" s="85" t="b">
        <v>0</v>
      </c>
      <c r="AR23" s="85" t="b">
        <v>1</v>
      </c>
      <c r="AS23" s="85"/>
      <c r="AT23" s="85">
        <v>0</v>
      </c>
      <c r="AU23" s="85"/>
      <c r="AV23" s="85" t="b">
        <v>0</v>
      </c>
      <c r="AW23" s="85" t="s">
        <v>602</v>
      </c>
      <c r="AX23" s="89" t="s">
        <v>623</v>
      </c>
      <c r="AY23" s="85" t="s">
        <v>66</v>
      </c>
      <c r="AZ23" s="85" t="str">
        <f>REPLACE(INDEX(GroupVertices[Group],MATCH(Vertices[[#This Row],[Vertex]],GroupVertices[Vertex],0)),1,1,"")</f>
        <v>2</v>
      </c>
      <c r="BA23" s="51"/>
      <c r="BB23" s="51"/>
      <c r="BC23" s="51"/>
      <c r="BD23" s="51"/>
      <c r="BE23" s="51"/>
      <c r="BF23" s="51"/>
      <c r="BG23" s="128" t="s">
        <v>917</v>
      </c>
      <c r="BH23" s="128" t="s">
        <v>917</v>
      </c>
      <c r="BI23" s="128" t="s">
        <v>943</v>
      </c>
      <c r="BJ23" s="128" t="s">
        <v>943</v>
      </c>
      <c r="BK23" s="128">
        <v>0</v>
      </c>
      <c r="BL23" s="131">
        <v>0</v>
      </c>
      <c r="BM23" s="128">
        <v>0</v>
      </c>
      <c r="BN23" s="131">
        <v>0</v>
      </c>
      <c r="BO23" s="128">
        <v>0</v>
      </c>
      <c r="BP23" s="131">
        <v>0</v>
      </c>
      <c r="BQ23" s="128">
        <v>12</v>
      </c>
      <c r="BR23" s="131">
        <v>100</v>
      </c>
      <c r="BS23" s="128">
        <v>12</v>
      </c>
      <c r="BT23" s="2"/>
      <c r="BU23" s="3"/>
      <c r="BV23" s="3"/>
      <c r="BW23" s="3"/>
      <c r="BX23" s="3"/>
    </row>
    <row r="24" spans="1:76" ht="15">
      <c r="A24" s="14" t="s">
        <v>230</v>
      </c>
      <c r="B24" s="15"/>
      <c r="C24" s="15" t="s">
        <v>64</v>
      </c>
      <c r="D24" s="93">
        <v>162</v>
      </c>
      <c r="E24" s="81"/>
      <c r="F24" s="112" t="s">
        <v>352</v>
      </c>
      <c r="G24" s="15"/>
      <c r="H24" s="16" t="s">
        <v>230</v>
      </c>
      <c r="I24" s="66"/>
      <c r="J24" s="66"/>
      <c r="K24" s="114" t="s">
        <v>654</v>
      </c>
      <c r="L24" s="94">
        <v>1</v>
      </c>
      <c r="M24" s="95">
        <v>2499.75</v>
      </c>
      <c r="N24" s="95">
        <v>8716.775390625</v>
      </c>
      <c r="O24" s="77"/>
      <c r="P24" s="96"/>
      <c r="Q24" s="96"/>
      <c r="R24" s="97"/>
      <c r="S24" s="51">
        <v>1</v>
      </c>
      <c r="T24" s="51">
        <v>1</v>
      </c>
      <c r="U24" s="52">
        <v>0</v>
      </c>
      <c r="V24" s="52">
        <v>0</v>
      </c>
      <c r="W24" s="52">
        <v>0</v>
      </c>
      <c r="X24" s="52">
        <v>0.999982</v>
      </c>
      <c r="Y24" s="52">
        <v>0</v>
      </c>
      <c r="Z24" s="52" t="s">
        <v>719</v>
      </c>
      <c r="AA24" s="82">
        <v>24</v>
      </c>
      <c r="AB24" s="82"/>
      <c r="AC24" s="98"/>
      <c r="AD24" s="85" t="s">
        <v>523</v>
      </c>
      <c r="AE24" s="85">
        <v>3</v>
      </c>
      <c r="AF24" s="85">
        <v>0</v>
      </c>
      <c r="AG24" s="85">
        <v>2</v>
      </c>
      <c r="AH24" s="85">
        <v>0</v>
      </c>
      <c r="AI24" s="85"/>
      <c r="AJ24" s="85"/>
      <c r="AK24" s="85"/>
      <c r="AL24" s="85"/>
      <c r="AM24" s="85"/>
      <c r="AN24" s="87">
        <v>43690.86471064815</v>
      </c>
      <c r="AO24" s="85"/>
      <c r="AP24" s="85" t="b">
        <v>1</v>
      </c>
      <c r="AQ24" s="85" t="b">
        <v>0</v>
      </c>
      <c r="AR24" s="85" t="b">
        <v>0</v>
      </c>
      <c r="AS24" s="85"/>
      <c r="AT24" s="85">
        <v>0</v>
      </c>
      <c r="AU24" s="85"/>
      <c r="AV24" s="85" t="b">
        <v>0</v>
      </c>
      <c r="AW24" s="85" t="s">
        <v>602</v>
      </c>
      <c r="AX24" s="89" t="s">
        <v>624</v>
      </c>
      <c r="AY24" s="85" t="s">
        <v>66</v>
      </c>
      <c r="AZ24" s="85" t="str">
        <f>REPLACE(INDEX(GroupVertices[Group],MATCH(Vertices[[#This Row],[Vertex]],GroupVertices[Vertex],0)),1,1,"")</f>
        <v>1</v>
      </c>
      <c r="BA24" s="51"/>
      <c r="BB24" s="51"/>
      <c r="BC24" s="51"/>
      <c r="BD24" s="51"/>
      <c r="BE24" s="51"/>
      <c r="BF24" s="51"/>
      <c r="BG24" s="128" t="s">
        <v>458</v>
      </c>
      <c r="BH24" s="128" t="s">
        <v>458</v>
      </c>
      <c r="BI24" s="128" t="s">
        <v>458</v>
      </c>
      <c r="BJ24" s="128" t="s">
        <v>458</v>
      </c>
      <c r="BK24" s="128">
        <v>0</v>
      </c>
      <c r="BL24" s="131">
        <v>0</v>
      </c>
      <c r="BM24" s="128">
        <v>0</v>
      </c>
      <c r="BN24" s="131">
        <v>0</v>
      </c>
      <c r="BO24" s="128">
        <v>0</v>
      </c>
      <c r="BP24" s="131">
        <v>0</v>
      </c>
      <c r="BQ24" s="128">
        <v>1</v>
      </c>
      <c r="BR24" s="131">
        <v>100</v>
      </c>
      <c r="BS24" s="128">
        <v>1</v>
      </c>
      <c r="BT24" s="2"/>
      <c r="BU24" s="3"/>
      <c r="BV24" s="3"/>
      <c r="BW24" s="3"/>
      <c r="BX24" s="3"/>
    </row>
    <row r="25" spans="1:76" ht="15">
      <c r="A25" s="14" t="s">
        <v>231</v>
      </c>
      <c r="B25" s="15"/>
      <c r="C25" s="15" t="s">
        <v>64</v>
      </c>
      <c r="D25" s="93">
        <v>162.0047806492099</v>
      </c>
      <c r="E25" s="81"/>
      <c r="F25" s="112" t="s">
        <v>353</v>
      </c>
      <c r="G25" s="15"/>
      <c r="H25" s="16" t="s">
        <v>231</v>
      </c>
      <c r="I25" s="66"/>
      <c r="J25" s="66"/>
      <c r="K25" s="114" t="s">
        <v>655</v>
      </c>
      <c r="L25" s="94">
        <v>1</v>
      </c>
      <c r="M25" s="95">
        <v>6536.05859375</v>
      </c>
      <c r="N25" s="95">
        <v>6740.876953125</v>
      </c>
      <c r="O25" s="77"/>
      <c r="P25" s="96"/>
      <c r="Q25" s="96"/>
      <c r="R25" s="97"/>
      <c r="S25" s="51">
        <v>0</v>
      </c>
      <c r="T25" s="51">
        <v>1</v>
      </c>
      <c r="U25" s="52">
        <v>0</v>
      </c>
      <c r="V25" s="52">
        <v>0.071429</v>
      </c>
      <c r="W25" s="52">
        <v>0.10506</v>
      </c>
      <c r="X25" s="52">
        <v>0.569028</v>
      </c>
      <c r="Y25" s="52">
        <v>0</v>
      </c>
      <c r="Z25" s="52">
        <v>0</v>
      </c>
      <c r="AA25" s="82">
        <v>25</v>
      </c>
      <c r="AB25" s="82"/>
      <c r="AC25" s="98"/>
      <c r="AD25" s="85" t="s">
        <v>524</v>
      </c>
      <c r="AE25" s="85">
        <v>15</v>
      </c>
      <c r="AF25" s="85">
        <v>1</v>
      </c>
      <c r="AG25" s="85">
        <v>196</v>
      </c>
      <c r="AH25" s="85">
        <v>2</v>
      </c>
      <c r="AI25" s="85"/>
      <c r="AJ25" s="85" t="s">
        <v>548</v>
      </c>
      <c r="AK25" s="85"/>
      <c r="AL25" s="85"/>
      <c r="AM25" s="85"/>
      <c r="AN25" s="87">
        <v>43630.981307870374</v>
      </c>
      <c r="AO25" s="89" t="s">
        <v>588</v>
      </c>
      <c r="AP25" s="85" t="b">
        <v>1</v>
      </c>
      <c r="AQ25" s="85" t="b">
        <v>0</v>
      </c>
      <c r="AR25" s="85" t="b">
        <v>0</v>
      </c>
      <c r="AS25" s="85"/>
      <c r="AT25" s="85">
        <v>0</v>
      </c>
      <c r="AU25" s="85"/>
      <c r="AV25" s="85" t="b">
        <v>0</v>
      </c>
      <c r="AW25" s="85" t="s">
        <v>602</v>
      </c>
      <c r="AX25" s="89" t="s">
        <v>625</v>
      </c>
      <c r="AY25" s="85" t="s">
        <v>66</v>
      </c>
      <c r="AZ25" s="85" t="str">
        <f>REPLACE(INDEX(GroupVertices[Group],MATCH(Vertices[[#This Row],[Vertex]],GroupVertices[Vertex],0)),1,1,"")</f>
        <v>2</v>
      </c>
      <c r="BA25" s="51" t="s">
        <v>300</v>
      </c>
      <c r="BB25" s="51" t="s">
        <v>300</v>
      </c>
      <c r="BC25" s="51" t="s">
        <v>323</v>
      </c>
      <c r="BD25" s="51" t="s">
        <v>323</v>
      </c>
      <c r="BE25" s="51"/>
      <c r="BF25" s="51"/>
      <c r="BG25" s="128" t="s">
        <v>918</v>
      </c>
      <c r="BH25" s="128" t="s">
        <v>918</v>
      </c>
      <c r="BI25" s="128" t="s">
        <v>944</v>
      </c>
      <c r="BJ25" s="128" t="s">
        <v>944</v>
      </c>
      <c r="BK25" s="128">
        <v>0</v>
      </c>
      <c r="BL25" s="131">
        <v>0</v>
      </c>
      <c r="BM25" s="128">
        <v>0</v>
      </c>
      <c r="BN25" s="131">
        <v>0</v>
      </c>
      <c r="BO25" s="128">
        <v>0</v>
      </c>
      <c r="BP25" s="131">
        <v>0</v>
      </c>
      <c r="BQ25" s="128">
        <v>23</v>
      </c>
      <c r="BR25" s="131">
        <v>100</v>
      </c>
      <c r="BS25" s="128">
        <v>23</v>
      </c>
      <c r="BT25" s="2"/>
      <c r="BU25" s="3"/>
      <c r="BV25" s="3"/>
      <c r="BW25" s="3"/>
      <c r="BX25" s="3"/>
    </row>
    <row r="26" spans="1:76" ht="15">
      <c r="A26" s="14" t="s">
        <v>232</v>
      </c>
      <c r="B26" s="15"/>
      <c r="C26" s="15" t="s">
        <v>64</v>
      </c>
      <c r="D26" s="93">
        <v>193.18417479605225</v>
      </c>
      <c r="E26" s="81"/>
      <c r="F26" s="112" t="s">
        <v>354</v>
      </c>
      <c r="G26" s="15"/>
      <c r="H26" s="16" t="s">
        <v>232</v>
      </c>
      <c r="I26" s="66"/>
      <c r="J26" s="66"/>
      <c r="K26" s="114" t="s">
        <v>656</v>
      </c>
      <c r="L26" s="94">
        <v>1</v>
      </c>
      <c r="M26" s="95">
        <v>963.1915283203125</v>
      </c>
      <c r="N26" s="95">
        <v>8716.775390625</v>
      </c>
      <c r="O26" s="77"/>
      <c r="P26" s="96"/>
      <c r="Q26" s="96"/>
      <c r="R26" s="97"/>
      <c r="S26" s="51">
        <v>1</v>
      </c>
      <c r="T26" s="51">
        <v>1</v>
      </c>
      <c r="U26" s="52">
        <v>0</v>
      </c>
      <c r="V26" s="52">
        <v>0</v>
      </c>
      <c r="W26" s="52">
        <v>0</v>
      </c>
      <c r="X26" s="52">
        <v>0.999982</v>
      </c>
      <c r="Y26" s="52">
        <v>0</v>
      </c>
      <c r="Z26" s="52" t="s">
        <v>719</v>
      </c>
      <c r="AA26" s="82">
        <v>26</v>
      </c>
      <c r="AB26" s="82"/>
      <c r="AC26" s="98"/>
      <c r="AD26" s="85" t="s">
        <v>525</v>
      </c>
      <c r="AE26" s="85">
        <v>613</v>
      </c>
      <c r="AF26" s="85">
        <v>6523</v>
      </c>
      <c r="AG26" s="85">
        <v>10203</v>
      </c>
      <c r="AH26" s="85">
        <v>13</v>
      </c>
      <c r="AI26" s="85"/>
      <c r="AJ26" s="85" t="s">
        <v>549</v>
      </c>
      <c r="AK26" s="85" t="s">
        <v>562</v>
      </c>
      <c r="AL26" s="89" t="s">
        <v>569</v>
      </c>
      <c r="AM26" s="85"/>
      <c r="AN26" s="87">
        <v>41323.39913194445</v>
      </c>
      <c r="AO26" s="85"/>
      <c r="AP26" s="85" t="b">
        <v>0</v>
      </c>
      <c r="AQ26" s="85" t="b">
        <v>0</v>
      </c>
      <c r="AR26" s="85" t="b">
        <v>1</v>
      </c>
      <c r="AS26" s="85"/>
      <c r="AT26" s="85">
        <v>22</v>
      </c>
      <c r="AU26" s="89" t="s">
        <v>594</v>
      </c>
      <c r="AV26" s="85" t="b">
        <v>0</v>
      </c>
      <c r="AW26" s="85" t="s">
        <v>602</v>
      </c>
      <c r="AX26" s="89" t="s">
        <v>626</v>
      </c>
      <c r="AY26" s="85" t="s">
        <v>66</v>
      </c>
      <c r="AZ26" s="85" t="str">
        <f>REPLACE(INDEX(GroupVertices[Group],MATCH(Vertices[[#This Row],[Vertex]],GroupVertices[Vertex],0)),1,1,"")</f>
        <v>1</v>
      </c>
      <c r="BA26" s="51" t="s">
        <v>301</v>
      </c>
      <c r="BB26" s="51" t="s">
        <v>301</v>
      </c>
      <c r="BC26" s="51" t="s">
        <v>327</v>
      </c>
      <c r="BD26" s="51" t="s">
        <v>327</v>
      </c>
      <c r="BE26" s="51"/>
      <c r="BF26" s="51"/>
      <c r="BG26" s="128" t="s">
        <v>919</v>
      </c>
      <c r="BH26" s="128" t="s">
        <v>919</v>
      </c>
      <c r="BI26" s="128" t="s">
        <v>945</v>
      </c>
      <c r="BJ26" s="128" t="s">
        <v>945</v>
      </c>
      <c r="BK26" s="128">
        <v>0</v>
      </c>
      <c r="BL26" s="131">
        <v>0</v>
      </c>
      <c r="BM26" s="128">
        <v>0</v>
      </c>
      <c r="BN26" s="131">
        <v>0</v>
      </c>
      <c r="BO26" s="128">
        <v>0</v>
      </c>
      <c r="BP26" s="131">
        <v>0</v>
      </c>
      <c r="BQ26" s="128">
        <v>10</v>
      </c>
      <c r="BR26" s="131">
        <v>100</v>
      </c>
      <c r="BS26" s="128">
        <v>10</v>
      </c>
      <c r="BT26" s="2"/>
      <c r="BU26" s="3"/>
      <c r="BV26" s="3"/>
      <c r="BW26" s="3"/>
      <c r="BX26" s="3"/>
    </row>
    <row r="27" spans="1:76" ht="15">
      <c r="A27" s="14" t="s">
        <v>233</v>
      </c>
      <c r="B27" s="15"/>
      <c r="C27" s="15" t="s">
        <v>64</v>
      </c>
      <c r="D27" s="93">
        <v>162</v>
      </c>
      <c r="E27" s="81"/>
      <c r="F27" s="112" t="s">
        <v>355</v>
      </c>
      <c r="G27" s="15"/>
      <c r="H27" s="16" t="s">
        <v>233</v>
      </c>
      <c r="I27" s="66"/>
      <c r="J27" s="66"/>
      <c r="K27" s="114" t="s">
        <v>657</v>
      </c>
      <c r="L27" s="94">
        <v>1</v>
      </c>
      <c r="M27" s="95">
        <v>5248.32373046875</v>
      </c>
      <c r="N27" s="95">
        <v>4211.34375</v>
      </c>
      <c r="O27" s="77"/>
      <c r="P27" s="96"/>
      <c r="Q27" s="96"/>
      <c r="R27" s="97"/>
      <c r="S27" s="51">
        <v>0</v>
      </c>
      <c r="T27" s="51">
        <v>1</v>
      </c>
      <c r="U27" s="52">
        <v>0</v>
      </c>
      <c r="V27" s="52">
        <v>0.071429</v>
      </c>
      <c r="W27" s="52">
        <v>0.10506</v>
      </c>
      <c r="X27" s="52">
        <v>0.569028</v>
      </c>
      <c r="Y27" s="52">
        <v>0</v>
      </c>
      <c r="Z27" s="52">
        <v>0</v>
      </c>
      <c r="AA27" s="82">
        <v>27</v>
      </c>
      <c r="AB27" s="82"/>
      <c r="AC27" s="98"/>
      <c r="AD27" s="85" t="s">
        <v>526</v>
      </c>
      <c r="AE27" s="85">
        <v>5</v>
      </c>
      <c r="AF27" s="85">
        <v>0</v>
      </c>
      <c r="AG27" s="85">
        <v>7</v>
      </c>
      <c r="AH27" s="85">
        <v>0</v>
      </c>
      <c r="AI27" s="85"/>
      <c r="AJ27" s="85"/>
      <c r="AK27" s="85"/>
      <c r="AL27" s="85"/>
      <c r="AM27" s="85"/>
      <c r="AN27" s="87">
        <v>43614.50342592593</v>
      </c>
      <c r="AO27" s="85"/>
      <c r="AP27" s="85" t="b">
        <v>1</v>
      </c>
      <c r="AQ27" s="85" t="b">
        <v>0</v>
      </c>
      <c r="AR27" s="85" t="b">
        <v>0</v>
      </c>
      <c r="AS27" s="85"/>
      <c r="AT27" s="85">
        <v>0</v>
      </c>
      <c r="AU27" s="85"/>
      <c r="AV27" s="85" t="b">
        <v>0</v>
      </c>
      <c r="AW27" s="85" t="s">
        <v>602</v>
      </c>
      <c r="AX27" s="89" t="s">
        <v>627</v>
      </c>
      <c r="AY27" s="85" t="s">
        <v>66</v>
      </c>
      <c r="AZ27" s="85" t="str">
        <f>REPLACE(INDEX(GroupVertices[Group],MATCH(Vertices[[#This Row],[Vertex]],GroupVertices[Vertex],0)),1,1,"")</f>
        <v>2</v>
      </c>
      <c r="BA27" s="51"/>
      <c r="BB27" s="51"/>
      <c r="BC27" s="51"/>
      <c r="BD27" s="51"/>
      <c r="BE27" s="51"/>
      <c r="BF27" s="51"/>
      <c r="BG27" s="128" t="s">
        <v>920</v>
      </c>
      <c r="BH27" s="128" t="s">
        <v>920</v>
      </c>
      <c r="BI27" s="128" t="s">
        <v>946</v>
      </c>
      <c r="BJ27" s="128" t="s">
        <v>946</v>
      </c>
      <c r="BK27" s="128">
        <v>0</v>
      </c>
      <c r="BL27" s="131">
        <v>0</v>
      </c>
      <c r="BM27" s="128">
        <v>0</v>
      </c>
      <c r="BN27" s="131">
        <v>0</v>
      </c>
      <c r="BO27" s="128">
        <v>0</v>
      </c>
      <c r="BP27" s="131">
        <v>0</v>
      </c>
      <c r="BQ27" s="128">
        <v>19</v>
      </c>
      <c r="BR27" s="131">
        <v>100</v>
      </c>
      <c r="BS27" s="128">
        <v>19</v>
      </c>
      <c r="BT27" s="2"/>
      <c r="BU27" s="3"/>
      <c r="BV27" s="3"/>
      <c r="BW27" s="3"/>
      <c r="BX27" s="3"/>
    </row>
    <row r="28" spans="1:76" ht="15">
      <c r="A28" s="14" t="s">
        <v>234</v>
      </c>
      <c r="B28" s="15"/>
      <c r="C28" s="15" t="s">
        <v>64</v>
      </c>
      <c r="D28" s="93">
        <v>165.5568030121513</v>
      </c>
      <c r="E28" s="81"/>
      <c r="F28" s="112" t="s">
        <v>356</v>
      </c>
      <c r="G28" s="15"/>
      <c r="H28" s="16" t="s">
        <v>234</v>
      </c>
      <c r="I28" s="66"/>
      <c r="J28" s="66"/>
      <c r="K28" s="114" t="s">
        <v>658</v>
      </c>
      <c r="L28" s="94">
        <v>1</v>
      </c>
      <c r="M28" s="95">
        <v>963.1915283203125</v>
      </c>
      <c r="N28" s="95">
        <v>6858.1376953125</v>
      </c>
      <c r="O28" s="77"/>
      <c r="P28" s="96"/>
      <c r="Q28" s="96"/>
      <c r="R28" s="97"/>
      <c r="S28" s="51">
        <v>1</v>
      </c>
      <c r="T28" s="51">
        <v>1</v>
      </c>
      <c r="U28" s="52">
        <v>0</v>
      </c>
      <c r="V28" s="52">
        <v>0</v>
      </c>
      <c r="W28" s="52">
        <v>0</v>
      </c>
      <c r="X28" s="52">
        <v>0.999982</v>
      </c>
      <c r="Y28" s="52">
        <v>0</v>
      </c>
      <c r="Z28" s="52" t="s">
        <v>719</v>
      </c>
      <c r="AA28" s="82">
        <v>28</v>
      </c>
      <c r="AB28" s="82"/>
      <c r="AC28" s="98"/>
      <c r="AD28" s="85" t="s">
        <v>527</v>
      </c>
      <c r="AE28" s="85">
        <v>0</v>
      </c>
      <c r="AF28" s="85">
        <v>744</v>
      </c>
      <c r="AG28" s="85">
        <v>153595</v>
      </c>
      <c r="AH28" s="85">
        <v>0</v>
      </c>
      <c r="AI28" s="85"/>
      <c r="AJ28" s="85" t="s">
        <v>550</v>
      </c>
      <c r="AK28" s="85" t="s">
        <v>563</v>
      </c>
      <c r="AL28" s="89" t="s">
        <v>570</v>
      </c>
      <c r="AM28" s="85"/>
      <c r="AN28" s="87">
        <v>42306.92690972222</v>
      </c>
      <c r="AO28" s="89" t="s">
        <v>589</v>
      </c>
      <c r="AP28" s="85" t="b">
        <v>0</v>
      </c>
      <c r="AQ28" s="85" t="b">
        <v>0</v>
      </c>
      <c r="AR28" s="85" t="b">
        <v>0</v>
      </c>
      <c r="AS28" s="85"/>
      <c r="AT28" s="85">
        <v>43</v>
      </c>
      <c r="AU28" s="89" t="s">
        <v>594</v>
      </c>
      <c r="AV28" s="85" t="b">
        <v>0</v>
      </c>
      <c r="AW28" s="85" t="s">
        <v>602</v>
      </c>
      <c r="AX28" s="89" t="s">
        <v>628</v>
      </c>
      <c r="AY28" s="85" t="s">
        <v>66</v>
      </c>
      <c r="AZ28" s="85" t="str">
        <f>REPLACE(INDEX(GroupVertices[Group],MATCH(Vertices[[#This Row],[Vertex]],GroupVertices[Vertex],0)),1,1,"")</f>
        <v>1</v>
      </c>
      <c r="BA28" s="51" t="s">
        <v>892</v>
      </c>
      <c r="BB28" s="51" t="s">
        <v>892</v>
      </c>
      <c r="BC28" s="51" t="s">
        <v>324</v>
      </c>
      <c r="BD28" s="51" t="s">
        <v>324</v>
      </c>
      <c r="BE28" s="51"/>
      <c r="BF28" s="51"/>
      <c r="BG28" s="128" t="s">
        <v>921</v>
      </c>
      <c r="BH28" s="128" t="s">
        <v>921</v>
      </c>
      <c r="BI28" s="128" t="s">
        <v>947</v>
      </c>
      <c r="BJ28" s="128" t="s">
        <v>947</v>
      </c>
      <c r="BK28" s="128">
        <v>0</v>
      </c>
      <c r="BL28" s="131">
        <v>0</v>
      </c>
      <c r="BM28" s="128">
        <v>0</v>
      </c>
      <c r="BN28" s="131">
        <v>0</v>
      </c>
      <c r="BO28" s="128">
        <v>0</v>
      </c>
      <c r="BP28" s="131">
        <v>0</v>
      </c>
      <c r="BQ28" s="128">
        <v>154</v>
      </c>
      <c r="BR28" s="131">
        <v>100</v>
      </c>
      <c r="BS28" s="128">
        <v>154</v>
      </c>
      <c r="BT28" s="2"/>
      <c r="BU28" s="3"/>
      <c r="BV28" s="3"/>
      <c r="BW28" s="3"/>
      <c r="BX28" s="3"/>
    </row>
    <row r="29" spans="1:76" ht="15">
      <c r="A29" s="14" t="s">
        <v>236</v>
      </c>
      <c r="B29" s="15"/>
      <c r="C29" s="15" t="s">
        <v>64</v>
      </c>
      <c r="D29" s="93">
        <v>168.37738604598096</v>
      </c>
      <c r="E29" s="81"/>
      <c r="F29" s="112" t="s">
        <v>357</v>
      </c>
      <c r="G29" s="15"/>
      <c r="H29" s="16" t="s">
        <v>236</v>
      </c>
      <c r="I29" s="66"/>
      <c r="J29" s="66"/>
      <c r="K29" s="114" t="s">
        <v>659</v>
      </c>
      <c r="L29" s="94">
        <v>3000.4</v>
      </c>
      <c r="M29" s="95">
        <v>9086.1611328125</v>
      </c>
      <c r="N29" s="95">
        <v>1229.288818359375</v>
      </c>
      <c r="O29" s="77"/>
      <c r="P29" s="96"/>
      <c r="Q29" s="96"/>
      <c r="R29" s="97"/>
      <c r="S29" s="51">
        <v>0</v>
      </c>
      <c r="T29" s="51">
        <v>2</v>
      </c>
      <c r="U29" s="52">
        <v>12</v>
      </c>
      <c r="V29" s="52">
        <v>0.083333</v>
      </c>
      <c r="W29" s="52">
        <v>0.117955</v>
      </c>
      <c r="X29" s="52">
        <v>1.09045</v>
      </c>
      <c r="Y29" s="52">
        <v>0</v>
      </c>
      <c r="Z29" s="52">
        <v>0</v>
      </c>
      <c r="AA29" s="82">
        <v>29</v>
      </c>
      <c r="AB29" s="82"/>
      <c r="AC29" s="98"/>
      <c r="AD29" s="85" t="s">
        <v>528</v>
      </c>
      <c r="AE29" s="85">
        <v>861</v>
      </c>
      <c r="AF29" s="85">
        <v>1334</v>
      </c>
      <c r="AG29" s="85">
        <v>10040</v>
      </c>
      <c r="AH29" s="85">
        <v>14833</v>
      </c>
      <c r="AI29" s="85"/>
      <c r="AJ29" s="85"/>
      <c r="AK29" s="85" t="s">
        <v>564</v>
      </c>
      <c r="AL29" s="85"/>
      <c r="AM29" s="85"/>
      <c r="AN29" s="87">
        <v>43468.60061342592</v>
      </c>
      <c r="AO29" s="89" t="s">
        <v>590</v>
      </c>
      <c r="AP29" s="85" t="b">
        <v>1</v>
      </c>
      <c r="AQ29" s="85" t="b">
        <v>0</v>
      </c>
      <c r="AR29" s="85" t="b">
        <v>0</v>
      </c>
      <c r="AS29" s="85"/>
      <c r="AT29" s="85">
        <v>1</v>
      </c>
      <c r="AU29" s="85"/>
      <c r="AV29" s="85" t="b">
        <v>0</v>
      </c>
      <c r="AW29" s="85" t="s">
        <v>602</v>
      </c>
      <c r="AX29" s="89" t="s">
        <v>629</v>
      </c>
      <c r="AY29" s="85" t="s">
        <v>66</v>
      </c>
      <c r="AZ29" s="85" t="str">
        <f>REPLACE(INDEX(GroupVertices[Group],MATCH(Vertices[[#This Row],[Vertex]],GroupVertices[Vertex],0)),1,1,"")</f>
        <v>6</v>
      </c>
      <c r="BA29" s="51"/>
      <c r="BB29" s="51"/>
      <c r="BC29" s="51"/>
      <c r="BD29" s="51"/>
      <c r="BE29" s="51"/>
      <c r="BF29" s="51"/>
      <c r="BG29" s="128" t="s">
        <v>922</v>
      </c>
      <c r="BH29" s="128" t="s">
        <v>922</v>
      </c>
      <c r="BI29" s="128" t="s">
        <v>948</v>
      </c>
      <c r="BJ29" s="128" t="s">
        <v>948</v>
      </c>
      <c r="BK29" s="128">
        <v>0</v>
      </c>
      <c r="BL29" s="131">
        <v>0</v>
      </c>
      <c r="BM29" s="128">
        <v>0</v>
      </c>
      <c r="BN29" s="131">
        <v>0</v>
      </c>
      <c r="BO29" s="128">
        <v>0</v>
      </c>
      <c r="BP29" s="131">
        <v>0</v>
      </c>
      <c r="BQ29" s="128">
        <v>6</v>
      </c>
      <c r="BR29" s="131">
        <v>100</v>
      </c>
      <c r="BS29" s="128">
        <v>6</v>
      </c>
      <c r="BT29" s="2"/>
      <c r="BU29" s="3"/>
      <c r="BV29" s="3"/>
      <c r="BW29" s="3"/>
      <c r="BX29" s="3"/>
    </row>
    <row r="30" spans="1:76" ht="15">
      <c r="A30" s="14" t="s">
        <v>241</v>
      </c>
      <c r="B30" s="15"/>
      <c r="C30" s="15" t="s">
        <v>64</v>
      </c>
      <c r="D30" s="93">
        <v>162.2964002510126</v>
      </c>
      <c r="E30" s="81"/>
      <c r="F30" s="112" t="s">
        <v>601</v>
      </c>
      <c r="G30" s="15"/>
      <c r="H30" s="16" t="s">
        <v>241</v>
      </c>
      <c r="I30" s="66"/>
      <c r="J30" s="66"/>
      <c r="K30" s="114" t="s">
        <v>660</v>
      </c>
      <c r="L30" s="94">
        <v>1</v>
      </c>
      <c r="M30" s="95">
        <v>9086.1611328125</v>
      </c>
      <c r="N30" s="95">
        <v>2982.0546875</v>
      </c>
      <c r="O30" s="77"/>
      <c r="P30" s="96"/>
      <c r="Q30" s="96"/>
      <c r="R30" s="97"/>
      <c r="S30" s="51">
        <v>1</v>
      </c>
      <c r="T30" s="51">
        <v>0</v>
      </c>
      <c r="U30" s="52">
        <v>0</v>
      </c>
      <c r="V30" s="52">
        <v>0.055556</v>
      </c>
      <c r="W30" s="52">
        <v>0.039001</v>
      </c>
      <c r="X30" s="52">
        <v>0.61344</v>
      </c>
      <c r="Y30" s="52">
        <v>0</v>
      </c>
      <c r="Z30" s="52">
        <v>0</v>
      </c>
      <c r="AA30" s="82">
        <v>30</v>
      </c>
      <c r="AB30" s="82"/>
      <c r="AC30" s="98"/>
      <c r="AD30" s="85" t="s">
        <v>529</v>
      </c>
      <c r="AE30" s="85">
        <v>174</v>
      </c>
      <c r="AF30" s="85">
        <v>62</v>
      </c>
      <c r="AG30" s="85">
        <v>1204</v>
      </c>
      <c r="AH30" s="85">
        <v>745</v>
      </c>
      <c r="AI30" s="85"/>
      <c r="AJ30" s="85" t="s">
        <v>551</v>
      </c>
      <c r="AK30" s="85" t="s">
        <v>563</v>
      </c>
      <c r="AL30" s="85"/>
      <c r="AM30" s="85"/>
      <c r="AN30" s="87">
        <v>41315.91868055556</v>
      </c>
      <c r="AO30" s="89" t="s">
        <v>591</v>
      </c>
      <c r="AP30" s="85" t="b">
        <v>1</v>
      </c>
      <c r="AQ30" s="85" t="b">
        <v>0</v>
      </c>
      <c r="AR30" s="85" t="b">
        <v>1</v>
      </c>
      <c r="AS30" s="85"/>
      <c r="AT30" s="85">
        <v>0</v>
      </c>
      <c r="AU30" s="89" t="s">
        <v>594</v>
      </c>
      <c r="AV30" s="85" t="b">
        <v>0</v>
      </c>
      <c r="AW30" s="85" t="s">
        <v>602</v>
      </c>
      <c r="AX30" s="89" t="s">
        <v>630</v>
      </c>
      <c r="AY30" s="85" t="s">
        <v>65</v>
      </c>
      <c r="AZ30" s="85" t="str">
        <f>REPLACE(INDEX(GroupVertices[Group],MATCH(Vertices[[#This Row],[Vertex]],GroupVertices[Vertex],0)),1,1,"")</f>
        <v>6</v>
      </c>
      <c r="BA30" s="51"/>
      <c r="BB30" s="51"/>
      <c r="BC30" s="51"/>
      <c r="BD30" s="51"/>
      <c r="BE30" s="51"/>
      <c r="BF30" s="51"/>
      <c r="BG30" s="51"/>
      <c r="BH30" s="51"/>
      <c r="BI30" s="51"/>
      <c r="BJ30" s="51"/>
      <c r="BK30" s="51"/>
      <c r="BL30" s="52"/>
      <c r="BM30" s="51"/>
      <c r="BN30" s="52"/>
      <c r="BO30" s="51"/>
      <c r="BP30" s="52"/>
      <c r="BQ30" s="51"/>
      <c r="BR30" s="52"/>
      <c r="BS30" s="51"/>
      <c r="BT30" s="2"/>
      <c r="BU30" s="3"/>
      <c r="BV30" s="3"/>
      <c r="BW30" s="3"/>
      <c r="BX30" s="3"/>
    </row>
    <row r="31" spans="1:76" ht="15">
      <c r="A31" s="14" t="s">
        <v>237</v>
      </c>
      <c r="B31" s="15"/>
      <c r="C31" s="15" t="s">
        <v>64</v>
      </c>
      <c r="D31" s="93">
        <v>163.06608477380342</v>
      </c>
      <c r="E31" s="81"/>
      <c r="F31" s="112" t="s">
        <v>358</v>
      </c>
      <c r="G31" s="15"/>
      <c r="H31" s="16" t="s">
        <v>237</v>
      </c>
      <c r="I31" s="66"/>
      <c r="J31" s="66"/>
      <c r="K31" s="114" t="s">
        <v>661</v>
      </c>
      <c r="L31" s="94">
        <v>1</v>
      </c>
      <c r="M31" s="95">
        <v>963.1915283203125</v>
      </c>
      <c r="N31" s="95">
        <v>4999.5</v>
      </c>
      <c r="O31" s="77"/>
      <c r="P31" s="96"/>
      <c r="Q31" s="96"/>
      <c r="R31" s="97"/>
      <c r="S31" s="51">
        <v>1</v>
      </c>
      <c r="T31" s="51">
        <v>1</v>
      </c>
      <c r="U31" s="52">
        <v>0</v>
      </c>
      <c r="V31" s="52">
        <v>0</v>
      </c>
      <c r="W31" s="52">
        <v>0</v>
      </c>
      <c r="X31" s="52">
        <v>0.999982</v>
      </c>
      <c r="Y31" s="52">
        <v>0</v>
      </c>
      <c r="Z31" s="52" t="s">
        <v>719</v>
      </c>
      <c r="AA31" s="82">
        <v>31</v>
      </c>
      <c r="AB31" s="82"/>
      <c r="AC31" s="98"/>
      <c r="AD31" s="85" t="s">
        <v>530</v>
      </c>
      <c r="AE31" s="85">
        <v>317</v>
      </c>
      <c r="AF31" s="85">
        <v>223</v>
      </c>
      <c r="AG31" s="85">
        <v>6804</v>
      </c>
      <c r="AH31" s="85">
        <v>0</v>
      </c>
      <c r="AI31" s="85"/>
      <c r="AJ31" s="85" t="s">
        <v>552</v>
      </c>
      <c r="AK31" s="85" t="s">
        <v>565</v>
      </c>
      <c r="AL31" s="89" t="s">
        <v>571</v>
      </c>
      <c r="AM31" s="85"/>
      <c r="AN31" s="87">
        <v>40500.342673611114</v>
      </c>
      <c r="AO31" s="89" t="s">
        <v>592</v>
      </c>
      <c r="AP31" s="85" t="b">
        <v>0</v>
      </c>
      <c r="AQ31" s="85" t="b">
        <v>0</v>
      </c>
      <c r="AR31" s="85" t="b">
        <v>0</v>
      </c>
      <c r="AS31" s="85"/>
      <c r="AT31" s="85">
        <v>1</v>
      </c>
      <c r="AU31" s="89" t="s">
        <v>594</v>
      </c>
      <c r="AV31" s="85" t="b">
        <v>0</v>
      </c>
      <c r="AW31" s="85" t="s">
        <v>602</v>
      </c>
      <c r="AX31" s="89" t="s">
        <v>631</v>
      </c>
      <c r="AY31" s="85" t="s">
        <v>66</v>
      </c>
      <c r="AZ31" s="85" t="str">
        <f>REPLACE(INDEX(GroupVertices[Group],MATCH(Vertices[[#This Row],[Vertex]],GroupVertices[Vertex],0)),1,1,"")</f>
        <v>1</v>
      </c>
      <c r="BA31" s="51" t="s">
        <v>893</v>
      </c>
      <c r="BB31" s="51" t="s">
        <v>893</v>
      </c>
      <c r="BC31" s="51" t="s">
        <v>323</v>
      </c>
      <c r="BD31" s="51" t="s">
        <v>323</v>
      </c>
      <c r="BE31" s="51"/>
      <c r="BF31" s="51"/>
      <c r="BG31" s="128" t="s">
        <v>923</v>
      </c>
      <c r="BH31" s="128" t="s">
        <v>926</v>
      </c>
      <c r="BI31" s="128" t="s">
        <v>949</v>
      </c>
      <c r="BJ31" s="128" t="s">
        <v>949</v>
      </c>
      <c r="BK31" s="128">
        <v>0</v>
      </c>
      <c r="BL31" s="131">
        <v>0</v>
      </c>
      <c r="BM31" s="128">
        <v>0</v>
      </c>
      <c r="BN31" s="131">
        <v>0</v>
      </c>
      <c r="BO31" s="128">
        <v>0</v>
      </c>
      <c r="BP31" s="131">
        <v>0</v>
      </c>
      <c r="BQ31" s="128">
        <v>36</v>
      </c>
      <c r="BR31" s="131">
        <v>100</v>
      </c>
      <c r="BS31" s="128">
        <v>36</v>
      </c>
      <c r="BT31" s="2"/>
      <c r="BU31" s="3"/>
      <c r="BV31" s="3"/>
      <c r="BW31" s="3"/>
      <c r="BX31" s="3"/>
    </row>
    <row r="32" spans="1:76" ht="15">
      <c r="A32" s="99" t="s">
        <v>238</v>
      </c>
      <c r="B32" s="100"/>
      <c r="C32" s="100" t="s">
        <v>64</v>
      </c>
      <c r="D32" s="101">
        <v>162</v>
      </c>
      <c r="E32" s="102"/>
      <c r="F32" s="113" t="s">
        <v>355</v>
      </c>
      <c r="G32" s="100"/>
      <c r="H32" s="103" t="s">
        <v>238</v>
      </c>
      <c r="I32" s="104"/>
      <c r="J32" s="104"/>
      <c r="K32" s="115" t="s">
        <v>662</v>
      </c>
      <c r="L32" s="105">
        <v>1</v>
      </c>
      <c r="M32" s="106">
        <v>2499.75</v>
      </c>
      <c r="N32" s="106">
        <v>6858.1376953125</v>
      </c>
      <c r="O32" s="107"/>
      <c r="P32" s="108"/>
      <c r="Q32" s="108"/>
      <c r="R32" s="109"/>
      <c r="S32" s="51">
        <v>1</v>
      </c>
      <c r="T32" s="51">
        <v>1</v>
      </c>
      <c r="U32" s="52">
        <v>0</v>
      </c>
      <c r="V32" s="52">
        <v>0</v>
      </c>
      <c r="W32" s="52">
        <v>0</v>
      </c>
      <c r="X32" s="52">
        <v>0.999982</v>
      </c>
      <c r="Y32" s="52">
        <v>0</v>
      </c>
      <c r="Z32" s="52" t="s">
        <v>719</v>
      </c>
      <c r="AA32" s="110">
        <v>32</v>
      </c>
      <c r="AB32" s="110"/>
      <c r="AC32" s="111"/>
      <c r="AD32" s="85" t="s">
        <v>531</v>
      </c>
      <c r="AE32" s="85">
        <v>1</v>
      </c>
      <c r="AF32" s="85">
        <v>0</v>
      </c>
      <c r="AG32" s="85">
        <v>88</v>
      </c>
      <c r="AH32" s="85">
        <v>5</v>
      </c>
      <c r="AI32" s="85"/>
      <c r="AJ32" s="85"/>
      <c r="AK32" s="85"/>
      <c r="AL32" s="85"/>
      <c r="AM32" s="85"/>
      <c r="AN32" s="87">
        <v>42629.38392361111</v>
      </c>
      <c r="AO32" s="85"/>
      <c r="AP32" s="85" t="b">
        <v>1</v>
      </c>
      <c r="AQ32" s="85" t="b">
        <v>0</v>
      </c>
      <c r="AR32" s="85" t="b">
        <v>0</v>
      </c>
      <c r="AS32" s="85"/>
      <c r="AT32" s="85">
        <v>0</v>
      </c>
      <c r="AU32" s="85"/>
      <c r="AV32" s="85" t="b">
        <v>0</v>
      </c>
      <c r="AW32" s="85" t="s">
        <v>602</v>
      </c>
      <c r="AX32" s="89" t="s">
        <v>632</v>
      </c>
      <c r="AY32" s="85" t="s">
        <v>66</v>
      </c>
      <c r="AZ32" s="85" t="str">
        <f>REPLACE(INDEX(GroupVertices[Group],MATCH(Vertices[[#This Row],[Vertex]],GroupVertices[Vertex],0)),1,1,"")</f>
        <v>1</v>
      </c>
      <c r="BA32" s="51" t="s">
        <v>322</v>
      </c>
      <c r="BB32" s="51" t="s">
        <v>322</v>
      </c>
      <c r="BC32" s="51" t="s">
        <v>323</v>
      </c>
      <c r="BD32" s="51" t="s">
        <v>323</v>
      </c>
      <c r="BE32" s="51" t="s">
        <v>333</v>
      </c>
      <c r="BF32" s="51" t="s">
        <v>333</v>
      </c>
      <c r="BG32" s="128" t="s">
        <v>924</v>
      </c>
      <c r="BH32" s="128" t="s">
        <v>924</v>
      </c>
      <c r="BI32" s="128" t="s">
        <v>950</v>
      </c>
      <c r="BJ32" s="128" t="s">
        <v>950</v>
      </c>
      <c r="BK32" s="128">
        <v>0</v>
      </c>
      <c r="BL32" s="131">
        <v>0</v>
      </c>
      <c r="BM32" s="128">
        <v>0</v>
      </c>
      <c r="BN32" s="131">
        <v>0</v>
      </c>
      <c r="BO32" s="128">
        <v>0</v>
      </c>
      <c r="BP32" s="131">
        <v>0</v>
      </c>
      <c r="BQ32" s="128">
        <v>19</v>
      </c>
      <c r="BR32" s="131">
        <v>100</v>
      </c>
      <c r="BS32" s="128">
        <v>19</v>
      </c>
      <c r="BT32" s="2"/>
      <c r="BU32" s="3"/>
      <c r="BV32" s="3"/>
      <c r="BW32" s="3"/>
      <c r="BX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hyperlinks>
    <hyperlink ref="AL6" r:id="rId1" display="http://bit.ly/KarimElhaniIG"/>
    <hyperlink ref="AL12" r:id="rId2" display="http://bit.ly/2JiLK5s"/>
    <hyperlink ref="AL16" r:id="rId3" display="http://hespress.com/"/>
    <hyperlink ref="AL26" r:id="rId4" display="http://www.arabicanada.com/"/>
    <hyperlink ref="AL28" r:id="rId5" display="https://www.fb.com/Actualite.du.Maroc"/>
    <hyperlink ref="AL31" r:id="rId6" display="https://www.facebook.com/lahcen.sabir.79"/>
    <hyperlink ref="AO3" r:id="rId7" display="https://pbs.twimg.com/profile_banners/246039043/1469753344"/>
    <hyperlink ref="AO4" r:id="rId8" display="https://pbs.twimg.com/profile_banners/950218310/1406044059"/>
    <hyperlink ref="AO5" r:id="rId9" display="https://pbs.twimg.com/profile_banners/1142832578929577984/1561319871"/>
    <hyperlink ref="AO6" r:id="rId10" display="https://pbs.twimg.com/profile_banners/1106620143902302210/1562285918"/>
    <hyperlink ref="AO7" r:id="rId11" display="https://pbs.twimg.com/profile_banners/1922842994/1513333844"/>
    <hyperlink ref="AO8" r:id="rId12" display="https://pbs.twimg.com/profile_banners/2542270350/1506034267"/>
    <hyperlink ref="AO10" r:id="rId13" display="https://pbs.twimg.com/profile_banners/599560659/1547394404"/>
    <hyperlink ref="AO11" r:id="rId14" display="https://pbs.twimg.com/profile_banners/2980934271/1421408092"/>
    <hyperlink ref="AO12" r:id="rId15" display="https://pbs.twimg.com/profile_banners/941109194/1451387874"/>
    <hyperlink ref="AO15" r:id="rId16" display="https://pbs.twimg.com/profile_banners/2706308569/1438038719"/>
    <hyperlink ref="AO16" r:id="rId17" display="https://pbs.twimg.com/profile_banners/109556877/1486752694"/>
    <hyperlink ref="AO19" r:id="rId18" display="https://pbs.twimg.com/profile_banners/1628002693/1431294786"/>
    <hyperlink ref="AO20" r:id="rId19" display="https://pbs.twimg.com/profile_banners/3222353882/1505269225"/>
    <hyperlink ref="AO21" r:id="rId20" display="https://pbs.twimg.com/profile_banners/1192898304/1545339573"/>
    <hyperlink ref="AO22" r:id="rId21" display="https://pbs.twimg.com/profile_banners/963816811455221760/1555067979"/>
    <hyperlink ref="AO23" r:id="rId22" display="https://pbs.twimg.com/profile_banners/1109207830538698753/1560816910"/>
    <hyperlink ref="AO25" r:id="rId23" display="https://pbs.twimg.com/profile_banners/1139677166856265728/1564453390"/>
    <hyperlink ref="AO28" r:id="rId24" display="https://pbs.twimg.com/profile_banners/4070721885/1446159519"/>
    <hyperlink ref="AO29" r:id="rId25" display="https://pbs.twimg.com/profile_banners/1080832372000595968/1548540287"/>
    <hyperlink ref="AO30" r:id="rId26" display="https://pbs.twimg.com/profile_banners/1167165955/1520881700"/>
    <hyperlink ref="AO31" r:id="rId27" display="https://pbs.twimg.com/profile_banners/216990305/1559825811"/>
    <hyperlink ref="AU3" r:id="rId28" display="http://abs.twimg.com/images/themes/theme1/bg.png"/>
    <hyperlink ref="AU4" r:id="rId29" display="http://abs.twimg.com/images/themes/theme1/bg.png"/>
    <hyperlink ref="AU6" r:id="rId30" display="http://abs.twimg.com/images/themes/theme1/bg.png"/>
    <hyperlink ref="AU7" r:id="rId31" display="http://abs.twimg.com/images/themes/theme1/bg.png"/>
    <hyperlink ref="AU8" r:id="rId32" display="http://abs.twimg.com/images/themes/theme1/bg.png"/>
    <hyperlink ref="AU9" r:id="rId33" display="http://abs.twimg.com/images/themes/theme1/bg.png"/>
    <hyperlink ref="AU10" r:id="rId34" display="http://abs.twimg.com/images/themes/theme1/bg.png"/>
    <hyperlink ref="AU11" r:id="rId35" display="http://abs.twimg.com/images/themes/theme1/bg.png"/>
    <hyperlink ref="AU12" r:id="rId36" display="http://abs.twimg.com/images/themes/theme1/bg.png"/>
    <hyperlink ref="AU13" r:id="rId37" display="http://abs.twimg.com/images/themes/theme1/bg.png"/>
    <hyperlink ref="AU14" r:id="rId38" display="http://abs.twimg.com/images/themes/theme7/bg.gif"/>
    <hyperlink ref="AU15" r:id="rId39" display="http://abs.twimg.com/images/themes/theme1/bg.png"/>
    <hyperlink ref="AU16" r:id="rId40" display="http://abs.twimg.com/images/themes/theme1/bg.png"/>
    <hyperlink ref="AU18" r:id="rId41" display="http://abs.twimg.com/images/themes/theme1/bg.png"/>
    <hyperlink ref="AU19" r:id="rId42" display="http://abs.twimg.com/images/themes/theme1/bg.png"/>
    <hyperlink ref="AU20" r:id="rId43" display="http://abs.twimg.com/images/themes/theme1/bg.png"/>
    <hyperlink ref="AU21" r:id="rId44" display="http://abs.twimg.com/images/themes/theme1/bg.png"/>
    <hyperlink ref="AU26" r:id="rId45" display="http://abs.twimg.com/images/themes/theme1/bg.png"/>
    <hyperlink ref="AU28" r:id="rId46" display="http://abs.twimg.com/images/themes/theme1/bg.png"/>
    <hyperlink ref="AU30" r:id="rId47" display="http://abs.twimg.com/images/themes/theme1/bg.png"/>
    <hyperlink ref="AU31" r:id="rId48" display="http://abs.twimg.com/images/themes/theme1/bg.png"/>
    <hyperlink ref="F3" r:id="rId49" display="http://pbs.twimg.com/profile_images/758826304963620865/VcvQQqnE_normal.jpg"/>
    <hyperlink ref="F4" r:id="rId50" display="http://pbs.twimg.com/profile_images/521024172663644160/rL1E0LNC_normal.jpeg"/>
    <hyperlink ref="F5" r:id="rId51" display="http://pbs.twimg.com/profile_images/1142833165008080896/oSZLNBEF_normal.jpg"/>
    <hyperlink ref="F6" r:id="rId52" display="http://pbs.twimg.com/profile_images/1146932748415918080/TTD9454e_normal.jpg"/>
    <hyperlink ref="F7" r:id="rId53" display="http://pbs.twimg.com/profile_images/725091118946222080/sKttsBN2_normal.png"/>
    <hyperlink ref="F8" r:id="rId54" display="http://pbs.twimg.com/profile_images/1149683920306356225/yPASb9VI_normal.jpg"/>
    <hyperlink ref="F9" r:id="rId55" display="http://pbs.twimg.com/profile_images/1150842647113883648/UaS8c6pp_normal.jpg"/>
    <hyperlink ref="F10" r:id="rId56" display="http://pbs.twimg.com/profile_images/1084475717612720129/2DlsgsU-_normal.jpg"/>
    <hyperlink ref="F11" r:id="rId57" display="http://pbs.twimg.com/profile_images/1047616660830662656/eirp5ksB_normal.jpg"/>
    <hyperlink ref="F12" r:id="rId58" display="http://pbs.twimg.com/profile_images/378800000811154655/629125b20ae6d5444929ff10923c085e_normal.jpeg"/>
    <hyperlink ref="F13" r:id="rId59" display="http://pbs.twimg.com/profile_images/552777729783775232/IAbwh3v4_normal.jpeg"/>
    <hyperlink ref="F14" r:id="rId60" display="http://pbs.twimg.com/profile_images/1019701070564679680/leS4uwis_normal.jpg"/>
    <hyperlink ref="F15" r:id="rId61" display="http://pbs.twimg.com/profile_images/1083893107358400512/49yoTWF2_normal.jpg"/>
    <hyperlink ref="F16" r:id="rId62" display="http://pbs.twimg.com/profile_images/770687364901601282/unXUNiex_normal.jpg"/>
    <hyperlink ref="F17" r:id="rId63" display="http://pbs.twimg.com/profile_images/1144649419977121792/uOPFBYA7_normal.jpg"/>
    <hyperlink ref="F18" r:id="rId64" display="http://pbs.twimg.com/profile_images/2609850310/dnjwplxk0pyxcme749t5_normal.jpeg"/>
    <hyperlink ref="F19" r:id="rId65" display="http://pbs.twimg.com/profile_images/378800000203103733/9e181a2fb4aab33649e74b12a650af68_normal.png"/>
    <hyperlink ref="F20" r:id="rId66" display="http://pbs.twimg.com/profile_images/1130252726699536384/HH8S93dF_normal.jpg"/>
    <hyperlink ref="F21" r:id="rId67" display="http://pbs.twimg.com/profile_images/1159976743115141120/m8ouw6-w_normal.jpg"/>
    <hyperlink ref="F22" r:id="rId68" display="http://pbs.twimg.com/profile_images/1120362592378212353/2OJUhsuk_normal.jpg"/>
    <hyperlink ref="F23" r:id="rId69" display="http://pbs.twimg.com/profile_images/1140775077102981125/x4ipkZ3E_normal.jpg"/>
    <hyperlink ref="F24" r:id="rId70" display="http://pbs.twimg.com/profile_images/1161378545563766784/EsIZqZav_normal.jpg"/>
    <hyperlink ref="F25" r:id="rId71" display="http://pbs.twimg.com/profile_images/1156027428671647745/mRclQYjI_normal.jpg"/>
    <hyperlink ref="F26" r:id="rId72" display="http://pbs.twimg.com/profile_images/418461755929403392/7N8K4O94_normal.jpeg"/>
    <hyperlink ref="F27" r:id="rId73" display="http://abs.twimg.com/sticky/default_profile_images/default_profile_normal.png"/>
    <hyperlink ref="F28" r:id="rId74" display="http://pbs.twimg.com/profile_images/659867383859810304/MfJ78-7k_normal.jpg"/>
    <hyperlink ref="F29" r:id="rId75" display="http://pbs.twimg.com/profile_images/1140753072991420423/atJP6JWd_normal.jpg"/>
    <hyperlink ref="F30" r:id="rId76" display="http://pbs.twimg.com/profile_images/881890736043675648/RZZcOl-B_normal.jpg"/>
    <hyperlink ref="F31" r:id="rId77" display="http://pbs.twimg.com/profile_images/1136613895047696384/zDLKxeIN_normal.png"/>
    <hyperlink ref="F32" r:id="rId78" display="http://abs.twimg.com/sticky/default_profile_images/default_profile_normal.png"/>
    <hyperlink ref="AX3" r:id="rId79" display="https://twitter.com/3robi_f_merican"/>
    <hyperlink ref="AX4" r:id="rId80" display="https://twitter.com/saleh197033"/>
    <hyperlink ref="AX5" r:id="rId81" display="https://twitter.com/notboutaib"/>
    <hyperlink ref="AX6" r:id="rId82" display="https://twitter.com/itskarimelhani"/>
    <hyperlink ref="AX7" r:id="rId83" display="https://twitter.com/adooon111"/>
    <hyperlink ref="AX8" r:id="rId84" display="https://twitter.com/abdenacer_kh"/>
    <hyperlink ref="AX9" r:id="rId85" display="https://twitter.com/fouzfouza123"/>
    <hyperlink ref="AX10" r:id="rId86" display="https://twitter.com/imadkech1"/>
    <hyperlink ref="AX11" r:id="rId87" display="https://twitter.com/dasnajib"/>
    <hyperlink ref="AX12" r:id="rId88" display="https://twitter.com/nabdapp"/>
    <hyperlink ref="AX13" r:id="rId89" display="https://twitter.com/hessah_aljaser"/>
    <hyperlink ref="AX14" r:id="rId90" display="https://twitter.com/ksa1352"/>
    <hyperlink ref="AX15" r:id="rId91" display="https://twitter.com/najah_anas"/>
    <hyperlink ref="AX16" r:id="rId92" display="https://twitter.com/hespress"/>
    <hyperlink ref="AX17" r:id="rId93" display="https://twitter.com/abdullahasalsh1"/>
    <hyperlink ref="AX18" r:id="rId94" display="https://twitter.com/hasubhi"/>
    <hyperlink ref="AX19" r:id="rId95" display="https://twitter.com/sheikit_net"/>
    <hyperlink ref="AX20" r:id="rId96" display="https://twitter.com/modmenalmi2000"/>
    <hyperlink ref="AX21" r:id="rId97" display="https://twitter.com/butterfly_800"/>
    <hyperlink ref="AX22" r:id="rId98" display="https://twitter.com/alaa2000am"/>
    <hyperlink ref="AX23" r:id="rId99" display="https://twitter.com/israym1"/>
    <hyperlink ref="AX24" r:id="rId100" display="https://twitter.com/qbesup4cibftria"/>
    <hyperlink ref="AX25" r:id="rId101" display="https://twitter.com/doubl2ewall"/>
    <hyperlink ref="AX26" r:id="rId102" display="https://twitter.com/arabcanadanews"/>
    <hyperlink ref="AX27" r:id="rId103" display="https://twitter.com/muhamme53854808"/>
    <hyperlink ref="AX28" r:id="rId104" display="https://twitter.com/maroc_actualite"/>
    <hyperlink ref="AX29" r:id="rId105" display="https://twitter.com/msawt3"/>
    <hyperlink ref="AX30" r:id="rId106" display="https://twitter.com/l_boughamrane"/>
    <hyperlink ref="AX31" r:id="rId107" display="https://twitter.com/goelandmarocain"/>
    <hyperlink ref="AX32" r:id="rId108" display="https://twitter.com/rahimmhamed2"/>
  </hyperlinks>
  <printOptions/>
  <pageMargins left="0.7" right="0.7" top="0.75" bottom="0.75" header="0.3" footer="0.3"/>
  <pageSetup horizontalDpi="600" verticalDpi="600" orientation="portrait" r:id="rId112"/>
  <legacyDrawing r:id="rId110"/>
  <tableParts>
    <tablePart r:id="rId1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736</v>
      </c>
      <c r="Z2" s="13" t="s">
        <v>748</v>
      </c>
      <c r="AA2" s="13" t="s">
        <v>764</v>
      </c>
      <c r="AB2" s="13" t="s">
        <v>809</v>
      </c>
      <c r="AC2" s="13" t="s">
        <v>851</v>
      </c>
      <c r="AD2" s="13" t="s">
        <v>872</v>
      </c>
      <c r="AE2" s="13" t="s">
        <v>874</v>
      </c>
      <c r="AF2" s="13" t="s">
        <v>883</v>
      </c>
      <c r="AG2" s="67" t="s">
        <v>998</v>
      </c>
      <c r="AH2" s="67" t="s">
        <v>999</v>
      </c>
      <c r="AI2" s="67" t="s">
        <v>1000</v>
      </c>
      <c r="AJ2" s="67" t="s">
        <v>1001</v>
      </c>
      <c r="AK2" s="67" t="s">
        <v>1002</v>
      </c>
      <c r="AL2" s="67" t="s">
        <v>1003</v>
      </c>
      <c r="AM2" s="67" t="s">
        <v>1004</v>
      </c>
      <c r="AN2" s="67" t="s">
        <v>1005</v>
      </c>
      <c r="AO2" s="67" t="s">
        <v>1008</v>
      </c>
    </row>
    <row r="3" spans="1:41" ht="15">
      <c r="A3" s="125" t="s">
        <v>702</v>
      </c>
      <c r="B3" s="126" t="s">
        <v>709</v>
      </c>
      <c r="C3" s="126" t="s">
        <v>56</v>
      </c>
      <c r="D3" s="117"/>
      <c r="E3" s="116"/>
      <c r="F3" s="118" t="s">
        <v>1061</v>
      </c>
      <c r="G3" s="119"/>
      <c r="H3" s="119"/>
      <c r="I3" s="120">
        <v>3</v>
      </c>
      <c r="J3" s="121"/>
      <c r="K3" s="51">
        <v>10</v>
      </c>
      <c r="L3" s="51">
        <v>8</v>
      </c>
      <c r="M3" s="51">
        <v>20</v>
      </c>
      <c r="N3" s="51">
        <v>28</v>
      </c>
      <c r="O3" s="51">
        <v>28</v>
      </c>
      <c r="P3" s="52" t="s">
        <v>719</v>
      </c>
      <c r="Q3" s="52" t="s">
        <v>719</v>
      </c>
      <c r="R3" s="51">
        <v>10</v>
      </c>
      <c r="S3" s="51">
        <v>10</v>
      </c>
      <c r="T3" s="51">
        <v>1</v>
      </c>
      <c r="U3" s="51">
        <v>18</v>
      </c>
      <c r="V3" s="51">
        <v>0</v>
      </c>
      <c r="W3" s="52">
        <v>0</v>
      </c>
      <c r="X3" s="52">
        <v>0</v>
      </c>
      <c r="Y3" s="85" t="s">
        <v>737</v>
      </c>
      <c r="Z3" s="85" t="s">
        <v>749</v>
      </c>
      <c r="AA3" s="85" t="s">
        <v>765</v>
      </c>
      <c r="AB3" s="91" t="s">
        <v>810</v>
      </c>
      <c r="AC3" s="91" t="s">
        <v>852</v>
      </c>
      <c r="AD3" s="91"/>
      <c r="AE3" s="91"/>
      <c r="AF3" s="91" t="s">
        <v>884</v>
      </c>
      <c r="AG3" s="128">
        <v>0</v>
      </c>
      <c r="AH3" s="131">
        <v>0</v>
      </c>
      <c r="AI3" s="128">
        <v>0</v>
      </c>
      <c r="AJ3" s="131">
        <v>0</v>
      </c>
      <c r="AK3" s="128">
        <v>0</v>
      </c>
      <c r="AL3" s="131">
        <v>0</v>
      </c>
      <c r="AM3" s="128">
        <v>297</v>
      </c>
      <c r="AN3" s="131">
        <v>100</v>
      </c>
      <c r="AO3" s="128">
        <v>297</v>
      </c>
    </row>
    <row r="4" spans="1:41" ht="15">
      <c r="A4" s="125" t="s">
        <v>703</v>
      </c>
      <c r="B4" s="126" t="s">
        <v>710</v>
      </c>
      <c r="C4" s="126" t="s">
        <v>56</v>
      </c>
      <c r="D4" s="122"/>
      <c r="E4" s="100"/>
      <c r="F4" s="103" t="s">
        <v>1062</v>
      </c>
      <c r="G4" s="107"/>
      <c r="H4" s="107"/>
      <c r="I4" s="123">
        <v>4</v>
      </c>
      <c r="J4" s="110"/>
      <c r="K4" s="51">
        <v>6</v>
      </c>
      <c r="L4" s="51">
        <v>6</v>
      </c>
      <c r="M4" s="51">
        <v>0</v>
      </c>
      <c r="N4" s="51">
        <v>6</v>
      </c>
      <c r="O4" s="51">
        <v>1</v>
      </c>
      <c r="P4" s="52">
        <v>0</v>
      </c>
      <c r="Q4" s="52">
        <v>0</v>
      </c>
      <c r="R4" s="51">
        <v>1</v>
      </c>
      <c r="S4" s="51">
        <v>0</v>
      </c>
      <c r="T4" s="51">
        <v>6</v>
      </c>
      <c r="U4" s="51">
        <v>6</v>
      </c>
      <c r="V4" s="51">
        <v>2</v>
      </c>
      <c r="W4" s="52">
        <v>1.388889</v>
      </c>
      <c r="X4" s="52">
        <v>0.16666666666666666</v>
      </c>
      <c r="Y4" s="85" t="s">
        <v>738</v>
      </c>
      <c r="Z4" s="85" t="s">
        <v>323</v>
      </c>
      <c r="AA4" s="85" t="s">
        <v>331</v>
      </c>
      <c r="AB4" s="91" t="s">
        <v>811</v>
      </c>
      <c r="AC4" s="91" t="s">
        <v>853</v>
      </c>
      <c r="AD4" s="91" t="s">
        <v>235</v>
      </c>
      <c r="AE4" s="91" t="s">
        <v>235</v>
      </c>
      <c r="AF4" s="91" t="s">
        <v>885</v>
      </c>
      <c r="AG4" s="128">
        <v>0</v>
      </c>
      <c r="AH4" s="131">
        <v>0</v>
      </c>
      <c r="AI4" s="128">
        <v>0</v>
      </c>
      <c r="AJ4" s="131">
        <v>0</v>
      </c>
      <c r="AK4" s="128">
        <v>0</v>
      </c>
      <c r="AL4" s="131">
        <v>0</v>
      </c>
      <c r="AM4" s="128">
        <v>104</v>
      </c>
      <c r="AN4" s="131">
        <v>100</v>
      </c>
      <c r="AO4" s="128">
        <v>104</v>
      </c>
    </row>
    <row r="5" spans="1:41" ht="15">
      <c r="A5" s="125" t="s">
        <v>704</v>
      </c>
      <c r="B5" s="126" t="s">
        <v>711</v>
      </c>
      <c r="C5" s="126" t="s">
        <v>56</v>
      </c>
      <c r="D5" s="122"/>
      <c r="E5" s="100"/>
      <c r="F5" s="103" t="s">
        <v>1063</v>
      </c>
      <c r="G5" s="107"/>
      <c r="H5" s="107"/>
      <c r="I5" s="123">
        <v>5</v>
      </c>
      <c r="J5" s="110"/>
      <c r="K5" s="51">
        <v>4</v>
      </c>
      <c r="L5" s="51">
        <v>3</v>
      </c>
      <c r="M5" s="51">
        <v>0</v>
      </c>
      <c r="N5" s="51">
        <v>3</v>
      </c>
      <c r="O5" s="51">
        <v>0</v>
      </c>
      <c r="P5" s="52">
        <v>0</v>
      </c>
      <c r="Q5" s="52">
        <v>0</v>
      </c>
      <c r="R5" s="51">
        <v>1</v>
      </c>
      <c r="S5" s="51">
        <v>0</v>
      </c>
      <c r="T5" s="51">
        <v>4</v>
      </c>
      <c r="U5" s="51">
        <v>3</v>
      </c>
      <c r="V5" s="51">
        <v>2</v>
      </c>
      <c r="W5" s="52">
        <v>1.125</v>
      </c>
      <c r="X5" s="52">
        <v>0.25</v>
      </c>
      <c r="Y5" s="85" t="s">
        <v>739</v>
      </c>
      <c r="Z5" s="85" t="s">
        <v>325</v>
      </c>
      <c r="AA5" s="85" t="s">
        <v>766</v>
      </c>
      <c r="AB5" s="91" t="s">
        <v>812</v>
      </c>
      <c r="AC5" s="91" t="s">
        <v>854</v>
      </c>
      <c r="AD5" s="91"/>
      <c r="AE5" s="91" t="s">
        <v>240</v>
      </c>
      <c r="AF5" s="91" t="s">
        <v>886</v>
      </c>
      <c r="AG5" s="128">
        <v>0</v>
      </c>
      <c r="AH5" s="131">
        <v>0</v>
      </c>
      <c r="AI5" s="128">
        <v>0</v>
      </c>
      <c r="AJ5" s="131">
        <v>0</v>
      </c>
      <c r="AK5" s="128">
        <v>0</v>
      </c>
      <c r="AL5" s="131">
        <v>0</v>
      </c>
      <c r="AM5" s="128">
        <v>46</v>
      </c>
      <c r="AN5" s="131">
        <v>100</v>
      </c>
      <c r="AO5" s="128">
        <v>46</v>
      </c>
    </row>
    <row r="6" spans="1:41" ht="15">
      <c r="A6" s="125" t="s">
        <v>705</v>
      </c>
      <c r="B6" s="126" t="s">
        <v>712</v>
      </c>
      <c r="C6" s="126" t="s">
        <v>56</v>
      </c>
      <c r="D6" s="122"/>
      <c r="E6" s="100"/>
      <c r="F6" s="103" t="s">
        <v>1064</v>
      </c>
      <c r="G6" s="107"/>
      <c r="H6" s="107"/>
      <c r="I6" s="123">
        <v>6</v>
      </c>
      <c r="J6" s="110"/>
      <c r="K6" s="51">
        <v>3</v>
      </c>
      <c r="L6" s="51">
        <v>3</v>
      </c>
      <c r="M6" s="51">
        <v>0</v>
      </c>
      <c r="N6" s="51">
        <v>3</v>
      </c>
      <c r="O6" s="51">
        <v>1</v>
      </c>
      <c r="P6" s="52">
        <v>0</v>
      </c>
      <c r="Q6" s="52">
        <v>0</v>
      </c>
      <c r="R6" s="51">
        <v>1</v>
      </c>
      <c r="S6" s="51">
        <v>0</v>
      </c>
      <c r="T6" s="51">
        <v>3</v>
      </c>
      <c r="U6" s="51">
        <v>3</v>
      </c>
      <c r="V6" s="51">
        <v>2</v>
      </c>
      <c r="W6" s="52">
        <v>0.888889</v>
      </c>
      <c r="X6" s="52">
        <v>0.3333333333333333</v>
      </c>
      <c r="Y6" s="85" t="s">
        <v>299</v>
      </c>
      <c r="Z6" s="85" t="s">
        <v>323</v>
      </c>
      <c r="AA6" s="85" t="s">
        <v>332</v>
      </c>
      <c r="AB6" s="91" t="s">
        <v>813</v>
      </c>
      <c r="AC6" s="91" t="s">
        <v>855</v>
      </c>
      <c r="AD6" s="91"/>
      <c r="AE6" s="91" t="s">
        <v>227</v>
      </c>
      <c r="AF6" s="91" t="s">
        <v>887</v>
      </c>
      <c r="AG6" s="128">
        <v>0</v>
      </c>
      <c r="AH6" s="131">
        <v>0</v>
      </c>
      <c r="AI6" s="128">
        <v>0</v>
      </c>
      <c r="AJ6" s="131">
        <v>0</v>
      </c>
      <c r="AK6" s="128">
        <v>0</v>
      </c>
      <c r="AL6" s="131">
        <v>0</v>
      </c>
      <c r="AM6" s="128">
        <v>57</v>
      </c>
      <c r="AN6" s="131">
        <v>100</v>
      </c>
      <c r="AO6" s="128">
        <v>57</v>
      </c>
    </row>
    <row r="7" spans="1:41" ht="15">
      <c r="A7" s="125" t="s">
        <v>706</v>
      </c>
      <c r="B7" s="126" t="s">
        <v>713</v>
      </c>
      <c r="C7" s="126" t="s">
        <v>56</v>
      </c>
      <c r="D7" s="122"/>
      <c r="E7" s="100"/>
      <c r="F7" s="103" t="s">
        <v>1065</v>
      </c>
      <c r="G7" s="107"/>
      <c r="H7" s="107"/>
      <c r="I7" s="123">
        <v>7</v>
      </c>
      <c r="J7" s="110"/>
      <c r="K7" s="51">
        <v>3</v>
      </c>
      <c r="L7" s="51">
        <v>3</v>
      </c>
      <c r="M7" s="51">
        <v>0</v>
      </c>
      <c r="N7" s="51">
        <v>3</v>
      </c>
      <c r="O7" s="51">
        <v>0</v>
      </c>
      <c r="P7" s="52">
        <v>0</v>
      </c>
      <c r="Q7" s="52">
        <v>0</v>
      </c>
      <c r="R7" s="51">
        <v>1</v>
      </c>
      <c r="S7" s="51">
        <v>0</v>
      </c>
      <c r="T7" s="51">
        <v>3</v>
      </c>
      <c r="U7" s="51">
        <v>3</v>
      </c>
      <c r="V7" s="51">
        <v>1</v>
      </c>
      <c r="W7" s="52">
        <v>0.666667</v>
      </c>
      <c r="X7" s="52">
        <v>0.5</v>
      </c>
      <c r="Y7" s="85" t="s">
        <v>291</v>
      </c>
      <c r="Z7" s="85" t="s">
        <v>323</v>
      </c>
      <c r="AA7" s="85"/>
      <c r="AB7" s="91" t="s">
        <v>814</v>
      </c>
      <c r="AC7" s="91" t="s">
        <v>458</v>
      </c>
      <c r="AD7" s="91" t="s">
        <v>873</v>
      </c>
      <c r="AE7" s="91" t="s">
        <v>239</v>
      </c>
      <c r="AF7" s="91" t="s">
        <v>888</v>
      </c>
      <c r="AG7" s="128">
        <v>0</v>
      </c>
      <c r="AH7" s="131">
        <v>0</v>
      </c>
      <c r="AI7" s="128">
        <v>0</v>
      </c>
      <c r="AJ7" s="131">
        <v>0</v>
      </c>
      <c r="AK7" s="128">
        <v>0</v>
      </c>
      <c r="AL7" s="131">
        <v>0</v>
      </c>
      <c r="AM7" s="128">
        <v>37</v>
      </c>
      <c r="AN7" s="131">
        <v>100</v>
      </c>
      <c r="AO7" s="128">
        <v>37</v>
      </c>
    </row>
    <row r="8" spans="1:41" ht="15">
      <c r="A8" s="125" t="s">
        <v>707</v>
      </c>
      <c r="B8" s="126" t="s">
        <v>714</v>
      </c>
      <c r="C8" s="126" t="s">
        <v>56</v>
      </c>
      <c r="D8" s="122"/>
      <c r="E8" s="100"/>
      <c r="F8" s="103" t="s">
        <v>707</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c r="Z8" s="85"/>
      <c r="AA8" s="85"/>
      <c r="AB8" s="91" t="s">
        <v>458</v>
      </c>
      <c r="AC8" s="91" t="s">
        <v>458</v>
      </c>
      <c r="AD8" s="91" t="s">
        <v>241</v>
      </c>
      <c r="AE8" s="91" t="s">
        <v>235</v>
      </c>
      <c r="AF8" s="91" t="s">
        <v>889</v>
      </c>
      <c r="AG8" s="128">
        <v>0</v>
      </c>
      <c r="AH8" s="131">
        <v>0</v>
      </c>
      <c r="AI8" s="128">
        <v>0</v>
      </c>
      <c r="AJ8" s="131">
        <v>0</v>
      </c>
      <c r="AK8" s="128">
        <v>0</v>
      </c>
      <c r="AL8" s="131">
        <v>0</v>
      </c>
      <c r="AM8" s="128">
        <v>6</v>
      </c>
      <c r="AN8" s="131">
        <v>100</v>
      </c>
      <c r="AO8" s="128">
        <v>6</v>
      </c>
    </row>
    <row r="9" spans="1:41" ht="15">
      <c r="A9" s="125" t="s">
        <v>708</v>
      </c>
      <c r="B9" s="126" t="s">
        <v>715</v>
      </c>
      <c r="C9" s="126" t="s">
        <v>56</v>
      </c>
      <c r="D9" s="122"/>
      <c r="E9" s="100"/>
      <c r="F9" s="103" t="s">
        <v>1066</v>
      </c>
      <c r="G9" s="107"/>
      <c r="H9" s="107"/>
      <c r="I9" s="123">
        <v>9</v>
      </c>
      <c r="J9" s="110"/>
      <c r="K9" s="51">
        <v>2</v>
      </c>
      <c r="L9" s="51">
        <v>2</v>
      </c>
      <c r="M9" s="51">
        <v>0</v>
      </c>
      <c r="N9" s="51">
        <v>2</v>
      </c>
      <c r="O9" s="51">
        <v>1</v>
      </c>
      <c r="P9" s="52">
        <v>0</v>
      </c>
      <c r="Q9" s="52">
        <v>0</v>
      </c>
      <c r="R9" s="51">
        <v>1</v>
      </c>
      <c r="S9" s="51">
        <v>0</v>
      </c>
      <c r="T9" s="51">
        <v>2</v>
      </c>
      <c r="U9" s="51">
        <v>2</v>
      </c>
      <c r="V9" s="51">
        <v>1</v>
      </c>
      <c r="W9" s="52">
        <v>0.5</v>
      </c>
      <c r="X9" s="52">
        <v>0.5</v>
      </c>
      <c r="Y9" s="85" t="s">
        <v>294</v>
      </c>
      <c r="Z9" s="85" t="s">
        <v>323</v>
      </c>
      <c r="AA9" s="85"/>
      <c r="AB9" s="91" t="s">
        <v>815</v>
      </c>
      <c r="AC9" s="91" t="s">
        <v>458</v>
      </c>
      <c r="AD9" s="91" t="s">
        <v>220</v>
      </c>
      <c r="AE9" s="91"/>
      <c r="AF9" s="91" t="s">
        <v>890</v>
      </c>
      <c r="AG9" s="128">
        <v>0</v>
      </c>
      <c r="AH9" s="131">
        <v>0</v>
      </c>
      <c r="AI9" s="128">
        <v>0</v>
      </c>
      <c r="AJ9" s="131">
        <v>0</v>
      </c>
      <c r="AK9" s="128">
        <v>0</v>
      </c>
      <c r="AL9" s="131">
        <v>0</v>
      </c>
      <c r="AM9" s="128">
        <v>27</v>
      </c>
      <c r="AN9" s="131">
        <v>100</v>
      </c>
      <c r="AO9" s="128">
        <v>27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702</v>
      </c>
      <c r="B2" s="91" t="s">
        <v>212</v>
      </c>
      <c r="C2" s="85">
        <f>VLOOKUP(GroupVertices[[#This Row],[Vertex]],Vertices[],MATCH("ID",Vertices[[#Headers],[Vertex]:[Vertex Content Word Count]],0),FALSE)</f>
        <v>3</v>
      </c>
    </row>
    <row r="3" spans="1:3" ht="15">
      <c r="A3" s="85" t="s">
        <v>702</v>
      </c>
      <c r="B3" s="91" t="s">
        <v>213</v>
      </c>
      <c r="C3" s="85">
        <f>VLOOKUP(GroupVertices[[#This Row],[Vertex]],Vertices[],MATCH("ID",Vertices[[#Headers],[Vertex]:[Vertex Content Word Count]],0),FALSE)</f>
        <v>4</v>
      </c>
    </row>
    <row r="4" spans="1:3" ht="15">
      <c r="A4" s="85" t="s">
        <v>702</v>
      </c>
      <c r="B4" s="91" t="s">
        <v>215</v>
      </c>
      <c r="C4" s="85">
        <f>VLOOKUP(GroupVertices[[#This Row],[Vertex]],Vertices[],MATCH("ID",Vertices[[#Headers],[Vertex]:[Vertex Content Word Count]],0),FALSE)</f>
        <v>7</v>
      </c>
    </row>
    <row r="5" spans="1:3" ht="15">
      <c r="A5" s="85" t="s">
        <v>702</v>
      </c>
      <c r="B5" s="91" t="s">
        <v>219</v>
      </c>
      <c r="C5" s="85">
        <f>VLOOKUP(GroupVertices[[#This Row],[Vertex]],Vertices[],MATCH("ID",Vertices[[#Headers],[Vertex]:[Vertex Content Word Count]],0),FALSE)</f>
        <v>13</v>
      </c>
    </row>
    <row r="6" spans="1:3" ht="15">
      <c r="A6" s="85" t="s">
        <v>702</v>
      </c>
      <c r="B6" s="91" t="s">
        <v>225</v>
      </c>
      <c r="C6" s="85">
        <f>VLOOKUP(GroupVertices[[#This Row],[Vertex]],Vertices[],MATCH("ID",Vertices[[#Headers],[Vertex]:[Vertex Content Word Count]],0),FALSE)</f>
        <v>19</v>
      </c>
    </row>
    <row r="7" spans="1:3" ht="15">
      <c r="A7" s="85" t="s">
        <v>702</v>
      </c>
      <c r="B7" s="91" t="s">
        <v>230</v>
      </c>
      <c r="C7" s="85">
        <f>VLOOKUP(GroupVertices[[#This Row],[Vertex]],Vertices[],MATCH("ID",Vertices[[#Headers],[Vertex]:[Vertex Content Word Count]],0),FALSE)</f>
        <v>24</v>
      </c>
    </row>
    <row r="8" spans="1:3" ht="15">
      <c r="A8" s="85" t="s">
        <v>702</v>
      </c>
      <c r="B8" s="91" t="s">
        <v>232</v>
      </c>
      <c r="C8" s="85">
        <f>VLOOKUP(GroupVertices[[#This Row],[Vertex]],Vertices[],MATCH("ID",Vertices[[#Headers],[Vertex]:[Vertex Content Word Count]],0),FALSE)</f>
        <v>26</v>
      </c>
    </row>
    <row r="9" spans="1:3" ht="15">
      <c r="A9" s="85" t="s">
        <v>702</v>
      </c>
      <c r="B9" s="91" t="s">
        <v>234</v>
      </c>
      <c r="C9" s="85">
        <f>VLOOKUP(GroupVertices[[#This Row],[Vertex]],Vertices[],MATCH("ID",Vertices[[#Headers],[Vertex]:[Vertex Content Word Count]],0),FALSE)</f>
        <v>28</v>
      </c>
    </row>
    <row r="10" spans="1:3" ht="15">
      <c r="A10" s="85" t="s">
        <v>702</v>
      </c>
      <c r="B10" s="91" t="s">
        <v>237</v>
      </c>
      <c r="C10" s="85">
        <f>VLOOKUP(GroupVertices[[#This Row],[Vertex]],Vertices[],MATCH("ID",Vertices[[#Headers],[Vertex]:[Vertex Content Word Count]],0),FALSE)</f>
        <v>31</v>
      </c>
    </row>
    <row r="11" spans="1:3" ht="15">
      <c r="A11" s="85" t="s">
        <v>702</v>
      </c>
      <c r="B11" s="91" t="s">
        <v>238</v>
      </c>
      <c r="C11" s="85">
        <f>VLOOKUP(GroupVertices[[#This Row],[Vertex]],Vertices[],MATCH("ID",Vertices[[#Headers],[Vertex]:[Vertex Content Word Count]],0),FALSE)</f>
        <v>32</v>
      </c>
    </row>
    <row r="12" spans="1:3" ht="15">
      <c r="A12" s="85" t="s">
        <v>703</v>
      </c>
      <c r="B12" s="91" t="s">
        <v>235</v>
      </c>
      <c r="C12" s="85">
        <f>VLOOKUP(GroupVertices[[#This Row],[Vertex]],Vertices[],MATCH("ID",Vertices[[#Headers],[Vertex]:[Vertex Content Word Count]],0),FALSE)</f>
        <v>16</v>
      </c>
    </row>
    <row r="13" spans="1:3" ht="15">
      <c r="A13" s="85" t="s">
        <v>703</v>
      </c>
      <c r="B13" s="91" t="s">
        <v>233</v>
      </c>
      <c r="C13" s="85">
        <f>VLOOKUP(GroupVertices[[#This Row],[Vertex]],Vertices[],MATCH("ID",Vertices[[#Headers],[Vertex]:[Vertex Content Word Count]],0),FALSE)</f>
        <v>27</v>
      </c>
    </row>
    <row r="14" spans="1:3" ht="15">
      <c r="A14" s="85" t="s">
        <v>703</v>
      </c>
      <c r="B14" s="91" t="s">
        <v>231</v>
      </c>
      <c r="C14" s="85">
        <f>VLOOKUP(GroupVertices[[#This Row],[Vertex]],Vertices[],MATCH("ID",Vertices[[#Headers],[Vertex]:[Vertex Content Word Count]],0),FALSE)</f>
        <v>25</v>
      </c>
    </row>
    <row r="15" spans="1:3" ht="15">
      <c r="A15" s="85" t="s">
        <v>703</v>
      </c>
      <c r="B15" s="91" t="s">
        <v>229</v>
      </c>
      <c r="C15" s="85">
        <f>VLOOKUP(GroupVertices[[#This Row],[Vertex]],Vertices[],MATCH("ID",Vertices[[#Headers],[Vertex]:[Vertex Content Word Count]],0),FALSE)</f>
        <v>23</v>
      </c>
    </row>
    <row r="16" spans="1:3" ht="15">
      <c r="A16" s="85" t="s">
        <v>703</v>
      </c>
      <c r="B16" s="91" t="s">
        <v>223</v>
      </c>
      <c r="C16" s="85">
        <f>VLOOKUP(GroupVertices[[#This Row],[Vertex]],Vertices[],MATCH("ID",Vertices[[#Headers],[Vertex]:[Vertex Content Word Count]],0),FALSE)</f>
        <v>17</v>
      </c>
    </row>
    <row r="17" spans="1:3" ht="15">
      <c r="A17" s="85" t="s">
        <v>703</v>
      </c>
      <c r="B17" s="91" t="s">
        <v>222</v>
      </c>
      <c r="C17" s="85">
        <f>VLOOKUP(GroupVertices[[#This Row],[Vertex]],Vertices[],MATCH("ID",Vertices[[#Headers],[Vertex]:[Vertex Content Word Count]],0),FALSE)</f>
        <v>15</v>
      </c>
    </row>
    <row r="18" spans="1:3" ht="15">
      <c r="A18" s="85" t="s">
        <v>704</v>
      </c>
      <c r="B18" s="91" t="s">
        <v>224</v>
      </c>
      <c r="C18" s="85">
        <f>VLOOKUP(GroupVertices[[#This Row],[Vertex]],Vertices[],MATCH("ID",Vertices[[#Headers],[Vertex]:[Vertex Content Word Count]],0),FALSE)</f>
        <v>18</v>
      </c>
    </row>
    <row r="19" spans="1:3" ht="15">
      <c r="A19" s="85" t="s">
        <v>704</v>
      </c>
      <c r="B19" s="91" t="s">
        <v>240</v>
      </c>
      <c r="C19" s="85">
        <f>VLOOKUP(GroupVertices[[#This Row],[Vertex]],Vertices[],MATCH("ID",Vertices[[#Headers],[Vertex]:[Vertex Content Word Count]],0),FALSE)</f>
        <v>12</v>
      </c>
    </row>
    <row r="20" spans="1:3" ht="15">
      <c r="A20" s="85" t="s">
        <v>704</v>
      </c>
      <c r="B20" s="91" t="s">
        <v>221</v>
      </c>
      <c r="C20" s="85">
        <f>VLOOKUP(GroupVertices[[#This Row],[Vertex]],Vertices[],MATCH("ID",Vertices[[#Headers],[Vertex]:[Vertex Content Word Count]],0),FALSE)</f>
        <v>14</v>
      </c>
    </row>
    <row r="21" spans="1:3" ht="15">
      <c r="A21" s="85" t="s">
        <v>704</v>
      </c>
      <c r="B21" s="91" t="s">
        <v>218</v>
      </c>
      <c r="C21" s="85">
        <f>VLOOKUP(GroupVertices[[#This Row],[Vertex]],Vertices[],MATCH("ID",Vertices[[#Headers],[Vertex]:[Vertex Content Word Count]],0),FALSE)</f>
        <v>11</v>
      </c>
    </row>
    <row r="22" spans="1:3" ht="15">
      <c r="A22" s="85" t="s">
        <v>705</v>
      </c>
      <c r="B22" s="91" t="s">
        <v>228</v>
      </c>
      <c r="C22" s="85">
        <f>VLOOKUP(GroupVertices[[#This Row],[Vertex]],Vertices[],MATCH("ID",Vertices[[#Headers],[Vertex]:[Vertex Content Word Count]],0),FALSE)</f>
        <v>22</v>
      </c>
    </row>
    <row r="23" spans="1:3" ht="15">
      <c r="A23" s="85" t="s">
        <v>705</v>
      </c>
      <c r="B23" s="91" t="s">
        <v>227</v>
      </c>
      <c r="C23" s="85">
        <f>VLOOKUP(GroupVertices[[#This Row],[Vertex]],Vertices[],MATCH("ID",Vertices[[#Headers],[Vertex]:[Vertex Content Word Count]],0),FALSE)</f>
        <v>21</v>
      </c>
    </row>
    <row r="24" spans="1:3" ht="15">
      <c r="A24" s="85" t="s">
        <v>705</v>
      </c>
      <c r="B24" s="91" t="s">
        <v>226</v>
      </c>
      <c r="C24" s="85">
        <f>VLOOKUP(GroupVertices[[#This Row],[Vertex]],Vertices[],MATCH("ID",Vertices[[#Headers],[Vertex]:[Vertex Content Word Count]],0),FALSE)</f>
        <v>20</v>
      </c>
    </row>
    <row r="25" spans="1:3" ht="15">
      <c r="A25" s="85" t="s">
        <v>706</v>
      </c>
      <c r="B25" s="91" t="s">
        <v>217</v>
      </c>
      <c r="C25" s="85">
        <f>VLOOKUP(GroupVertices[[#This Row],[Vertex]],Vertices[],MATCH("ID",Vertices[[#Headers],[Vertex]:[Vertex Content Word Count]],0),FALSE)</f>
        <v>10</v>
      </c>
    </row>
    <row r="26" spans="1:3" ht="15">
      <c r="A26" s="85" t="s">
        <v>706</v>
      </c>
      <c r="B26" s="91" t="s">
        <v>216</v>
      </c>
      <c r="C26" s="85">
        <f>VLOOKUP(GroupVertices[[#This Row],[Vertex]],Vertices[],MATCH("ID",Vertices[[#Headers],[Vertex]:[Vertex Content Word Count]],0),FALSE)</f>
        <v>8</v>
      </c>
    </row>
    <row r="27" spans="1:3" ht="15">
      <c r="A27" s="85" t="s">
        <v>706</v>
      </c>
      <c r="B27" s="91" t="s">
        <v>239</v>
      </c>
      <c r="C27" s="85">
        <f>VLOOKUP(GroupVertices[[#This Row],[Vertex]],Vertices[],MATCH("ID",Vertices[[#Headers],[Vertex]:[Vertex Content Word Count]],0),FALSE)</f>
        <v>9</v>
      </c>
    </row>
    <row r="28" spans="1:3" ht="15">
      <c r="A28" s="85" t="s">
        <v>707</v>
      </c>
      <c r="B28" s="91" t="s">
        <v>236</v>
      </c>
      <c r="C28" s="85">
        <f>VLOOKUP(GroupVertices[[#This Row],[Vertex]],Vertices[],MATCH("ID",Vertices[[#Headers],[Vertex]:[Vertex Content Word Count]],0),FALSE)</f>
        <v>29</v>
      </c>
    </row>
    <row r="29" spans="1:3" ht="15">
      <c r="A29" s="85" t="s">
        <v>707</v>
      </c>
      <c r="B29" s="91" t="s">
        <v>241</v>
      </c>
      <c r="C29" s="85">
        <f>VLOOKUP(GroupVertices[[#This Row],[Vertex]],Vertices[],MATCH("ID",Vertices[[#Headers],[Vertex]:[Vertex Content Word Count]],0),FALSE)</f>
        <v>30</v>
      </c>
    </row>
    <row r="30" spans="1:3" ht="15">
      <c r="A30" s="85" t="s">
        <v>708</v>
      </c>
      <c r="B30" s="91" t="s">
        <v>220</v>
      </c>
      <c r="C30" s="85">
        <f>VLOOKUP(GroupVertices[[#This Row],[Vertex]],Vertices[],MATCH("ID",Vertices[[#Headers],[Vertex]:[Vertex Content Word Count]],0),FALSE)</f>
        <v>6</v>
      </c>
    </row>
    <row r="31" spans="1:3" ht="15">
      <c r="A31" s="85" t="s">
        <v>708</v>
      </c>
      <c r="B31" s="91" t="s">
        <v>214</v>
      </c>
      <c r="C31" s="85">
        <f>VLOOKUP(GroupVertices[[#This Row],[Vertex]],Vertices[],MATCH("ID",Vertices[[#Headers],[Vertex]:[Vertex Content Word Count]],0),FALSE)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1012</v>
      </c>
      <c r="B2" s="36" t="s">
        <v>663</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26</v>
      </c>
      <c r="L2" s="39">
        <f>MIN(Vertices[Closeness Centrality])</f>
        <v>0</v>
      </c>
      <c r="M2" s="40">
        <f>COUNTIF(Vertices[Closeness Centrality],"&gt;= "&amp;L2)-COUNTIF(Vertices[Closeness Centrality],"&gt;="&amp;L3)</f>
        <v>10</v>
      </c>
      <c r="N2" s="39">
        <f>MIN(Vertices[Eigenvector Centrality])</f>
        <v>0</v>
      </c>
      <c r="O2" s="40">
        <f>COUNTIF(Vertices[Eigenvector Centrality],"&gt;= "&amp;N2)-COUNTIF(Vertices[Eigenvector Centrality],"&gt;="&amp;N3)</f>
        <v>22</v>
      </c>
      <c r="P2" s="39">
        <f>MIN(Vertices[PageRank])</f>
        <v>0.569028</v>
      </c>
      <c r="Q2" s="40">
        <f>COUNTIF(Vertices[PageRank],"&gt;= "&amp;P2)-COUNTIF(Vertices[PageRank],"&gt;="&amp;P3)</f>
        <v>6</v>
      </c>
      <c r="R2" s="39">
        <f>MIN(Vertices[Clustering Coefficient])</f>
        <v>0</v>
      </c>
      <c r="S2" s="45">
        <f>COUNTIF(Vertices[Clustering Coefficient],"&gt;= "&amp;R2)-COUNTIF(Vertices[Clustering Coefficient],"&gt;="&amp;R3)</f>
        <v>27</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0.12727272727272726</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0.7272727272727273</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0.0057772</v>
      </c>
      <c r="O3" s="42">
        <f>COUNTIF(Vertices[Eigenvector Centrality],"&gt;= "&amp;N3)-COUNTIF(Vertices[Eigenvector Centrality],"&gt;="&amp;N4)</f>
        <v>0</v>
      </c>
      <c r="P3" s="41">
        <f aca="true" t="shared" si="7" ref="P3:P26">P2+($P$57-$P$2)/BinDivisor</f>
        <v>0.6214243636363637</v>
      </c>
      <c r="Q3" s="42">
        <f>COUNTIF(Vertices[PageRank],"&gt;= "&amp;P3)-COUNTIF(Vertices[PageRank],"&gt;="&amp;P4)</f>
        <v>2</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30</v>
      </c>
      <c r="D4" s="34">
        <f t="shared" si="1"/>
        <v>0</v>
      </c>
      <c r="E4" s="3">
        <f>COUNTIF(Vertices[Degree],"&gt;= "&amp;D4)-COUNTIF(Vertices[Degree],"&gt;="&amp;D5)</f>
        <v>0</v>
      </c>
      <c r="F4" s="39">
        <f t="shared" si="2"/>
        <v>0.2545454545454545</v>
      </c>
      <c r="G4" s="40">
        <f>COUNTIF(Vertices[In-Degree],"&gt;= "&amp;F4)-COUNTIF(Vertices[In-Degree],"&gt;="&amp;F5)</f>
        <v>0</v>
      </c>
      <c r="H4" s="39">
        <f t="shared" si="3"/>
        <v>0.07272727272727272</v>
      </c>
      <c r="I4" s="40">
        <f>COUNTIF(Vertices[Out-Degree],"&gt;= "&amp;H4)-COUNTIF(Vertices[Out-Degree],"&gt;="&amp;H5)</f>
        <v>0</v>
      </c>
      <c r="J4" s="39">
        <f t="shared" si="4"/>
        <v>1.4545454545454546</v>
      </c>
      <c r="K4" s="40">
        <f>COUNTIF(Vertices[Betweenness Centrality],"&gt;= "&amp;J4)-COUNTIF(Vertices[Betweenness Centrality],"&gt;="&amp;J5)</f>
        <v>1</v>
      </c>
      <c r="L4" s="39">
        <f t="shared" si="5"/>
        <v>0.03636363636363636</v>
      </c>
      <c r="M4" s="40">
        <f>COUNTIF(Vertices[Closeness Centrality],"&gt;= "&amp;L4)-COUNTIF(Vertices[Closeness Centrality],"&gt;="&amp;L5)</f>
        <v>0</v>
      </c>
      <c r="N4" s="39">
        <f t="shared" si="6"/>
        <v>0.0115544</v>
      </c>
      <c r="O4" s="40">
        <f>COUNTIF(Vertices[Eigenvector Centrality],"&gt;= "&amp;N4)-COUNTIF(Vertices[Eigenvector Centrality],"&gt;="&amp;N5)</f>
        <v>0</v>
      </c>
      <c r="P4" s="39">
        <f t="shared" si="7"/>
        <v>0.6738207272727273</v>
      </c>
      <c r="Q4" s="40">
        <f>COUNTIF(Vertices[PageRank],"&gt;= "&amp;P4)-COUNTIF(Vertices[PageRank],"&gt;="&amp;P5)</f>
        <v>4</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0.3818181818181818</v>
      </c>
      <c r="G5" s="42">
        <f>COUNTIF(Vertices[In-Degree],"&gt;= "&amp;F5)-COUNTIF(Vertices[In-Degree],"&gt;="&amp;F6)</f>
        <v>0</v>
      </c>
      <c r="H5" s="41">
        <f t="shared" si="3"/>
        <v>0.10909090909090909</v>
      </c>
      <c r="I5" s="42">
        <f>COUNTIF(Vertices[Out-Degree],"&gt;= "&amp;H5)-COUNTIF(Vertices[Out-Degree],"&gt;="&amp;H6)</f>
        <v>0</v>
      </c>
      <c r="J5" s="41">
        <f t="shared" si="4"/>
        <v>2.1818181818181817</v>
      </c>
      <c r="K5" s="42">
        <f>COUNTIF(Vertices[Betweenness Centrality],"&gt;= "&amp;J5)-COUNTIF(Vertices[Betweenness Centrality],"&gt;="&amp;J6)</f>
        <v>0</v>
      </c>
      <c r="L5" s="41">
        <f t="shared" si="5"/>
        <v>0.05454545454545454</v>
      </c>
      <c r="M5" s="42">
        <f>COUNTIF(Vertices[Closeness Centrality],"&gt;= "&amp;L5)-COUNTIF(Vertices[Closeness Centrality],"&gt;="&amp;L6)</f>
        <v>6</v>
      </c>
      <c r="N5" s="41">
        <f t="shared" si="6"/>
        <v>0.0173316</v>
      </c>
      <c r="O5" s="42">
        <f>COUNTIF(Vertices[Eigenvector Centrality],"&gt;= "&amp;N5)-COUNTIF(Vertices[Eigenvector Centrality],"&gt;="&amp;N6)</f>
        <v>0</v>
      </c>
      <c r="P5" s="41">
        <f t="shared" si="7"/>
        <v>0.726217090909091</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27</v>
      </c>
      <c r="D6" s="34">
        <f t="shared" si="1"/>
        <v>0</v>
      </c>
      <c r="E6" s="3">
        <f>COUNTIF(Vertices[Degree],"&gt;= "&amp;D6)-COUNTIF(Vertices[Degree],"&gt;="&amp;D7)</f>
        <v>0</v>
      </c>
      <c r="F6" s="39">
        <f t="shared" si="2"/>
        <v>0.509090909090909</v>
      </c>
      <c r="G6" s="40">
        <f>COUNTIF(Vertices[In-Degree],"&gt;= "&amp;F6)-COUNTIF(Vertices[In-Degree],"&gt;="&amp;F7)</f>
        <v>0</v>
      </c>
      <c r="H6" s="39">
        <f t="shared" si="3"/>
        <v>0.14545454545454545</v>
      </c>
      <c r="I6" s="40">
        <f>COUNTIF(Vertices[Out-Degree],"&gt;= "&amp;H6)-COUNTIF(Vertices[Out-Degree],"&gt;="&amp;H7)</f>
        <v>0</v>
      </c>
      <c r="J6" s="39">
        <f t="shared" si="4"/>
        <v>2.909090909090909</v>
      </c>
      <c r="K6" s="40">
        <f>COUNTIF(Vertices[Betweenness Centrality],"&gt;= "&amp;J6)-COUNTIF(Vertices[Betweenness Centrality],"&gt;="&amp;J7)</f>
        <v>0</v>
      </c>
      <c r="L6" s="39">
        <f t="shared" si="5"/>
        <v>0.07272727272727272</v>
      </c>
      <c r="M6" s="40">
        <f>COUNTIF(Vertices[Closeness Centrality],"&gt;= "&amp;L6)-COUNTIF(Vertices[Closeness Centrality],"&gt;="&amp;L7)</f>
        <v>1</v>
      </c>
      <c r="N6" s="39">
        <f t="shared" si="6"/>
        <v>0.0231088</v>
      </c>
      <c r="O6" s="40">
        <f>COUNTIF(Vertices[Eigenvector Centrality],"&gt;= "&amp;N6)-COUNTIF(Vertices[Eigenvector Centrality],"&gt;="&amp;N7)</f>
        <v>0</v>
      </c>
      <c r="P6" s="39">
        <f t="shared" si="7"/>
        <v>0.7786134545454547</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20</v>
      </c>
      <c r="D7" s="34">
        <f t="shared" si="1"/>
        <v>0</v>
      </c>
      <c r="E7" s="3">
        <f>COUNTIF(Vertices[Degree],"&gt;= "&amp;D7)-COUNTIF(Vertices[Degree],"&gt;="&amp;D8)</f>
        <v>0</v>
      </c>
      <c r="F7" s="41">
        <f t="shared" si="2"/>
        <v>0.6363636363636362</v>
      </c>
      <c r="G7" s="42">
        <f>COUNTIF(Vertices[In-Degree],"&gt;= "&amp;F7)-COUNTIF(Vertices[In-Degree],"&gt;="&amp;F8)</f>
        <v>0</v>
      </c>
      <c r="H7" s="41">
        <f t="shared" si="3"/>
        <v>0.18181818181818182</v>
      </c>
      <c r="I7" s="42">
        <f>COUNTIF(Vertices[Out-Degree],"&gt;= "&amp;H7)-COUNTIF(Vertices[Out-Degree],"&gt;="&amp;H8)</f>
        <v>0</v>
      </c>
      <c r="J7" s="41">
        <f t="shared" si="4"/>
        <v>3.6363636363636367</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0.028886</v>
      </c>
      <c r="O7" s="42">
        <f>COUNTIF(Vertices[Eigenvector Centrality],"&gt;= "&amp;N7)-COUNTIF(Vertices[Eigenvector Centrality],"&gt;="&amp;N8)</f>
        <v>0</v>
      </c>
      <c r="P7" s="41">
        <f t="shared" si="7"/>
        <v>0.8310098181818184</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47</v>
      </c>
      <c r="D8" s="34">
        <f t="shared" si="1"/>
        <v>0</v>
      </c>
      <c r="E8" s="3">
        <f>COUNTIF(Vertices[Degree],"&gt;= "&amp;D8)-COUNTIF(Vertices[Degree],"&gt;="&amp;D9)</f>
        <v>0</v>
      </c>
      <c r="F8" s="39">
        <f t="shared" si="2"/>
        <v>0.7636363636363634</v>
      </c>
      <c r="G8" s="40">
        <f>COUNTIF(Vertices[In-Degree],"&gt;= "&amp;F8)-COUNTIF(Vertices[In-Degree],"&gt;="&amp;F9)</f>
        <v>0</v>
      </c>
      <c r="H8" s="39">
        <f t="shared" si="3"/>
        <v>0.2181818181818182</v>
      </c>
      <c r="I8" s="40">
        <f>COUNTIF(Vertices[Out-Degree],"&gt;= "&amp;H8)-COUNTIF(Vertices[Out-Degree],"&gt;="&amp;H9)</f>
        <v>0</v>
      </c>
      <c r="J8" s="39">
        <f t="shared" si="4"/>
        <v>4.363636363636364</v>
      </c>
      <c r="K8" s="40">
        <f>COUNTIF(Vertices[Betweenness Centrality],"&gt;= "&amp;J8)-COUNTIF(Vertices[Betweenness Centrality],"&gt;="&amp;J9)</f>
        <v>0</v>
      </c>
      <c r="L8" s="39">
        <f t="shared" si="5"/>
        <v>0.1090909090909091</v>
      </c>
      <c r="M8" s="40">
        <f>COUNTIF(Vertices[Closeness Centrality],"&gt;= "&amp;L8)-COUNTIF(Vertices[Closeness Centrality],"&gt;="&amp;L9)</f>
        <v>1</v>
      </c>
      <c r="N8" s="39">
        <f t="shared" si="6"/>
        <v>0.0346632</v>
      </c>
      <c r="O8" s="40">
        <f>COUNTIF(Vertices[Eigenvector Centrality],"&gt;= "&amp;N8)-COUNTIF(Vertices[Eigenvector Centrality],"&gt;="&amp;N9)</f>
        <v>1</v>
      </c>
      <c r="P8" s="39">
        <f t="shared" si="7"/>
        <v>0.8834061818181821</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0.8909090909090907</v>
      </c>
      <c r="G9" s="42">
        <f>COUNTIF(Vertices[In-Degree],"&gt;= "&amp;F9)-COUNTIF(Vertices[In-Degree],"&gt;="&amp;F10)</f>
        <v>12</v>
      </c>
      <c r="H9" s="41">
        <f t="shared" si="3"/>
        <v>0.2545454545454546</v>
      </c>
      <c r="I9" s="42">
        <f>COUNTIF(Vertices[Out-Degree],"&gt;= "&amp;H9)-COUNTIF(Vertices[Out-Degree],"&gt;="&amp;H10)</f>
        <v>0</v>
      </c>
      <c r="J9" s="41">
        <f t="shared" si="4"/>
        <v>5.090909090909092</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0.0404404</v>
      </c>
      <c r="O9" s="42">
        <f>COUNTIF(Vertices[Eigenvector Centrality],"&gt;= "&amp;N9)-COUNTIF(Vertices[Eigenvector Centrality],"&gt;="&amp;N10)</f>
        <v>0</v>
      </c>
      <c r="P9" s="41">
        <f t="shared" si="7"/>
        <v>0.9358025454545458</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1013</v>
      </c>
      <c r="B10" s="36">
        <v>3</v>
      </c>
      <c r="D10" s="34">
        <f t="shared" si="1"/>
        <v>0</v>
      </c>
      <c r="E10" s="3">
        <f>COUNTIF(Vertices[Degree],"&gt;= "&amp;D10)-COUNTIF(Vertices[Degree],"&gt;="&amp;D11)</f>
        <v>0</v>
      </c>
      <c r="F10" s="39">
        <f t="shared" si="2"/>
        <v>1.0181818181818179</v>
      </c>
      <c r="G10" s="40">
        <f>COUNTIF(Vertices[In-Degree],"&gt;= "&amp;F10)-COUNTIF(Vertices[In-Degree],"&gt;="&amp;F11)</f>
        <v>0</v>
      </c>
      <c r="H10" s="39">
        <f t="shared" si="3"/>
        <v>0.29090909090909095</v>
      </c>
      <c r="I10" s="40">
        <f>COUNTIF(Vertices[Out-Degree],"&gt;= "&amp;H10)-COUNTIF(Vertices[Out-Degree],"&gt;="&amp;H11)</f>
        <v>0</v>
      </c>
      <c r="J10" s="39">
        <f t="shared" si="4"/>
        <v>5.818181818181819</v>
      </c>
      <c r="K10" s="40">
        <f>COUNTIF(Vertices[Betweenness Centrality],"&gt;= "&amp;J10)-COUNTIF(Vertices[Betweenness Centrality],"&gt;="&amp;J11)</f>
        <v>1</v>
      </c>
      <c r="L10" s="39">
        <f t="shared" si="5"/>
        <v>0.14545454545454548</v>
      </c>
      <c r="M10" s="40">
        <f>COUNTIF(Vertices[Closeness Centrality],"&gt;= "&amp;L10)-COUNTIF(Vertices[Closeness Centrality],"&gt;="&amp;L11)</f>
        <v>0</v>
      </c>
      <c r="N10" s="39">
        <f t="shared" si="6"/>
        <v>0.0462176</v>
      </c>
      <c r="O10" s="40">
        <f>COUNTIF(Vertices[Eigenvector Centrality],"&gt;= "&amp;N10)-COUNTIF(Vertices[Eigenvector Centrality],"&gt;="&amp;N11)</f>
        <v>0</v>
      </c>
      <c r="P10" s="39">
        <f t="shared" si="7"/>
        <v>0.9881989090909095</v>
      </c>
      <c r="Q10" s="40">
        <f>COUNTIF(Vertices[PageRank],"&gt;= "&amp;P10)-COUNTIF(Vertices[PageRank],"&gt;="&amp;P11)</f>
        <v>13</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1.145454545454545</v>
      </c>
      <c r="G11" s="42">
        <f>COUNTIF(Vertices[In-Degree],"&gt;= "&amp;F11)-COUNTIF(Vertices[In-Degree],"&gt;="&amp;F12)</f>
        <v>0</v>
      </c>
      <c r="H11" s="41">
        <f t="shared" si="3"/>
        <v>0.3272727272727273</v>
      </c>
      <c r="I11" s="42">
        <f>COUNTIF(Vertices[Out-Degree],"&gt;= "&amp;H11)-COUNTIF(Vertices[Out-Degree],"&gt;="&amp;H12)</f>
        <v>0</v>
      </c>
      <c r="J11" s="41">
        <f t="shared" si="4"/>
        <v>6.545454545454547</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0.051994799999999994</v>
      </c>
      <c r="O11" s="42">
        <f>COUNTIF(Vertices[Eigenvector Centrality],"&gt;= "&amp;N11)-COUNTIF(Vertices[Eigenvector Centrality],"&gt;="&amp;N12)</f>
        <v>0</v>
      </c>
      <c r="P11" s="41">
        <f t="shared" si="7"/>
        <v>1.0405952727272731</v>
      </c>
      <c r="Q11" s="42">
        <f>COUNTIF(Vertices[PageRank],"&gt;= "&amp;P11)-COUNTIF(Vertices[PageRank],"&gt;="&amp;P12)</f>
        <v>1</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176</v>
      </c>
      <c r="B12" s="36">
        <v>31</v>
      </c>
      <c r="D12" s="34">
        <f t="shared" si="1"/>
        <v>0</v>
      </c>
      <c r="E12" s="3">
        <f>COUNTIF(Vertices[Degree],"&gt;= "&amp;D12)-COUNTIF(Vertices[Degree],"&gt;="&amp;D13)</f>
        <v>0</v>
      </c>
      <c r="F12" s="39">
        <f t="shared" si="2"/>
        <v>1.2727272727272723</v>
      </c>
      <c r="G12" s="40">
        <f>COUNTIF(Vertices[In-Degree],"&gt;= "&amp;F12)-COUNTIF(Vertices[In-Degree],"&gt;="&amp;F13)</f>
        <v>0</v>
      </c>
      <c r="H12" s="39">
        <f t="shared" si="3"/>
        <v>0.3636363636363637</v>
      </c>
      <c r="I12" s="40">
        <f>COUNTIF(Vertices[Out-Degree],"&gt;= "&amp;H12)-COUNTIF(Vertices[Out-Degree],"&gt;="&amp;H13)</f>
        <v>0</v>
      </c>
      <c r="J12" s="39">
        <f t="shared" si="4"/>
        <v>7.272727272727274</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0.05777199999999999</v>
      </c>
      <c r="O12" s="40">
        <f>COUNTIF(Vertices[Eigenvector Centrality],"&gt;= "&amp;N12)-COUNTIF(Vertices[Eigenvector Centrality],"&gt;="&amp;N13)</f>
        <v>0</v>
      </c>
      <c r="P12" s="39">
        <f t="shared" si="7"/>
        <v>1.0929916363636367</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242</v>
      </c>
      <c r="B13" s="36">
        <v>8</v>
      </c>
      <c r="D13" s="34">
        <f t="shared" si="1"/>
        <v>0</v>
      </c>
      <c r="E13" s="3">
        <f>COUNTIF(Vertices[Degree],"&gt;= "&amp;D13)-COUNTIF(Vertices[Degree],"&gt;="&amp;D14)</f>
        <v>0</v>
      </c>
      <c r="F13" s="41">
        <f t="shared" si="2"/>
        <v>1.3999999999999995</v>
      </c>
      <c r="G13" s="42">
        <f>COUNTIF(Vertices[In-Degree],"&gt;= "&amp;F13)-COUNTIF(Vertices[In-Degree],"&gt;="&amp;F14)</f>
        <v>0</v>
      </c>
      <c r="H13" s="41">
        <f t="shared" si="3"/>
        <v>0.4000000000000001</v>
      </c>
      <c r="I13" s="42">
        <f>COUNTIF(Vertices[Out-Degree],"&gt;= "&amp;H13)-COUNTIF(Vertices[Out-Degree],"&gt;="&amp;H14)</f>
        <v>0</v>
      </c>
      <c r="J13" s="41">
        <f t="shared" si="4"/>
        <v>8.000000000000002</v>
      </c>
      <c r="K13" s="42">
        <f>COUNTIF(Vertices[Betweenness Centrality],"&gt;= "&amp;J13)-COUNTIF(Vertices[Betweenness Centrality],"&gt;="&amp;J14)</f>
        <v>0</v>
      </c>
      <c r="L13" s="41">
        <f t="shared" si="5"/>
        <v>0.20000000000000004</v>
      </c>
      <c r="M13" s="42">
        <f>COUNTIF(Vertices[Closeness Centrality],"&gt;= "&amp;L13)-COUNTIF(Vertices[Closeness Centrality],"&gt;="&amp;L14)</f>
        <v>3</v>
      </c>
      <c r="N13" s="41">
        <f t="shared" si="6"/>
        <v>0.06354919999999999</v>
      </c>
      <c r="O13" s="42">
        <f>COUNTIF(Vertices[Eigenvector Centrality],"&gt;= "&amp;N13)-COUNTIF(Vertices[Eigenvector Centrality],"&gt;="&amp;N14)</f>
        <v>0</v>
      </c>
      <c r="P13" s="41">
        <f t="shared" si="7"/>
        <v>1.1453880000000003</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243</v>
      </c>
      <c r="B14" s="36">
        <v>8</v>
      </c>
      <c r="D14" s="34">
        <f t="shared" si="1"/>
        <v>0</v>
      </c>
      <c r="E14" s="3">
        <f>COUNTIF(Vertices[Degree],"&gt;= "&amp;D14)-COUNTIF(Vertices[Degree],"&gt;="&amp;D15)</f>
        <v>0</v>
      </c>
      <c r="F14" s="39">
        <f t="shared" si="2"/>
        <v>1.5272727272727267</v>
      </c>
      <c r="G14" s="40">
        <f>COUNTIF(Vertices[In-Degree],"&gt;= "&amp;F14)-COUNTIF(Vertices[In-Degree],"&gt;="&amp;F15)</f>
        <v>0</v>
      </c>
      <c r="H14" s="39">
        <f t="shared" si="3"/>
        <v>0.43636363636363645</v>
      </c>
      <c r="I14" s="40">
        <f>COUNTIF(Vertices[Out-Degree],"&gt;= "&amp;H14)-COUNTIF(Vertices[Out-Degree],"&gt;="&amp;H15)</f>
        <v>0</v>
      </c>
      <c r="J14" s="39">
        <f t="shared" si="4"/>
        <v>8.727272727272728</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0.06932639999999998</v>
      </c>
      <c r="O14" s="40">
        <f>COUNTIF(Vertices[Eigenvector Centrality],"&gt;= "&amp;N14)-COUNTIF(Vertices[Eigenvector Centrality],"&gt;="&amp;N15)</f>
        <v>0</v>
      </c>
      <c r="P14" s="39">
        <f t="shared" si="7"/>
        <v>1.1977843636363639</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1.6545454545454539</v>
      </c>
      <c r="G15" s="42">
        <f>COUNTIF(Vertices[In-Degree],"&gt;= "&amp;F15)-COUNTIF(Vertices[In-Degree],"&gt;="&amp;F16)</f>
        <v>0</v>
      </c>
      <c r="H15" s="41">
        <f t="shared" si="3"/>
        <v>0.47272727272727283</v>
      </c>
      <c r="I15" s="42">
        <f>COUNTIF(Vertices[Out-Degree],"&gt;= "&amp;H15)-COUNTIF(Vertices[Out-Degree],"&gt;="&amp;H16)</f>
        <v>0</v>
      </c>
      <c r="J15" s="41">
        <f t="shared" si="4"/>
        <v>9.454545454545455</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0.07510359999999998</v>
      </c>
      <c r="O15" s="42">
        <f>COUNTIF(Vertices[Eigenvector Centrality],"&gt;= "&amp;N15)-COUNTIF(Vertices[Eigenvector Centrality],"&gt;="&amp;N16)</f>
        <v>0</v>
      </c>
      <c r="P15" s="41">
        <f t="shared" si="7"/>
        <v>1.2501807272727274</v>
      </c>
      <c r="Q15" s="42">
        <f>COUNTIF(Vertices[PageRank],"&gt;= "&amp;P15)-COUNTIF(Vertices[PageRank],"&gt;="&amp;P16)</f>
        <v>1</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31</v>
      </c>
      <c r="D16" s="34">
        <f t="shared" si="1"/>
        <v>0</v>
      </c>
      <c r="E16" s="3">
        <f>COUNTIF(Vertices[Degree],"&gt;= "&amp;D16)-COUNTIF(Vertices[Degree],"&gt;="&amp;D17)</f>
        <v>0</v>
      </c>
      <c r="F16" s="39">
        <f t="shared" si="2"/>
        <v>1.781818181818181</v>
      </c>
      <c r="G16" s="40">
        <f>COUNTIF(Vertices[In-Degree],"&gt;= "&amp;F16)-COUNTIF(Vertices[In-Degree],"&gt;="&amp;F17)</f>
        <v>0</v>
      </c>
      <c r="H16" s="39">
        <f t="shared" si="3"/>
        <v>0.5090909090909091</v>
      </c>
      <c r="I16" s="40">
        <f>COUNTIF(Vertices[Out-Degree],"&gt;= "&amp;H16)-COUNTIF(Vertices[Out-Degree],"&gt;="&amp;H17)</f>
        <v>0</v>
      </c>
      <c r="J16" s="39">
        <f t="shared" si="4"/>
        <v>10.181818181818182</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0.08088079999999997</v>
      </c>
      <c r="O16" s="40">
        <f>COUNTIF(Vertices[Eigenvector Centrality],"&gt;= "&amp;N16)-COUNTIF(Vertices[Eigenvector Centrality],"&gt;="&amp;N17)</f>
        <v>0</v>
      </c>
      <c r="P16" s="39">
        <f t="shared" si="7"/>
        <v>1.302577090909091</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1.9090909090909083</v>
      </c>
      <c r="G17" s="42">
        <f>COUNTIF(Vertices[In-Degree],"&gt;= "&amp;F17)-COUNTIF(Vertices[In-Degree],"&gt;="&amp;F18)</f>
        <v>2</v>
      </c>
      <c r="H17" s="41">
        <f t="shared" si="3"/>
        <v>0.5454545454545455</v>
      </c>
      <c r="I17" s="42">
        <f>COUNTIF(Vertices[Out-Degree],"&gt;= "&amp;H17)-COUNTIF(Vertices[Out-Degree],"&gt;="&amp;H18)</f>
        <v>0</v>
      </c>
      <c r="J17" s="41">
        <f t="shared" si="4"/>
        <v>10.909090909090908</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0.08665799999999997</v>
      </c>
      <c r="O17" s="42">
        <f>COUNTIF(Vertices[Eigenvector Centrality],"&gt;= "&amp;N17)-COUNTIF(Vertices[Eigenvector Centrality],"&gt;="&amp;N18)</f>
        <v>0</v>
      </c>
      <c r="P17" s="41">
        <f t="shared" si="7"/>
        <v>1.3549734545454546</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2.0363636363636357</v>
      </c>
      <c r="G18" s="40">
        <f>COUNTIF(Vertices[In-Degree],"&gt;= "&amp;F18)-COUNTIF(Vertices[In-Degree],"&gt;="&amp;F19)</f>
        <v>0</v>
      </c>
      <c r="H18" s="39">
        <f t="shared" si="3"/>
        <v>0.5818181818181819</v>
      </c>
      <c r="I18" s="40">
        <f>COUNTIF(Vertices[Out-Degree],"&gt;= "&amp;H18)-COUNTIF(Vertices[Out-Degree],"&gt;="&amp;H19)</f>
        <v>0</v>
      </c>
      <c r="J18" s="39">
        <f t="shared" si="4"/>
        <v>11.636363636363635</v>
      </c>
      <c r="K18" s="40">
        <f>COUNTIF(Vertices[Betweenness Centrality],"&gt;= "&amp;J18)-COUNTIF(Vertices[Betweenness Centrality],"&gt;="&amp;J19)</f>
        <v>1</v>
      </c>
      <c r="L18" s="39">
        <f t="shared" si="5"/>
        <v>0.29090909090909095</v>
      </c>
      <c r="M18" s="40">
        <f>COUNTIF(Vertices[Closeness Centrality],"&gt;= "&amp;L18)-COUNTIF(Vertices[Closeness Centrality],"&gt;="&amp;L19)</f>
        <v>0</v>
      </c>
      <c r="N18" s="39">
        <f t="shared" si="6"/>
        <v>0.09243519999999997</v>
      </c>
      <c r="O18" s="40">
        <f>COUNTIF(Vertices[Eigenvector Centrality],"&gt;= "&amp;N18)-COUNTIF(Vertices[Eigenvector Centrality],"&gt;="&amp;N19)</f>
        <v>0</v>
      </c>
      <c r="P18" s="39">
        <f t="shared" si="7"/>
        <v>1.4073698181818182</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2.163636363636363</v>
      </c>
      <c r="G19" s="42">
        <f>COUNTIF(Vertices[In-Degree],"&gt;= "&amp;F19)-COUNTIF(Vertices[In-Degree],"&gt;="&amp;F20)</f>
        <v>0</v>
      </c>
      <c r="H19" s="41">
        <f t="shared" si="3"/>
        <v>0.6181818181818183</v>
      </c>
      <c r="I19" s="42">
        <f>COUNTIF(Vertices[Out-Degree],"&gt;= "&amp;H19)-COUNTIF(Vertices[Out-Degree],"&gt;="&amp;H20)</f>
        <v>0</v>
      </c>
      <c r="J19" s="41">
        <f t="shared" si="4"/>
        <v>12.363636363636362</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0.09821239999999996</v>
      </c>
      <c r="O19" s="42">
        <f>COUNTIF(Vertices[Eigenvector Centrality],"&gt;= "&amp;N19)-COUNTIF(Vertices[Eigenvector Centrality],"&gt;="&amp;N20)</f>
        <v>0</v>
      </c>
      <c r="P19" s="41">
        <f t="shared" si="7"/>
        <v>1.4597661818181817</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2.2909090909090906</v>
      </c>
      <c r="G20" s="40">
        <f>COUNTIF(Vertices[In-Degree],"&gt;= "&amp;F20)-COUNTIF(Vertices[In-Degree],"&gt;="&amp;F21)</f>
        <v>0</v>
      </c>
      <c r="H20" s="39">
        <f t="shared" si="3"/>
        <v>0.6545454545454547</v>
      </c>
      <c r="I20" s="40">
        <f>COUNTIF(Vertices[Out-Degree],"&gt;= "&amp;H20)-COUNTIF(Vertices[Out-Degree],"&gt;="&amp;H21)</f>
        <v>0</v>
      </c>
      <c r="J20" s="39">
        <f t="shared" si="4"/>
        <v>13.090909090909088</v>
      </c>
      <c r="K20" s="40">
        <f>COUNTIF(Vertices[Betweenness Centrality],"&gt;= "&amp;J20)-COUNTIF(Vertices[Betweenness Centrality],"&gt;="&amp;J21)</f>
        <v>0</v>
      </c>
      <c r="L20" s="39">
        <f t="shared" si="5"/>
        <v>0.3272727272727273</v>
      </c>
      <c r="M20" s="40">
        <f>COUNTIF(Vertices[Closeness Centrality],"&gt;= "&amp;L20)-COUNTIF(Vertices[Closeness Centrality],"&gt;="&amp;L21)</f>
        <v>3</v>
      </c>
      <c r="N20" s="39">
        <f t="shared" si="6"/>
        <v>0.10398959999999996</v>
      </c>
      <c r="O20" s="40">
        <f>COUNTIF(Vertices[Eigenvector Centrality],"&gt;= "&amp;N20)-COUNTIF(Vertices[Eigenvector Centrality],"&gt;="&amp;N21)</f>
        <v>5</v>
      </c>
      <c r="P20" s="39">
        <f t="shared" si="7"/>
        <v>1.5121625454545453</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152</v>
      </c>
      <c r="B21" s="36">
        <v>15</v>
      </c>
      <c r="D21" s="34">
        <f t="shared" si="1"/>
        <v>0</v>
      </c>
      <c r="E21" s="3">
        <f>COUNTIF(Vertices[Degree],"&gt;= "&amp;D21)-COUNTIF(Vertices[Degree],"&gt;="&amp;D22)</f>
        <v>0</v>
      </c>
      <c r="F21" s="41">
        <f t="shared" si="2"/>
        <v>2.418181818181818</v>
      </c>
      <c r="G21" s="42">
        <f>COUNTIF(Vertices[In-Degree],"&gt;= "&amp;F21)-COUNTIF(Vertices[In-Degree],"&gt;="&amp;F22)</f>
        <v>0</v>
      </c>
      <c r="H21" s="41">
        <f t="shared" si="3"/>
        <v>0.690909090909091</v>
      </c>
      <c r="I21" s="42">
        <f>COUNTIF(Vertices[Out-Degree],"&gt;= "&amp;H21)-COUNTIF(Vertices[Out-Degree],"&gt;="&amp;H22)</f>
        <v>0</v>
      </c>
      <c r="J21" s="41">
        <f t="shared" si="4"/>
        <v>13.818181818181815</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0.10976679999999996</v>
      </c>
      <c r="O21" s="42">
        <f>COUNTIF(Vertices[Eigenvector Centrality],"&gt;= "&amp;N21)-COUNTIF(Vertices[Eigenvector Centrality],"&gt;="&amp;N22)</f>
        <v>0</v>
      </c>
      <c r="P21" s="41">
        <f t="shared" si="7"/>
        <v>1.564558909090909</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10</v>
      </c>
      <c r="D22" s="34">
        <f t="shared" si="1"/>
        <v>0</v>
      </c>
      <c r="E22" s="3">
        <f>COUNTIF(Vertices[Degree],"&gt;= "&amp;D22)-COUNTIF(Vertices[Degree],"&gt;="&amp;D23)</f>
        <v>0</v>
      </c>
      <c r="F22" s="39">
        <f t="shared" si="2"/>
        <v>2.5454545454545454</v>
      </c>
      <c r="G22" s="40">
        <f>COUNTIF(Vertices[In-Degree],"&gt;= "&amp;F22)-COUNTIF(Vertices[In-Degree],"&gt;="&amp;F23)</f>
        <v>0</v>
      </c>
      <c r="H22" s="39">
        <f t="shared" si="3"/>
        <v>0.7272727272727274</v>
      </c>
      <c r="I22" s="40">
        <f>COUNTIF(Vertices[Out-Degree],"&gt;= "&amp;H22)-COUNTIF(Vertices[Out-Degree],"&gt;="&amp;H23)</f>
        <v>0</v>
      </c>
      <c r="J22" s="39">
        <f t="shared" si="4"/>
        <v>14.545454545454541</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0.11554399999999995</v>
      </c>
      <c r="O22" s="40">
        <f>COUNTIF(Vertices[Eigenvector Centrality],"&gt;= "&amp;N22)-COUNTIF(Vertices[Eigenvector Centrality],"&gt;="&amp;N23)</f>
        <v>1</v>
      </c>
      <c r="P22" s="39">
        <f t="shared" si="7"/>
        <v>1.6169552727272725</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8</v>
      </c>
      <c r="D23" s="34">
        <f t="shared" si="1"/>
        <v>0</v>
      </c>
      <c r="E23" s="3">
        <f>COUNTIF(Vertices[Degree],"&gt;= "&amp;D23)-COUNTIF(Vertices[Degree],"&gt;="&amp;D24)</f>
        <v>0</v>
      </c>
      <c r="F23" s="41">
        <f t="shared" si="2"/>
        <v>2.672727272727273</v>
      </c>
      <c r="G23" s="42">
        <f>COUNTIF(Vertices[In-Degree],"&gt;= "&amp;F23)-COUNTIF(Vertices[In-Degree],"&gt;="&amp;F24)</f>
        <v>0</v>
      </c>
      <c r="H23" s="41">
        <f t="shared" si="3"/>
        <v>0.7636363636363638</v>
      </c>
      <c r="I23" s="42">
        <f>COUNTIF(Vertices[Out-Degree],"&gt;= "&amp;H23)-COUNTIF(Vertices[Out-Degree],"&gt;="&amp;H24)</f>
        <v>0</v>
      </c>
      <c r="J23" s="41">
        <f t="shared" si="4"/>
        <v>15.272727272727268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0.12132119999999995</v>
      </c>
      <c r="O23" s="42">
        <f>COUNTIF(Vertices[Eigenvector Centrality],"&gt;= "&amp;N23)-COUNTIF(Vertices[Eigenvector Centrality],"&gt;="&amp;N24)</f>
        <v>0</v>
      </c>
      <c r="P23" s="41">
        <f t="shared" si="7"/>
        <v>1.669351636363636</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18</v>
      </c>
      <c r="D24" s="34">
        <f t="shared" si="1"/>
        <v>0</v>
      </c>
      <c r="E24" s="3">
        <f>COUNTIF(Vertices[Degree],"&gt;= "&amp;D24)-COUNTIF(Vertices[Degree],"&gt;="&amp;D25)</f>
        <v>0</v>
      </c>
      <c r="F24" s="39">
        <f t="shared" si="2"/>
        <v>2.8000000000000003</v>
      </c>
      <c r="G24" s="40">
        <f>COUNTIF(Vertices[In-Degree],"&gt;= "&amp;F24)-COUNTIF(Vertices[In-Degree],"&gt;="&amp;F25)</f>
        <v>0</v>
      </c>
      <c r="H24" s="39">
        <f t="shared" si="3"/>
        <v>0.8000000000000002</v>
      </c>
      <c r="I24" s="40">
        <f>COUNTIF(Vertices[Out-Degree],"&gt;= "&amp;H24)-COUNTIF(Vertices[Out-Degree],"&gt;="&amp;H25)</f>
        <v>0</v>
      </c>
      <c r="J24" s="39">
        <f t="shared" si="4"/>
        <v>15.999999999999995</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0.12709839999999994</v>
      </c>
      <c r="O24" s="40">
        <f>COUNTIF(Vertices[Eigenvector Centrality],"&gt;= "&amp;N24)-COUNTIF(Vertices[Eigenvector Centrality],"&gt;="&amp;N25)</f>
        <v>0</v>
      </c>
      <c r="P24" s="39">
        <f t="shared" si="7"/>
        <v>1.7217479999999996</v>
      </c>
      <c r="Q24" s="40">
        <f>COUNTIF(Vertices[PageRank],"&gt;= "&amp;P24)-COUNTIF(Vertices[PageRank],"&gt;="&amp;P25)</f>
        <v>1</v>
      </c>
      <c r="R24" s="39">
        <f t="shared" si="8"/>
        <v>0.20000000000000004</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2.9272727272727277</v>
      </c>
      <c r="G25" s="42">
        <f>COUNTIF(Vertices[In-Degree],"&gt;= "&amp;F25)-COUNTIF(Vertices[In-Degree],"&gt;="&amp;F26)</f>
        <v>2</v>
      </c>
      <c r="H25" s="41">
        <f t="shared" si="3"/>
        <v>0.8363636363636365</v>
      </c>
      <c r="I25" s="42">
        <f>COUNTIF(Vertices[Out-Degree],"&gt;= "&amp;H25)-COUNTIF(Vertices[Out-Degree],"&gt;="&amp;H26)</f>
        <v>0</v>
      </c>
      <c r="J25" s="41">
        <f t="shared" si="4"/>
        <v>16.727272727272723</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0.13287559999999995</v>
      </c>
      <c r="O25" s="42">
        <f>COUNTIF(Vertices[Eigenvector Centrality],"&gt;= "&amp;N25)-COUNTIF(Vertices[Eigenvector Centrality],"&gt;="&amp;N26)</f>
        <v>0</v>
      </c>
      <c r="P25" s="41">
        <f t="shared" si="7"/>
        <v>1.7741443636363632</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3.054545454545455</v>
      </c>
      <c r="G26" s="40">
        <f>COUNTIF(Vertices[In-Degree],"&gt;= "&amp;F26)-COUNTIF(Vertices[In-Degree],"&gt;="&amp;F28)</f>
        <v>0</v>
      </c>
      <c r="H26" s="39">
        <f t="shared" si="3"/>
        <v>0.8727272727272729</v>
      </c>
      <c r="I26" s="40">
        <f>COUNTIF(Vertices[Out-Degree],"&gt;= "&amp;H26)-COUNTIF(Vertices[Out-Degree],"&gt;="&amp;H28)</f>
        <v>0</v>
      </c>
      <c r="J26" s="39">
        <f t="shared" si="4"/>
        <v>17.45454545454545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0.13865279999999996</v>
      </c>
      <c r="O26" s="40">
        <f>COUNTIF(Vertices[Eigenvector Centrality],"&gt;= "&amp;N26)-COUNTIF(Vertices[Eigenvector Centrality],"&gt;="&amp;N28)</f>
        <v>0</v>
      </c>
      <c r="P26" s="39">
        <f t="shared" si="7"/>
        <v>1.8265407272727268</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1.267857</v>
      </c>
      <c r="D27" s="34"/>
      <c r="E27" s="3">
        <f>COUNTIF(Vertices[Degree],"&gt;= "&amp;D27)-COUNTIF(Vertices[Degree],"&gt;="&amp;D28)</f>
        <v>0</v>
      </c>
      <c r="F27" s="78"/>
      <c r="G27" s="79">
        <f>COUNTIF(Vertices[In-Degree],"&gt;= "&amp;F27)-COUNTIF(Vertices[In-Degree],"&gt;="&amp;F28)</f>
        <v>-1</v>
      </c>
      <c r="H27" s="78"/>
      <c r="I27" s="79">
        <f>COUNTIF(Vertices[Out-Degree],"&gt;= "&amp;H27)-COUNTIF(Vertices[Out-Degree],"&gt;="&amp;H28)</f>
        <v>-27</v>
      </c>
      <c r="J27" s="78"/>
      <c r="K27" s="79">
        <f>COUNTIF(Vertices[Betweenness Centrality],"&gt;= "&amp;J27)-COUNTIF(Vertices[Betweenness Centrality],"&gt;="&amp;J28)</f>
        <v>-1</v>
      </c>
      <c r="L27" s="78"/>
      <c r="M27" s="79">
        <f>COUNTIF(Vertices[Closeness Centrality],"&gt;= "&amp;L27)-COUNTIF(Vertices[Closeness Centrality],"&gt;="&amp;L28)</f>
        <v>-6</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3.1818181818181825</v>
      </c>
      <c r="G28" s="42">
        <f>COUNTIF(Vertices[In-Degree],"&gt;= "&amp;F28)-COUNTIF(Vertices[In-Degree],"&gt;="&amp;F40)</f>
        <v>0</v>
      </c>
      <c r="H28" s="41">
        <f>H26+($H$57-$H$2)/BinDivisor</f>
        <v>0.9090909090909093</v>
      </c>
      <c r="I28" s="42">
        <f>COUNTIF(Vertices[Out-Degree],"&gt;= "&amp;H28)-COUNTIF(Vertices[Out-Degree],"&gt;="&amp;H40)</f>
        <v>0</v>
      </c>
      <c r="J28" s="41">
        <f>J26+($J$57-$J$2)/BinDivisor</f>
        <v>18.181818181818176</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0.14442999999999998</v>
      </c>
      <c r="O28" s="42">
        <f>COUNTIF(Vertices[Eigenvector Centrality],"&gt;= "&amp;N28)-COUNTIF(Vertices[Eigenvector Centrality],"&gt;="&amp;N40)</f>
        <v>0</v>
      </c>
      <c r="P28" s="41">
        <f>P26+($P$57-$P$2)/BinDivisor</f>
        <v>1.8789370909090903</v>
      </c>
      <c r="Q28" s="42">
        <f>COUNTIF(Vertices[PageRank],"&gt;= "&amp;P28)-COUNTIF(Vertices[PageRank],"&gt;="&amp;P40)</f>
        <v>1</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0.01839080459770115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1014</v>
      </c>
      <c r="B30" s="36">
        <v>0.416818</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1015</v>
      </c>
      <c r="B32" s="36" t="s">
        <v>1016</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-27</v>
      </c>
      <c r="J38" s="78"/>
      <c r="K38" s="79">
        <f>COUNTIF(Vertices[Betweenness Centrality],"&gt;= "&amp;J38)-COUNTIF(Vertices[Betweenness Centrality],"&gt;="&amp;J40)</f>
        <v>-1</v>
      </c>
      <c r="L38" s="78"/>
      <c r="M38" s="79">
        <f>COUNTIF(Vertices[Closeness Centrality],"&gt;= "&amp;L38)-COUNTIF(Vertices[Closeness Centrality],"&gt;="&amp;L40)</f>
        <v>-6</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-3</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-27</v>
      </c>
      <c r="J39" s="78"/>
      <c r="K39" s="79">
        <f>COUNTIF(Vertices[Betweenness Centrality],"&gt;= "&amp;J39)-COUNTIF(Vertices[Betweenness Centrality],"&gt;="&amp;J40)</f>
        <v>-1</v>
      </c>
      <c r="L39" s="78"/>
      <c r="M39" s="79">
        <f>COUNTIF(Vertices[Closeness Centrality],"&gt;= "&amp;L39)-COUNTIF(Vertices[Closeness Centrality],"&gt;="&amp;L40)</f>
        <v>-6</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-3</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3.30909090909091</v>
      </c>
      <c r="G40" s="40">
        <f>COUNTIF(Vertices[In-Degree],"&gt;= "&amp;F40)-COUNTIF(Vertices[In-Degree],"&gt;="&amp;F41)</f>
        <v>0</v>
      </c>
      <c r="H40" s="39">
        <f>H28+($H$57-$H$2)/BinDivisor</f>
        <v>0.9454545454545457</v>
      </c>
      <c r="I40" s="40">
        <f>COUNTIF(Vertices[Out-Degree],"&gt;= "&amp;H40)-COUNTIF(Vertices[Out-Degree],"&gt;="&amp;H41)</f>
        <v>0</v>
      </c>
      <c r="J40" s="39">
        <f>J28+($J$57-$J$2)/BinDivisor</f>
        <v>18.909090909090903</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0.15020719999999999</v>
      </c>
      <c r="O40" s="40">
        <f>COUNTIF(Vertices[Eigenvector Centrality],"&gt;= "&amp;N40)-COUNTIF(Vertices[Eigenvector Centrality],"&gt;="&amp;N41)</f>
        <v>0</v>
      </c>
      <c r="P40" s="39">
        <f>P28+($P$57-$P$2)/BinDivisor</f>
        <v>1.931333454545454</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3.4363636363636374</v>
      </c>
      <c r="G41" s="42">
        <f>COUNTIF(Vertices[In-Degree],"&gt;= "&amp;F41)-COUNTIF(Vertices[In-Degree],"&gt;="&amp;F42)</f>
        <v>0</v>
      </c>
      <c r="H41" s="41">
        <f aca="true" t="shared" si="12" ref="H41:H56">H40+($H$57-$H$2)/BinDivisor</f>
        <v>0.981818181818182</v>
      </c>
      <c r="I41" s="42">
        <f>COUNTIF(Vertices[Out-Degree],"&gt;= "&amp;H41)-COUNTIF(Vertices[Out-Degree],"&gt;="&amp;H42)</f>
        <v>25</v>
      </c>
      <c r="J41" s="41">
        <f aca="true" t="shared" si="13" ref="J41:J56">J40+($J$57-$J$2)/BinDivisor</f>
        <v>19.63636363636363</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4</v>
      </c>
      <c r="N41" s="41">
        <f aca="true" t="shared" si="15" ref="N41:N56">N40+($N$57-$N$2)/BinDivisor</f>
        <v>0.1559844</v>
      </c>
      <c r="O41" s="42">
        <f>COUNTIF(Vertices[Eigenvector Centrality],"&gt;= "&amp;N41)-COUNTIF(Vertices[Eigenvector Centrality],"&gt;="&amp;N42)</f>
        <v>0</v>
      </c>
      <c r="P41" s="41">
        <f aca="true" t="shared" si="16" ref="P41:P56">P40+($P$57-$P$2)/BinDivisor</f>
        <v>1.9837298181818175</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3.563636363636365</v>
      </c>
      <c r="G42" s="40">
        <f>COUNTIF(Vertices[In-Degree],"&gt;= "&amp;F42)-COUNTIF(Vertices[In-Degree],"&gt;="&amp;F43)</f>
        <v>0</v>
      </c>
      <c r="H42" s="39">
        <f t="shared" si="12"/>
        <v>1.0181818181818183</v>
      </c>
      <c r="I42" s="40">
        <f>COUNTIF(Vertices[Out-Degree],"&gt;= "&amp;H42)-COUNTIF(Vertices[Out-Degree],"&gt;="&amp;H43)</f>
        <v>0</v>
      </c>
      <c r="J42" s="39">
        <f t="shared" si="13"/>
        <v>20.363636363636356</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0.1617616</v>
      </c>
      <c r="O42" s="40">
        <f>COUNTIF(Vertices[Eigenvector Centrality],"&gt;= "&amp;N42)-COUNTIF(Vertices[Eigenvector Centrality],"&gt;="&amp;N43)</f>
        <v>0</v>
      </c>
      <c r="P42" s="39">
        <f t="shared" si="16"/>
        <v>2.0361261818181813</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3.6909090909090922</v>
      </c>
      <c r="G43" s="42">
        <f>COUNTIF(Vertices[In-Degree],"&gt;= "&amp;F43)-COUNTIF(Vertices[In-Degree],"&gt;="&amp;F44)</f>
        <v>0</v>
      </c>
      <c r="H43" s="41">
        <f t="shared" si="12"/>
        <v>1.0545454545454547</v>
      </c>
      <c r="I43" s="42">
        <f>COUNTIF(Vertices[Out-Degree],"&gt;= "&amp;H43)-COUNTIF(Vertices[Out-Degree],"&gt;="&amp;H44)</f>
        <v>0</v>
      </c>
      <c r="J43" s="41">
        <f t="shared" si="13"/>
        <v>21.090909090909083</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0.16753880000000002</v>
      </c>
      <c r="O43" s="42">
        <f>COUNTIF(Vertices[Eigenvector Centrality],"&gt;= "&amp;N43)-COUNTIF(Vertices[Eigenvector Centrality],"&gt;="&amp;N44)</f>
        <v>0</v>
      </c>
      <c r="P43" s="41">
        <f t="shared" si="16"/>
        <v>2.088522545454545</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3.8181818181818197</v>
      </c>
      <c r="G44" s="40">
        <f>COUNTIF(Vertices[In-Degree],"&gt;= "&amp;F44)-COUNTIF(Vertices[In-Degree],"&gt;="&amp;F45)</f>
        <v>0</v>
      </c>
      <c r="H44" s="39">
        <f t="shared" si="12"/>
        <v>1.090909090909091</v>
      </c>
      <c r="I44" s="40">
        <f>COUNTIF(Vertices[Out-Degree],"&gt;= "&amp;H44)-COUNTIF(Vertices[Out-Degree],"&gt;="&amp;H45)</f>
        <v>0</v>
      </c>
      <c r="J44" s="39">
        <f t="shared" si="13"/>
        <v>21.81818181818181</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0.17331600000000003</v>
      </c>
      <c r="O44" s="40">
        <f>COUNTIF(Vertices[Eigenvector Centrality],"&gt;= "&amp;N44)-COUNTIF(Vertices[Eigenvector Centrality],"&gt;="&amp;N45)</f>
        <v>0</v>
      </c>
      <c r="P44" s="39">
        <f t="shared" si="16"/>
        <v>2.1409189090909084</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3.945454545454547</v>
      </c>
      <c r="G45" s="42">
        <f>COUNTIF(Vertices[In-Degree],"&gt;= "&amp;F45)-COUNTIF(Vertices[In-Degree],"&gt;="&amp;F46)</f>
        <v>0</v>
      </c>
      <c r="H45" s="41">
        <f t="shared" si="12"/>
        <v>1.1272727272727274</v>
      </c>
      <c r="I45" s="42">
        <f>COUNTIF(Vertices[Out-Degree],"&gt;= "&amp;H45)-COUNTIF(Vertices[Out-Degree],"&gt;="&amp;H46)</f>
        <v>0</v>
      </c>
      <c r="J45" s="41">
        <f t="shared" si="13"/>
        <v>22.545454545454536</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0.17909320000000004</v>
      </c>
      <c r="O45" s="42">
        <f>COUNTIF(Vertices[Eigenvector Centrality],"&gt;= "&amp;N45)-COUNTIF(Vertices[Eigenvector Centrality],"&gt;="&amp;N46)</f>
        <v>0</v>
      </c>
      <c r="P45" s="41">
        <f t="shared" si="16"/>
        <v>2.193315272727272</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4.072727272727274</v>
      </c>
      <c r="G46" s="40">
        <f>COUNTIF(Vertices[In-Degree],"&gt;= "&amp;F46)-COUNTIF(Vertices[In-Degree],"&gt;="&amp;F47)</f>
        <v>0</v>
      </c>
      <c r="H46" s="39">
        <f t="shared" si="12"/>
        <v>1.1636363636363638</v>
      </c>
      <c r="I46" s="40">
        <f>COUNTIF(Vertices[Out-Degree],"&gt;= "&amp;H46)-COUNTIF(Vertices[Out-Degree],"&gt;="&amp;H47)</f>
        <v>0</v>
      </c>
      <c r="J46" s="39">
        <f t="shared" si="13"/>
        <v>23.272727272727263</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0.18487040000000005</v>
      </c>
      <c r="O46" s="40">
        <f>COUNTIF(Vertices[Eigenvector Centrality],"&gt;= "&amp;N46)-COUNTIF(Vertices[Eigenvector Centrality],"&gt;="&amp;N47)</f>
        <v>0</v>
      </c>
      <c r="P46" s="39">
        <f t="shared" si="16"/>
        <v>2.2457116363636356</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4.200000000000001</v>
      </c>
      <c r="G47" s="42">
        <f>COUNTIF(Vertices[In-Degree],"&gt;= "&amp;F47)-COUNTIF(Vertices[In-Degree],"&gt;="&amp;F48)</f>
        <v>0</v>
      </c>
      <c r="H47" s="41">
        <f t="shared" si="12"/>
        <v>1.2000000000000002</v>
      </c>
      <c r="I47" s="42">
        <f>COUNTIF(Vertices[Out-Degree],"&gt;= "&amp;H47)-COUNTIF(Vertices[Out-Degree],"&gt;="&amp;H48)</f>
        <v>0</v>
      </c>
      <c r="J47" s="41">
        <f t="shared" si="13"/>
        <v>23.99999999999999</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0.19064760000000006</v>
      </c>
      <c r="O47" s="42">
        <f>COUNTIF(Vertices[Eigenvector Centrality],"&gt;= "&amp;N47)-COUNTIF(Vertices[Eigenvector Centrality],"&gt;="&amp;N48)</f>
        <v>0</v>
      </c>
      <c r="P47" s="41">
        <f t="shared" si="16"/>
        <v>2.298107999999999</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4.327272727272728</v>
      </c>
      <c r="G48" s="40">
        <f>COUNTIF(Vertices[In-Degree],"&gt;= "&amp;F48)-COUNTIF(Vertices[In-Degree],"&gt;="&amp;F49)</f>
        <v>0</v>
      </c>
      <c r="H48" s="39">
        <f t="shared" si="12"/>
        <v>1.2363636363636366</v>
      </c>
      <c r="I48" s="40">
        <f>COUNTIF(Vertices[Out-Degree],"&gt;= "&amp;H48)-COUNTIF(Vertices[Out-Degree],"&gt;="&amp;H49)</f>
        <v>0</v>
      </c>
      <c r="J48" s="39">
        <f t="shared" si="13"/>
        <v>24.727272727272716</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0.19642480000000007</v>
      </c>
      <c r="O48" s="40">
        <f>COUNTIF(Vertices[Eigenvector Centrality],"&gt;= "&amp;N48)-COUNTIF(Vertices[Eigenvector Centrality],"&gt;="&amp;N49)</f>
        <v>0</v>
      </c>
      <c r="P48" s="39">
        <f t="shared" si="16"/>
        <v>2.3505043636363627</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4.454545454545455</v>
      </c>
      <c r="G49" s="42">
        <f>COUNTIF(Vertices[In-Degree],"&gt;= "&amp;F49)-COUNTIF(Vertices[In-Degree],"&gt;="&amp;F50)</f>
        <v>0</v>
      </c>
      <c r="H49" s="41">
        <f t="shared" si="12"/>
        <v>1.272727272727273</v>
      </c>
      <c r="I49" s="42">
        <f>COUNTIF(Vertices[Out-Degree],"&gt;= "&amp;H49)-COUNTIF(Vertices[Out-Degree],"&gt;="&amp;H50)</f>
        <v>0</v>
      </c>
      <c r="J49" s="41">
        <f t="shared" si="13"/>
        <v>25.454545454545443</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0.20220200000000008</v>
      </c>
      <c r="O49" s="42">
        <f>COUNTIF(Vertices[Eigenvector Centrality],"&gt;= "&amp;N49)-COUNTIF(Vertices[Eigenvector Centrality],"&gt;="&amp;N50)</f>
        <v>0</v>
      </c>
      <c r="P49" s="41">
        <f t="shared" si="16"/>
        <v>2.4029007272727263</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4.581818181818182</v>
      </c>
      <c r="G50" s="40">
        <f>COUNTIF(Vertices[In-Degree],"&gt;= "&amp;F50)-COUNTIF(Vertices[In-Degree],"&gt;="&amp;F51)</f>
        <v>0</v>
      </c>
      <c r="H50" s="39">
        <f t="shared" si="12"/>
        <v>1.3090909090909093</v>
      </c>
      <c r="I50" s="40">
        <f>COUNTIF(Vertices[Out-Degree],"&gt;= "&amp;H50)-COUNTIF(Vertices[Out-Degree],"&gt;="&amp;H51)</f>
        <v>0</v>
      </c>
      <c r="J50" s="39">
        <f t="shared" si="13"/>
        <v>26.18181818181817</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0.2079792000000001</v>
      </c>
      <c r="O50" s="40">
        <f>COUNTIF(Vertices[Eigenvector Centrality],"&gt;= "&amp;N50)-COUNTIF(Vertices[Eigenvector Centrality],"&gt;="&amp;N51)</f>
        <v>0</v>
      </c>
      <c r="P50" s="39">
        <f t="shared" si="16"/>
        <v>2.45529709090909</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4.709090909090909</v>
      </c>
      <c r="G51" s="42">
        <f>COUNTIF(Vertices[In-Degree],"&gt;= "&amp;F51)-COUNTIF(Vertices[In-Degree],"&gt;="&amp;F52)</f>
        <v>0</v>
      </c>
      <c r="H51" s="41">
        <f t="shared" si="12"/>
        <v>1.3454545454545457</v>
      </c>
      <c r="I51" s="42">
        <f>COUNTIF(Vertices[Out-Degree],"&gt;= "&amp;H51)-COUNTIF(Vertices[Out-Degree],"&gt;="&amp;H52)</f>
        <v>0</v>
      </c>
      <c r="J51" s="41">
        <f t="shared" si="13"/>
        <v>26.909090909090896</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0.2137564000000001</v>
      </c>
      <c r="O51" s="42">
        <f>COUNTIF(Vertices[Eigenvector Centrality],"&gt;= "&amp;N51)-COUNTIF(Vertices[Eigenvector Centrality],"&gt;="&amp;N52)</f>
        <v>0</v>
      </c>
      <c r="P51" s="41">
        <f t="shared" si="16"/>
        <v>2.5076934545454534</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4.836363636363636</v>
      </c>
      <c r="G52" s="40">
        <f>COUNTIF(Vertices[In-Degree],"&gt;= "&amp;F52)-COUNTIF(Vertices[In-Degree],"&gt;="&amp;F53)</f>
        <v>0</v>
      </c>
      <c r="H52" s="39">
        <f t="shared" si="12"/>
        <v>1.381818181818182</v>
      </c>
      <c r="I52" s="40">
        <f>COUNTIF(Vertices[Out-Degree],"&gt;= "&amp;H52)-COUNTIF(Vertices[Out-Degree],"&gt;="&amp;H53)</f>
        <v>0</v>
      </c>
      <c r="J52" s="39">
        <f t="shared" si="13"/>
        <v>27.636363636363622</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0.2195336000000001</v>
      </c>
      <c r="O52" s="40">
        <f>COUNTIF(Vertices[Eigenvector Centrality],"&gt;= "&amp;N52)-COUNTIF(Vertices[Eigenvector Centrality],"&gt;="&amp;N53)</f>
        <v>0</v>
      </c>
      <c r="P52" s="39">
        <f t="shared" si="16"/>
        <v>2.560089818181817</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4.963636363636363</v>
      </c>
      <c r="G53" s="42">
        <f>COUNTIF(Vertices[In-Degree],"&gt;= "&amp;F53)-COUNTIF(Vertices[In-Degree],"&gt;="&amp;F54)</f>
        <v>0</v>
      </c>
      <c r="H53" s="41">
        <f t="shared" si="12"/>
        <v>1.4181818181818184</v>
      </c>
      <c r="I53" s="42">
        <f>COUNTIF(Vertices[Out-Degree],"&gt;= "&amp;H53)-COUNTIF(Vertices[Out-Degree],"&gt;="&amp;H54)</f>
        <v>0</v>
      </c>
      <c r="J53" s="41">
        <f t="shared" si="13"/>
        <v>28.36363636363635</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0.22531080000000012</v>
      </c>
      <c r="O53" s="42">
        <f>COUNTIF(Vertices[Eigenvector Centrality],"&gt;= "&amp;N53)-COUNTIF(Vertices[Eigenvector Centrality],"&gt;="&amp;N54)</f>
        <v>0</v>
      </c>
      <c r="P53" s="41">
        <f t="shared" si="16"/>
        <v>2.6124861818181806</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5.09090909090909</v>
      </c>
      <c r="G54" s="40">
        <f>COUNTIF(Vertices[In-Degree],"&gt;= "&amp;F54)-COUNTIF(Vertices[In-Degree],"&gt;="&amp;F55)</f>
        <v>0</v>
      </c>
      <c r="H54" s="39">
        <f t="shared" si="12"/>
        <v>1.4545454545454548</v>
      </c>
      <c r="I54" s="40">
        <f>COUNTIF(Vertices[Out-Degree],"&gt;= "&amp;H54)-COUNTIF(Vertices[Out-Degree],"&gt;="&amp;H55)</f>
        <v>0</v>
      </c>
      <c r="J54" s="39">
        <f t="shared" si="13"/>
        <v>29.090909090909076</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0.23108800000000013</v>
      </c>
      <c r="O54" s="40">
        <f>COUNTIF(Vertices[Eigenvector Centrality],"&gt;= "&amp;N54)-COUNTIF(Vertices[Eigenvector Centrality],"&gt;="&amp;N55)</f>
        <v>0</v>
      </c>
      <c r="P54" s="39">
        <f t="shared" si="16"/>
        <v>2.664882545454544</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5.218181818181817</v>
      </c>
      <c r="G55" s="42">
        <f>COUNTIF(Vertices[In-Degree],"&gt;= "&amp;F55)-COUNTIF(Vertices[In-Degree],"&gt;="&amp;F56)</f>
        <v>0</v>
      </c>
      <c r="H55" s="41">
        <f t="shared" si="12"/>
        <v>1.4909090909090912</v>
      </c>
      <c r="I55" s="42">
        <f>COUNTIF(Vertices[Out-Degree],"&gt;= "&amp;H55)-COUNTIF(Vertices[Out-Degree],"&gt;="&amp;H56)</f>
        <v>0</v>
      </c>
      <c r="J55" s="41">
        <f t="shared" si="13"/>
        <v>29.818181818181802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0.23686520000000014</v>
      </c>
      <c r="O55" s="42">
        <f>COUNTIF(Vertices[Eigenvector Centrality],"&gt;= "&amp;N55)-COUNTIF(Vertices[Eigenvector Centrality],"&gt;="&amp;N56)</f>
        <v>0</v>
      </c>
      <c r="P55" s="41">
        <f t="shared" si="16"/>
        <v>2.7172789090909077</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5.345454545454544</v>
      </c>
      <c r="G56" s="40">
        <f>COUNTIF(Vertices[In-Degree],"&gt;= "&amp;F56)-COUNTIF(Vertices[In-Degree],"&gt;="&amp;F57)</f>
        <v>0</v>
      </c>
      <c r="H56" s="39">
        <f t="shared" si="12"/>
        <v>1.5272727272727276</v>
      </c>
      <c r="I56" s="40">
        <f>COUNTIF(Vertices[Out-Degree],"&gt;= "&amp;H56)-COUNTIF(Vertices[Out-Degree],"&gt;="&amp;H57)</f>
        <v>0</v>
      </c>
      <c r="J56" s="39">
        <f t="shared" si="13"/>
        <v>30.54545454545453</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0.24264240000000015</v>
      </c>
      <c r="O56" s="40">
        <f>COUNTIF(Vertices[Eigenvector Centrality],"&gt;= "&amp;N56)-COUNTIF(Vertices[Eigenvector Centrality],"&gt;="&amp;N57)</f>
        <v>0</v>
      </c>
      <c r="P56" s="39">
        <f t="shared" si="16"/>
        <v>2.7696752727272713</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7</v>
      </c>
      <c r="G57" s="44">
        <f>COUNTIF(Vertices[In-Degree],"&gt;= "&amp;F57)-COUNTIF(Vertices[In-Degree],"&gt;="&amp;F58)</f>
        <v>1</v>
      </c>
      <c r="H57" s="43">
        <f>MAX(Vertices[Out-Degree])</f>
        <v>2</v>
      </c>
      <c r="I57" s="44">
        <f>COUNTIF(Vertices[Out-Degree],"&gt;= "&amp;H57)-COUNTIF(Vertices[Out-Degree],"&gt;="&amp;H58)</f>
        <v>2</v>
      </c>
      <c r="J57" s="43">
        <f>MAX(Vertices[Betweenness Centrality])</f>
        <v>40</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0.317746</v>
      </c>
      <c r="O57" s="44">
        <f>COUNTIF(Vertices[Eigenvector Centrality],"&gt;= "&amp;N57)-COUNTIF(Vertices[Eigenvector Centrality],"&gt;="&amp;N58)</f>
        <v>1</v>
      </c>
      <c r="P57" s="43">
        <f>MAX(Vertices[PageRank])</f>
        <v>3.450828</v>
      </c>
      <c r="Q57" s="44">
        <f>COUNTIF(Vertices[PageRank],"&gt;= "&amp;P57)-COUNTIF(Vertices[PageRank],"&gt;="&amp;P58)</f>
        <v>1</v>
      </c>
      <c r="R57" s="43">
        <f>MAX(Vertices[Clustering Coefficient])</f>
        <v>0.5</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7</v>
      </c>
    </row>
    <row r="71" spans="1:2" ht="15">
      <c r="A71" s="35" t="s">
        <v>90</v>
      </c>
      <c r="B71" s="49">
        <f>_xlfn.IFERROR(AVERAGE(Vertices[In-Degree]),NoMetricMessage)</f>
        <v>0.9666666666666667</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0.9666666666666667</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40</v>
      </c>
    </row>
    <row r="99" spans="1:2" ht="15">
      <c r="A99" s="35" t="s">
        <v>102</v>
      </c>
      <c r="B99" s="49">
        <f>_xlfn.IFERROR(AVERAGE(Vertices[Betweenness Centrality]),NoMetricMessage)</f>
        <v>2</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0.20736776666666668</v>
      </c>
    </row>
    <row r="114" spans="1:2" ht="15">
      <c r="A114" s="35" t="s">
        <v>109</v>
      </c>
      <c r="B114" s="49">
        <f>_xlfn.IFERROR(MEDIAN(Vertices[Closeness Centrality]),NoMetricMessage)</f>
        <v>0.071429</v>
      </c>
    </row>
    <row r="125" spans="1:2" ht="15">
      <c r="A125" s="35" t="s">
        <v>112</v>
      </c>
      <c r="B125" s="49">
        <f>IF(COUNT(Vertices[Eigenvector Centrality])&gt;0,N2,NoMetricMessage)</f>
        <v>0</v>
      </c>
    </row>
    <row r="126" spans="1:2" ht="15">
      <c r="A126" s="35" t="s">
        <v>113</v>
      </c>
      <c r="B126" s="49">
        <f>IF(COUNT(Vertices[Eigenvector Centrality])&gt;0,N57,NoMetricMessage)</f>
        <v>0.317746</v>
      </c>
    </row>
    <row r="127" spans="1:2" ht="15">
      <c r="A127" s="35" t="s">
        <v>114</v>
      </c>
      <c r="B127" s="49">
        <f>_xlfn.IFERROR(AVERAGE(Vertices[Eigenvector Centrality]),NoMetricMessage)</f>
        <v>0.0333334</v>
      </c>
    </row>
    <row r="128" spans="1:2" ht="15">
      <c r="A128" s="35" t="s">
        <v>115</v>
      </c>
      <c r="B128" s="49">
        <f>_xlfn.IFERROR(MEDIAN(Vertices[Eigenvector Centrality]),NoMetricMessage)</f>
        <v>0</v>
      </c>
    </row>
    <row r="139" spans="1:2" ht="15">
      <c r="A139" s="35" t="s">
        <v>140</v>
      </c>
      <c r="B139" s="49">
        <f>IF(COUNT(Vertices[PageRank])&gt;0,P2,NoMetricMessage)</f>
        <v>0.569028</v>
      </c>
    </row>
    <row r="140" spans="1:2" ht="15">
      <c r="A140" s="35" t="s">
        <v>141</v>
      </c>
      <c r="B140" s="49">
        <f>IF(COUNT(Vertices[PageRank])&gt;0,P57,NoMetricMessage)</f>
        <v>3.450828</v>
      </c>
    </row>
    <row r="141" spans="1:2" ht="15">
      <c r="A141" s="35" t="s">
        <v>142</v>
      </c>
      <c r="B141" s="49">
        <f>_xlfn.IFERROR(AVERAGE(Vertices[PageRank]),NoMetricMessage)</f>
        <v>0.9999820666666664</v>
      </c>
    </row>
    <row r="142" spans="1:2" ht="15">
      <c r="A142" s="35" t="s">
        <v>143</v>
      </c>
      <c r="B142" s="49">
        <f>_xlfn.IFERROR(MEDIAN(Vertices[PageRank]),NoMetricMessage)</f>
        <v>0.999982</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0.05</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665</v>
      </c>
      <c r="K7" s="13" t="s">
        <v>666</v>
      </c>
    </row>
    <row r="8" spans="1:11" ht="409.5">
      <c r="A8"/>
      <c r="B8">
        <v>2</v>
      </c>
      <c r="C8">
        <v>2</v>
      </c>
      <c r="D8" t="s">
        <v>61</v>
      </c>
      <c r="E8" t="s">
        <v>61</v>
      </c>
      <c r="H8" t="s">
        <v>73</v>
      </c>
      <c r="J8" t="s">
        <v>667</v>
      </c>
      <c r="K8" s="13" t="s">
        <v>668</v>
      </c>
    </row>
    <row r="9" spans="1:11" ht="409.5">
      <c r="A9"/>
      <c r="B9">
        <v>3</v>
      </c>
      <c r="C9">
        <v>4</v>
      </c>
      <c r="D9" t="s">
        <v>62</v>
      </c>
      <c r="E9" t="s">
        <v>62</v>
      </c>
      <c r="H9" t="s">
        <v>74</v>
      </c>
      <c r="J9" t="s">
        <v>669</v>
      </c>
      <c r="K9" s="13" t="s">
        <v>670</v>
      </c>
    </row>
    <row r="10" spans="1:11" ht="409.5">
      <c r="A10"/>
      <c r="B10">
        <v>4</v>
      </c>
      <c r="D10" t="s">
        <v>63</v>
      </c>
      <c r="E10" t="s">
        <v>63</v>
      </c>
      <c r="H10" t="s">
        <v>75</v>
      </c>
      <c r="J10" t="s">
        <v>671</v>
      </c>
      <c r="K10" s="13" t="s">
        <v>672</v>
      </c>
    </row>
    <row r="11" spans="1:11" ht="15">
      <c r="A11"/>
      <c r="B11">
        <v>5</v>
      </c>
      <c r="D11" t="s">
        <v>46</v>
      </c>
      <c r="E11">
        <v>1</v>
      </c>
      <c r="H11" t="s">
        <v>76</v>
      </c>
      <c r="J11" t="s">
        <v>673</v>
      </c>
      <c r="K11" t="s">
        <v>674</v>
      </c>
    </row>
    <row r="12" spans="1:11" ht="15">
      <c r="A12"/>
      <c r="B12"/>
      <c r="D12" t="s">
        <v>64</v>
      </c>
      <c r="E12">
        <v>2</v>
      </c>
      <c r="H12">
        <v>0</v>
      </c>
      <c r="J12" t="s">
        <v>675</v>
      </c>
      <c r="K12" t="s">
        <v>676</v>
      </c>
    </row>
    <row r="13" spans="1:11" ht="15">
      <c r="A13"/>
      <c r="B13"/>
      <c r="D13">
        <v>1</v>
      </c>
      <c r="E13">
        <v>3</v>
      </c>
      <c r="H13">
        <v>1</v>
      </c>
      <c r="J13" t="s">
        <v>677</v>
      </c>
      <c r="K13" t="s">
        <v>678</v>
      </c>
    </row>
    <row r="14" spans="4:11" ht="15">
      <c r="D14">
        <v>2</v>
      </c>
      <c r="E14">
        <v>4</v>
      </c>
      <c r="H14">
        <v>2</v>
      </c>
      <c r="J14" t="s">
        <v>679</v>
      </c>
      <c r="K14" t="s">
        <v>680</v>
      </c>
    </row>
    <row r="15" spans="4:11" ht="15">
      <c r="D15">
        <v>3</v>
      </c>
      <c r="E15">
        <v>5</v>
      </c>
      <c r="H15">
        <v>3</v>
      </c>
      <c r="J15" t="s">
        <v>681</v>
      </c>
      <c r="K15" t="s">
        <v>682</v>
      </c>
    </row>
    <row r="16" spans="4:11" ht="15">
      <c r="D16">
        <v>4</v>
      </c>
      <c r="E16">
        <v>6</v>
      </c>
      <c r="H16">
        <v>4</v>
      </c>
      <c r="J16" t="s">
        <v>683</v>
      </c>
      <c r="K16" t="s">
        <v>684</v>
      </c>
    </row>
    <row r="17" spans="4:11" ht="15">
      <c r="D17">
        <v>5</v>
      </c>
      <c r="E17">
        <v>7</v>
      </c>
      <c r="H17">
        <v>5</v>
      </c>
      <c r="J17" t="s">
        <v>685</v>
      </c>
      <c r="K17" t="s">
        <v>686</v>
      </c>
    </row>
    <row r="18" spans="4:11" ht="15">
      <c r="D18">
        <v>6</v>
      </c>
      <c r="E18">
        <v>8</v>
      </c>
      <c r="H18">
        <v>6</v>
      </c>
      <c r="J18" t="s">
        <v>687</v>
      </c>
      <c r="K18" t="s">
        <v>688</v>
      </c>
    </row>
    <row r="19" spans="4:11" ht="15">
      <c r="D19">
        <v>7</v>
      </c>
      <c r="E19">
        <v>9</v>
      </c>
      <c r="H19">
        <v>7</v>
      </c>
      <c r="J19" t="s">
        <v>689</v>
      </c>
      <c r="K19" t="s">
        <v>690</v>
      </c>
    </row>
    <row r="20" spans="4:11" ht="15">
      <c r="D20">
        <v>8</v>
      </c>
      <c r="H20">
        <v>8</v>
      </c>
      <c r="J20" t="s">
        <v>691</v>
      </c>
      <c r="K20" t="s">
        <v>692</v>
      </c>
    </row>
    <row r="21" spans="4:11" ht="409.5">
      <c r="D21">
        <v>9</v>
      </c>
      <c r="H21">
        <v>9</v>
      </c>
      <c r="J21" t="s">
        <v>693</v>
      </c>
      <c r="K21" s="13" t="s">
        <v>694</v>
      </c>
    </row>
    <row r="22" spans="4:11" ht="409.5">
      <c r="D22">
        <v>10</v>
      </c>
      <c r="J22" t="s">
        <v>695</v>
      </c>
      <c r="K22" s="13" t="s">
        <v>696</v>
      </c>
    </row>
    <row r="23" spans="4:11" ht="409.5">
      <c r="D23">
        <v>11</v>
      </c>
      <c r="J23" t="s">
        <v>697</v>
      </c>
      <c r="K23" s="13" t="s">
        <v>698</v>
      </c>
    </row>
    <row r="24" spans="10:11" ht="409.5">
      <c r="J24" t="s">
        <v>699</v>
      </c>
      <c r="K24" s="13" t="s">
        <v>1069</v>
      </c>
    </row>
    <row r="25" spans="10:11" ht="15">
      <c r="J25" t="s">
        <v>700</v>
      </c>
      <c r="K25" t="b">
        <v>0</v>
      </c>
    </row>
    <row r="26" spans="10:11" ht="15">
      <c r="J26" t="s">
        <v>1067</v>
      </c>
      <c r="K26" t="s">
        <v>1068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720</v>
      </c>
      <c r="B1" s="13" t="s">
        <v>721</v>
      </c>
      <c r="C1" s="13" t="s">
        <v>722</v>
      </c>
      <c r="D1" s="13" t="s">
        <v>724</v>
      </c>
      <c r="E1" s="13" t="s">
        <v>723</v>
      </c>
      <c r="F1" s="13" t="s">
        <v>726</v>
      </c>
      <c r="G1" s="13" t="s">
        <v>725</v>
      </c>
      <c r="H1" s="13" t="s">
        <v>728</v>
      </c>
      <c r="I1" s="13" t="s">
        <v>727</v>
      </c>
      <c r="J1" s="13" t="s">
        <v>730</v>
      </c>
      <c r="K1" s="13" t="s">
        <v>729</v>
      </c>
      <c r="L1" s="13" t="s">
        <v>732</v>
      </c>
      <c r="M1" s="85" t="s">
        <v>731</v>
      </c>
      <c r="N1" s="85" t="s">
        <v>734</v>
      </c>
      <c r="O1" s="13" t="s">
        <v>733</v>
      </c>
      <c r="P1" s="13" t="s">
        <v>735</v>
      </c>
    </row>
    <row r="2" spans="1:16" ht="15">
      <c r="A2" s="89" t="s">
        <v>322</v>
      </c>
      <c r="B2" s="85">
        <v>1</v>
      </c>
      <c r="C2" s="89" t="s">
        <v>288</v>
      </c>
      <c r="D2" s="85">
        <v>1</v>
      </c>
      <c r="E2" s="89" t="s">
        <v>300</v>
      </c>
      <c r="F2" s="85">
        <v>1</v>
      </c>
      <c r="G2" s="89" t="s">
        <v>297</v>
      </c>
      <c r="H2" s="85">
        <v>1</v>
      </c>
      <c r="I2" s="89" t="s">
        <v>299</v>
      </c>
      <c r="J2" s="85">
        <v>1</v>
      </c>
      <c r="K2" s="89" t="s">
        <v>291</v>
      </c>
      <c r="L2" s="85">
        <v>1</v>
      </c>
      <c r="M2" s="85"/>
      <c r="N2" s="85"/>
      <c r="O2" s="89" t="s">
        <v>294</v>
      </c>
      <c r="P2" s="85">
        <v>1</v>
      </c>
    </row>
    <row r="3" spans="1:16" ht="15">
      <c r="A3" s="89" t="s">
        <v>321</v>
      </c>
      <c r="B3" s="85">
        <v>1</v>
      </c>
      <c r="C3" s="89" t="s">
        <v>289</v>
      </c>
      <c r="D3" s="85">
        <v>1</v>
      </c>
      <c r="E3" s="89" t="s">
        <v>296</v>
      </c>
      <c r="F3" s="85">
        <v>1</v>
      </c>
      <c r="G3" s="89" t="s">
        <v>295</v>
      </c>
      <c r="H3" s="85">
        <v>1</v>
      </c>
      <c r="I3" s="85"/>
      <c r="J3" s="85"/>
      <c r="K3" s="85"/>
      <c r="L3" s="85"/>
      <c r="M3" s="85"/>
      <c r="N3" s="85"/>
      <c r="O3" s="85"/>
      <c r="P3" s="85"/>
    </row>
    <row r="4" spans="1:16" ht="15">
      <c r="A4" s="89" t="s">
        <v>320</v>
      </c>
      <c r="B4" s="85">
        <v>1</v>
      </c>
      <c r="C4" s="89" t="s">
        <v>290</v>
      </c>
      <c r="D4" s="85">
        <v>1</v>
      </c>
      <c r="E4" s="85"/>
      <c r="F4" s="85"/>
      <c r="G4" s="89" t="s">
        <v>292</v>
      </c>
      <c r="H4" s="85">
        <v>1</v>
      </c>
      <c r="I4" s="85"/>
      <c r="J4" s="85"/>
      <c r="K4" s="85"/>
      <c r="L4" s="85"/>
      <c r="M4" s="85"/>
      <c r="N4" s="85"/>
      <c r="O4" s="85"/>
      <c r="P4" s="85"/>
    </row>
    <row r="5" spans="1:16" ht="15">
      <c r="A5" s="89" t="s">
        <v>319</v>
      </c>
      <c r="B5" s="85">
        <v>1</v>
      </c>
      <c r="C5" s="89" t="s">
        <v>293</v>
      </c>
      <c r="D5" s="85">
        <v>1</v>
      </c>
      <c r="E5" s="85"/>
      <c r="F5" s="85"/>
      <c r="G5" s="85"/>
      <c r="H5" s="85"/>
      <c r="I5" s="85"/>
      <c r="J5" s="85"/>
      <c r="K5" s="85"/>
      <c r="L5" s="85"/>
      <c r="M5" s="85"/>
      <c r="N5" s="85"/>
      <c r="O5" s="85"/>
      <c r="P5" s="85"/>
    </row>
    <row r="6" spans="1:16" ht="15">
      <c r="A6" s="89" t="s">
        <v>318</v>
      </c>
      <c r="B6" s="85">
        <v>1</v>
      </c>
      <c r="C6" s="89" t="s">
        <v>298</v>
      </c>
      <c r="D6" s="85">
        <v>1</v>
      </c>
      <c r="E6" s="85"/>
      <c r="F6" s="85"/>
      <c r="G6" s="85"/>
      <c r="H6" s="85"/>
      <c r="I6" s="85"/>
      <c r="J6" s="85"/>
      <c r="K6" s="85"/>
      <c r="L6" s="85"/>
      <c r="M6" s="85"/>
      <c r="N6" s="85"/>
      <c r="O6" s="85"/>
      <c r="P6" s="85"/>
    </row>
    <row r="7" spans="1:16" ht="15">
      <c r="A7" s="89" t="s">
        <v>317</v>
      </c>
      <c r="B7" s="85">
        <v>1</v>
      </c>
      <c r="C7" s="89" t="s">
        <v>301</v>
      </c>
      <c r="D7" s="85">
        <v>1</v>
      </c>
      <c r="E7" s="85"/>
      <c r="F7" s="85"/>
      <c r="G7" s="85"/>
      <c r="H7" s="85"/>
      <c r="I7" s="85"/>
      <c r="J7" s="85"/>
      <c r="K7" s="85"/>
      <c r="L7" s="85"/>
      <c r="M7" s="85"/>
      <c r="N7" s="85"/>
      <c r="O7" s="85"/>
      <c r="P7" s="85"/>
    </row>
    <row r="8" spans="1:16" ht="15">
      <c r="A8" s="89" t="s">
        <v>316</v>
      </c>
      <c r="B8" s="85">
        <v>1</v>
      </c>
      <c r="C8" s="89" t="s">
        <v>319</v>
      </c>
      <c r="D8" s="85">
        <v>1</v>
      </c>
      <c r="E8" s="85"/>
      <c r="F8" s="85"/>
      <c r="G8" s="85"/>
      <c r="H8" s="85"/>
      <c r="I8" s="85"/>
      <c r="J8" s="85"/>
      <c r="K8" s="85"/>
      <c r="L8" s="85"/>
      <c r="M8" s="85"/>
      <c r="N8" s="85"/>
      <c r="O8" s="85"/>
      <c r="P8" s="85"/>
    </row>
    <row r="9" spans="1:16" ht="15">
      <c r="A9" s="89" t="s">
        <v>315</v>
      </c>
      <c r="B9" s="85">
        <v>1</v>
      </c>
      <c r="C9" s="89" t="s">
        <v>302</v>
      </c>
      <c r="D9" s="85">
        <v>1</v>
      </c>
      <c r="E9" s="85"/>
      <c r="F9" s="85"/>
      <c r="G9" s="85"/>
      <c r="H9" s="85"/>
      <c r="I9" s="85"/>
      <c r="J9" s="85"/>
      <c r="K9" s="85"/>
      <c r="L9" s="85"/>
      <c r="M9" s="85"/>
      <c r="N9" s="85"/>
      <c r="O9" s="85"/>
      <c r="P9" s="85"/>
    </row>
    <row r="10" spans="1:16" ht="15">
      <c r="A10" s="89" t="s">
        <v>314</v>
      </c>
      <c r="B10" s="85">
        <v>1</v>
      </c>
      <c r="C10" s="89" t="s">
        <v>303</v>
      </c>
      <c r="D10" s="85">
        <v>1</v>
      </c>
      <c r="E10" s="85"/>
      <c r="F10" s="85"/>
      <c r="G10" s="85"/>
      <c r="H10" s="85"/>
      <c r="I10" s="85"/>
      <c r="J10" s="85"/>
      <c r="K10" s="85"/>
      <c r="L10" s="85"/>
      <c r="M10" s="85"/>
      <c r="N10" s="85"/>
      <c r="O10" s="85"/>
      <c r="P10" s="85"/>
    </row>
    <row r="11" spans="1:16" ht="15">
      <c r="A11" s="89" t="s">
        <v>313</v>
      </c>
      <c r="B11" s="85">
        <v>1</v>
      </c>
      <c r="C11" s="89" t="s">
        <v>304</v>
      </c>
      <c r="D11" s="85">
        <v>1</v>
      </c>
      <c r="E11" s="85"/>
      <c r="F11" s="85"/>
      <c r="G11" s="85"/>
      <c r="H11" s="85"/>
      <c r="I11" s="85"/>
      <c r="J11" s="85"/>
      <c r="K11" s="85"/>
      <c r="L11" s="85"/>
      <c r="M11" s="85"/>
      <c r="N11" s="85"/>
      <c r="O11" s="85"/>
      <c r="P11" s="85"/>
    </row>
    <row r="14" spans="1:16" ht="15" customHeight="1">
      <c r="A14" s="13" t="s">
        <v>740</v>
      </c>
      <c r="B14" s="13" t="s">
        <v>721</v>
      </c>
      <c r="C14" s="13" t="s">
        <v>741</v>
      </c>
      <c r="D14" s="13" t="s">
        <v>724</v>
      </c>
      <c r="E14" s="13" t="s">
        <v>742</v>
      </c>
      <c r="F14" s="13" t="s">
        <v>726</v>
      </c>
      <c r="G14" s="13" t="s">
        <v>743</v>
      </c>
      <c r="H14" s="13" t="s">
        <v>728</v>
      </c>
      <c r="I14" s="13" t="s">
        <v>744</v>
      </c>
      <c r="J14" s="13" t="s">
        <v>730</v>
      </c>
      <c r="K14" s="13" t="s">
        <v>745</v>
      </c>
      <c r="L14" s="13" t="s">
        <v>732</v>
      </c>
      <c r="M14" s="85" t="s">
        <v>746</v>
      </c>
      <c r="N14" s="85" t="s">
        <v>734</v>
      </c>
      <c r="O14" s="13" t="s">
        <v>747</v>
      </c>
      <c r="P14" s="13" t="s">
        <v>735</v>
      </c>
    </row>
    <row r="15" spans="1:16" ht="15">
      <c r="A15" s="85" t="s">
        <v>324</v>
      </c>
      <c r="B15" s="85">
        <v>19</v>
      </c>
      <c r="C15" s="85" t="s">
        <v>324</v>
      </c>
      <c r="D15" s="85">
        <v>19</v>
      </c>
      <c r="E15" s="85" t="s">
        <v>323</v>
      </c>
      <c r="F15" s="85">
        <v>2</v>
      </c>
      <c r="G15" s="85" t="s">
        <v>325</v>
      </c>
      <c r="H15" s="85">
        <v>3</v>
      </c>
      <c r="I15" s="85" t="s">
        <v>323</v>
      </c>
      <c r="J15" s="85">
        <v>1</v>
      </c>
      <c r="K15" s="85" t="s">
        <v>323</v>
      </c>
      <c r="L15" s="85">
        <v>1</v>
      </c>
      <c r="M15" s="85"/>
      <c r="N15" s="85"/>
      <c r="O15" s="85" t="s">
        <v>323</v>
      </c>
      <c r="P15" s="85">
        <v>1</v>
      </c>
    </row>
    <row r="16" spans="1:16" ht="15">
      <c r="A16" s="85" t="s">
        <v>323</v>
      </c>
      <c r="B16" s="85">
        <v>11</v>
      </c>
      <c r="C16" s="85" t="s">
        <v>323</v>
      </c>
      <c r="D16" s="85">
        <v>6</v>
      </c>
      <c r="E16" s="85"/>
      <c r="F16" s="85"/>
      <c r="G16" s="85"/>
      <c r="H16" s="85"/>
      <c r="I16" s="85"/>
      <c r="J16" s="85"/>
      <c r="K16" s="85"/>
      <c r="L16" s="85"/>
      <c r="M16" s="85"/>
      <c r="N16" s="85"/>
      <c r="O16" s="85"/>
      <c r="P16" s="85"/>
    </row>
    <row r="17" spans="1:16" ht="15">
      <c r="A17" s="85" t="s">
        <v>325</v>
      </c>
      <c r="B17" s="85">
        <v>3</v>
      </c>
      <c r="C17" s="85" t="s">
        <v>326</v>
      </c>
      <c r="D17" s="85">
        <v>1</v>
      </c>
      <c r="E17" s="85"/>
      <c r="F17" s="85"/>
      <c r="G17" s="85"/>
      <c r="H17" s="85"/>
      <c r="I17" s="85"/>
      <c r="J17" s="85"/>
      <c r="K17" s="85"/>
      <c r="L17" s="85"/>
      <c r="M17" s="85"/>
      <c r="N17" s="85"/>
      <c r="O17" s="85"/>
      <c r="P17" s="85"/>
    </row>
    <row r="18" spans="1:16" ht="15">
      <c r="A18" s="85" t="s">
        <v>327</v>
      </c>
      <c r="B18" s="85">
        <v>1</v>
      </c>
      <c r="C18" s="85" t="s">
        <v>327</v>
      </c>
      <c r="D18" s="85">
        <v>1</v>
      </c>
      <c r="E18" s="85"/>
      <c r="F18" s="85"/>
      <c r="G18" s="85"/>
      <c r="H18" s="85"/>
      <c r="I18" s="85"/>
      <c r="J18" s="85"/>
      <c r="K18" s="85"/>
      <c r="L18" s="85"/>
      <c r="M18" s="85"/>
      <c r="N18" s="85"/>
      <c r="O18" s="85"/>
      <c r="P18" s="85"/>
    </row>
    <row r="19" spans="1:16" ht="15">
      <c r="A19" s="85" t="s">
        <v>326</v>
      </c>
      <c r="B19" s="85">
        <v>1</v>
      </c>
      <c r="C19" s="85"/>
      <c r="D19" s="85"/>
      <c r="E19" s="85"/>
      <c r="F19" s="85"/>
      <c r="G19" s="85"/>
      <c r="H19" s="85"/>
      <c r="I19" s="85"/>
      <c r="J19" s="85"/>
      <c r="K19" s="85"/>
      <c r="L19" s="85"/>
      <c r="M19" s="85"/>
      <c r="N19" s="85"/>
      <c r="O19" s="85"/>
      <c r="P19" s="85"/>
    </row>
    <row r="22" spans="1:16" ht="15" customHeight="1">
      <c r="A22" s="13" t="s">
        <v>750</v>
      </c>
      <c r="B22" s="13" t="s">
        <v>721</v>
      </c>
      <c r="C22" s="13" t="s">
        <v>757</v>
      </c>
      <c r="D22" s="13" t="s">
        <v>724</v>
      </c>
      <c r="E22" s="13" t="s">
        <v>758</v>
      </c>
      <c r="F22" s="13" t="s">
        <v>726</v>
      </c>
      <c r="G22" s="13" t="s">
        <v>759</v>
      </c>
      <c r="H22" s="13" t="s">
        <v>728</v>
      </c>
      <c r="I22" s="13" t="s">
        <v>760</v>
      </c>
      <c r="J22" s="13" t="s">
        <v>730</v>
      </c>
      <c r="K22" s="85" t="s">
        <v>761</v>
      </c>
      <c r="L22" s="85" t="s">
        <v>732</v>
      </c>
      <c r="M22" s="85" t="s">
        <v>762</v>
      </c>
      <c r="N22" s="85" t="s">
        <v>734</v>
      </c>
      <c r="O22" s="85" t="s">
        <v>763</v>
      </c>
      <c r="P22" s="85" t="s">
        <v>735</v>
      </c>
    </row>
    <row r="23" spans="1:16" ht="15">
      <c r="A23" s="85" t="s">
        <v>332</v>
      </c>
      <c r="B23" s="85">
        <v>3</v>
      </c>
      <c r="C23" s="85" t="s">
        <v>328</v>
      </c>
      <c r="D23" s="85">
        <v>1</v>
      </c>
      <c r="E23" s="85" t="s">
        <v>261</v>
      </c>
      <c r="F23" s="85">
        <v>2</v>
      </c>
      <c r="G23" s="85" t="s">
        <v>328</v>
      </c>
      <c r="H23" s="85">
        <v>2</v>
      </c>
      <c r="I23" s="85" t="s">
        <v>332</v>
      </c>
      <c r="J23" s="85">
        <v>3</v>
      </c>
      <c r="K23" s="85"/>
      <c r="L23" s="85"/>
      <c r="M23" s="85"/>
      <c r="N23" s="85"/>
      <c r="O23" s="85"/>
      <c r="P23" s="85"/>
    </row>
    <row r="24" spans="1:16" ht="15">
      <c r="A24" s="85" t="s">
        <v>328</v>
      </c>
      <c r="B24" s="85">
        <v>3</v>
      </c>
      <c r="C24" s="85" t="s">
        <v>755</v>
      </c>
      <c r="D24" s="85">
        <v>1</v>
      </c>
      <c r="E24" s="85" t="s">
        <v>751</v>
      </c>
      <c r="F24" s="85">
        <v>2</v>
      </c>
      <c r="G24" s="85" t="s">
        <v>329</v>
      </c>
      <c r="H24" s="85">
        <v>1</v>
      </c>
      <c r="I24" s="85"/>
      <c r="J24" s="85"/>
      <c r="K24" s="85"/>
      <c r="L24" s="85"/>
      <c r="M24" s="85"/>
      <c r="N24" s="85"/>
      <c r="O24" s="85"/>
      <c r="P24" s="85"/>
    </row>
    <row r="25" spans="1:16" ht="15">
      <c r="A25" s="85" t="s">
        <v>261</v>
      </c>
      <c r="B25" s="85">
        <v>2</v>
      </c>
      <c r="C25" s="85" t="s">
        <v>756</v>
      </c>
      <c r="D25" s="85">
        <v>1</v>
      </c>
      <c r="E25" s="85"/>
      <c r="F25" s="85"/>
      <c r="G25" s="85"/>
      <c r="H25" s="85"/>
      <c r="I25" s="85"/>
      <c r="J25" s="85"/>
      <c r="K25" s="85"/>
      <c r="L25" s="85"/>
      <c r="M25" s="85"/>
      <c r="N25" s="85"/>
      <c r="O25" s="85"/>
      <c r="P25" s="85"/>
    </row>
    <row r="26" spans="1:16" ht="15">
      <c r="A26" s="85" t="s">
        <v>751</v>
      </c>
      <c r="B26" s="85">
        <v>2</v>
      </c>
      <c r="C26" s="85" t="s">
        <v>752</v>
      </c>
      <c r="D26" s="85">
        <v>1</v>
      </c>
      <c r="E26" s="85"/>
      <c r="F26" s="85"/>
      <c r="G26" s="85"/>
      <c r="H26" s="85"/>
      <c r="I26" s="85"/>
      <c r="J26" s="85"/>
      <c r="K26" s="85"/>
      <c r="L26" s="85"/>
      <c r="M26" s="85"/>
      <c r="N26" s="85"/>
      <c r="O26" s="85"/>
      <c r="P26" s="85"/>
    </row>
    <row r="27" spans="1:16" ht="15">
      <c r="A27" s="85" t="s">
        <v>752</v>
      </c>
      <c r="B27" s="85">
        <v>1</v>
      </c>
      <c r="C27" s="85" t="s">
        <v>753</v>
      </c>
      <c r="D27" s="85">
        <v>1</v>
      </c>
      <c r="E27" s="85"/>
      <c r="F27" s="85"/>
      <c r="G27" s="85"/>
      <c r="H27" s="85"/>
      <c r="I27" s="85"/>
      <c r="J27" s="85"/>
      <c r="K27" s="85"/>
      <c r="L27" s="85"/>
      <c r="M27" s="85"/>
      <c r="N27" s="85"/>
      <c r="O27" s="85"/>
      <c r="P27" s="85"/>
    </row>
    <row r="28" spans="1:16" ht="15">
      <c r="A28" s="85" t="s">
        <v>753</v>
      </c>
      <c r="B28" s="85">
        <v>1</v>
      </c>
      <c r="C28" s="85" t="s">
        <v>754</v>
      </c>
      <c r="D28" s="85">
        <v>1</v>
      </c>
      <c r="E28" s="85"/>
      <c r="F28" s="85"/>
      <c r="G28" s="85"/>
      <c r="H28" s="85"/>
      <c r="I28" s="85"/>
      <c r="J28" s="85"/>
      <c r="K28" s="85"/>
      <c r="L28" s="85"/>
      <c r="M28" s="85"/>
      <c r="N28" s="85"/>
      <c r="O28" s="85"/>
      <c r="P28" s="85"/>
    </row>
    <row r="29" spans="1:16" ht="15">
      <c r="A29" s="85" t="s">
        <v>754</v>
      </c>
      <c r="B29" s="85">
        <v>1</v>
      </c>
      <c r="C29" s="85"/>
      <c r="D29" s="85"/>
      <c r="E29" s="85"/>
      <c r="F29" s="85"/>
      <c r="G29" s="85"/>
      <c r="H29" s="85"/>
      <c r="I29" s="85"/>
      <c r="J29" s="85"/>
      <c r="K29" s="85"/>
      <c r="L29" s="85"/>
      <c r="M29" s="85"/>
      <c r="N29" s="85"/>
      <c r="O29" s="85"/>
      <c r="P29" s="85"/>
    </row>
    <row r="30" spans="1:16" ht="15">
      <c r="A30" s="85" t="s">
        <v>755</v>
      </c>
      <c r="B30" s="85">
        <v>1</v>
      </c>
      <c r="C30" s="85"/>
      <c r="D30" s="85"/>
      <c r="E30" s="85"/>
      <c r="F30" s="85"/>
      <c r="G30" s="85"/>
      <c r="H30" s="85"/>
      <c r="I30" s="85"/>
      <c r="J30" s="85"/>
      <c r="K30" s="85"/>
      <c r="L30" s="85"/>
      <c r="M30" s="85"/>
      <c r="N30" s="85"/>
      <c r="O30" s="85"/>
      <c r="P30" s="85"/>
    </row>
    <row r="31" spans="1:16" ht="15">
      <c r="A31" s="85" t="s">
        <v>756</v>
      </c>
      <c r="B31" s="85">
        <v>1</v>
      </c>
      <c r="C31" s="85"/>
      <c r="D31" s="85"/>
      <c r="E31" s="85"/>
      <c r="F31" s="85"/>
      <c r="G31" s="85"/>
      <c r="H31" s="85"/>
      <c r="I31" s="85"/>
      <c r="J31" s="85"/>
      <c r="K31" s="85"/>
      <c r="L31" s="85"/>
      <c r="M31" s="85"/>
      <c r="N31" s="85"/>
      <c r="O31" s="85"/>
      <c r="P31" s="85"/>
    </row>
    <row r="32" spans="1:16" ht="15">
      <c r="A32" s="85" t="s">
        <v>329</v>
      </c>
      <c r="B32" s="85">
        <v>1</v>
      </c>
      <c r="C32" s="85"/>
      <c r="D32" s="85"/>
      <c r="E32" s="85"/>
      <c r="F32" s="85"/>
      <c r="G32" s="85"/>
      <c r="H32" s="85"/>
      <c r="I32" s="85"/>
      <c r="J32" s="85"/>
      <c r="K32" s="85"/>
      <c r="L32" s="85"/>
      <c r="M32" s="85"/>
      <c r="N32" s="85"/>
      <c r="O32" s="85"/>
      <c r="P32" s="85"/>
    </row>
    <row r="35" spans="1:16" ht="15" customHeight="1">
      <c r="A35" s="13" t="s">
        <v>767</v>
      </c>
      <c r="B35" s="13" t="s">
        <v>721</v>
      </c>
      <c r="C35" s="13" t="s">
        <v>777</v>
      </c>
      <c r="D35" s="13" t="s">
        <v>724</v>
      </c>
      <c r="E35" s="13" t="s">
        <v>782</v>
      </c>
      <c r="F35" s="13" t="s">
        <v>726</v>
      </c>
      <c r="G35" s="13" t="s">
        <v>791</v>
      </c>
      <c r="H35" s="13" t="s">
        <v>728</v>
      </c>
      <c r="I35" s="13" t="s">
        <v>796</v>
      </c>
      <c r="J35" s="13" t="s">
        <v>730</v>
      </c>
      <c r="K35" s="13" t="s">
        <v>805</v>
      </c>
      <c r="L35" s="13" t="s">
        <v>732</v>
      </c>
      <c r="M35" s="85" t="s">
        <v>807</v>
      </c>
      <c r="N35" s="85" t="s">
        <v>734</v>
      </c>
      <c r="O35" s="13" t="s">
        <v>808</v>
      </c>
      <c r="P35" s="13" t="s">
        <v>735</v>
      </c>
    </row>
    <row r="36" spans="1:16" ht="15">
      <c r="A36" s="91" t="s">
        <v>768</v>
      </c>
      <c r="B36" s="91">
        <v>0</v>
      </c>
      <c r="C36" s="91" t="s">
        <v>261</v>
      </c>
      <c r="D36" s="91">
        <v>28</v>
      </c>
      <c r="E36" s="91" t="s">
        <v>235</v>
      </c>
      <c r="F36" s="91">
        <v>5</v>
      </c>
      <c r="G36" s="91" t="s">
        <v>775</v>
      </c>
      <c r="H36" s="91">
        <v>3</v>
      </c>
      <c r="I36" s="91" t="s">
        <v>797</v>
      </c>
      <c r="J36" s="91">
        <v>5</v>
      </c>
      <c r="K36" s="91" t="s">
        <v>239</v>
      </c>
      <c r="L36" s="91">
        <v>2</v>
      </c>
      <c r="M36" s="91"/>
      <c r="N36" s="91"/>
      <c r="O36" s="91" t="s">
        <v>774</v>
      </c>
      <c r="P36" s="91">
        <v>2</v>
      </c>
    </row>
    <row r="37" spans="1:16" ht="15">
      <c r="A37" s="91" t="s">
        <v>769</v>
      </c>
      <c r="B37" s="91">
        <v>0</v>
      </c>
      <c r="C37" s="91" t="s">
        <v>773</v>
      </c>
      <c r="D37" s="91">
        <v>8</v>
      </c>
      <c r="E37" s="91" t="s">
        <v>783</v>
      </c>
      <c r="F37" s="91">
        <v>4</v>
      </c>
      <c r="G37" s="91" t="s">
        <v>261</v>
      </c>
      <c r="H37" s="91">
        <v>3</v>
      </c>
      <c r="I37" s="91" t="s">
        <v>798</v>
      </c>
      <c r="J37" s="91">
        <v>3</v>
      </c>
      <c r="K37" s="91" t="s">
        <v>261</v>
      </c>
      <c r="L37" s="91">
        <v>2</v>
      </c>
      <c r="M37" s="91"/>
      <c r="N37" s="91"/>
      <c r="O37" s="91" t="s">
        <v>261</v>
      </c>
      <c r="P37" s="91">
        <v>2</v>
      </c>
    </row>
    <row r="38" spans="1:16" ht="15">
      <c r="A38" s="91" t="s">
        <v>770</v>
      </c>
      <c r="B38" s="91">
        <v>0</v>
      </c>
      <c r="C38" s="91" t="s">
        <v>774</v>
      </c>
      <c r="D38" s="91">
        <v>5</v>
      </c>
      <c r="E38" s="91" t="s">
        <v>784</v>
      </c>
      <c r="F38" s="91">
        <v>3</v>
      </c>
      <c r="G38" s="91" t="s">
        <v>779</v>
      </c>
      <c r="H38" s="91">
        <v>3</v>
      </c>
      <c r="I38" s="91" t="s">
        <v>261</v>
      </c>
      <c r="J38" s="91">
        <v>3</v>
      </c>
      <c r="K38" s="91" t="s">
        <v>783</v>
      </c>
      <c r="L38" s="91">
        <v>2</v>
      </c>
      <c r="M38" s="91"/>
      <c r="N38" s="91"/>
      <c r="O38" s="91"/>
      <c r="P38" s="91"/>
    </row>
    <row r="39" spans="1:16" ht="15">
      <c r="A39" s="91" t="s">
        <v>771</v>
      </c>
      <c r="B39" s="91">
        <v>574</v>
      </c>
      <c r="C39" s="91" t="s">
        <v>775</v>
      </c>
      <c r="D39" s="91">
        <v>4</v>
      </c>
      <c r="E39" s="91" t="s">
        <v>776</v>
      </c>
      <c r="F39" s="91">
        <v>3</v>
      </c>
      <c r="G39" s="91" t="s">
        <v>792</v>
      </c>
      <c r="H39" s="91">
        <v>3</v>
      </c>
      <c r="I39" s="91" t="s">
        <v>799</v>
      </c>
      <c r="J39" s="91">
        <v>3</v>
      </c>
      <c r="K39" s="91" t="s">
        <v>806</v>
      </c>
      <c r="L39" s="91">
        <v>2</v>
      </c>
      <c r="M39" s="91"/>
      <c r="N39" s="91"/>
      <c r="O39" s="91"/>
      <c r="P39" s="91"/>
    </row>
    <row r="40" spans="1:16" ht="15">
      <c r="A40" s="91" t="s">
        <v>772</v>
      </c>
      <c r="B40" s="91">
        <v>574</v>
      </c>
      <c r="C40" s="91" t="s">
        <v>778</v>
      </c>
      <c r="D40" s="91">
        <v>4</v>
      </c>
      <c r="E40" s="91" t="s">
        <v>785</v>
      </c>
      <c r="F40" s="91">
        <v>2</v>
      </c>
      <c r="G40" s="91" t="s">
        <v>793</v>
      </c>
      <c r="H40" s="91">
        <v>3</v>
      </c>
      <c r="I40" s="91" t="s">
        <v>800</v>
      </c>
      <c r="J40" s="91">
        <v>3</v>
      </c>
      <c r="K40" s="91"/>
      <c r="L40" s="91"/>
      <c r="M40" s="91"/>
      <c r="N40" s="91"/>
      <c r="O40" s="91"/>
      <c r="P40" s="91"/>
    </row>
    <row r="41" spans="1:16" ht="15">
      <c r="A41" s="91" t="s">
        <v>261</v>
      </c>
      <c r="B41" s="91">
        <v>41</v>
      </c>
      <c r="C41" s="91" t="s">
        <v>779</v>
      </c>
      <c r="D41" s="91">
        <v>3</v>
      </c>
      <c r="E41" s="91" t="s">
        <v>786</v>
      </c>
      <c r="F41" s="91">
        <v>2</v>
      </c>
      <c r="G41" s="91" t="s">
        <v>794</v>
      </c>
      <c r="H41" s="91">
        <v>3</v>
      </c>
      <c r="I41" s="91" t="s">
        <v>801</v>
      </c>
      <c r="J41" s="91">
        <v>3</v>
      </c>
      <c r="K41" s="91"/>
      <c r="L41" s="91"/>
      <c r="M41" s="91"/>
      <c r="N41" s="91"/>
      <c r="O41" s="91"/>
      <c r="P41" s="91"/>
    </row>
    <row r="42" spans="1:16" ht="15">
      <c r="A42" s="91" t="s">
        <v>773</v>
      </c>
      <c r="B42" s="91">
        <v>11</v>
      </c>
      <c r="C42" s="91" t="s">
        <v>780</v>
      </c>
      <c r="D42" s="91">
        <v>3</v>
      </c>
      <c r="E42" s="91" t="s">
        <v>787</v>
      </c>
      <c r="F42" s="91">
        <v>2</v>
      </c>
      <c r="G42" s="91" t="s">
        <v>240</v>
      </c>
      <c r="H42" s="91">
        <v>3</v>
      </c>
      <c r="I42" s="91" t="s">
        <v>802</v>
      </c>
      <c r="J42" s="91">
        <v>3</v>
      </c>
      <c r="K42" s="91"/>
      <c r="L42" s="91"/>
      <c r="M42" s="91"/>
      <c r="N42" s="91"/>
      <c r="O42" s="91"/>
      <c r="P42" s="91"/>
    </row>
    <row r="43" spans="1:16" ht="15">
      <c r="A43" s="91" t="s">
        <v>774</v>
      </c>
      <c r="B43" s="91">
        <v>11</v>
      </c>
      <c r="C43" s="91" t="s">
        <v>781</v>
      </c>
      <c r="D43" s="91">
        <v>2</v>
      </c>
      <c r="E43" s="91" t="s">
        <v>788</v>
      </c>
      <c r="F43" s="91">
        <v>2</v>
      </c>
      <c r="G43" s="91" t="s">
        <v>795</v>
      </c>
      <c r="H43" s="91">
        <v>2</v>
      </c>
      <c r="I43" s="91" t="s">
        <v>803</v>
      </c>
      <c r="J43" s="91">
        <v>3</v>
      </c>
      <c r="K43" s="91"/>
      <c r="L43" s="91"/>
      <c r="M43" s="91"/>
      <c r="N43" s="91"/>
      <c r="O43" s="91"/>
      <c r="P43" s="91"/>
    </row>
    <row r="44" spans="1:16" ht="15">
      <c r="A44" s="91" t="s">
        <v>775</v>
      </c>
      <c r="B44" s="91">
        <v>9</v>
      </c>
      <c r="C44" s="91" t="s">
        <v>776</v>
      </c>
      <c r="D44" s="91">
        <v>2</v>
      </c>
      <c r="E44" s="91" t="s">
        <v>789</v>
      </c>
      <c r="F44" s="91">
        <v>2</v>
      </c>
      <c r="G44" s="91" t="s">
        <v>774</v>
      </c>
      <c r="H44" s="91">
        <v>2</v>
      </c>
      <c r="I44" s="91" t="s">
        <v>804</v>
      </c>
      <c r="J44" s="91">
        <v>3</v>
      </c>
      <c r="K44" s="91"/>
      <c r="L44" s="91"/>
      <c r="M44" s="91"/>
      <c r="N44" s="91"/>
      <c r="O44" s="91"/>
      <c r="P44" s="91"/>
    </row>
    <row r="45" spans="1:16" ht="15">
      <c r="A45" s="91" t="s">
        <v>776</v>
      </c>
      <c r="B45" s="91">
        <v>9</v>
      </c>
      <c r="C45" s="91" t="s">
        <v>557</v>
      </c>
      <c r="D45" s="91">
        <v>2</v>
      </c>
      <c r="E45" s="91" t="s">
        <v>790</v>
      </c>
      <c r="F45" s="91">
        <v>2</v>
      </c>
      <c r="G45" s="91"/>
      <c r="H45" s="91"/>
      <c r="I45" s="91" t="s">
        <v>776</v>
      </c>
      <c r="J45" s="91">
        <v>3</v>
      </c>
      <c r="K45" s="91"/>
      <c r="L45" s="91"/>
      <c r="M45" s="91"/>
      <c r="N45" s="91"/>
      <c r="O45" s="91"/>
      <c r="P45" s="91"/>
    </row>
    <row r="48" spans="1:16" ht="15" customHeight="1">
      <c r="A48" s="13" t="s">
        <v>816</v>
      </c>
      <c r="B48" s="13" t="s">
        <v>721</v>
      </c>
      <c r="C48" s="13" t="s">
        <v>827</v>
      </c>
      <c r="D48" s="13" t="s">
        <v>724</v>
      </c>
      <c r="E48" s="13" t="s">
        <v>829</v>
      </c>
      <c r="F48" s="13" t="s">
        <v>726</v>
      </c>
      <c r="G48" s="13" t="s">
        <v>840</v>
      </c>
      <c r="H48" s="13" t="s">
        <v>728</v>
      </c>
      <c r="I48" s="13" t="s">
        <v>843</v>
      </c>
      <c r="J48" s="13" t="s">
        <v>730</v>
      </c>
      <c r="K48" s="85" t="s">
        <v>848</v>
      </c>
      <c r="L48" s="85" t="s">
        <v>732</v>
      </c>
      <c r="M48" s="85" t="s">
        <v>849</v>
      </c>
      <c r="N48" s="85" t="s">
        <v>734</v>
      </c>
      <c r="O48" s="85" t="s">
        <v>850</v>
      </c>
      <c r="P48" s="85" t="s">
        <v>735</v>
      </c>
    </row>
    <row r="49" spans="1:16" ht="15">
      <c r="A49" s="91" t="s">
        <v>817</v>
      </c>
      <c r="B49" s="91">
        <v>7</v>
      </c>
      <c r="C49" s="91" t="s">
        <v>817</v>
      </c>
      <c r="D49" s="91">
        <v>4</v>
      </c>
      <c r="E49" s="91" t="s">
        <v>830</v>
      </c>
      <c r="F49" s="91">
        <v>2</v>
      </c>
      <c r="G49" s="91" t="s">
        <v>817</v>
      </c>
      <c r="H49" s="91">
        <v>3</v>
      </c>
      <c r="I49" s="91" t="s">
        <v>821</v>
      </c>
      <c r="J49" s="91">
        <v>3</v>
      </c>
      <c r="K49" s="91"/>
      <c r="L49" s="91"/>
      <c r="M49" s="91"/>
      <c r="N49" s="91"/>
      <c r="O49" s="91"/>
      <c r="P49" s="91"/>
    </row>
    <row r="50" spans="1:16" ht="15">
      <c r="A50" s="91" t="s">
        <v>818</v>
      </c>
      <c r="B50" s="91">
        <v>6</v>
      </c>
      <c r="C50" s="91" t="s">
        <v>818</v>
      </c>
      <c r="D50" s="91">
        <v>3</v>
      </c>
      <c r="E50" s="91" t="s">
        <v>831</v>
      </c>
      <c r="F50" s="91">
        <v>2</v>
      </c>
      <c r="G50" s="91" t="s">
        <v>818</v>
      </c>
      <c r="H50" s="91">
        <v>3</v>
      </c>
      <c r="I50" s="91" t="s">
        <v>822</v>
      </c>
      <c r="J50" s="91">
        <v>3</v>
      </c>
      <c r="K50" s="91"/>
      <c r="L50" s="91"/>
      <c r="M50" s="91"/>
      <c r="N50" s="91"/>
      <c r="O50" s="91"/>
      <c r="P50" s="91"/>
    </row>
    <row r="51" spans="1:16" ht="15">
      <c r="A51" s="91" t="s">
        <v>819</v>
      </c>
      <c r="B51" s="91">
        <v>4</v>
      </c>
      <c r="C51" s="91" t="s">
        <v>828</v>
      </c>
      <c r="D51" s="91">
        <v>2</v>
      </c>
      <c r="E51" s="91" t="s">
        <v>832</v>
      </c>
      <c r="F51" s="91">
        <v>2</v>
      </c>
      <c r="G51" s="91" t="s">
        <v>819</v>
      </c>
      <c r="H51" s="91">
        <v>3</v>
      </c>
      <c r="I51" s="91" t="s">
        <v>823</v>
      </c>
      <c r="J51" s="91">
        <v>3</v>
      </c>
      <c r="K51" s="91"/>
      <c r="L51" s="91"/>
      <c r="M51" s="91"/>
      <c r="N51" s="91"/>
      <c r="O51" s="91"/>
      <c r="P51" s="91"/>
    </row>
    <row r="52" spans="1:16" ht="15">
      <c r="A52" s="91" t="s">
        <v>820</v>
      </c>
      <c r="B52" s="91">
        <v>4</v>
      </c>
      <c r="C52" s="91"/>
      <c r="D52" s="91"/>
      <c r="E52" s="91" t="s">
        <v>833</v>
      </c>
      <c r="F52" s="91">
        <v>2</v>
      </c>
      <c r="G52" s="91" t="s">
        <v>820</v>
      </c>
      <c r="H52" s="91">
        <v>3</v>
      </c>
      <c r="I52" s="91" t="s">
        <v>824</v>
      </c>
      <c r="J52" s="91">
        <v>3</v>
      </c>
      <c r="K52" s="91"/>
      <c r="L52" s="91"/>
      <c r="M52" s="91"/>
      <c r="N52" s="91"/>
      <c r="O52" s="91"/>
      <c r="P52" s="91"/>
    </row>
    <row r="53" spans="1:16" ht="15">
      <c r="A53" s="91" t="s">
        <v>821</v>
      </c>
      <c r="B53" s="91">
        <v>3</v>
      </c>
      <c r="C53" s="91"/>
      <c r="D53" s="91"/>
      <c r="E53" s="91" t="s">
        <v>834</v>
      </c>
      <c r="F53" s="91">
        <v>2</v>
      </c>
      <c r="G53" s="91" t="s">
        <v>841</v>
      </c>
      <c r="H53" s="91">
        <v>3</v>
      </c>
      <c r="I53" s="91" t="s">
        <v>825</v>
      </c>
      <c r="J53" s="91">
        <v>3</v>
      </c>
      <c r="K53" s="91"/>
      <c r="L53" s="91"/>
      <c r="M53" s="91"/>
      <c r="N53" s="91"/>
      <c r="O53" s="91"/>
      <c r="P53" s="91"/>
    </row>
    <row r="54" spans="1:16" ht="15">
      <c r="A54" s="91" t="s">
        <v>822</v>
      </c>
      <c r="B54" s="91">
        <v>3</v>
      </c>
      <c r="C54" s="91"/>
      <c r="D54" s="91"/>
      <c r="E54" s="91" t="s">
        <v>835</v>
      </c>
      <c r="F54" s="91">
        <v>2</v>
      </c>
      <c r="G54" s="91" t="s">
        <v>842</v>
      </c>
      <c r="H54" s="91">
        <v>2</v>
      </c>
      <c r="I54" s="91" t="s">
        <v>826</v>
      </c>
      <c r="J54" s="91">
        <v>3</v>
      </c>
      <c r="K54" s="91"/>
      <c r="L54" s="91"/>
      <c r="M54" s="91"/>
      <c r="N54" s="91"/>
      <c r="O54" s="91"/>
      <c r="P54" s="91"/>
    </row>
    <row r="55" spans="1:16" ht="15">
      <c r="A55" s="91" t="s">
        <v>823</v>
      </c>
      <c r="B55" s="91">
        <v>3</v>
      </c>
      <c r="C55" s="91"/>
      <c r="D55" s="91"/>
      <c r="E55" s="91" t="s">
        <v>836</v>
      </c>
      <c r="F55" s="91">
        <v>2</v>
      </c>
      <c r="G55" s="91"/>
      <c r="H55" s="91"/>
      <c r="I55" s="91" t="s">
        <v>844</v>
      </c>
      <c r="J55" s="91">
        <v>3</v>
      </c>
      <c r="K55" s="91"/>
      <c r="L55" s="91"/>
      <c r="M55" s="91"/>
      <c r="N55" s="91"/>
      <c r="O55" s="91"/>
      <c r="P55" s="91"/>
    </row>
    <row r="56" spans="1:16" ht="15">
      <c r="A56" s="91" t="s">
        <v>824</v>
      </c>
      <c r="B56" s="91">
        <v>3</v>
      </c>
      <c r="C56" s="91"/>
      <c r="D56" s="91"/>
      <c r="E56" s="91" t="s">
        <v>837</v>
      </c>
      <c r="F56" s="91">
        <v>2</v>
      </c>
      <c r="G56" s="91"/>
      <c r="H56" s="91"/>
      <c r="I56" s="91" t="s">
        <v>845</v>
      </c>
      <c r="J56" s="91">
        <v>3</v>
      </c>
      <c r="K56" s="91"/>
      <c r="L56" s="91"/>
      <c r="M56" s="91"/>
      <c r="N56" s="91"/>
      <c r="O56" s="91"/>
      <c r="P56" s="91"/>
    </row>
    <row r="57" spans="1:16" ht="15">
      <c r="A57" s="91" t="s">
        <v>825</v>
      </c>
      <c r="B57" s="91">
        <v>3</v>
      </c>
      <c r="C57" s="91"/>
      <c r="D57" s="91"/>
      <c r="E57" s="91" t="s">
        <v>838</v>
      </c>
      <c r="F57" s="91">
        <v>2</v>
      </c>
      <c r="G57" s="91"/>
      <c r="H57" s="91"/>
      <c r="I57" s="91" t="s">
        <v>846</v>
      </c>
      <c r="J57" s="91">
        <v>3</v>
      </c>
      <c r="K57" s="91"/>
      <c r="L57" s="91"/>
      <c r="M57" s="91"/>
      <c r="N57" s="91"/>
      <c r="O57" s="91"/>
      <c r="P57" s="91"/>
    </row>
    <row r="58" spans="1:16" ht="15">
      <c r="A58" s="91" t="s">
        <v>826</v>
      </c>
      <c r="B58" s="91">
        <v>3</v>
      </c>
      <c r="C58" s="91"/>
      <c r="D58" s="91"/>
      <c r="E58" s="91" t="s">
        <v>839</v>
      </c>
      <c r="F58" s="91">
        <v>2</v>
      </c>
      <c r="G58" s="91"/>
      <c r="H58" s="91"/>
      <c r="I58" s="91" t="s">
        <v>847</v>
      </c>
      <c r="J58" s="91">
        <v>3</v>
      </c>
      <c r="K58" s="91"/>
      <c r="L58" s="91"/>
      <c r="M58" s="91"/>
      <c r="N58" s="91"/>
      <c r="O58" s="91"/>
      <c r="P58" s="91"/>
    </row>
    <row r="61" spans="1:16" ht="15" customHeight="1">
      <c r="A61" s="13" t="s">
        <v>856</v>
      </c>
      <c r="B61" s="13" t="s">
        <v>721</v>
      </c>
      <c r="C61" s="85" t="s">
        <v>858</v>
      </c>
      <c r="D61" s="85" t="s">
        <v>724</v>
      </c>
      <c r="E61" s="13" t="s">
        <v>859</v>
      </c>
      <c r="F61" s="13" t="s">
        <v>726</v>
      </c>
      <c r="G61" s="85" t="s">
        <v>862</v>
      </c>
      <c r="H61" s="85" t="s">
        <v>728</v>
      </c>
      <c r="I61" s="85" t="s">
        <v>864</v>
      </c>
      <c r="J61" s="85" t="s">
        <v>730</v>
      </c>
      <c r="K61" s="13" t="s">
        <v>866</v>
      </c>
      <c r="L61" s="13" t="s">
        <v>732</v>
      </c>
      <c r="M61" s="13" t="s">
        <v>868</v>
      </c>
      <c r="N61" s="13" t="s">
        <v>734</v>
      </c>
      <c r="O61" s="13" t="s">
        <v>870</v>
      </c>
      <c r="P61" s="13" t="s">
        <v>735</v>
      </c>
    </row>
    <row r="62" spans="1:16" ht="15">
      <c r="A62" s="85" t="s">
        <v>235</v>
      </c>
      <c r="B62" s="85">
        <v>4</v>
      </c>
      <c r="C62" s="85"/>
      <c r="D62" s="85"/>
      <c r="E62" s="85" t="s">
        <v>235</v>
      </c>
      <c r="F62" s="85">
        <v>4</v>
      </c>
      <c r="G62" s="85"/>
      <c r="H62" s="85"/>
      <c r="I62" s="85"/>
      <c r="J62" s="85"/>
      <c r="K62" s="85" t="s">
        <v>216</v>
      </c>
      <c r="L62" s="85">
        <v>1</v>
      </c>
      <c r="M62" s="85" t="s">
        <v>241</v>
      </c>
      <c r="N62" s="85">
        <v>1</v>
      </c>
      <c r="O62" s="85" t="s">
        <v>220</v>
      </c>
      <c r="P62" s="85">
        <v>1</v>
      </c>
    </row>
    <row r="63" spans="1:16" ht="15">
      <c r="A63" s="85" t="s">
        <v>241</v>
      </c>
      <c r="B63" s="85">
        <v>1</v>
      </c>
      <c r="C63" s="85"/>
      <c r="D63" s="85"/>
      <c r="E63" s="85"/>
      <c r="F63" s="85"/>
      <c r="G63" s="85"/>
      <c r="H63" s="85"/>
      <c r="I63" s="85"/>
      <c r="J63" s="85"/>
      <c r="K63" s="85" t="s">
        <v>239</v>
      </c>
      <c r="L63" s="85">
        <v>1</v>
      </c>
      <c r="M63" s="85"/>
      <c r="N63" s="85"/>
      <c r="O63" s="85"/>
      <c r="P63" s="85"/>
    </row>
    <row r="64" spans="1:16" ht="15">
      <c r="A64" s="85" t="s">
        <v>216</v>
      </c>
      <c r="B64" s="85">
        <v>1</v>
      </c>
      <c r="C64" s="85"/>
      <c r="D64" s="85"/>
      <c r="E64" s="85"/>
      <c r="F64" s="85"/>
      <c r="G64" s="85"/>
      <c r="H64" s="85"/>
      <c r="I64" s="85"/>
      <c r="J64" s="85"/>
      <c r="K64" s="85"/>
      <c r="L64" s="85"/>
      <c r="M64" s="85"/>
      <c r="N64" s="85"/>
      <c r="O64" s="85"/>
      <c r="P64" s="85"/>
    </row>
    <row r="65" spans="1:16" ht="15">
      <c r="A65" s="85" t="s">
        <v>239</v>
      </c>
      <c r="B65" s="85">
        <v>1</v>
      </c>
      <c r="C65" s="85"/>
      <c r="D65" s="85"/>
      <c r="E65" s="85"/>
      <c r="F65" s="85"/>
      <c r="G65" s="85"/>
      <c r="H65" s="85"/>
      <c r="I65" s="85"/>
      <c r="J65" s="85"/>
      <c r="K65" s="85"/>
      <c r="L65" s="85"/>
      <c r="M65" s="85"/>
      <c r="N65" s="85"/>
      <c r="O65" s="85"/>
      <c r="P65" s="85"/>
    </row>
    <row r="66" spans="1:16" ht="15">
      <c r="A66" s="85" t="s">
        <v>220</v>
      </c>
      <c r="B66" s="85">
        <v>1</v>
      </c>
      <c r="C66" s="85"/>
      <c r="D66" s="85"/>
      <c r="E66" s="85"/>
      <c r="F66" s="85"/>
      <c r="G66" s="85"/>
      <c r="H66" s="85"/>
      <c r="I66" s="85"/>
      <c r="J66" s="85"/>
      <c r="K66" s="85"/>
      <c r="L66" s="85"/>
      <c r="M66" s="85"/>
      <c r="N66" s="85"/>
      <c r="O66" s="85"/>
      <c r="P66" s="85"/>
    </row>
    <row r="69" spans="1:16" ht="15" customHeight="1">
      <c r="A69" s="13" t="s">
        <v>857</v>
      </c>
      <c r="B69" s="13" t="s">
        <v>721</v>
      </c>
      <c r="C69" s="85" t="s">
        <v>860</v>
      </c>
      <c r="D69" s="85" t="s">
        <v>724</v>
      </c>
      <c r="E69" s="13" t="s">
        <v>861</v>
      </c>
      <c r="F69" s="13" t="s">
        <v>726</v>
      </c>
      <c r="G69" s="13" t="s">
        <v>863</v>
      </c>
      <c r="H69" s="13" t="s">
        <v>728</v>
      </c>
      <c r="I69" s="13" t="s">
        <v>865</v>
      </c>
      <c r="J69" s="13" t="s">
        <v>730</v>
      </c>
      <c r="K69" s="13" t="s">
        <v>867</v>
      </c>
      <c r="L69" s="13" t="s">
        <v>732</v>
      </c>
      <c r="M69" s="13" t="s">
        <v>869</v>
      </c>
      <c r="N69" s="13" t="s">
        <v>734</v>
      </c>
      <c r="O69" s="85" t="s">
        <v>871</v>
      </c>
      <c r="P69" s="85" t="s">
        <v>735</v>
      </c>
    </row>
    <row r="70" spans="1:16" ht="15">
      <c r="A70" s="85" t="s">
        <v>240</v>
      </c>
      <c r="B70" s="85">
        <v>3</v>
      </c>
      <c r="C70" s="85"/>
      <c r="D70" s="85"/>
      <c r="E70" s="85" t="s">
        <v>235</v>
      </c>
      <c r="F70" s="85">
        <v>1</v>
      </c>
      <c r="G70" s="85" t="s">
        <v>240</v>
      </c>
      <c r="H70" s="85">
        <v>3</v>
      </c>
      <c r="I70" s="85" t="s">
        <v>227</v>
      </c>
      <c r="J70" s="85">
        <v>2</v>
      </c>
      <c r="K70" s="85" t="s">
        <v>239</v>
      </c>
      <c r="L70" s="85">
        <v>1</v>
      </c>
      <c r="M70" s="85" t="s">
        <v>235</v>
      </c>
      <c r="N70" s="85">
        <v>1</v>
      </c>
      <c r="O70" s="85"/>
      <c r="P70" s="85"/>
    </row>
    <row r="71" spans="1:16" ht="15">
      <c r="A71" s="85" t="s">
        <v>235</v>
      </c>
      <c r="B71" s="85">
        <v>2</v>
      </c>
      <c r="C71" s="85"/>
      <c r="D71" s="85"/>
      <c r="E71" s="85"/>
      <c r="F71" s="85"/>
      <c r="G71" s="85"/>
      <c r="H71" s="85"/>
      <c r="I71" s="85"/>
      <c r="J71" s="85"/>
      <c r="K71" s="85"/>
      <c r="L71" s="85"/>
      <c r="M71" s="85"/>
      <c r="N71" s="85"/>
      <c r="O71" s="85"/>
      <c r="P71" s="85"/>
    </row>
    <row r="72" spans="1:16" ht="15">
      <c r="A72" s="85" t="s">
        <v>227</v>
      </c>
      <c r="B72" s="85">
        <v>2</v>
      </c>
      <c r="C72" s="85"/>
      <c r="D72" s="85"/>
      <c r="E72" s="85"/>
      <c r="F72" s="85"/>
      <c r="G72" s="85"/>
      <c r="H72" s="85"/>
      <c r="I72" s="85"/>
      <c r="J72" s="85"/>
      <c r="K72" s="85"/>
      <c r="L72" s="85"/>
      <c r="M72" s="85"/>
      <c r="N72" s="85"/>
      <c r="O72" s="85"/>
      <c r="P72" s="85"/>
    </row>
    <row r="73" spans="1:16" ht="15">
      <c r="A73" s="85" t="s">
        <v>239</v>
      </c>
      <c r="B73" s="85">
        <v>1</v>
      </c>
      <c r="C73" s="85"/>
      <c r="D73" s="85"/>
      <c r="E73" s="85"/>
      <c r="F73" s="85"/>
      <c r="G73" s="85"/>
      <c r="H73" s="85"/>
      <c r="I73" s="85"/>
      <c r="J73" s="85"/>
      <c r="K73" s="85"/>
      <c r="L73" s="85"/>
      <c r="M73" s="85"/>
      <c r="N73" s="85"/>
      <c r="O73" s="85"/>
      <c r="P73" s="85"/>
    </row>
    <row r="76" spans="1:16" ht="15" customHeight="1">
      <c r="A76" s="13" t="s">
        <v>875</v>
      </c>
      <c r="B76" s="13" t="s">
        <v>721</v>
      </c>
      <c r="C76" s="13" t="s">
        <v>876</v>
      </c>
      <c r="D76" s="13" t="s">
        <v>724</v>
      </c>
      <c r="E76" s="13" t="s">
        <v>877</v>
      </c>
      <c r="F76" s="13" t="s">
        <v>726</v>
      </c>
      <c r="G76" s="13" t="s">
        <v>878</v>
      </c>
      <c r="H76" s="13" t="s">
        <v>728</v>
      </c>
      <c r="I76" s="13" t="s">
        <v>879</v>
      </c>
      <c r="J76" s="13" t="s">
        <v>730</v>
      </c>
      <c r="K76" s="13" t="s">
        <v>880</v>
      </c>
      <c r="L76" s="13" t="s">
        <v>732</v>
      </c>
      <c r="M76" s="13" t="s">
        <v>881</v>
      </c>
      <c r="N76" s="13" t="s">
        <v>734</v>
      </c>
      <c r="O76" s="13" t="s">
        <v>882</v>
      </c>
      <c r="P76" s="13" t="s">
        <v>735</v>
      </c>
    </row>
    <row r="77" spans="1:16" ht="15">
      <c r="A77" s="124" t="s">
        <v>225</v>
      </c>
      <c r="B77" s="85">
        <v>160074</v>
      </c>
      <c r="C77" s="124" t="s">
        <v>225</v>
      </c>
      <c r="D77" s="85">
        <v>160074</v>
      </c>
      <c r="E77" s="124" t="s">
        <v>235</v>
      </c>
      <c r="F77" s="85">
        <v>154108</v>
      </c>
      <c r="G77" s="124" t="s">
        <v>224</v>
      </c>
      <c r="H77" s="85">
        <v>78890</v>
      </c>
      <c r="I77" s="124" t="s">
        <v>226</v>
      </c>
      <c r="J77" s="85">
        <v>40485</v>
      </c>
      <c r="K77" s="124" t="s">
        <v>216</v>
      </c>
      <c r="L77" s="85">
        <v>8113</v>
      </c>
      <c r="M77" s="124" t="s">
        <v>236</v>
      </c>
      <c r="N77" s="85">
        <v>10040</v>
      </c>
      <c r="O77" s="124" t="s">
        <v>214</v>
      </c>
      <c r="P77" s="85">
        <v>660</v>
      </c>
    </row>
    <row r="78" spans="1:16" ht="15">
      <c r="A78" s="124" t="s">
        <v>235</v>
      </c>
      <c r="B78" s="85">
        <v>154108</v>
      </c>
      <c r="C78" s="124" t="s">
        <v>234</v>
      </c>
      <c r="D78" s="85">
        <v>153595</v>
      </c>
      <c r="E78" s="124" t="s">
        <v>229</v>
      </c>
      <c r="F78" s="85">
        <v>2232</v>
      </c>
      <c r="G78" s="124" t="s">
        <v>221</v>
      </c>
      <c r="H78" s="85">
        <v>44076</v>
      </c>
      <c r="I78" s="124" t="s">
        <v>227</v>
      </c>
      <c r="J78" s="85">
        <v>33948</v>
      </c>
      <c r="K78" s="124" t="s">
        <v>217</v>
      </c>
      <c r="L78" s="85">
        <v>7821</v>
      </c>
      <c r="M78" s="124" t="s">
        <v>241</v>
      </c>
      <c r="N78" s="85">
        <v>1204</v>
      </c>
      <c r="O78" s="124" t="s">
        <v>220</v>
      </c>
      <c r="P78" s="85">
        <v>522</v>
      </c>
    </row>
    <row r="79" spans="1:16" ht="15">
      <c r="A79" s="124" t="s">
        <v>234</v>
      </c>
      <c r="B79" s="85">
        <v>153595</v>
      </c>
      <c r="C79" s="124" t="s">
        <v>219</v>
      </c>
      <c r="D79" s="85">
        <v>112693</v>
      </c>
      <c r="E79" s="124" t="s">
        <v>222</v>
      </c>
      <c r="F79" s="85">
        <v>1586</v>
      </c>
      <c r="G79" s="124" t="s">
        <v>240</v>
      </c>
      <c r="H79" s="85">
        <v>864</v>
      </c>
      <c r="I79" s="124" t="s">
        <v>228</v>
      </c>
      <c r="J79" s="85">
        <v>23209</v>
      </c>
      <c r="K79" s="124" t="s">
        <v>239</v>
      </c>
      <c r="L79" s="85">
        <v>4419</v>
      </c>
      <c r="M79" s="124"/>
      <c r="N79" s="85"/>
      <c r="O79" s="124"/>
      <c r="P79" s="85"/>
    </row>
    <row r="80" spans="1:16" ht="15">
      <c r="A80" s="124" t="s">
        <v>219</v>
      </c>
      <c r="B80" s="85">
        <v>112693</v>
      </c>
      <c r="C80" s="124" t="s">
        <v>215</v>
      </c>
      <c r="D80" s="85">
        <v>111194</v>
      </c>
      <c r="E80" s="124" t="s">
        <v>223</v>
      </c>
      <c r="F80" s="85">
        <v>428</v>
      </c>
      <c r="G80" s="124" t="s">
        <v>218</v>
      </c>
      <c r="H80" s="85">
        <v>708</v>
      </c>
      <c r="I80" s="124"/>
      <c r="J80" s="85"/>
      <c r="K80" s="124"/>
      <c r="L80" s="85"/>
      <c r="M80" s="124"/>
      <c r="N80" s="85"/>
      <c r="O80" s="124"/>
      <c r="P80" s="85"/>
    </row>
    <row r="81" spans="1:16" ht="15">
      <c r="A81" s="124" t="s">
        <v>215</v>
      </c>
      <c r="B81" s="85">
        <v>111194</v>
      </c>
      <c r="C81" s="124" t="s">
        <v>213</v>
      </c>
      <c r="D81" s="85">
        <v>10219</v>
      </c>
      <c r="E81" s="124" t="s">
        <v>231</v>
      </c>
      <c r="F81" s="85">
        <v>196</v>
      </c>
      <c r="G81" s="124"/>
      <c r="H81" s="85"/>
      <c r="I81" s="124"/>
      <c r="J81" s="85"/>
      <c r="K81" s="124"/>
      <c r="L81" s="85"/>
      <c r="M81" s="124"/>
      <c r="N81" s="85"/>
      <c r="O81" s="124"/>
      <c r="P81" s="85"/>
    </row>
    <row r="82" spans="1:16" ht="15">
      <c r="A82" s="124" t="s">
        <v>224</v>
      </c>
      <c r="B82" s="85">
        <v>78890</v>
      </c>
      <c r="C82" s="124" t="s">
        <v>232</v>
      </c>
      <c r="D82" s="85">
        <v>10203</v>
      </c>
      <c r="E82" s="124" t="s">
        <v>233</v>
      </c>
      <c r="F82" s="85">
        <v>7</v>
      </c>
      <c r="G82" s="124"/>
      <c r="H82" s="85"/>
      <c r="I82" s="124"/>
      <c r="J82" s="85"/>
      <c r="K82" s="124"/>
      <c r="L82" s="85"/>
      <c r="M82" s="124"/>
      <c r="N82" s="85"/>
      <c r="O82" s="124"/>
      <c r="P82" s="85"/>
    </row>
    <row r="83" spans="1:16" ht="15">
      <c r="A83" s="124" t="s">
        <v>221</v>
      </c>
      <c r="B83" s="85">
        <v>44076</v>
      </c>
      <c r="C83" s="124" t="s">
        <v>237</v>
      </c>
      <c r="D83" s="85">
        <v>6804</v>
      </c>
      <c r="E83" s="124"/>
      <c r="F83" s="85"/>
      <c r="G83" s="124"/>
      <c r="H83" s="85"/>
      <c r="I83" s="124"/>
      <c r="J83" s="85"/>
      <c r="K83" s="124"/>
      <c r="L83" s="85"/>
      <c r="M83" s="124"/>
      <c r="N83" s="85"/>
      <c r="O83" s="124"/>
      <c r="P83" s="85"/>
    </row>
    <row r="84" spans="1:16" ht="15">
      <c r="A84" s="124" t="s">
        <v>226</v>
      </c>
      <c r="B84" s="85">
        <v>40485</v>
      </c>
      <c r="C84" s="124" t="s">
        <v>212</v>
      </c>
      <c r="D84" s="85">
        <v>5712</v>
      </c>
      <c r="E84" s="124"/>
      <c r="F84" s="85"/>
      <c r="G84" s="124"/>
      <c r="H84" s="85"/>
      <c r="I84" s="124"/>
      <c r="J84" s="85"/>
      <c r="K84" s="124"/>
      <c r="L84" s="85"/>
      <c r="M84" s="124"/>
      <c r="N84" s="85"/>
      <c r="O84" s="124"/>
      <c r="P84" s="85"/>
    </row>
    <row r="85" spans="1:16" ht="15">
      <c r="A85" s="124" t="s">
        <v>227</v>
      </c>
      <c r="B85" s="85">
        <v>33948</v>
      </c>
      <c r="C85" s="124" t="s">
        <v>238</v>
      </c>
      <c r="D85" s="85">
        <v>88</v>
      </c>
      <c r="E85" s="124"/>
      <c r="F85" s="85"/>
      <c r="G85" s="124"/>
      <c r="H85" s="85"/>
      <c r="I85" s="124"/>
      <c r="J85" s="85"/>
      <c r="K85" s="124"/>
      <c r="L85" s="85"/>
      <c r="M85" s="124"/>
      <c r="N85" s="85"/>
      <c r="O85" s="124"/>
      <c r="P85" s="85"/>
    </row>
    <row r="86" spans="1:16" ht="15">
      <c r="A86" s="124" t="s">
        <v>228</v>
      </c>
      <c r="B86" s="85">
        <v>23209</v>
      </c>
      <c r="C86" s="124" t="s">
        <v>230</v>
      </c>
      <c r="D86" s="85">
        <v>2</v>
      </c>
      <c r="E86" s="124"/>
      <c r="F86" s="85"/>
      <c r="G86" s="124"/>
      <c r="H86" s="85"/>
      <c r="I86" s="124"/>
      <c r="J86" s="85"/>
      <c r="K86" s="124"/>
      <c r="L86" s="85"/>
      <c r="M86" s="124"/>
      <c r="N86" s="85"/>
      <c r="O86" s="124"/>
      <c r="P86" s="85"/>
    </row>
  </sheetData>
  <hyperlinks>
    <hyperlink ref="A2" r:id="rId1" display="https://twitter.com/i/web/status/1162078104149463041"/>
    <hyperlink ref="A3" r:id="rId2" display="https://twitter.com/i/web/status/1162055421668077570"/>
    <hyperlink ref="A4" r:id="rId3" display="https://twitter.com/i/web/status/1161956084447358977"/>
    <hyperlink ref="A5" r:id="rId4" display="https://www.hespress.com/societe/441513.html?utm_source=twitter.com&amp;utm_medium=twitter&amp;utm_campaign=news"/>
    <hyperlink ref="A6" r:id="rId5" display="https://www.hespress.com/faits-divers/441510.html?utm_source=twitter.com&amp;utm_medium=twitter&amp;utm_campaign=news"/>
    <hyperlink ref="A7" r:id="rId6" display="https://www.hespress.com/sciences-nature/441469.html?utm_source=twitter.com&amp;utm_medium=twitter&amp;utm_campaign=news"/>
    <hyperlink ref="A8" r:id="rId7" display="https://www.hespress.com/sport/441393.html?utm_source=twitter.com&amp;utm_medium=twitter&amp;utm_campaign=news"/>
    <hyperlink ref="A9" r:id="rId8" display="https://www.hespress.com/faits-divers/441427.html?utm_source=twitter.com&amp;utm_medium=twitter&amp;utm_campaign=news"/>
    <hyperlink ref="A10" r:id="rId9" display="https://www.hespress.com/regions/441403.html?utm_source=twitter.com&amp;utm_medium=twitter&amp;utm_campaign=news"/>
    <hyperlink ref="A11" r:id="rId10" display="https://www.hespress.com/medias/441316.html?utm_source=twitter.com&amp;utm_medium=twitter&amp;utm_campaign=news"/>
    <hyperlink ref="C2" r:id="rId11" display="https://twitter.com/i/web/status/1159940502113923073"/>
    <hyperlink ref="C3" r:id="rId12" display="https://twitter.com/i/web/status/1159980906976829441"/>
    <hyperlink ref="C4" r:id="rId13" display="https://www.hespress.com/international/441179.html?utm_source=dlvr.it&amp;utm_medium=twitter"/>
    <hyperlink ref="C5" r:id="rId14" display="https://twitter.com/i/web/status/1160582708663336961"/>
    <hyperlink ref="C6" r:id="rId15" display="https://sheikit.net/t/230130/"/>
    <hyperlink ref="C7" r:id="rId16" display="https://news.google.com/__i/rss/rd/articles/CBMiMmh0dHBzOi8vd3d3Lmhlc3ByZXNzLmNvbS9pbnRlcm5hdGlvbmFsLzQ0MTUxNC5odG1s0gEA?oc=5"/>
    <hyperlink ref="C8" r:id="rId17" display="https://www.hespress.com/societe/441513.html?utm_source=twitter.com&amp;utm_medium=twitter&amp;utm_campaign=news"/>
    <hyperlink ref="C9" r:id="rId18" display="https://www.hespress.com/societe/440978.html?utm_source=twitter.com&amp;utm_medium=twitter&amp;utm_campaign=news"/>
    <hyperlink ref="C10" r:id="rId19" display="https://www.hespress.com/varieties/441094.html?utm_source=twitter.com&amp;utm_medium=twitter&amp;utm_campaign=news"/>
    <hyperlink ref="C11" r:id="rId20" display="https://www.hespress.com/regions/441040.html?utm_source=twitter.com&amp;utm_medium=twitter&amp;utm_campaign=news"/>
    <hyperlink ref="E2" r:id="rId21" display="https://twitter.com/i/web/status/1161812480680759296"/>
    <hyperlink ref="E3" r:id="rId22" display="https://twitter.com/i/web/status/1160797839330545664"/>
    <hyperlink ref="G2" r:id="rId23" display="http://nabdapp.com/t/63423564"/>
    <hyperlink ref="G3" r:id="rId24" display="http://nabdapp.com/t/63415524"/>
    <hyperlink ref="G4" r:id="rId25" display="http://nabdapp.com/t/63403317"/>
    <hyperlink ref="I2" r:id="rId26" display="https://twitter.com/i/web/status/1161277887460401152"/>
    <hyperlink ref="K2" r:id="rId27" display="https://twitter.com/i/web/status/1160477003495202816"/>
    <hyperlink ref="O2" r:id="rId28" display="https://twitter.com/i/web/status/1160582743719325697"/>
  </hyperlinks>
  <printOptions/>
  <pageMargins left="0.7" right="0.7" top="0.75" bottom="0.75" header="0.3" footer="0.3"/>
  <pageSetup orientation="portrait" paperSize="9"/>
  <tableParts>
    <tablePart r:id="rId29"/>
    <tablePart r:id="rId30"/>
    <tablePart r:id="rId33"/>
    <tablePart r:id="rId34"/>
    <tablePart r:id="rId36"/>
    <tablePart r:id="rId31"/>
    <tablePart r:id="rId35"/>
    <tablePart r:id="rId3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952</v>
      </c>
      <c r="B1" s="13" t="s">
        <v>983</v>
      </c>
      <c r="C1" s="13" t="s">
        <v>984</v>
      </c>
      <c r="D1" s="13" t="s">
        <v>144</v>
      </c>
      <c r="E1" s="13" t="s">
        <v>986</v>
      </c>
      <c r="F1" s="13" t="s">
        <v>987</v>
      </c>
      <c r="G1" s="13" t="s">
        <v>988</v>
      </c>
    </row>
    <row r="2" spans="1:7" ht="15">
      <c r="A2" s="85" t="s">
        <v>768</v>
      </c>
      <c r="B2" s="85">
        <v>0</v>
      </c>
      <c r="C2" s="129">
        <v>0</v>
      </c>
      <c r="D2" s="85" t="s">
        <v>985</v>
      </c>
      <c r="E2" s="85"/>
      <c r="F2" s="85"/>
      <c r="G2" s="85"/>
    </row>
    <row r="3" spans="1:7" ht="15">
      <c r="A3" s="85" t="s">
        <v>769</v>
      </c>
      <c r="B3" s="85">
        <v>0</v>
      </c>
      <c r="C3" s="129">
        <v>0</v>
      </c>
      <c r="D3" s="85" t="s">
        <v>985</v>
      </c>
      <c r="E3" s="85"/>
      <c r="F3" s="85"/>
      <c r="G3" s="85"/>
    </row>
    <row r="4" spans="1:7" ht="15">
      <c r="A4" s="85" t="s">
        <v>770</v>
      </c>
      <c r="B4" s="85">
        <v>0</v>
      </c>
      <c r="C4" s="129">
        <v>0</v>
      </c>
      <c r="D4" s="85" t="s">
        <v>985</v>
      </c>
      <c r="E4" s="85"/>
      <c r="F4" s="85"/>
      <c r="G4" s="85"/>
    </row>
    <row r="5" spans="1:7" ht="15">
      <c r="A5" s="85" t="s">
        <v>771</v>
      </c>
      <c r="B5" s="85">
        <v>574</v>
      </c>
      <c r="C5" s="129">
        <v>1</v>
      </c>
      <c r="D5" s="85" t="s">
        <v>985</v>
      </c>
      <c r="E5" s="85"/>
      <c r="F5" s="85"/>
      <c r="G5" s="85"/>
    </row>
    <row r="6" spans="1:7" ht="15">
      <c r="A6" s="85" t="s">
        <v>772</v>
      </c>
      <c r="B6" s="85">
        <v>574</v>
      </c>
      <c r="C6" s="129">
        <v>1</v>
      </c>
      <c r="D6" s="85" t="s">
        <v>985</v>
      </c>
      <c r="E6" s="85"/>
      <c r="F6" s="85"/>
      <c r="G6" s="85"/>
    </row>
    <row r="7" spans="1:7" ht="15">
      <c r="A7" s="91" t="s">
        <v>261</v>
      </c>
      <c r="B7" s="91">
        <v>41</v>
      </c>
      <c r="C7" s="130">
        <v>0.0029029333437477003</v>
      </c>
      <c r="D7" s="91" t="s">
        <v>985</v>
      </c>
      <c r="E7" s="91" t="b">
        <v>0</v>
      </c>
      <c r="F7" s="91" t="b">
        <v>0</v>
      </c>
      <c r="G7" s="91" t="b">
        <v>0</v>
      </c>
    </row>
    <row r="8" spans="1:7" ht="15">
      <c r="A8" s="91" t="s">
        <v>773</v>
      </c>
      <c r="B8" s="91">
        <v>11</v>
      </c>
      <c r="C8" s="130">
        <v>0.012583778724218531</v>
      </c>
      <c r="D8" s="91" t="s">
        <v>985</v>
      </c>
      <c r="E8" s="91" t="b">
        <v>0</v>
      </c>
      <c r="F8" s="91" t="b">
        <v>0</v>
      </c>
      <c r="G8" s="91" t="b">
        <v>0</v>
      </c>
    </row>
    <row r="9" spans="1:7" ht="15">
      <c r="A9" s="91" t="s">
        <v>774</v>
      </c>
      <c r="B9" s="91">
        <v>11</v>
      </c>
      <c r="C9" s="130">
        <v>0.012583778724218531</v>
      </c>
      <c r="D9" s="91" t="s">
        <v>985</v>
      </c>
      <c r="E9" s="91" t="b">
        <v>0</v>
      </c>
      <c r="F9" s="91" t="b">
        <v>0</v>
      </c>
      <c r="G9" s="91" t="b">
        <v>0</v>
      </c>
    </row>
    <row r="10" spans="1:7" ht="15">
      <c r="A10" s="91" t="s">
        <v>775</v>
      </c>
      <c r="B10" s="91">
        <v>9</v>
      </c>
      <c r="C10" s="130">
        <v>0.011017040348553712</v>
      </c>
      <c r="D10" s="91" t="s">
        <v>985</v>
      </c>
      <c r="E10" s="91" t="b">
        <v>0</v>
      </c>
      <c r="F10" s="91" t="b">
        <v>0</v>
      </c>
      <c r="G10" s="91" t="b">
        <v>0</v>
      </c>
    </row>
    <row r="11" spans="1:7" ht="15">
      <c r="A11" s="91" t="s">
        <v>776</v>
      </c>
      <c r="B11" s="91">
        <v>9</v>
      </c>
      <c r="C11" s="130">
        <v>0.011823297269790894</v>
      </c>
      <c r="D11" s="91" t="s">
        <v>985</v>
      </c>
      <c r="E11" s="91" t="b">
        <v>0</v>
      </c>
      <c r="F11" s="91" t="b">
        <v>0</v>
      </c>
      <c r="G11" s="91" t="b">
        <v>0</v>
      </c>
    </row>
    <row r="12" spans="1:7" ht="15">
      <c r="A12" s="91" t="s">
        <v>779</v>
      </c>
      <c r="B12" s="91">
        <v>6</v>
      </c>
      <c r="C12" s="130">
        <v>0.009195039545271805</v>
      </c>
      <c r="D12" s="91" t="s">
        <v>985</v>
      </c>
      <c r="E12" s="91" t="b">
        <v>0</v>
      </c>
      <c r="F12" s="91" t="b">
        <v>0</v>
      </c>
      <c r="G12" s="91" t="b">
        <v>0</v>
      </c>
    </row>
    <row r="13" spans="1:7" ht="15">
      <c r="A13" s="91" t="s">
        <v>235</v>
      </c>
      <c r="B13" s="91">
        <v>6</v>
      </c>
      <c r="C13" s="130">
        <v>0.009195039545271805</v>
      </c>
      <c r="D13" s="91" t="s">
        <v>985</v>
      </c>
      <c r="E13" s="91" t="b">
        <v>0</v>
      </c>
      <c r="F13" s="91" t="b">
        <v>0</v>
      </c>
      <c r="G13" s="91" t="b">
        <v>0</v>
      </c>
    </row>
    <row r="14" spans="1:7" ht="15">
      <c r="A14" s="91" t="s">
        <v>783</v>
      </c>
      <c r="B14" s="91">
        <v>6</v>
      </c>
      <c r="C14" s="130">
        <v>0.011045385524841134</v>
      </c>
      <c r="D14" s="91" t="s">
        <v>985</v>
      </c>
      <c r="E14" s="91" t="b">
        <v>0</v>
      </c>
      <c r="F14" s="91" t="b">
        <v>0</v>
      </c>
      <c r="G14" s="91" t="b">
        <v>0</v>
      </c>
    </row>
    <row r="15" spans="1:7" ht="15">
      <c r="A15" s="91" t="s">
        <v>797</v>
      </c>
      <c r="B15" s="91">
        <v>5</v>
      </c>
      <c r="C15" s="130">
        <v>0.01029852240854362</v>
      </c>
      <c r="D15" s="91" t="s">
        <v>985</v>
      </c>
      <c r="E15" s="91" t="b">
        <v>0</v>
      </c>
      <c r="F15" s="91" t="b">
        <v>0</v>
      </c>
      <c r="G15" s="91" t="b">
        <v>0</v>
      </c>
    </row>
    <row r="16" spans="1:7" ht="15">
      <c r="A16" s="91" t="s">
        <v>778</v>
      </c>
      <c r="B16" s="91">
        <v>4</v>
      </c>
      <c r="C16" s="130">
        <v>0.007363590349894089</v>
      </c>
      <c r="D16" s="91" t="s">
        <v>985</v>
      </c>
      <c r="E16" s="91" t="b">
        <v>0</v>
      </c>
      <c r="F16" s="91" t="b">
        <v>0</v>
      </c>
      <c r="G16" s="91" t="b">
        <v>0</v>
      </c>
    </row>
    <row r="17" spans="1:7" ht="15">
      <c r="A17" s="91" t="s">
        <v>557</v>
      </c>
      <c r="B17" s="91">
        <v>4</v>
      </c>
      <c r="C17" s="130">
        <v>0.007363590349894089</v>
      </c>
      <c r="D17" s="91" t="s">
        <v>985</v>
      </c>
      <c r="E17" s="91" t="b">
        <v>0</v>
      </c>
      <c r="F17" s="91" t="b">
        <v>0</v>
      </c>
      <c r="G17" s="91" t="b">
        <v>0</v>
      </c>
    </row>
    <row r="18" spans="1:7" ht="15">
      <c r="A18" s="91" t="s">
        <v>792</v>
      </c>
      <c r="B18" s="91">
        <v>4</v>
      </c>
      <c r="C18" s="130">
        <v>0.007363590349894089</v>
      </c>
      <c r="D18" s="91" t="s">
        <v>985</v>
      </c>
      <c r="E18" s="91" t="b">
        <v>0</v>
      </c>
      <c r="F18" s="91" t="b">
        <v>0</v>
      </c>
      <c r="G18" s="91" t="b">
        <v>0</v>
      </c>
    </row>
    <row r="19" spans="1:7" ht="15">
      <c r="A19" s="91" t="s">
        <v>793</v>
      </c>
      <c r="B19" s="91">
        <v>4</v>
      </c>
      <c r="C19" s="130">
        <v>0.007363590349894089</v>
      </c>
      <c r="D19" s="91" t="s">
        <v>985</v>
      </c>
      <c r="E19" s="91" t="b">
        <v>0</v>
      </c>
      <c r="F19" s="91" t="b">
        <v>0</v>
      </c>
      <c r="G19" s="91" t="b">
        <v>0</v>
      </c>
    </row>
    <row r="20" spans="1:7" ht="15">
      <c r="A20" s="91" t="s">
        <v>794</v>
      </c>
      <c r="B20" s="91">
        <v>4</v>
      </c>
      <c r="C20" s="130">
        <v>0.007363590349894089</v>
      </c>
      <c r="D20" s="91" t="s">
        <v>985</v>
      </c>
      <c r="E20" s="91" t="b">
        <v>0</v>
      </c>
      <c r="F20" s="91" t="b">
        <v>0</v>
      </c>
      <c r="G20" s="91" t="b">
        <v>0</v>
      </c>
    </row>
    <row r="21" spans="1:7" ht="15">
      <c r="A21" s="91" t="s">
        <v>780</v>
      </c>
      <c r="B21" s="91">
        <v>3</v>
      </c>
      <c r="C21" s="130">
        <v>0.006179113445126172</v>
      </c>
      <c r="D21" s="91" t="s">
        <v>985</v>
      </c>
      <c r="E21" s="91" t="b">
        <v>0</v>
      </c>
      <c r="F21" s="91" t="b">
        <v>0</v>
      </c>
      <c r="G21" s="91" t="b">
        <v>0</v>
      </c>
    </row>
    <row r="22" spans="1:7" ht="15">
      <c r="A22" s="91" t="s">
        <v>953</v>
      </c>
      <c r="B22" s="91">
        <v>3</v>
      </c>
      <c r="C22" s="130">
        <v>0.006179113445126172</v>
      </c>
      <c r="D22" s="91" t="s">
        <v>985</v>
      </c>
      <c r="E22" s="91" t="b">
        <v>0</v>
      </c>
      <c r="F22" s="91" t="b">
        <v>0</v>
      </c>
      <c r="G22" s="91" t="b">
        <v>0</v>
      </c>
    </row>
    <row r="23" spans="1:7" ht="15">
      <c r="A23" s="91" t="s">
        <v>798</v>
      </c>
      <c r="B23" s="91">
        <v>3</v>
      </c>
      <c r="C23" s="130">
        <v>0.006179113445126172</v>
      </c>
      <c r="D23" s="91" t="s">
        <v>985</v>
      </c>
      <c r="E23" s="91" t="b">
        <v>0</v>
      </c>
      <c r="F23" s="91" t="b">
        <v>0</v>
      </c>
      <c r="G23" s="91" t="b">
        <v>0</v>
      </c>
    </row>
    <row r="24" spans="1:7" ht="15">
      <c r="A24" s="91" t="s">
        <v>799</v>
      </c>
      <c r="B24" s="91">
        <v>3</v>
      </c>
      <c r="C24" s="130">
        <v>0.006179113445126172</v>
      </c>
      <c r="D24" s="91" t="s">
        <v>985</v>
      </c>
      <c r="E24" s="91" t="b">
        <v>0</v>
      </c>
      <c r="F24" s="91" t="b">
        <v>0</v>
      </c>
      <c r="G24" s="91" t="b">
        <v>0</v>
      </c>
    </row>
    <row r="25" spans="1:7" ht="15">
      <c r="A25" s="91" t="s">
        <v>800</v>
      </c>
      <c r="B25" s="91">
        <v>3</v>
      </c>
      <c r="C25" s="130">
        <v>0.006179113445126172</v>
      </c>
      <c r="D25" s="91" t="s">
        <v>985</v>
      </c>
      <c r="E25" s="91" t="b">
        <v>0</v>
      </c>
      <c r="F25" s="91" t="b">
        <v>0</v>
      </c>
      <c r="G25" s="91" t="b">
        <v>0</v>
      </c>
    </row>
    <row r="26" spans="1:7" ht="15">
      <c r="A26" s="91" t="s">
        <v>801</v>
      </c>
      <c r="B26" s="91">
        <v>3</v>
      </c>
      <c r="C26" s="130">
        <v>0.006179113445126172</v>
      </c>
      <c r="D26" s="91" t="s">
        <v>985</v>
      </c>
      <c r="E26" s="91" t="b">
        <v>0</v>
      </c>
      <c r="F26" s="91" t="b">
        <v>0</v>
      </c>
      <c r="G26" s="91" t="b">
        <v>0</v>
      </c>
    </row>
    <row r="27" spans="1:7" ht="15">
      <c r="A27" s="91" t="s">
        <v>802</v>
      </c>
      <c r="B27" s="91">
        <v>3</v>
      </c>
      <c r="C27" s="130">
        <v>0.006179113445126172</v>
      </c>
      <c r="D27" s="91" t="s">
        <v>985</v>
      </c>
      <c r="E27" s="91" t="b">
        <v>0</v>
      </c>
      <c r="F27" s="91" t="b">
        <v>0</v>
      </c>
      <c r="G27" s="91" t="b">
        <v>0</v>
      </c>
    </row>
    <row r="28" spans="1:7" ht="15">
      <c r="A28" s="91" t="s">
        <v>803</v>
      </c>
      <c r="B28" s="91">
        <v>3</v>
      </c>
      <c r="C28" s="130">
        <v>0.006179113445126172</v>
      </c>
      <c r="D28" s="91" t="s">
        <v>985</v>
      </c>
      <c r="E28" s="91" t="b">
        <v>0</v>
      </c>
      <c r="F28" s="91" t="b">
        <v>0</v>
      </c>
      <c r="G28" s="91" t="b">
        <v>0</v>
      </c>
    </row>
    <row r="29" spans="1:7" ht="15">
      <c r="A29" s="91" t="s">
        <v>804</v>
      </c>
      <c r="B29" s="91">
        <v>3</v>
      </c>
      <c r="C29" s="130">
        <v>0.006179113445126172</v>
      </c>
      <c r="D29" s="91" t="s">
        <v>985</v>
      </c>
      <c r="E29" s="91" t="b">
        <v>0</v>
      </c>
      <c r="F29" s="91" t="b">
        <v>0</v>
      </c>
      <c r="G29" s="91" t="b">
        <v>0</v>
      </c>
    </row>
    <row r="30" spans="1:7" ht="15">
      <c r="A30" s="91" t="s">
        <v>954</v>
      </c>
      <c r="B30" s="91">
        <v>3</v>
      </c>
      <c r="C30" s="130">
        <v>0.006179113445126172</v>
      </c>
      <c r="D30" s="91" t="s">
        <v>985</v>
      </c>
      <c r="E30" s="91" t="b">
        <v>0</v>
      </c>
      <c r="F30" s="91" t="b">
        <v>0</v>
      </c>
      <c r="G30" s="91" t="b">
        <v>0</v>
      </c>
    </row>
    <row r="31" spans="1:7" ht="15">
      <c r="A31" s="91" t="s">
        <v>955</v>
      </c>
      <c r="B31" s="91">
        <v>3</v>
      </c>
      <c r="C31" s="130">
        <v>0.006179113445126172</v>
      </c>
      <c r="D31" s="91" t="s">
        <v>985</v>
      </c>
      <c r="E31" s="91" t="b">
        <v>0</v>
      </c>
      <c r="F31" s="91" t="b">
        <v>0</v>
      </c>
      <c r="G31" s="91" t="b">
        <v>0</v>
      </c>
    </row>
    <row r="32" spans="1:7" ht="15">
      <c r="A32" s="91" t="s">
        <v>956</v>
      </c>
      <c r="B32" s="91">
        <v>3</v>
      </c>
      <c r="C32" s="130">
        <v>0.006179113445126172</v>
      </c>
      <c r="D32" s="91" t="s">
        <v>985</v>
      </c>
      <c r="E32" s="91" t="b">
        <v>0</v>
      </c>
      <c r="F32" s="91" t="b">
        <v>0</v>
      </c>
      <c r="G32" s="91" t="b">
        <v>0</v>
      </c>
    </row>
    <row r="33" spans="1:7" ht="15">
      <c r="A33" s="91" t="s">
        <v>957</v>
      </c>
      <c r="B33" s="91">
        <v>3</v>
      </c>
      <c r="C33" s="130">
        <v>0.006179113445126172</v>
      </c>
      <c r="D33" s="91" t="s">
        <v>985</v>
      </c>
      <c r="E33" s="91" t="b">
        <v>0</v>
      </c>
      <c r="F33" s="91" t="b">
        <v>0</v>
      </c>
      <c r="G33" s="91" t="b">
        <v>0</v>
      </c>
    </row>
    <row r="34" spans="1:7" ht="15">
      <c r="A34" s="91" t="s">
        <v>958</v>
      </c>
      <c r="B34" s="91">
        <v>3</v>
      </c>
      <c r="C34" s="130">
        <v>0.006179113445126172</v>
      </c>
      <c r="D34" s="91" t="s">
        <v>985</v>
      </c>
      <c r="E34" s="91" t="b">
        <v>0</v>
      </c>
      <c r="F34" s="91" t="b">
        <v>0</v>
      </c>
      <c r="G34" s="91" t="b">
        <v>0</v>
      </c>
    </row>
    <row r="35" spans="1:7" ht="15">
      <c r="A35" s="91" t="s">
        <v>959</v>
      </c>
      <c r="B35" s="91">
        <v>3</v>
      </c>
      <c r="C35" s="130">
        <v>0.006179113445126172</v>
      </c>
      <c r="D35" s="91" t="s">
        <v>985</v>
      </c>
      <c r="E35" s="91" t="b">
        <v>0</v>
      </c>
      <c r="F35" s="91" t="b">
        <v>0</v>
      </c>
      <c r="G35" s="91" t="b">
        <v>0</v>
      </c>
    </row>
    <row r="36" spans="1:7" ht="15">
      <c r="A36" s="91" t="s">
        <v>795</v>
      </c>
      <c r="B36" s="91">
        <v>3</v>
      </c>
      <c r="C36" s="130">
        <v>0.006179113445126172</v>
      </c>
      <c r="D36" s="91" t="s">
        <v>985</v>
      </c>
      <c r="E36" s="91" t="b">
        <v>0</v>
      </c>
      <c r="F36" s="91" t="b">
        <v>0</v>
      </c>
      <c r="G36" s="91" t="b">
        <v>0</v>
      </c>
    </row>
    <row r="37" spans="1:7" ht="15">
      <c r="A37" s="91" t="s">
        <v>240</v>
      </c>
      <c r="B37" s="91">
        <v>3</v>
      </c>
      <c r="C37" s="130">
        <v>0.006179113445126172</v>
      </c>
      <c r="D37" s="91" t="s">
        <v>985</v>
      </c>
      <c r="E37" s="91" t="b">
        <v>0</v>
      </c>
      <c r="F37" s="91" t="b">
        <v>0</v>
      </c>
      <c r="G37" s="91" t="b">
        <v>0</v>
      </c>
    </row>
    <row r="38" spans="1:7" ht="15">
      <c r="A38" s="91" t="s">
        <v>784</v>
      </c>
      <c r="B38" s="91">
        <v>3</v>
      </c>
      <c r="C38" s="130">
        <v>0.006179113445126172</v>
      </c>
      <c r="D38" s="91" t="s">
        <v>985</v>
      </c>
      <c r="E38" s="91" t="b">
        <v>0</v>
      </c>
      <c r="F38" s="91" t="b">
        <v>0</v>
      </c>
      <c r="G38" s="91" t="b">
        <v>0</v>
      </c>
    </row>
    <row r="39" spans="1:7" ht="15">
      <c r="A39" s="91" t="s">
        <v>960</v>
      </c>
      <c r="B39" s="91">
        <v>3</v>
      </c>
      <c r="C39" s="130">
        <v>0.006179113445126172</v>
      </c>
      <c r="D39" s="91" t="s">
        <v>985</v>
      </c>
      <c r="E39" s="91" t="b">
        <v>0</v>
      </c>
      <c r="F39" s="91" t="b">
        <v>0</v>
      </c>
      <c r="G39" s="91" t="b">
        <v>0</v>
      </c>
    </row>
    <row r="40" spans="1:7" ht="15">
      <c r="A40" s="91" t="s">
        <v>961</v>
      </c>
      <c r="B40" s="91">
        <v>2</v>
      </c>
      <c r="C40" s="130">
        <v>0.004736190956607224</v>
      </c>
      <c r="D40" s="91" t="s">
        <v>985</v>
      </c>
      <c r="E40" s="91" t="b">
        <v>0</v>
      </c>
      <c r="F40" s="91" t="b">
        <v>0</v>
      </c>
      <c r="G40" s="91" t="b">
        <v>0</v>
      </c>
    </row>
    <row r="41" spans="1:7" ht="15">
      <c r="A41" s="91" t="s">
        <v>962</v>
      </c>
      <c r="B41" s="91">
        <v>2</v>
      </c>
      <c r="C41" s="130">
        <v>0.004736190956607224</v>
      </c>
      <c r="D41" s="91" t="s">
        <v>985</v>
      </c>
      <c r="E41" s="91" t="b">
        <v>0</v>
      </c>
      <c r="F41" s="91" t="b">
        <v>0</v>
      </c>
      <c r="G41" s="91" t="b">
        <v>0</v>
      </c>
    </row>
    <row r="42" spans="1:7" ht="15">
      <c r="A42" s="91" t="s">
        <v>963</v>
      </c>
      <c r="B42" s="91">
        <v>2</v>
      </c>
      <c r="C42" s="130">
        <v>0.004736190956607224</v>
      </c>
      <c r="D42" s="91" t="s">
        <v>985</v>
      </c>
      <c r="E42" s="91" t="b">
        <v>0</v>
      </c>
      <c r="F42" s="91" t="b">
        <v>0</v>
      </c>
      <c r="G42" s="91" t="b">
        <v>0</v>
      </c>
    </row>
    <row r="43" spans="1:7" ht="15">
      <c r="A43" s="91" t="s">
        <v>964</v>
      </c>
      <c r="B43" s="91">
        <v>2</v>
      </c>
      <c r="C43" s="130">
        <v>0.004736190956607224</v>
      </c>
      <c r="D43" s="91" t="s">
        <v>985</v>
      </c>
      <c r="E43" s="91" t="b">
        <v>0</v>
      </c>
      <c r="F43" s="91" t="b">
        <v>0</v>
      </c>
      <c r="G43" s="91" t="b">
        <v>0</v>
      </c>
    </row>
    <row r="44" spans="1:7" ht="15">
      <c r="A44" s="91" t="s">
        <v>965</v>
      </c>
      <c r="B44" s="91">
        <v>2</v>
      </c>
      <c r="C44" s="130">
        <v>0.004736190956607224</v>
      </c>
      <c r="D44" s="91" t="s">
        <v>985</v>
      </c>
      <c r="E44" s="91" t="b">
        <v>0</v>
      </c>
      <c r="F44" s="91" t="b">
        <v>0</v>
      </c>
      <c r="G44" s="91" t="b">
        <v>0</v>
      </c>
    </row>
    <row r="45" spans="1:7" ht="15">
      <c r="A45" s="91" t="s">
        <v>966</v>
      </c>
      <c r="B45" s="91">
        <v>2</v>
      </c>
      <c r="C45" s="130">
        <v>0.004736190956607224</v>
      </c>
      <c r="D45" s="91" t="s">
        <v>985</v>
      </c>
      <c r="E45" s="91" t="b">
        <v>0</v>
      </c>
      <c r="F45" s="91" t="b">
        <v>0</v>
      </c>
      <c r="G45" s="91" t="b">
        <v>0</v>
      </c>
    </row>
    <row r="46" spans="1:7" ht="15">
      <c r="A46" s="91" t="s">
        <v>967</v>
      </c>
      <c r="B46" s="91">
        <v>2</v>
      </c>
      <c r="C46" s="130">
        <v>0.004736190956607224</v>
      </c>
      <c r="D46" s="91" t="s">
        <v>985</v>
      </c>
      <c r="E46" s="91" t="b">
        <v>0</v>
      </c>
      <c r="F46" s="91" t="b">
        <v>0</v>
      </c>
      <c r="G46" s="91" t="b">
        <v>0</v>
      </c>
    </row>
    <row r="47" spans="1:7" ht="15">
      <c r="A47" s="91" t="s">
        <v>968</v>
      </c>
      <c r="B47" s="91">
        <v>2</v>
      </c>
      <c r="C47" s="130">
        <v>0.004736190956607224</v>
      </c>
      <c r="D47" s="91" t="s">
        <v>985</v>
      </c>
      <c r="E47" s="91" t="b">
        <v>0</v>
      </c>
      <c r="F47" s="91" t="b">
        <v>0</v>
      </c>
      <c r="G47" s="91" t="b">
        <v>0</v>
      </c>
    </row>
    <row r="48" spans="1:7" ht="15">
      <c r="A48" s="91" t="s">
        <v>969</v>
      </c>
      <c r="B48" s="91">
        <v>2</v>
      </c>
      <c r="C48" s="130">
        <v>0.004736190956607224</v>
      </c>
      <c r="D48" s="91" t="s">
        <v>985</v>
      </c>
      <c r="E48" s="91" t="b">
        <v>0</v>
      </c>
      <c r="F48" s="91" t="b">
        <v>0</v>
      </c>
      <c r="G48" s="91" t="b">
        <v>0</v>
      </c>
    </row>
    <row r="49" spans="1:7" ht="15">
      <c r="A49" s="91" t="s">
        <v>970</v>
      </c>
      <c r="B49" s="91">
        <v>2</v>
      </c>
      <c r="C49" s="130">
        <v>0.004736190956607224</v>
      </c>
      <c r="D49" s="91" t="s">
        <v>985</v>
      </c>
      <c r="E49" s="91" t="b">
        <v>0</v>
      </c>
      <c r="F49" s="91" t="b">
        <v>0</v>
      </c>
      <c r="G49" s="91" t="b">
        <v>0</v>
      </c>
    </row>
    <row r="50" spans="1:7" ht="15">
      <c r="A50" s="91" t="s">
        <v>971</v>
      </c>
      <c r="B50" s="91">
        <v>2</v>
      </c>
      <c r="C50" s="130">
        <v>0.004736190956607224</v>
      </c>
      <c r="D50" s="91" t="s">
        <v>985</v>
      </c>
      <c r="E50" s="91" t="b">
        <v>0</v>
      </c>
      <c r="F50" s="91" t="b">
        <v>0</v>
      </c>
      <c r="G50" s="91" t="b">
        <v>0</v>
      </c>
    </row>
    <row r="51" spans="1:7" ht="15">
      <c r="A51" s="91" t="s">
        <v>972</v>
      </c>
      <c r="B51" s="91">
        <v>2</v>
      </c>
      <c r="C51" s="130">
        <v>0.004736190956607224</v>
      </c>
      <c r="D51" s="91" t="s">
        <v>985</v>
      </c>
      <c r="E51" s="91" t="b">
        <v>0</v>
      </c>
      <c r="F51" s="91" t="b">
        <v>0</v>
      </c>
      <c r="G51" s="91" t="b">
        <v>0</v>
      </c>
    </row>
    <row r="52" spans="1:7" ht="15">
      <c r="A52" s="91" t="s">
        <v>973</v>
      </c>
      <c r="B52" s="91">
        <v>2</v>
      </c>
      <c r="C52" s="130">
        <v>0.004736190956607224</v>
      </c>
      <c r="D52" s="91" t="s">
        <v>985</v>
      </c>
      <c r="E52" s="91" t="b">
        <v>0</v>
      </c>
      <c r="F52" s="91" t="b">
        <v>0</v>
      </c>
      <c r="G52" s="91" t="b">
        <v>0</v>
      </c>
    </row>
    <row r="53" spans="1:7" ht="15">
      <c r="A53" s="91" t="s">
        <v>974</v>
      </c>
      <c r="B53" s="91">
        <v>2</v>
      </c>
      <c r="C53" s="130">
        <v>0.005790586738267403</v>
      </c>
      <c r="D53" s="91" t="s">
        <v>985</v>
      </c>
      <c r="E53" s="91" t="b">
        <v>0</v>
      </c>
      <c r="F53" s="91" t="b">
        <v>0</v>
      </c>
      <c r="G53" s="91" t="b">
        <v>0</v>
      </c>
    </row>
    <row r="54" spans="1:7" ht="15">
      <c r="A54" s="91" t="s">
        <v>227</v>
      </c>
      <c r="B54" s="91">
        <v>2</v>
      </c>
      <c r="C54" s="130">
        <v>0.004736190956607224</v>
      </c>
      <c r="D54" s="91" t="s">
        <v>985</v>
      </c>
      <c r="E54" s="91" t="b">
        <v>0</v>
      </c>
      <c r="F54" s="91" t="b">
        <v>0</v>
      </c>
      <c r="G54" s="91" t="b">
        <v>0</v>
      </c>
    </row>
    <row r="55" spans="1:7" ht="15">
      <c r="A55" s="91" t="s">
        <v>975</v>
      </c>
      <c r="B55" s="91">
        <v>2</v>
      </c>
      <c r="C55" s="130">
        <v>0.004736190956607224</v>
      </c>
      <c r="D55" s="91" t="s">
        <v>985</v>
      </c>
      <c r="E55" s="91" t="b">
        <v>0</v>
      </c>
      <c r="F55" s="91" t="b">
        <v>0</v>
      </c>
      <c r="G55" s="91" t="b">
        <v>0</v>
      </c>
    </row>
    <row r="56" spans="1:7" ht="15">
      <c r="A56" s="91" t="s">
        <v>976</v>
      </c>
      <c r="B56" s="91">
        <v>2</v>
      </c>
      <c r="C56" s="130">
        <v>0.004736190956607224</v>
      </c>
      <c r="D56" s="91" t="s">
        <v>985</v>
      </c>
      <c r="E56" s="91" t="b">
        <v>0</v>
      </c>
      <c r="F56" s="91" t="b">
        <v>0</v>
      </c>
      <c r="G56" s="91" t="b">
        <v>0</v>
      </c>
    </row>
    <row r="57" spans="1:7" ht="15">
      <c r="A57" s="91" t="s">
        <v>785</v>
      </c>
      <c r="B57" s="91">
        <v>2</v>
      </c>
      <c r="C57" s="130">
        <v>0.004736190956607224</v>
      </c>
      <c r="D57" s="91" t="s">
        <v>985</v>
      </c>
      <c r="E57" s="91" t="b">
        <v>0</v>
      </c>
      <c r="F57" s="91" t="b">
        <v>0</v>
      </c>
      <c r="G57" s="91" t="b">
        <v>0</v>
      </c>
    </row>
    <row r="58" spans="1:7" ht="15">
      <c r="A58" s="91" t="s">
        <v>786</v>
      </c>
      <c r="B58" s="91">
        <v>2</v>
      </c>
      <c r="C58" s="130">
        <v>0.004736190956607224</v>
      </c>
      <c r="D58" s="91" t="s">
        <v>985</v>
      </c>
      <c r="E58" s="91" t="b">
        <v>0</v>
      </c>
      <c r="F58" s="91" t="b">
        <v>0</v>
      </c>
      <c r="G58" s="91" t="b">
        <v>0</v>
      </c>
    </row>
    <row r="59" spans="1:7" ht="15">
      <c r="A59" s="91" t="s">
        <v>787</v>
      </c>
      <c r="B59" s="91">
        <v>2</v>
      </c>
      <c r="C59" s="130">
        <v>0.004736190956607224</v>
      </c>
      <c r="D59" s="91" t="s">
        <v>985</v>
      </c>
      <c r="E59" s="91" t="b">
        <v>0</v>
      </c>
      <c r="F59" s="91" t="b">
        <v>0</v>
      </c>
      <c r="G59" s="91" t="b">
        <v>0</v>
      </c>
    </row>
    <row r="60" spans="1:7" ht="15">
      <c r="A60" s="91" t="s">
        <v>788</v>
      </c>
      <c r="B60" s="91">
        <v>2</v>
      </c>
      <c r="C60" s="130">
        <v>0.004736190956607224</v>
      </c>
      <c r="D60" s="91" t="s">
        <v>985</v>
      </c>
      <c r="E60" s="91" t="b">
        <v>0</v>
      </c>
      <c r="F60" s="91" t="b">
        <v>0</v>
      </c>
      <c r="G60" s="91" t="b">
        <v>0</v>
      </c>
    </row>
    <row r="61" spans="1:7" ht="15">
      <c r="A61" s="91" t="s">
        <v>789</v>
      </c>
      <c r="B61" s="91">
        <v>2</v>
      </c>
      <c r="C61" s="130">
        <v>0.004736190956607224</v>
      </c>
      <c r="D61" s="91" t="s">
        <v>985</v>
      </c>
      <c r="E61" s="91" t="b">
        <v>0</v>
      </c>
      <c r="F61" s="91" t="b">
        <v>0</v>
      </c>
      <c r="G61" s="91" t="b">
        <v>0</v>
      </c>
    </row>
    <row r="62" spans="1:7" ht="15">
      <c r="A62" s="91" t="s">
        <v>790</v>
      </c>
      <c r="B62" s="91">
        <v>2</v>
      </c>
      <c r="C62" s="130">
        <v>0.004736190956607224</v>
      </c>
      <c r="D62" s="91" t="s">
        <v>985</v>
      </c>
      <c r="E62" s="91" t="b">
        <v>0</v>
      </c>
      <c r="F62" s="91" t="b">
        <v>0</v>
      </c>
      <c r="G62" s="91" t="b">
        <v>0</v>
      </c>
    </row>
    <row r="63" spans="1:7" ht="15">
      <c r="A63" s="91" t="s">
        <v>977</v>
      </c>
      <c r="B63" s="91">
        <v>2</v>
      </c>
      <c r="C63" s="130">
        <v>0.004736190956607224</v>
      </c>
      <c r="D63" s="91" t="s">
        <v>985</v>
      </c>
      <c r="E63" s="91" t="b">
        <v>0</v>
      </c>
      <c r="F63" s="91" t="b">
        <v>0</v>
      </c>
      <c r="G63" s="91" t="b">
        <v>0</v>
      </c>
    </row>
    <row r="64" spans="1:7" ht="15">
      <c r="A64" s="91" t="s">
        <v>978</v>
      </c>
      <c r="B64" s="91">
        <v>2</v>
      </c>
      <c r="C64" s="130">
        <v>0.004736190956607224</v>
      </c>
      <c r="D64" s="91" t="s">
        <v>985</v>
      </c>
      <c r="E64" s="91" t="b">
        <v>0</v>
      </c>
      <c r="F64" s="91" t="b">
        <v>0</v>
      </c>
      <c r="G64" s="91" t="b">
        <v>0</v>
      </c>
    </row>
    <row r="65" spans="1:7" ht="15">
      <c r="A65" s="91" t="s">
        <v>979</v>
      </c>
      <c r="B65" s="91">
        <v>2</v>
      </c>
      <c r="C65" s="130">
        <v>0.004736190956607224</v>
      </c>
      <c r="D65" s="91" t="s">
        <v>985</v>
      </c>
      <c r="E65" s="91" t="b">
        <v>0</v>
      </c>
      <c r="F65" s="91" t="b">
        <v>0</v>
      </c>
      <c r="G65" s="91" t="b">
        <v>0</v>
      </c>
    </row>
    <row r="66" spans="1:7" ht="15">
      <c r="A66" s="91" t="s">
        <v>980</v>
      </c>
      <c r="B66" s="91">
        <v>2</v>
      </c>
      <c r="C66" s="130">
        <v>0.004736190956607224</v>
      </c>
      <c r="D66" s="91" t="s">
        <v>985</v>
      </c>
      <c r="E66" s="91" t="b">
        <v>0</v>
      </c>
      <c r="F66" s="91" t="b">
        <v>0</v>
      </c>
      <c r="G66" s="91" t="b">
        <v>0</v>
      </c>
    </row>
    <row r="67" spans="1:7" ht="15">
      <c r="A67" s="91" t="s">
        <v>981</v>
      </c>
      <c r="B67" s="91">
        <v>2</v>
      </c>
      <c r="C67" s="130">
        <v>0.004736190956607224</v>
      </c>
      <c r="D67" s="91" t="s">
        <v>985</v>
      </c>
      <c r="E67" s="91" t="b">
        <v>0</v>
      </c>
      <c r="F67" s="91" t="b">
        <v>0</v>
      </c>
      <c r="G67" s="91" t="b">
        <v>0</v>
      </c>
    </row>
    <row r="68" spans="1:7" ht="15">
      <c r="A68" s="91" t="s">
        <v>239</v>
      </c>
      <c r="B68" s="91">
        <v>2</v>
      </c>
      <c r="C68" s="130">
        <v>0.004736190956607224</v>
      </c>
      <c r="D68" s="91" t="s">
        <v>985</v>
      </c>
      <c r="E68" s="91" t="b">
        <v>0</v>
      </c>
      <c r="F68" s="91" t="b">
        <v>0</v>
      </c>
      <c r="G68" s="91" t="b">
        <v>0</v>
      </c>
    </row>
    <row r="69" spans="1:7" ht="15">
      <c r="A69" s="91" t="s">
        <v>806</v>
      </c>
      <c r="B69" s="91">
        <v>2</v>
      </c>
      <c r="C69" s="130">
        <v>0.005790586738267403</v>
      </c>
      <c r="D69" s="91" t="s">
        <v>985</v>
      </c>
      <c r="E69" s="91" t="b">
        <v>0</v>
      </c>
      <c r="F69" s="91" t="b">
        <v>0</v>
      </c>
      <c r="G69" s="91" t="b">
        <v>0</v>
      </c>
    </row>
    <row r="70" spans="1:7" ht="15">
      <c r="A70" s="91" t="s">
        <v>982</v>
      </c>
      <c r="B70" s="91">
        <v>2</v>
      </c>
      <c r="C70" s="130">
        <v>0.004736190956607224</v>
      </c>
      <c r="D70" s="91" t="s">
        <v>985</v>
      </c>
      <c r="E70" s="91" t="b">
        <v>0</v>
      </c>
      <c r="F70" s="91" t="b">
        <v>0</v>
      </c>
      <c r="G70" s="91" t="b">
        <v>0</v>
      </c>
    </row>
    <row r="71" spans="1:7" ht="15">
      <c r="A71" s="91" t="s">
        <v>781</v>
      </c>
      <c r="B71" s="91">
        <v>2</v>
      </c>
      <c r="C71" s="130">
        <v>0.005790586738267403</v>
      </c>
      <c r="D71" s="91" t="s">
        <v>985</v>
      </c>
      <c r="E71" s="91" t="b">
        <v>0</v>
      </c>
      <c r="F71" s="91" t="b">
        <v>0</v>
      </c>
      <c r="G71" s="91" t="b">
        <v>0</v>
      </c>
    </row>
    <row r="72" spans="1:7" ht="15">
      <c r="A72" s="91" t="s">
        <v>261</v>
      </c>
      <c r="B72" s="91">
        <v>28</v>
      </c>
      <c r="C72" s="130">
        <v>0</v>
      </c>
      <c r="D72" s="91" t="s">
        <v>702</v>
      </c>
      <c r="E72" s="91" t="b">
        <v>0</v>
      </c>
      <c r="F72" s="91" t="b">
        <v>0</v>
      </c>
      <c r="G72" s="91" t="b">
        <v>0</v>
      </c>
    </row>
    <row r="73" spans="1:7" ht="15">
      <c r="A73" s="91" t="s">
        <v>773</v>
      </c>
      <c r="B73" s="91">
        <v>8</v>
      </c>
      <c r="C73" s="130">
        <v>0.016217104143514138</v>
      </c>
      <c r="D73" s="91" t="s">
        <v>702</v>
      </c>
      <c r="E73" s="91" t="b">
        <v>0</v>
      </c>
      <c r="F73" s="91" t="b">
        <v>0</v>
      </c>
      <c r="G73" s="91" t="b">
        <v>0</v>
      </c>
    </row>
    <row r="74" spans="1:7" ht="15">
      <c r="A74" s="91" t="s">
        <v>774</v>
      </c>
      <c r="B74" s="91">
        <v>5</v>
      </c>
      <c r="C74" s="130">
        <v>0.012595758030407413</v>
      </c>
      <c r="D74" s="91" t="s">
        <v>702</v>
      </c>
      <c r="E74" s="91" t="b">
        <v>0</v>
      </c>
      <c r="F74" s="91" t="b">
        <v>0</v>
      </c>
      <c r="G74" s="91" t="b">
        <v>0</v>
      </c>
    </row>
    <row r="75" spans="1:7" ht="15">
      <c r="A75" s="91" t="s">
        <v>775</v>
      </c>
      <c r="B75" s="91">
        <v>4</v>
      </c>
      <c r="C75" s="130">
        <v>0.011381791784703795</v>
      </c>
      <c r="D75" s="91" t="s">
        <v>702</v>
      </c>
      <c r="E75" s="91" t="b">
        <v>0</v>
      </c>
      <c r="F75" s="91" t="b">
        <v>0</v>
      </c>
      <c r="G75" s="91" t="b">
        <v>0</v>
      </c>
    </row>
    <row r="76" spans="1:7" ht="15">
      <c r="A76" s="91" t="s">
        <v>778</v>
      </c>
      <c r="B76" s="91">
        <v>4</v>
      </c>
      <c r="C76" s="130">
        <v>0.011381791784703795</v>
      </c>
      <c r="D76" s="91" t="s">
        <v>702</v>
      </c>
      <c r="E76" s="91" t="b">
        <v>0</v>
      </c>
      <c r="F76" s="91" t="b">
        <v>0</v>
      </c>
      <c r="G76" s="91" t="b">
        <v>0</v>
      </c>
    </row>
    <row r="77" spans="1:7" ht="15">
      <c r="A77" s="91" t="s">
        <v>779</v>
      </c>
      <c r="B77" s="91">
        <v>3</v>
      </c>
      <c r="C77" s="130">
        <v>0.009798351279015726</v>
      </c>
      <c r="D77" s="91" t="s">
        <v>702</v>
      </c>
      <c r="E77" s="91" t="b">
        <v>0</v>
      </c>
      <c r="F77" s="91" t="b">
        <v>0</v>
      </c>
      <c r="G77" s="91" t="b">
        <v>0</v>
      </c>
    </row>
    <row r="78" spans="1:7" ht="15">
      <c r="A78" s="91" t="s">
        <v>780</v>
      </c>
      <c r="B78" s="91">
        <v>3</v>
      </c>
      <c r="C78" s="130">
        <v>0.009798351279015726</v>
      </c>
      <c r="D78" s="91" t="s">
        <v>702</v>
      </c>
      <c r="E78" s="91" t="b">
        <v>0</v>
      </c>
      <c r="F78" s="91" t="b">
        <v>0</v>
      </c>
      <c r="G78" s="91" t="b">
        <v>0</v>
      </c>
    </row>
    <row r="79" spans="1:7" ht="15">
      <c r="A79" s="91" t="s">
        <v>781</v>
      </c>
      <c r="B79" s="91">
        <v>2</v>
      </c>
      <c r="C79" s="130">
        <v>0.009745171928230432</v>
      </c>
      <c r="D79" s="91" t="s">
        <v>702</v>
      </c>
      <c r="E79" s="91" t="b">
        <v>0</v>
      </c>
      <c r="F79" s="91" t="b">
        <v>0</v>
      </c>
      <c r="G79" s="91" t="b">
        <v>0</v>
      </c>
    </row>
    <row r="80" spans="1:7" ht="15">
      <c r="A80" s="91" t="s">
        <v>776</v>
      </c>
      <c r="B80" s="91">
        <v>2</v>
      </c>
      <c r="C80" s="130">
        <v>0.0077180339102911645</v>
      </c>
      <c r="D80" s="91" t="s">
        <v>702</v>
      </c>
      <c r="E80" s="91" t="b">
        <v>0</v>
      </c>
      <c r="F80" s="91" t="b">
        <v>0</v>
      </c>
      <c r="G80" s="91" t="b">
        <v>0</v>
      </c>
    </row>
    <row r="81" spans="1:7" ht="15">
      <c r="A81" s="91" t="s">
        <v>557</v>
      </c>
      <c r="B81" s="91">
        <v>2</v>
      </c>
      <c r="C81" s="130">
        <v>0.0077180339102911645</v>
      </c>
      <c r="D81" s="91" t="s">
        <v>702</v>
      </c>
      <c r="E81" s="91" t="b">
        <v>0</v>
      </c>
      <c r="F81" s="91" t="b">
        <v>0</v>
      </c>
      <c r="G81" s="91" t="b">
        <v>0</v>
      </c>
    </row>
    <row r="82" spans="1:7" ht="15">
      <c r="A82" s="91" t="s">
        <v>967</v>
      </c>
      <c r="B82" s="91">
        <v>2</v>
      </c>
      <c r="C82" s="130">
        <v>0.0077180339102911645</v>
      </c>
      <c r="D82" s="91" t="s">
        <v>702</v>
      </c>
      <c r="E82" s="91" t="b">
        <v>0</v>
      </c>
      <c r="F82" s="91" t="b">
        <v>0</v>
      </c>
      <c r="G82" s="91" t="b">
        <v>0</v>
      </c>
    </row>
    <row r="83" spans="1:7" ht="15">
      <c r="A83" s="91" t="s">
        <v>962</v>
      </c>
      <c r="B83" s="91">
        <v>2</v>
      </c>
      <c r="C83" s="130">
        <v>0.0077180339102911645</v>
      </c>
      <c r="D83" s="91" t="s">
        <v>702</v>
      </c>
      <c r="E83" s="91" t="b">
        <v>0</v>
      </c>
      <c r="F83" s="91" t="b">
        <v>0</v>
      </c>
      <c r="G83" s="91" t="b">
        <v>0</v>
      </c>
    </row>
    <row r="84" spans="1:7" ht="15">
      <c r="A84" s="91" t="s">
        <v>964</v>
      </c>
      <c r="B84" s="91">
        <v>2</v>
      </c>
      <c r="C84" s="130">
        <v>0.0077180339102911645</v>
      </c>
      <c r="D84" s="91" t="s">
        <v>702</v>
      </c>
      <c r="E84" s="91" t="b">
        <v>0</v>
      </c>
      <c r="F84" s="91" t="b">
        <v>0</v>
      </c>
      <c r="G84" s="91" t="b">
        <v>0</v>
      </c>
    </row>
    <row r="85" spans="1:7" ht="15">
      <c r="A85" s="91" t="s">
        <v>968</v>
      </c>
      <c r="B85" s="91">
        <v>2</v>
      </c>
      <c r="C85" s="130">
        <v>0.0077180339102911645</v>
      </c>
      <c r="D85" s="91" t="s">
        <v>702</v>
      </c>
      <c r="E85" s="91" t="b">
        <v>0</v>
      </c>
      <c r="F85" s="91" t="b">
        <v>0</v>
      </c>
      <c r="G85" s="91" t="b">
        <v>0</v>
      </c>
    </row>
    <row r="86" spans="1:7" ht="15">
      <c r="A86" s="91" t="s">
        <v>235</v>
      </c>
      <c r="B86" s="91">
        <v>5</v>
      </c>
      <c r="C86" s="130">
        <v>0.003843749808137127</v>
      </c>
      <c r="D86" s="91" t="s">
        <v>703</v>
      </c>
      <c r="E86" s="91" t="b">
        <v>0</v>
      </c>
      <c r="F86" s="91" t="b">
        <v>0</v>
      </c>
      <c r="G86" s="91" t="b">
        <v>0</v>
      </c>
    </row>
    <row r="87" spans="1:7" ht="15">
      <c r="A87" s="91" t="s">
        <v>783</v>
      </c>
      <c r="B87" s="91">
        <v>4</v>
      </c>
      <c r="C87" s="130">
        <v>0.011690485268504124</v>
      </c>
      <c r="D87" s="91" t="s">
        <v>703</v>
      </c>
      <c r="E87" s="91" t="b">
        <v>0</v>
      </c>
      <c r="F87" s="91" t="b">
        <v>0</v>
      </c>
      <c r="G87" s="91" t="b">
        <v>0</v>
      </c>
    </row>
    <row r="88" spans="1:7" ht="15">
      <c r="A88" s="91" t="s">
        <v>784</v>
      </c>
      <c r="B88" s="91">
        <v>3</v>
      </c>
      <c r="C88" s="130">
        <v>0.008767863951378093</v>
      </c>
      <c r="D88" s="91" t="s">
        <v>703</v>
      </c>
      <c r="E88" s="91" t="b">
        <v>0</v>
      </c>
      <c r="F88" s="91" t="b">
        <v>0</v>
      </c>
      <c r="G88" s="91" t="b">
        <v>0</v>
      </c>
    </row>
    <row r="89" spans="1:7" ht="15">
      <c r="A89" s="91" t="s">
        <v>776</v>
      </c>
      <c r="B89" s="91">
        <v>3</v>
      </c>
      <c r="C89" s="130">
        <v>0.0138967355743591</v>
      </c>
      <c r="D89" s="91" t="s">
        <v>703</v>
      </c>
      <c r="E89" s="91" t="b">
        <v>0</v>
      </c>
      <c r="F89" s="91" t="b">
        <v>0</v>
      </c>
      <c r="G89" s="91" t="b">
        <v>0</v>
      </c>
    </row>
    <row r="90" spans="1:7" ht="15">
      <c r="A90" s="91" t="s">
        <v>785</v>
      </c>
      <c r="B90" s="91">
        <v>2</v>
      </c>
      <c r="C90" s="130">
        <v>0.009264490382906066</v>
      </c>
      <c r="D90" s="91" t="s">
        <v>703</v>
      </c>
      <c r="E90" s="91" t="b">
        <v>0</v>
      </c>
      <c r="F90" s="91" t="b">
        <v>0</v>
      </c>
      <c r="G90" s="91" t="b">
        <v>0</v>
      </c>
    </row>
    <row r="91" spans="1:7" ht="15">
      <c r="A91" s="91" t="s">
        <v>786</v>
      </c>
      <c r="B91" s="91">
        <v>2</v>
      </c>
      <c r="C91" s="130">
        <v>0.009264490382906066</v>
      </c>
      <c r="D91" s="91" t="s">
        <v>703</v>
      </c>
      <c r="E91" s="91" t="b">
        <v>0</v>
      </c>
      <c r="F91" s="91" t="b">
        <v>0</v>
      </c>
      <c r="G91" s="91" t="b">
        <v>0</v>
      </c>
    </row>
    <row r="92" spans="1:7" ht="15">
      <c r="A92" s="91" t="s">
        <v>787</v>
      </c>
      <c r="B92" s="91">
        <v>2</v>
      </c>
      <c r="C92" s="130">
        <v>0.009264490382906066</v>
      </c>
      <c r="D92" s="91" t="s">
        <v>703</v>
      </c>
      <c r="E92" s="91" t="b">
        <v>0</v>
      </c>
      <c r="F92" s="91" t="b">
        <v>0</v>
      </c>
      <c r="G92" s="91" t="b">
        <v>0</v>
      </c>
    </row>
    <row r="93" spans="1:7" ht="15">
      <c r="A93" s="91" t="s">
        <v>788</v>
      </c>
      <c r="B93" s="91">
        <v>2</v>
      </c>
      <c r="C93" s="130">
        <v>0.009264490382906066</v>
      </c>
      <c r="D93" s="91" t="s">
        <v>703</v>
      </c>
      <c r="E93" s="91" t="b">
        <v>0</v>
      </c>
      <c r="F93" s="91" t="b">
        <v>0</v>
      </c>
      <c r="G93" s="91" t="b">
        <v>0</v>
      </c>
    </row>
    <row r="94" spans="1:7" ht="15">
      <c r="A94" s="91" t="s">
        <v>789</v>
      </c>
      <c r="B94" s="91">
        <v>2</v>
      </c>
      <c r="C94" s="130">
        <v>0.009264490382906066</v>
      </c>
      <c r="D94" s="91" t="s">
        <v>703</v>
      </c>
      <c r="E94" s="91" t="b">
        <v>0</v>
      </c>
      <c r="F94" s="91" t="b">
        <v>0</v>
      </c>
      <c r="G94" s="91" t="b">
        <v>0</v>
      </c>
    </row>
    <row r="95" spans="1:7" ht="15">
      <c r="A95" s="91" t="s">
        <v>790</v>
      </c>
      <c r="B95" s="91">
        <v>2</v>
      </c>
      <c r="C95" s="130">
        <v>0.009264490382906066</v>
      </c>
      <c r="D95" s="91" t="s">
        <v>703</v>
      </c>
      <c r="E95" s="91" t="b">
        <v>0</v>
      </c>
      <c r="F95" s="91" t="b">
        <v>0</v>
      </c>
      <c r="G95" s="91" t="b">
        <v>0</v>
      </c>
    </row>
    <row r="96" spans="1:7" ht="15">
      <c r="A96" s="91" t="s">
        <v>977</v>
      </c>
      <c r="B96" s="91">
        <v>2</v>
      </c>
      <c r="C96" s="130">
        <v>0.009264490382906066</v>
      </c>
      <c r="D96" s="91" t="s">
        <v>703</v>
      </c>
      <c r="E96" s="91" t="b">
        <v>0</v>
      </c>
      <c r="F96" s="91" t="b">
        <v>0</v>
      </c>
      <c r="G96" s="91" t="b">
        <v>0</v>
      </c>
    </row>
    <row r="97" spans="1:7" ht="15">
      <c r="A97" s="91" t="s">
        <v>960</v>
      </c>
      <c r="B97" s="91">
        <v>2</v>
      </c>
      <c r="C97" s="130">
        <v>0.009264490382906066</v>
      </c>
      <c r="D97" s="91" t="s">
        <v>703</v>
      </c>
      <c r="E97" s="91" t="b">
        <v>0</v>
      </c>
      <c r="F97" s="91" t="b">
        <v>0</v>
      </c>
      <c r="G97" s="91" t="b">
        <v>0</v>
      </c>
    </row>
    <row r="98" spans="1:7" ht="15">
      <c r="A98" s="91" t="s">
        <v>978</v>
      </c>
      <c r="B98" s="91">
        <v>2</v>
      </c>
      <c r="C98" s="130">
        <v>0.009264490382906066</v>
      </c>
      <c r="D98" s="91" t="s">
        <v>703</v>
      </c>
      <c r="E98" s="91" t="b">
        <v>0</v>
      </c>
      <c r="F98" s="91" t="b">
        <v>0</v>
      </c>
      <c r="G98" s="91" t="b">
        <v>0</v>
      </c>
    </row>
    <row r="99" spans="1:7" ht="15">
      <c r="A99" s="91" t="s">
        <v>979</v>
      </c>
      <c r="B99" s="91">
        <v>2</v>
      </c>
      <c r="C99" s="130">
        <v>0.009264490382906066</v>
      </c>
      <c r="D99" s="91" t="s">
        <v>703</v>
      </c>
      <c r="E99" s="91" t="b">
        <v>0</v>
      </c>
      <c r="F99" s="91" t="b">
        <v>0</v>
      </c>
      <c r="G99" s="91" t="b">
        <v>0</v>
      </c>
    </row>
    <row r="100" spans="1:7" ht="15">
      <c r="A100" s="91" t="s">
        <v>980</v>
      </c>
      <c r="B100" s="91">
        <v>2</v>
      </c>
      <c r="C100" s="130">
        <v>0.009264490382906066</v>
      </c>
      <c r="D100" s="91" t="s">
        <v>703</v>
      </c>
      <c r="E100" s="91" t="b">
        <v>0</v>
      </c>
      <c r="F100" s="91" t="b">
        <v>0</v>
      </c>
      <c r="G100" s="91" t="b">
        <v>0</v>
      </c>
    </row>
    <row r="101" spans="1:7" ht="15">
      <c r="A101" s="91" t="s">
        <v>981</v>
      </c>
      <c r="B101" s="91">
        <v>2</v>
      </c>
      <c r="C101" s="130">
        <v>0.009264490382906066</v>
      </c>
      <c r="D101" s="91" t="s">
        <v>703</v>
      </c>
      <c r="E101" s="91" t="b">
        <v>0</v>
      </c>
      <c r="F101" s="91" t="b">
        <v>0</v>
      </c>
      <c r="G101" s="91" t="b">
        <v>0</v>
      </c>
    </row>
    <row r="102" spans="1:7" ht="15">
      <c r="A102" s="91" t="s">
        <v>774</v>
      </c>
      <c r="B102" s="91">
        <v>2</v>
      </c>
      <c r="C102" s="130">
        <v>0.015109733017158128</v>
      </c>
      <c r="D102" s="91" t="s">
        <v>703</v>
      </c>
      <c r="E102" s="91" t="b">
        <v>0</v>
      </c>
      <c r="F102" s="91" t="b">
        <v>0</v>
      </c>
      <c r="G102" s="91" t="b">
        <v>0</v>
      </c>
    </row>
    <row r="103" spans="1:7" ht="15">
      <c r="A103" s="91" t="s">
        <v>261</v>
      </c>
      <c r="B103" s="91">
        <v>2</v>
      </c>
      <c r="C103" s="130">
        <v>0.009264490382906066</v>
      </c>
      <c r="D103" s="91" t="s">
        <v>703</v>
      </c>
      <c r="E103" s="91" t="b">
        <v>0</v>
      </c>
      <c r="F103" s="91" t="b">
        <v>0</v>
      </c>
      <c r="G103" s="91" t="b">
        <v>0</v>
      </c>
    </row>
    <row r="104" spans="1:7" ht="15">
      <c r="A104" s="91" t="s">
        <v>773</v>
      </c>
      <c r="B104" s="91">
        <v>2</v>
      </c>
      <c r="C104" s="130">
        <v>0.009264490382906066</v>
      </c>
      <c r="D104" s="91" t="s">
        <v>703</v>
      </c>
      <c r="E104" s="91" t="b">
        <v>0</v>
      </c>
      <c r="F104" s="91" t="b">
        <v>0</v>
      </c>
      <c r="G104" s="91" t="b">
        <v>0</v>
      </c>
    </row>
    <row r="105" spans="1:7" ht="15">
      <c r="A105" s="91" t="s">
        <v>953</v>
      </c>
      <c r="B105" s="91">
        <v>2</v>
      </c>
      <c r="C105" s="130">
        <v>0.009264490382906066</v>
      </c>
      <c r="D105" s="91" t="s">
        <v>703</v>
      </c>
      <c r="E105" s="91" t="b">
        <v>0</v>
      </c>
      <c r="F105" s="91" t="b">
        <v>0</v>
      </c>
      <c r="G105" s="91" t="b">
        <v>0</v>
      </c>
    </row>
    <row r="106" spans="1:7" ht="15">
      <c r="A106" s="91" t="s">
        <v>974</v>
      </c>
      <c r="B106" s="91">
        <v>2</v>
      </c>
      <c r="C106" s="130">
        <v>0.015109733017158128</v>
      </c>
      <c r="D106" s="91" t="s">
        <v>703</v>
      </c>
      <c r="E106" s="91" t="b">
        <v>0</v>
      </c>
      <c r="F106" s="91" t="b">
        <v>0</v>
      </c>
      <c r="G106" s="91" t="b">
        <v>0</v>
      </c>
    </row>
    <row r="107" spans="1:7" ht="15">
      <c r="A107" s="91" t="s">
        <v>775</v>
      </c>
      <c r="B107" s="91">
        <v>3</v>
      </c>
      <c r="C107" s="130">
        <v>0</v>
      </c>
      <c r="D107" s="91" t="s">
        <v>704</v>
      </c>
      <c r="E107" s="91" t="b">
        <v>0</v>
      </c>
      <c r="F107" s="91" t="b">
        <v>0</v>
      </c>
      <c r="G107" s="91" t="b">
        <v>0</v>
      </c>
    </row>
    <row r="108" spans="1:7" ht="15">
      <c r="A108" s="91" t="s">
        <v>261</v>
      </c>
      <c r="B108" s="91">
        <v>3</v>
      </c>
      <c r="C108" s="130">
        <v>0</v>
      </c>
      <c r="D108" s="91" t="s">
        <v>704</v>
      </c>
      <c r="E108" s="91" t="b">
        <v>0</v>
      </c>
      <c r="F108" s="91" t="b">
        <v>0</v>
      </c>
      <c r="G108" s="91" t="b">
        <v>0</v>
      </c>
    </row>
    <row r="109" spans="1:7" ht="15">
      <c r="A109" s="91" t="s">
        <v>779</v>
      </c>
      <c r="B109" s="91">
        <v>3</v>
      </c>
      <c r="C109" s="130">
        <v>0</v>
      </c>
      <c r="D109" s="91" t="s">
        <v>704</v>
      </c>
      <c r="E109" s="91" t="b">
        <v>0</v>
      </c>
      <c r="F109" s="91" t="b">
        <v>0</v>
      </c>
      <c r="G109" s="91" t="b">
        <v>0</v>
      </c>
    </row>
    <row r="110" spans="1:7" ht="15">
      <c r="A110" s="91" t="s">
        <v>792</v>
      </c>
      <c r="B110" s="91">
        <v>3</v>
      </c>
      <c r="C110" s="130">
        <v>0</v>
      </c>
      <c r="D110" s="91" t="s">
        <v>704</v>
      </c>
      <c r="E110" s="91" t="b">
        <v>0</v>
      </c>
      <c r="F110" s="91" t="b">
        <v>0</v>
      </c>
      <c r="G110" s="91" t="b">
        <v>0</v>
      </c>
    </row>
    <row r="111" spans="1:7" ht="15">
      <c r="A111" s="91" t="s">
        <v>793</v>
      </c>
      <c r="B111" s="91">
        <v>3</v>
      </c>
      <c r="C111" s="130">
        <v>0</v>
      </c>
      <c r="D111" s="91" t="s">
        <v>704</v>
      </c>
      <c r="E111" s="91" t="b">
        <v>0</v>
      </c>
      <c r="F111" s="91" t="b">
        <v>0</v>
      </c>
      <c r="G111" s="91" t="b">
        <v>0</v>
      </c>
    </row>
    <row r="112" spans="1:7" ht="15">
      <c r="A112" s="91" t="s">
        <v>794</v>
      </c>
      <c r="B112" s="91">
        <v>3</v>
      </c>
      <c r="C112" s="130">
        <v>0</v>
      </c>
      <c r="D112" s="91" t="s">
        <v>704</v>
      </c>
      <c r="E112" s="91" t="b">
        <v>0</v>
      </c>
      <c r="F112" s="91" t="b">
        <v>0</v>
      </c>
      <c r="G112" s="91" t="b">
        <v>0</v>
      </c>
    </row>
    <row r="113" spans="1:7" ht="15">
      <c r="A113" s="91" t="s">
        <v>240</v>
      </c>
      <c r="B113" s="91">
        <v>3</v>
      </c>
      <c r="C113" s="130">
        <v>0</v>
      </c>
      <c r="D113" s="91" t="s">
        <v>704</v>
      </c>
      <c r="E113" s="91" t="b">
        <v>0</v>
      </c>
      <c r="F113" s="91" t="b">
        <v>0</v>
      </c>
      <c r="G113" s="91" t="b">
        <v>0</v>
      </c>
    </row>
    <row r="114" spans="1:7" ht="15">
      <c r="A114" s="91" t="s">
        <v>795</v>
      </c>
      <c r="B114" s="91">
        <v>2</v>
      </c>
      <c r="C114" s="130">
        <v>0.007656141698073097</v>
      </c>
      <c r="D114" s="91" t="s">
        <v>704</v>
      </c>
      <c r="E114" s="91" t="b">
        <v>0</v>
      </c>
      <c r="F114" s="91" t="b">
        <v>0</v>
      </c>
      <c r="G114" s="91" t="b">
        <v>0</v>
      </c>
    </row>
    <row r="115" spans="1:7" ht="15">
      <c r="A115" s="91" t="s">
        <v>774</v>
      </c>
      <c r="B115" s="91">
        <v>2</v>
      </c>
      <c r="C115" s="130">
        <v>0.007656141698073097</v>
      </c>
      <c r="D115" s="91" t="s">
        <v>704</v>
      </c>
      <c r="E115" s="91" t="b">
        <v>0</v>
      </c>
      <c r="F115" s="91" t="b">
        <v>0</v>
      </c>
      <c r="G115" s="91" t="b">
        <v>0</v>
      </c>
    </row>
    <row r="116" spans="1:7" ht="15">
      <c r="A116" s="91" t="s">
        <v>797</v>
      </c>
      <c r="B116" s="91">
        <v>5</v>
      </c>
      <c r="C116" s="130">
        <v>0</v>
      </c>
      <c r="D116" s="91" t="s">
        <v>705</v>
      </c>
      <c r="E116" s="91" t="b">
        <v>0</v>
      </c>
      <c r="F116" s="91" t="b">
        <v>0</v>
      </c>
      <c r="G116" s="91" t="b">
        <v>0</v>
      </c>
    </row>
    <row r="117" spans="1:7" ht="15">
      <c r="A117" s="91" t="s">
        <v>798</v>
      </c>
      <c r="B117" s="91">
        <v>3</v>
      </c>
      <c r="C117" s="130">
        <v>0</v>
      </c>
      <c r="D117" s="91" t="s">
        <v>705</v>
      </c>
      <c r="E117" s="91" t="b">
        <v>0</v>
      </c>
      <c r="F117" s="91" t="b">
        <v>0</v>
      </c>
      <c r="G117" s="91" t="b">
        <v>0</v>
      </c>
    </row>
    <row r="118" spans="1:7" ht="15">
      <c r="A118" s="91" t="s">
        <v>261</v>
      </c>
      <c r="B118" s="91">
        <v>3</v>
      </c>
      <c r="C118" s="130">
        <v>0</v>
      </c>
      <c r="D118" s="91" t="s">
        <v>705</v>
      </c>
      <c r="E118" s="91" t="b">
        <v>0</v>
      </c>
      <c r="F118" s="91" t="b">
        <v>0</v>
      </c>
      <c r="G118" s="91" t="b">
        <v>0</v>
      </c>
    </row>
    <row r="119" spans="1:7" ht="15">
      <c r="A119" s="91" t="s">
        <v>799</v>
      </c>
      <c r="B119" s="91">
        <v>3</v>
      </c>
      <c r="C119" s="130">
        <v>0</v>
      </c>
      <c r="D119" s="91" t="s">
        <v>705</v>
      </c>
      <c r="E119" s="91" t="b">
        <v>0</v>
      </c>
      <c r="F119" s="91" t="b">
        <v>0</v>
      </c>
      <c r="G119" s="91" t="b">
        <v>0</v>
      </c>
    </row>
    <row r="120" spans="1:7" ht="15">
      <c r="A120" s="91" t="s">
        <v>800</v>
      </c>
      <c r="B120" s="91">
        <v>3</v>
      </c>
      <c r="C120" s="130">
        <v>0</v>
      </c>
      <c r="D120" s="91" t="s">
        <v>705</v>
      </c>
      <c r="E120" s="91" t="b">
        <v>0</v>
      </c>
      <c r="F120" s="91" t="b">
        <v>0</v>
      </c>
      <c r="G120" s="91" t="b">
        <v>0</v>
      </c>
    </row>
    <row r="121" spans="1:7" ht="15">
      <c r="A121" s="91" t="s">
        <v>801</v>
      </c>
      <c r="B121" s="91">
        <v>3</v>
      </c>
      <c r="C121" s="130">
        <v>0</v>
      </c>
      <c r="D121" s="91" t="s">
        <v>705</v>
      </c>
      <c r="E121" s="91" t="b">
        <v>0</v>
      </c>
      <c r="F121" s="91" t="b">
        <v>0</v>
      </c>
      <c r="G121" s="91" t="b">
        <v>0</v>
      </c>
    </row>
    <row r="122" spans="1:7" ht="15">
      <c r="A122" s="91" t="s">
        <v>802</v>
      </c>
      <c r="B122" s="91">
        <v>3</v>
      </c>
      <c r="C122" s="130">
        <v>0</v>
      </c>
      <c r="D122" s="91" t="s">
        <v>705</v>
      </c>
      <c r="E122" s="91" t="b">
        <v>0</v>
      </c>
      <c r="F122" s="91" t="b">
        <v>0</v>
      </c>
      <c r="G122" s="91" t="b">
        <v>0</v>
      </c>
    </row>
    <row r="123" spans="1:7" ht="15">
      <c r="A123" s="91" t="s">
        <v>803</v>
      </c>
      <c r="B123" s="91">
        <v>3</v>
      </c>
      <c r="C123" s="130">
        <v>0</v>
      </c>
      <c r="D123" s="91" t="s">
        <v>705</v>
      </c>
      <c r="E123" s="91" t="b">
        <v>0</v>
      </c>
      <c r="F123" s="91" t="b">
        <v>0</v>
      </c>
      <c r="G123" s="91" t="b">
        <v>0</v>
      </c>
    </row>
    <row r="124" spans="1:7" ht="15">
      <c r="A124" s="91" t="s">
        <v>804</v>
      </c>
      <c r="B124" s="91">
        <v>3</v>
      </c>
      <c r="C124" s="130">
        <v>0</v>
      </c>
      <c r="D124" s="91" t="s">
        <v>705</v>
      </c>
      <c r="E124" s="91" t="b">
        <v>0</v>
      </c>
      <c r="F124" s="91" t="b">
        <v>0</v>
      </c>
      <c r="G124" s="91" t="b">
        <v>0</v>
      </c>
    </row>
    <row r="125" spans="1:7" ht="15">
      <c r="A125" s="91" t="s">
        <v>776</v>
      </c>
      <c r="B125" s="91">
        <v>3</v>
      </c>
      <c r="C125" s="130">
        <v>0</v>
      </c>
      <c r="D125" s="91" t="s">
        <v>705</v>
      </c>
      <c r="E125" s="91" t="b">
        <v>0</v>
      </c>
      <c r="F125" s="91" t="b">
        <v>0</v>
      </c>
      <c r="G125" s="91" t="b">
        <v>0</v>
      </c>
    </row>
    <row r="126" spans="1:7" ht="15">
      <c r="A126" s="91" t="s">
        <v>954</v>
      </c>
      <c r="B126" s="91">
        <v>3</v>
      </c>
      <c r="C126" s="130">
        <v>0</v>
      </c>
      <c r="D126" s="91" t="s">
        <v>705</v>
      </c>
      <c r="E126" s="91" t="b">
        <v>0</v>
      </c>
      <c r="F126" s="91" t="b">
        <v>0</v>
      </c>
      <c r="G126" s="91" t="b">
        <v>0</v>
      </c>
    </row>
    <row r="127" spans="1:7" ht="15">
      <c r="A127" s="91" t="s">
        <v>955</v>
      </c>
      <c r="B127" s="91">
        <v>3</v>
      </c>
      <c r="C127" s="130">
        <v>0</v>
      </c>
      <c r="D127" s="91" t="s">
        <v>705</v>
      </c>
      <c r="E127" s="91" t="b">
        <v>0</v>
      </c>
      <c r="F127" s="91" t="b">
        <v>0</v>
      </c>
      <c r="G127" s="91" t="b">
        <v>0</v>
      </c>
    </row>
    <row r="128" spans="1:7" ht="15">
      <c r="A128" s="91" t="s">
        <v>956</v>
      </c>
      <c r="B128" s="91">
        <v>3</v>
      </c>
      <c r="C128" s="130">
        <v>0</v>
      </c>
      <c r="D128" s="91" t="s">
        <v>705</v>
      </c>
      <c r="E128" s="91" t="b">
        <v>0</v>
      </c>
      <c r="F128" s="91" t="b">
        <v>0</v>
      </c>
      <c r="G128" s="91" t="b">
        <v>0</v>
      </c>
    </row>
    <row r="129" spans="1:7" ht="15">
      <c r="A129" s="91" t="s">
        <v>957</v>
      </c>
      <c r="B129" s="91">
        <v>3</v>
      </c>
      <c r="C129" s="130">
        <v>0</v>
      </c>
      <c r="D129" s="91" t="s">
        <v>705</v>
      </c>
      <c r="E129" s="91" t="b">
        <v>0</v>
      </c>
      <c r="F129" s="91" t="b">
        <v>0</v>
      </c>
      <c r="G129" s="91" t="b">
        <v>0</v>
      </c>
    </row>
    <row r="130" spans="1:7" ht="15">
      <c r="A130" s="91" t="s">
        <v>958</v>
      </c>
      <c r="B130" s="91">
        <v>3</v>
      </c>
      <c r="C130" s="130">
        <v>0</v>
      </c>
      <c r="D130" s="91" t="s">
        <v>705</v>
      </c>
      <c r="E130" s="91" t="b">
        <v>0</v>
      </c>
      <c r="F130" s="91" t="b">
        <v>0</v>
      </c>
      <c r="G130" s="91" t="b">
        <v>0</v>
      </c>
    </row>
    <row r="131" spans="1:7" ht="15">
      <c r="A131" s="91" t="s">
        <v>959</v>
      </c>
      <c r="B131" s="91">
        <v>3</v>
      </c>
      <c r="C131" s="130">
        <v>0</v>
      </c>
      <c r="D131" s="91" t="s">
        <v>705</v>
      </c>
      <c r="E131" s="91" t="b">
        <v>0</v>
      </c>
      <c r="F131" s="91" t="b">
        <v>0</v>
      </c>
      <c r="G131" s="91" t="b">
        <v>0</v>
      </c>
    </row>
    <row r="132" spans="1:7" ht="15">
      <c r="A132" s="91" t="s">
        <v>227</v>
      </c>
      <c r="B132" s="91">
        <v>2</v>
      </c>
      <c r="C132" s="130">
        <v>0.006403318511115681</v>
      </c>
      <c r="D132" s="91" t="s">
        <v>705</v>
      </c>
      <c r="E132" s="91" t="b">
        <v>0</v>
      </c>
      <c r="F132" s="91" t="b">
        <v>0</v>
      </c>
      <c r="G132" s="91" t="b">
        <v>0</v>
      </c>
    </row>
    <row r="133" spans="1:7" ht="15">
      <c r="A133" s="91" t="s">
        <v>975</v>
      </c>
      <c r="B133" s="91">
        <v>2</v>
      </c>
      <c r="C133" s="130">
        <v>0.006403318511115681</v>
      </c>
      <c r="D133" s="91" t="s">
        <v>705</v>
      </c>
      <c r="E133" s="91" t="b">
        <v>0</v>
      </c>
      <c r="F133" s="91" t="b">
        <v>0</v>
      </c>
      <c r="G133" s="91" t="b">
        <v>0</v>
      </c>
    </row>
    <row r="134" spans="1:7" ht="15">
      <c r="A134" s="91" t="s">
        <v>239</v>
      </c>
      <c r="B134" s="91">
        <v>2</v>
      </c>
      <c r="C134" s="130">
        <v>0</v>
      </c>
      <c r="D134" s="91" t="s">
        <v>706</v>
      </c>
      <c r="E134" s="91" t="b">
        <v>0</v>
      </c>
      <c r="F134" s="91" t="b">
        <v>0</v>
      </c>
      <c r="G134" s="91" t="b">
        <v>0</v>
      </c>
    </row>
    <row r="135" spans="1:7" ht="15">
      <c r="A135" s="91" t="s">
        <v>261</v>
      </c>
      <c r="B135" s="91">
        <v>2</v>
      </c>
      <c r="C135" s="130">
        <v>0</v>
      </c>
      <c r="D135" s="91" t="s">
        <v>706</v>
      </c>
      <c r="E135" s="91" t="b">
        <v>0</v>
      </c>
      <c r="F135" s="91" t="b">
        <v>0</v>
      </c>
      <c r="G135" s="91" t="b">
        <v>0</v>
      </c>
    </row>
    <row r="136" spans="1:7" ht="15">
      <c r="A136" s="91" t="s">
        <v>783</v>
      </c>
      <c r="B136" s="91">
        <v>2</v>
      </c>
      <c r="C136" s="130">
        <v>0.0162718916575125</v>
      </c>
      <c r="D136" s="91" t="s">
        <v>706</v>
      </c>
      <c r="E136" s="91" t="b">
        <v>0</v>
      </c>
      <c r="F136" s="91" t="b">
        <v>0</v>
      </c>
      <c r="G136" s="91" t="b">
        <v>0</v>
      </c>
    </row>
    <row r="137" spans="1:7" ht="15">
      <c r="A137" s="91" t="s">
        <v>806</v>
      </c>
      <c r="B137" s="91">
        <v>2</v>
      </c>
      <c r="C137" s="130">
        <v>0.0162718916575125</v>
      </c>
      <c r="D137" s="91" t="s">
        <v>706</v>
      </c>
      <c r="E137" s="91" t="b">
        <v>0</v>
      </c>
      <c r="F137" s="91" t="b">
        <v>0</v>
      </c>
      <c r="G137" s="91" t="b">
        <v>0</v>
      </c>
    </row>
    <row r="138" spans="1:7" ht="15">
      <c r="A138" s="91" t="s">
        <v>774</v>
      </c>
      <c r="B138" s="91">
        <v>2</v>
      </c>
      <c r="C138" s="130">
        <v>0</v>
      </c>
      <c r="D138" s="91" t="s">
        <v>708</v>
      </c>
      <c r="E138" s="91" t="b">
        <v>0</v>
      </c>
      <c r="F138" s="91" t="b">
        <v>0</v>
      </c>
      <c r="G138" s="91" t="b">
        <v>0</v>
      </c>
    </row>
    <row r="139" spans="1:7" ht="15">
      <c r="A139" s="91" t="s">
        <v>261</v>
      </c>
      <c r="B139" s="91">
        <v>2</v>
      </c>
      <c r="C139" s="130">
        <v>0</v>
      </c>
      <c r="D139" s="91" t="s">
        <v>708</v>
      </c>
      <c r="E139" s="91" t="b">
        <v>0</v>
      </c>
      <c r="F139" s="91" t="b">
        <v>0</v>
      </c>
      <c r="G13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2019-08-20T11:49:49Z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