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<sst xmlns="http://schemas.openxmlformats.org/spreadsheetml/2006/main" count="636" uniqueCount="398">
  <si>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</si>
  <si>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</si>
  <si>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</si>
  <si>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</si>
  <si>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</si>
  <si>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</si>
  <si>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</si>
  <si>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</si>
  <si>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</si>
  <si>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</si>
  <si>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</si>
  <si>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</si>
  <si>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</si>
  <si>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</si>
  <si>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</si>
  <si>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</si>
  <si>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</si>
  <si>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</si>
  <si>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</si>
  <si>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</si>
  <si>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</si>
  <si>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</si>
  <si>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</si>
  <si>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</si>
  <si>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</si>
  <si>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</si>
  <si>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</si>
  <si>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</si>
  <si>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</si>
  <si>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</si>
  <si>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</si>
  <si>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</si>
  <si>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</si>
  <si>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</si>
  <si>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</si>
  <si>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</si>
  <si>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</si>
  <si>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</si>
  <si>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</si>
  <si>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</si>
  <si>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</si>
  <si>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</si>
  <si>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</si>
  <si>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</si>
  <si>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</si>
  <si>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</si>
  <si>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</si>
  <si>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</si>
  <si>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</si>
  <si>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</si>
  <si>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</si>
  <si>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</si>
  <si>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</si>
  <si>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</si>
  <si>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</si>
  <si>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</si>
  <si>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</si>
  <si>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</si>
  <si>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</si>
  <si>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</si>
  <si>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</si>
  <si>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</si>
  <si>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</si>
  <si>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</si>
  <si>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</si>
  <si>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</si>
  <si>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</si>
  <si>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</si>
  <si>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</si>
  <si>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</si>
  <si>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</si>
  <si>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</si>
  <si>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</si>
  <si>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</si>
  <si>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</si>
  <si>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</si>
  <si>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</si>
  <si>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</si>
  <si>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</si>
  <si>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</si>
  <si>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</si>
  <si>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</si>
  <si>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</si>
  <si>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</si>
  <si>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</si>
  <si>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</si>
  <si>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</si>
  <si>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</si>
  <si>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</si>
  <si>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</si>
  <si>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</si>
  <si>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</si>
  <si>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</si>
  <si>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</si>
  <si>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</si>
  <si>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</si>
  <si>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</si>
  <si>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</si>
  <si>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</si>
  <si>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</si>
  <si>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</si>
  <si>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</si>
  <si>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</si>
  <si>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</si>
  <si>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</si>
  <si>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</si>
  <si>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</si>
  <si>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</si>
  <si>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</si>
  <si>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</si>
  <si>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</si>
  <si>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</si>
  <si>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</si>
  <si>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</si>
  <si>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</si>
  <si>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</si>
  <si>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</si>
  <si>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</si>
  <si>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</si>
  <si>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</si>
  <si>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</si>
  <si>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</si>
  <si>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</si>
  <si>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</si>
  <si>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</si>
  <si>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</si>
  <si>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</si>
  <si>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</si>
  <si>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</si>
  <si>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</si>
  <si>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</si>
  <si>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</si>
  <si>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</si>
  <si>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</si>
  <si>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</si>
  <si>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</si>
  <si>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</si>
  <si>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</si>
  <si>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</si>
  <si>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</si>
  <si>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</si>
  <si>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</si>
  <si>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</si>
  <si>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</si>
  <si>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</si>
  <si>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</si>
  <si>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</si>
  <si>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</si>
  <si>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</si>
  <si>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</si>
  <si>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</si>
  <si>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</si>
  <si>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</si>
  <si>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</si>
  <si>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</si>
  <si>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</si>
  <si>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</si>
  <si>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</si>
  <si>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</si>
  <si>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</si>
  <si>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</si>
  <si>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</si>
  <si>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</si>
  <si>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</si>
  <si>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</si>
  <si>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</si>
  <si>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</si>
  <si>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</si>
  <si>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</si>
  <si>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</si>
  <si>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</si>
  <si>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</si>
  <si>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</si>
  <si>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</si>
  <si>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</si>
  <si>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</si>
  <si>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</si>
  <si>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</si>
  <si>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</si>
  <si>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</si>
  <si>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</si>
  <si>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</si>
  <si>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</si>
  <si>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</si>
  <si>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</si>
  <si>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</si>
  <si>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</si>
  <si>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</si>
  <si>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</si>
  <si>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</si>
  <si>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</si>
  <si>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</si>
  <si>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</si>
  <si>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</si>
  <si>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</si>
  <si>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</si>
  <si>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</si>
  <si>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</si>
  <si>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</si>
  <si>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</si>
  <si>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</si>
  <si>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</si>
  <si>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</si>
  <si>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</si>
  <si>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</si>
  <si>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</si>
  <si>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</si>
  <si>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</si>
  <si>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</si>
  <si>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</si>
  <si>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</si>
  <si>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</si>
  <si>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jeanrossignol</t>
  </si>
  <si>
    <t>تونسرئاسي
ويقول بعطور، في تصريح لـ"أصوات مغاربية"، إنه حصل على تزكية أكثر من 19 ألف شخص من خلال حملة ميدانية وأخرى… https://t.co/dIR7CNACwS</t>
  </si>
  <si>
    <t>https://twitter.com/i/web/status/1159724247159365632</t>
  </si>
  <si>
    <t>twitter.com</t>
  </si>
  <si>
    <t>http://pbs.twimg.com/profile_images/1161199703691841536/OVCmpmva_normal.jpg</t>
  </si>
  <si>
    <t>https://twitter.com/#!/jeanrossignol/status/1159724247159365632</t>
  </si>
  <si>
    <t>1159724247159365632</t>
  </si>
  <si>
    <t/>
  </si>
  <si>
    <t>ar</t>
  </si>
  <si>
    <t>1159596702480949249</t>
  </si>
  <si>
    <t>Twitter Web App</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</si>
  <si>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</si>
  <si>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</si>
  <si>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</si>
  <si>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</si>
  <si>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</si>
  <si>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</si>
  <si>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</si>
  <si>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</si>
  <si>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</si>
  <si>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</si>
  <si>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</si>
  <si>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</si>
  <si>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</si>
  <si>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</si>
  <si>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</si>
  <si>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</si>
  <si>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</si>
  <si>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</si>
  <si>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</si>
  <si>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</si>
  <si>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</si>
  <si>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jean rossignol _xD83C__xDF08_</t>
  </si>
  <si>
    <t>Athée, gay, laïque, libre penseur Atheist, gay, secularist, free thinker / Instagram : https://t.co/sx0WM6hhh0 Facebook :</t>
  </si>
  <si>
    <t>Marseille, France</t>
  </si>
  <si>
    <t>https://t.co/xjIFKjiZib</t>
  </si>
  <si>
    <t>https://pbs.twimg.com/profile_banners/18982331/1565686633</t>
  </si>
  <si>
    <t>http://abs.twimg.com/images/themes/theme5/bg.gif</t>
  </si>
  <si>
    <t>Open Twitter Page for This Person</t>
  </si>
  <si>
    <t>https://twitter.com/jeanrossignol</t>
  </si>
  <si>
    <t>jeanrossignol
تونسرئاسي ويقول بعطور، في تصريح
لـ"أصوات مغاربية"، إنه حصل على
تزكية أكثر من 19 ألف شخص من خلال
حملة ميدانية وأخرى… https://t.co/dIR7CNACwS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</si>
  <si>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</si>
  <si>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</si>
  <si>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</si>
  <si>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</si>
  <si>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</si>
  <si>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</si>
  <si>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</si>
  <si>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</si>
  <si>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</si>
  <si>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</si>
  <si>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</si>
  <si>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</si>
  <si>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</si>
  <si>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</si>
  <si>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</si>
  <si>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</si>
  <si>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</si>
  <si>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</si>
  <si>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</si>
  <si>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</si>
  <si>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</si>
  <si>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</si>
  <si>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</si>
  <si>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</si>
  <si>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</si>
  <si>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</si>
  <si>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</si>
  <si>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</si>
  <si>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</si>
  <si>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</si>
  <si>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</si>
  <si>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</si>
  <si>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</si>
  <si>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</si>
  <si>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</si>
  <si>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</si>
  <si>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</si>
  <si>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</si>
  <si>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</si>
  <si>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</si>
  <si>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</si>
  <si>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</si>
  <si>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</si>
  <si>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</si>
  <si>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Not Applicable</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</si>
  <si>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</si>
  <si>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</si>
  <si>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</si>
  <si>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</si>
  <si>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</si>
  <si>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</si>
  <si>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</si>
  <si>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</si>
  <si>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</si>
  <si>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</si>
  <si>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</si>
  <si>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</si>
  <si>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</si>
  <si>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</si>
  <si>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</si>
  <si>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</si>
  <si>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</si>
  <si>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من</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</si>
  <si>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</si>
  <si>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</si>
  <si>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</si>
  <si>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</si>
  <si>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</si>
  <si>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</si>
  <si>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</si>
  <si>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</si>
  <si>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</si>
  <si>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</si>
  <si>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</si>
  <si>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</si>
  <si>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</si>
  <si>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</si>
  <si>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</si>
  <si>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</si>
  <si>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</si>
  <si>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</si>
  <si>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</si>
  <si>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</si>
  <si>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</si>
  <si>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من تونسرئاسي ويقول بعطور في تصريح لـ إنه حصل على</t>
  </si>
  <si>
    <t>Top Words in Tweet by Salience</t>
  </si>
  <si>
    <t>Top Word Pairs in Tweet by Count</t>
  </si>
  <si>
    <t>تونسرئاسي,ويقول  ويقول,بعطور  بعطور,في  في,تصريح  تصريح,لـ  لـ,أصوات  أصوات,مغاربية  مغاربية,إنه  إنه,حصل  حصل,على</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</si>
  <si>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</si>
  <si>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</si>
  <si>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</si>
  <si>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</si>
  <si>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</si>
  <si>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</si>
  <si>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</si>
  <si>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</si>
  <si>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</si>
  <si>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</si>
  <si>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</si>
  <si>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</si>
  <si>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</si>
  <si>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</si>
  <si>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</si>
  <si>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</si>
  <si>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</si>
  <si>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</si>
  <si>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</si>
  <si>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</si>
  <si>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</si>
  <si>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</si>
  <si>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</si>
  <si>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</si>
  <si>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</si>
  <si>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</si>
  <si>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</si>
  <si>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</si>
  <si>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</si>
  <si>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</si>
  <si>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</si>
  <si>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</si>
  <si>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</si>
  <si>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</si>
  <si>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</si>
  <si>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</si>
  <si>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</si>
  <si>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</si>
  <si>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</si>
  <si>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</si>
  <si>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</si>
  <si>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</si>
  <si>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</si>
  <si>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</si>
  <si>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</si>
  <si>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</si>
  <si>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</si>
  <si>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</si>
  <si>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</si>
  <si>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</si>
  <si>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</si>
  <si>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</si>
  <si>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</si>
  <si>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من</t>
  </si>
  <si>
    <t>Autofill Workbook Results</t>
  </si>
  <si>
    <t>Edge Weight▓1▓1▓0▓True▓Gray▓Red▓▓Edge Weight▓1▓1▓0▓3▓10▓False▓Edge Weight▓1▓1▓0▓35▓12▓False▓▓0▓0▓0▓True▓Black▓Black▓▓Followers▓1324▓1324▓0▓162▓1000▓False▓▓0▓0▓0▓0▓0▓False▓▓0▓0▓0▓0▓0▓False▓▓0▓0▓0▓0▓0▓False</t>
  </si>
  <si>
    <t>GraphSource░GraphServerTwitterSearch▓GraphTerm░أصوات مغاربية▓ImportDescription░The graph represents a network of 1 Twitter user whose tweets in the requested range contained "أصوات مغاربية", or who was replied to or mentioned in those tweets.  The network was obtained from the NodeXL Graph Server on Sunday, 18 August 2019 at 03:02 UTC.
The requested start date was Sunday, 18 August 2019 at 00:01 UTC and the maximum number of days (going backward) was 14.
The maximum number of tweets collected was 5,000.
The tweets in the network were tweeted over the 0-minute period from Friday, 09 August 2019 at 07:13 UTC to Friday, 09 August 2019 at 07:13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</si>
</sst>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0" fontId="0" fillId="0" borderId="0" xfId="0" applyAlignment="1" quotePrefix="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4908836"/>
        <c:axId val="47308613"/>
      </c:barChart>
      <c:catAx>
        <c:axId val="649088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308613"/>
        <c:crosses val="autoZero"/>
        <c:auto val="1"/>
        <c:lblOffset val="100"/>
        <c:noMultiLvlLbl val="0"/>
      </c:catAx>
      <c:valAx>
        <c:axId val="47308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08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أصوات مغاربية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8/9/2019 7:13</c:v>
                </c:pt>
              </c:strCache>
            </c:strRef>
          </c:cat>
          <c:val>
            <c:numRef>
              <c:f>'Time Series'!$B$26:$B$27</c:f>
              <c:numCache>
                <c:formatCode>General</c:formatCode>
                <c:ptCount val="1"/>
                <c:pt idx="0">
                  <c:v>1</c:v>
                </c:pt>
              </c:numCache>
            </c:numRef>
          </c:val>
        </c:ser>
        <c:axId val="27130942"/>
        <c:axId val="42851887"/>
      </c:barChart>
      <c:catAx>
        <c:axId val="27130942"/>
        <c:scaling>
          <c:orientation val="minMax"/>
        </c:scaling>
        <c:axPos val="b"/>
        <c:delete val="0"/>
        <c:numFmt formatCode="General" sourceLinked="1"/>
        <c:majorTickMark val="out"/>
        <c:minorTickMark val="none"/>
        <c:tickLblPos val="nextTo"/>
        <c:crossAx val="42851887"/>
        <c:crosses val="autoZero"/>
        <c:auto val="1"/>
        <c:lblOffset val="100"/>
        <c:noMultiLvlLbl val="0"/>
      </c:catAx>
      <c:valAx>
        <c:axId val="42851887"/>
        <c:scaling>
          <c:orientation val="minMax"/>
        </c:scaling>
        <c:axPos val="l"/>
        <c:majorGridlines/>
        <c:delete val="0"/>
        <c:numFmt formatCode="General" sourceLinked="1"/>
        <c:majorTickMark val="out"/>
        <c:minorTickMark val="none"/>
        <c:tickLblPos val="nextTo"/>
        <c:crossAx val="271309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3124334"/>
        <c:axId val="6792415"/>
      </c:barChart>
      <c:catAx>
        <c:axId val="231243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792415"/>
        <c:crosses val="autoZero"/>
        <c:auto val="1"/>
        <c:lblOffset val="100"/>
        <c:noMultiLvlLbl val="0"/>
      </c:catAx>
      <c:valAx>
        <c:axId val="67924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243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1131736"/>
        <c:axId val="13314713"/>
      </c:barChart>
      <c:catAx>
        <c:axId val="611317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314713"/>
        <c:crosses val="autoZero"/>
        <c:auto val="1"/>
        <c:lblOffset val="100"/>
        <c:noMultiLvlLbl val="0"/>
      </c:catAx>
      <c:valAx>
        <c:axId val="13314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31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2723554"/>
        <c:axId val="4749939"/>
      </c:barChart>
      <c:catAx>
        <c:axId val="527235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49939"/>
        <c:crosses val="autoZero"/>
        <c:auto val="1"/>
        <c:lblOffset val="100"/>
        <c:noMultiLvlLbl val="0"/>
      </c:catAx>
      <c:valAx>
        <c:axId val="47499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23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2749452"/>
        <c:axId val="49200749"/>
      </c:barChart>
      <c:catAx>
        <c:axId val="427494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200749"/>
        <c:crosses val="autoZero"/>
        <c:auto val="1"/>
        <c:lblOffset val="100"/>
        <c:noMultiLvlLbl val="0"/>
      </c:catAx>
      <c:valAx>
        <c:axId val="49200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494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0153558"/>
        <c:axId val="25837703"/>
      </c:barChart>
      <c:catAx>
        <c:axId val="401535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837703"/>
        <c:crosses val="autoZero"/>
        <c:auto val="1"/>
        <c:lblOffset val="100"/>
        <c:noMultiLvlLbl val="0"/>
      </c:catAx>
      <c:valAx>
        <c:axId val="258377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53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212736"/>
        <c:axId val="12479169"/>
      </c:barChart>
      <c:catAx>
        <c:axId val="312127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479169"/>
        <c:crosses val="autoZero"/>
        <c:auto val="1"/>
        <c:lblOffset val="100"/>
        <c:noMultiLvlLbl val="0"/>
      </c:catAx>
      <c:valAx>
        <c:axId val="12479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12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5203658"/>
        <c:axId val="4179739"/>
      </c:barChart>
      <c:catAx>
        <c:axId val="452036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79739"/>
        <c:crosses val="autoZero"/>
        <c:auto val="1"/>
        <c:lblOffset val="100"/>
        <c:noMultiLvlLbl val="0"/>
      </c:catAx>
      <c:valAx>
        <c:axId val="4179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03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7617652"/>
        <c:axId val="3014549"/>
      </c:barChart>
      <c:catAx>
        <c:axId val="37617652"/>
        <c:scaling>
          <c:orientation val="minMax"/>
        </c:scaling>
        <c:axPos val="b"/>
        <c:delete val="1"/>
        <c:majorTickMark val="out"/>
        <c:minorTickMark val="none"/>
        <c:tickLblPos val="none"/>
        <c:crossAx val="3014549"/>
        <c:crosses val="autoZero"/>
        <c:auto val="1"/>
        <c:lblOffset val="100"/>
        <c:noMultiLvlLbl val="0"/>
      </c:catAx>
      <c:valAx>
        <c:axId val="3014549"/>
        <c:scaling>
          <c:orientation val="minMax"/>
        </c:scaling>
        <c:axPos val="l"/>
        <c:delete val="1"/>
        <c:majorTickMark val="out"/>
        <c:minorTickMark val="none"/>
        <c:tickLblPos val="none"/>
        <c:crossAx val="376176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19-08-09T07:13:01.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jeanrossignol"/>
    <s v="jeanrossignol"/>
    <m/>
    <m/>
    <m/>
    <m/>
    <m/>
    <m/>
    <m/>
    <m/>
    <s v="No"/>
    <n v="3"/>
    <m/>
    <m/>
    <x v="0"/>
    <d v="2019-08-09T07:13:01.000"/>
    <s v="تونسرئاسي_x000a__x000a_ويقول بعطور، في تصريح لـ&quot;أصوات مغاربية&quot;، إنه حصل على تزكية أكثر من 19 ألف شخص من خلال حملة ميدانية وأخرى… https://t.co/dIR7CNACwS"/>
    <s v="https://twitter.com/i/web/status/1159724247159365632"/>
    <s v="twitter.com"/>
    <x v="0"/>
    <m/>
    <s v="http://pbs.twimg.com/profile_images/1161199703691841536/OVCmpmva_normal.jpg"/>
    <x v="0"/>
    <s v="https://twitter.com/#!/jeanrossignol/status/1159724247159365632"/>
    <m/>
    <m/>
    <s v="1159724247159365632"/>
    <m/>
    <b v="0"/>
    <n v="0"/>
    <s v=""/>
    <b v="1"/>
    <s v="ar"/>
    <m/>
    <s v="1159596702480949249"/>
    <b v="0"/>
    <n v="0"/>
    <s v=""/>
    <s v="Twitter Web App"/>
    <b v="1"/>
    <s v="1159724247159365632"/>
    <s v="Tweet"/>
    <n v="0"/>
    <n v="0"/>
    <m/>
    <m/>
    <m/>
    <m/>
    <m/>
    <m/>
    <m/>
    <m/>
    <n v="1"/>
    <s v="1"/>
    <s v="1"/>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52" dataDxfId="351">
  <autoFilter ref="A2:BL3"/>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2" totalsRowShown="0" headerRowDxfId="207" dataDxfId="206">
  <autoFilter ref="A1:D2"/>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5:D6" totalsRowShown="0" headerRowDxfId="200" dataDxfId="199">
  <autoFilter ref="A5:D6"/>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9:D10" totalsRowShown="0" headerRowDxfId="193" dataDxfId="192">
  <autoFilter ref="A9:D10"/>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2:D18" totalsRowShown="0" headerRowDxfId="186" dataDxfId="185">
  <autoFilter ref="A12:D18"/>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1:D22" totalsRowShown="0" headerRowDxfId="179" dataDxfId="178">
  <autoFilter ref="A21:D22"/>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4:D25" totalsRowShown="0" headerRowDxfId="172" dataDxfId="171">
  <autoFilter ref="A24:D25"/>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7:D28" totalsRowShown="0" headerRowDxfId="169" dataDxfId="168">
  <autoFilter ref="A27:D28"/>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30:D31" totalsRowShown="0" headerRowDxfId="158" dataDxfId="157">
  <autoFilter ref="A30:D31"/>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 totalsRowShown="0" headerRowDxfId="141" dataDxfId="140">
  <autoFilter ref="A1:G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9" dataDxfId="298">
  <autoFilter ref="A2:BS3"/>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32" dataDxfId="131">
  <autoFilter ref="A1:L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53" dataDxfId="252">
  <autoFilter ref="A1:C2"/>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59724247159365632" TargetMode="External" /><Relationship Id="rId2" Type="http://schemas.openxmlformats.org/officeDocument/2006/relationships/hyperlink" Target="http://pbs.twimg.com/profile_images/1161199703691841536/OVCmpmva_normal.jpg" TargetMode="External" /><Relationship Id="rId3" Type="http://schemas.openxmlformats.org/officeDocument/2006/relationships/hyperlink" Target="https://twitter.com/#!/jeanrossignol/status/1159724247159365632"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59724247159365632" TargetMode="External" /><Relationship Id="rId2" Type="http://schemas.openxmlformats.org/officeDocument/2006/relationships/hyperlink" Target="http://pbs.twimg.com/profile_images/1161199703691841536/OVCmpmva_normal.jpg" TargetMode="External" /><Relationship Id="rId3" Type="http://schemas.openxmlformats.org/officeDocument/2006/relationships/hyperlink" Target="https://twitter.com/#!/jeanrossignol/status/1159724247159365632" TargetMode="External" /><Relationship Id="rId4" Type="http://schemas.openxmlformats.org/officeDocument/2006/relationships/comments" Target="../comments13.xml" /><Relationship Id="rId5" Type="http://schemas.openxmlformats.org/officeDocument/2006/relationships/vmlDrawing" Target="../drawings/vmlDrawing6.vml" /><Relationship Id="rId6" Type="http://schemas.openxmlformats.org/officeDocument/2006/relationships/table" Target="../tables/table23.xml" /><Relationship Id="rId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jIFKjiZib" TargetMode="External" /><Relationship Id="rId2" Type="http://schemas.openxmlformats.org/officeDocument/2006/relationships/hyperlink" Target="https://pbs.twimg.com/profile_banners/18982331/1565686633" TargetMode="External" /><Relationship Id="rId3" Type="http://schemas.openxmlformats.org/officeDocument/2006/relationships/hyperlink" Target="http://abs.twimg.com/images/themes/theme5/bg.gif" TargetMode="External" /><Relationship Id="rId4" Type="http://schemas.openxmlformats.org/officeDocument/2006/relationships/hyperlink" Target="http://pbs.twimg.com/profile_images/1161199703691841536/OVCmpmva_normal.jpg" TargetMode="External" /><Relationship Id="rId5" Type="http://schemas.openxmlformats.org/officeDocument/2006/relationships/hyperlink" Target="https://twitter.com/jeanrossignol" TargetMode="External" /><Relationship Id="rId6" Type="http://schemas.openxmlformats.org/officeDocument/2006/relationships/comments" Target="../comments2.xml" /><Relationship Id="rId7" Type="http://schemas.openxmlformats.org/officeDocument/2006/relationships/vmlDrawing" Target="../drawings/vmlDrawing2.vml" /><Relationship Id="rId8" Type="http://schemas.openxmlformats.org/officeDocument/2006/relationships/table" Target="../tables/table2.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i/web/status/1159724247159365632" TargetMode="External" /><Relationship Id="rId2" Type="http://schemas.openxmlformats.org/officeDocument/2006/relationships/hyperlink" Target="https://twitter.com/i/web/status/1159724247159365632" TargetMode="External" /><Relationship Id="rId3" Type="http://schemas.openxmlformats.org/officeDocument/2006/relationships/table" Target="../tables/table11.xml" /><Relationship Id="rId4" Type="http://schemas.openxmlformats.org/officeDocument/2006/relationships/table" Target="../tables/table12.xml" /><Relationship Id="rId5" Type="http://schemas.openxmlformats.org/officeDocument/2006/relationships/table" Target="../tables/table13.xml" /><Relationship Id="rId6" Type="http://schemas.openxmlformats.org/officeDocument/2006/relationships/table" Target="../tables/table14.xml" /><Relationship Id="rId7" Type="http://schemas.openxmlformats.org/officeDocument/2006/relationships/table" Target="../tables/table15.xml" /><Relationship Id="rId8" Type="http://schemas.openxmlformats.org/officeDocument/2006/relationships/table" Target="../tables/table16.xml" /><Relationship Id="rId9" Type="http://schemas.openxmlformats.org/officeDocument/2006/relationships/table" Target="../tables/table17.xml" /><Relationship Id="rId1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291</v>
      </c>
      <c r="BB2" s="13" t="s">
        <v>295</v>
      </c>
      <c r="BC2" s="13" t="s">
        <v>296</v>
      </c>
      <c r="BD2" s="67" t="s">
        <v>358</v>
      </c>
      <c r="BE2" s="67" t="s">
        <v>359</v>
      </c>
      <c r="BF2" s="67" t="s">
        <v>360</v>
      </c>
      <c r="BG2" s="67" t="s">
        <v>361</v>
      </c>
      <c r="BH2" s="67" t="s">
        <v>362</v>
      </c>
      <c r="BI2" s="67" t="s">
        <v>363</v>
      </c>
      <c r="BJ2" s="67" t="s">
        <v>364</v>
      </c>
      <c r="BK2" s="67" t="s">
        <v>365</v>
      </c>
      <c r="BL2" s="67" t="s">
        <v>366</v>
      </c>
    </row>
    <row r="3" spans="1:64" ht="15" customHeight="1">
      <c r="A3" s="81" t="s">
        <v>212</v>
      </c>
      <c r="B3" s="81" t="s">
        <v>212</v>
      </c>
      <c r="C3" s="52" t="s">
        <v>393</v>
      </c>
      <c r="D3" s="53">
        <v>3</v>
      </c>
      <c r="E3" s="65" t="s">
        <v>132</v>
      </c>
      <c r="F3" s="54">
        <v>35</v>
      </c>
      <c r="G3" s="52"/>
      <c r="H3" s="56"/>
      <c r="I3" s="55"/>
      <c r="J3" s="55"/>
      <c r="K3" s="35" t="s">
        <v>65</v>
      </c>
      <c r="L3" s="61">
        <v>3</v>
      </c>
      <c r="M3" s="61"/>
      <c r="N3" s="62"/>
      <c r="O3" s="82" t="s">
        <v>176</v>
      </c>
      <c r="P3" s="83">
        <v>43686.30070601852</v>
      </c>
      <c r="Q3" s="82" t="s">
        <v>213</v>
      </c>
      <c r="R3" s="84" t="s">
        <v>214</v>
      </c>
      <c r="S3" s="82" t="s">
        <v>215</v>
      </c>
      <c r="T3" s="82"/>
      <c r="U3" s="82"/>
      <c r="V3" s="84" t="s">
        <v>216</v>
      </c>
      <c r="W3" s="83">
        <v>43686.30070601852</v>
      </c>
      <c r="X3" s="84" t="s">
        <v>217</v>
      </c>
      <c r="Y3" s="82"/>
      <c r="Z3" s="82"/>
      <c r="AA3" s="85" t="s">
        <v>218</v>
      </c>
      <c r="AB3" s="82"/>
      <c r="AC3" s="82" t="b">
        <v>0</v>
      </c>
      <c r="AD3" s="82">
        <v>0</v>
      </c>
      <c r="AE3" s="85" t="s">
        <v>219</v>
      </c>
      <c r="AF3" s="82" t="b">
        <v>1</v>
      </c>
      <c r="AG3" s="82" t="s">
        <v>220</v>
      </c>
      <c r="AH3" s="82"/>
      <c r="AI3" s="85" t="s">
        <v>221</v>
      </c>
      <c r="AJ3" s="82" t="b">
        <v>0</v>
      </c>
      <c r="AK3" s="82">
        <v>0</v>
      </c>
      <c r="AL3" s="85" t="s">
        <v>219</v>
      </c>
      <c r="AM3" s="82" t="s">
        <v>222</v>
      </c>
      <c r="AN3" s="82" t="b">
        <v>1</v>
      </c>
      <c r="AO3" s="85" t="s">
        <v>218</v>
      </c>
      <c r="AP3" s="82" t="s">
        <v>176</v>
      </c>
      <c r="AQ3" s="82">
        <v>0</v>
      </c>
      <c r="AR3" s="82">
        <v>0</v>
      </c>
      <c r="AS3" s="82"/>
      <c r="AT3" s="82"/>
      <c r="AU3" s="82"/>
      <c r="AV3" s="82"/>
      <c r="AW3" s="82"/>
      <c r="AX3" s="82"/>
      <c r="AY3" s="82"/>
      <c r="AZ3" s="82"/>
      <c r="BA3">
        <v>1</v>
      </c>
      <c r="BB3" s="82" t="str">
        <f>REPLACE(INDEX(GroupVertices[Group],MATCH(Edges[[#This Row],[Vertex 1]],GroupVertices[Vertex],0)),1,1,"")</f>
        <v>1</v>
      </c>
      <c r="BC3" s="82" t="str">
        <f>REPLACE(INDEX(GroupVertices[Group],MATCH(Edges[[#This Row],[Vertex 2]],GroupVertices[Vertex],0)),1,1,"")</f>
        <v>1</v>
      </c>
      <c r="BD3" s="50">
        <v>0</v>
      </c>
      <c r="BE3" s="51">
        <v>0</v>
      </c>
      <c r="BF3" s="50">
        <v>0</v>
      </c>
      <c r="BG3" s="51">
        <v>0</v>
      </c>
      <c r="BH3" s="50">
        <v>0</v>
      </c>
      <c r="BI3" s="51">
        <v>0</v>
      </c>
      <c r="BJ3" s="50">
        <v>22</v>
      </c>
      <c r="BK3" s="51">
        <v>100</v>
      </c>
      <c r="BL3" s="50">
        <v>22</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hyperlinks>
    <hyperlink ref="R3" r:id="rId1" display="https://twitter.com/i/web/status/1159724247159365632"/>
    <hyperlink ref="V3" r:id="rId2" display="http://pbs.twimg.com/profile_images/1161199703691841536/OVCmpmva_normal.jpg"/>
    <hyperlink ref="X3" r:id="rId3" display="https://twitter.com/#!/jeanrossignol/status/1159724247159365632"/>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2" t="s">
        <v>349</v>
      </c>
      <c r="B1" s="82" t="s">
        <v>350</v>
      </c>
      <c r="C1" s="82" t="s">
        <v>343</v>
      </c>
      <c r="D1" s="82" t="s">
        <v>344</v>
      </c>
      <c r="E1" s="82" t="s">
        <v>351</v>
      </c>
      <c r="F1" s="82" t="s">
        <v>144</v>
      </c>
      <c r="G1" s="82" t="s">
        <v>352</v>
      </c>
      <c r="H1" s="82" t="s">
        <v>353</v>
      </c>
      <c r="I1" s="82" t="s">
        <v>354</v>
      </c>
      <c r="J1" s="82" t="s">
        <v>355</v>
      </c>
      <c r="K1" s="82" t="s">
        <v>356</v>
      </c>
      <c r="L1" s="82" t="s">
        <v>357</v>
      </c>
    </row>
    <row r="2" spans="1:12" ht="15">
      <c r="A2" s="82"/>
      <c r="B2" s="82"/>
      <c r="C2" s="82"/>
      <c r="D2" s="92"/>
      <c r="E2" s="92"/>
      <c r="F2" s="82"/>
      <c r="G2" s="82"/>
      <c r="H2" s="82"/>
      <c r="I2" s="82"/>
      <c r="J2" s="82"/>
      <c r="K2" s="82"/>
      <c r="L2" s="82"/>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369</v>
      </c>
      <c r="B2" s="96" t="s">
        <v>370</v>
      </c>
      <c r="C2" s="67" t="s">
        <v>371</v>
      </c>
    </row>
    <row r="3" spans="1:3" ht="15">
      <c r="A3" s="95" t="s">
        <v>292</v>
      </c>
      <c r="B3" s="95" t="s">
        <v>292</v>
      </c>
      <c r="C3" s="35">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377</v>
      </c>
      <c r="B1" s="13" t="s">
        <v>17</v>
      </c>
    </row>
    <row r="2" spans="1:2" ht="15">
      <c r="A2" s="82" t="s">
        <v>378</v>
      </c>
      <c r="B2" s="82" t="s">
        <v>384</v>
      </c>
    </row>
    <row r="3" spans="1:2" ht="15">
      <c r="A3" s="82" t="s">
        <v>379</v>
      </c>
      <c r="B3" s="82" t="s">
        <v>385</v>
      </c>
    </row>
    <row r="4" spans="1:2" ht="15">
      <c r="A4" s="82" t="s">
        <v>380</v>
      </c>
      <c r="B4" s="82" t="s">
        <v>386</v>
      </c>
    </row>
    <row r="5" spans="1:2" ht="15">
      <c r="A5" s="82" t="s">
        <v>381</v>
      </c>
      <c r="B5" s="82" t="s">
        <v>387</v>
      </c>
    </row>
    <row r="6" spans="1:2" ht="15">
      <c r="A6" s="82" t="s">
        <v>382</v>
      </c>
      <c r="B6" s="82" t="s">
        <v>388</v>
      </c>
    </row>
    <row r="7" spans="1:2" ht="15">
      <c r="A7" s="82" t="s">
        <v>383</v>
      </c>
      <c r="B7" s="82" t="s">
        <v>385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291</v>
      </c>
      <c r="BB2" s="13" t="s">
        <v>295</v>
      </c>
      <c r="BC2" s="13" t="s">
        <v>296</v>
      </c>
      <c r="BD2" s="67" t="s">
        <v>358</v>
      </c>
      <c r="BE2" s="67" t="s">
        <v>359</v>
      </c>
      <c r="BF2" s="67" t="s">
        <v>360</v>
      </c>
      <c r="BG2" s="67" t="s">
        <v>361</v>
      </c>
      <c r="BH2" s="67" t="s">
        <v>362</v>
      </c>
      <c r="BI2" s="67" t="s">
        <v>363</v>
      </c>
      <c r="BJ2" s="67" t="s">
        <v>364</v>
      </c>
      <c r="BK2" s="67" t="s">
        <v>365</v>
      </c>
      <c r="BL2" s="67" t="s">
        <v>366</v>
      </c>
    </row>
    <row r="3" spans="1:64" ht="15" customHeight="1">
      <c r="A3" s="81" t="s">
        <v>212</v>
      </c>
      <c r="B3" s="81" t="s">
        <v>212</v>
      </c>
      <c r="C3" s="52"/>
      <c r="D3" s="53"/>
      <c r="E3" s="65"/>
      <c r="F3" s="54"/>
      <c r="G3" s="52"/>
      <c r="H3" s="56"/>
      <c r="I3" s="55"/>
      <c r="J3" s="55"/>
      <c r="K3" s="35" t="s">
        <v>65</v>
      </c>
      <c r="L3" s="61">
        <v>3</v>
      </c>
      <c r="M3" s="61"/>
      <c r="N3" s="62"/>
      <c r="O3" s="82" t="s">
        <v>176</v>
      </c>
      <c r="P3" s="83">
        <v>43686.30070601852</v>
      </c>
      <c r="Q3" s="82" t="s">
        <v>213</v>
      </c>
      <c r="R3" s="84" t="s">
        <v>214</v>
      </c>
      <c r="S3" s="82" t="s">
        <v>215</v>
      </c>
      <c r="T3" s="82"/>
      <c r="U3" s="82"/>
      <c r="V3" s="84" t="s">
        <v>216</v>
      </c>
      <c r="W3" s="83">
        <v>43686.30070601852</v>
      </c>
      <c r="X3" s="84" t="s">
        <v>217</v>
      </c>
      <c r="Y3" s="82"/>
      <c r="Z3" s="82"/>
      <c r="AA3" s="85" t="s">
        <v>218</v>
      </c>
      <c r="AB3" s="82"/>
      <c r="AC3" s="82" t="b">
        <v>0</v>
      </c>
      <c r="AD3" s="82">
        <v>0</v>
      </c>
      <c r="AE3" s="85" t="s">
        <v>219</v>
      </c>
      <c r="AF3" s="82" t="b">
        <v>1</v>
      </c>
      <c r="AG3" s="82" t="s">
        <v>220</v>
      </c>
      <c r="AH3" s="82"/>
      <c r="AI3" s="85" t="s">
        <v>221</v>
      </c>
      <c r="AJ3" s="82" t="b">
        <v>0</v>
      </c>
      <c r="AK3" s="82">
        <v>0</v>
      </c>
      <c r="AL3" s="85" t="s">
        <v>219</v>
      </c>
      <c r="AM3" s="82" t="s">
        <v>222</v>
      </c>
      <c r="AN3" s="82" t="b">
        <v>1</v>
      </c>
      <c r="AO3" s="85" t="s">
        <v>218</v>
      </c>
      <c r="AP3" s="82" t="s">
        <v>176</v>
      </c>
      <c r="AQ3" s="82">
        <v>0</v>
      </c>
      <c r="AR3" s="82">
        <v>0</v>
      </c>
      <c r="AS3" s="82"/>
      <c r="AT3" s="82"/>
      <c r="AU3" s="82"/>
      <c r="AV3" s="82"/>
      <c r="AW3" s="82"/>
      <c r="AX3" s="82"/>
      <c r="AY3" s="82"/>
      <c r="AZ3" s="82"/>
      <c r="BA3">
        <v>1</v>
      </c>
      <c r="BB3" s="82" t="str">
        <f>REPLACE(INDEX(GroupVertices[Group],MATCH(Edges25[[#This Row],[Vertex 1]],GroupVertices[Vertex],0)),1,1,"")</f>
        <v>1</v>
      </c>
      <c r="BC3" s="82" t="str">
        <f>REPLACE(INDEX(GroupVertices[Group],MATCH(Edges25[[#This Row],[Vertex 2]],GroupVertices[Vertex],0)),1,1,"")</f>
        <v>1</v>
      </c>
      <c r="BD3" s="50">
        <v>0</v>
      </c>
      <c r="BE3" s="51">
        <v>0</v>
      </c>
      <c r="BF3" s="50">
        <v>0</v>
      </c>
      <c r="BG3" s="51">
        <v>0</v>
      </c>
      <c r="BH3" s="50">
        <v>0</v>
      </c>
      <c r="BI3" s="51">
        <v>0</v>
      </c>
      <c r="BJ3" s="50">
        <v>22</v>
      </c>
      <c r="BK3" s="51">
        <v>100</v>
      </c>
      <c r="BL3" s="50">
        <v>22</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hyperlinks>
    <hyperlink ref="R3" r:id="rId1" display="https://twitter.com/i/web/status/1159724247159365632"/>
    <hyperlink ref="V3" r:id="rId2" display="http://pbs.twimg.com/profile_images/1161199703691841536/OVCmpmva_normal.jpg"/>
    <hyperlink ref="X3" r:id="rId3" display="https://twitter.com/#!/jeanrossignol/status/1159724247159365632"/>
  </hyperlinks>
  <printOptions/>
  <pageMargins left="0.7" right="0.7" top="0.75" bottom="0.75" header="0.3" footer="0.3"/>
  <pageSetup horizontalDpi="600" verticalDpi="600" orientation="portrait" r:id="rId7"/>
  <legacyDrawing r:id="rId5"/>
  <tableParts>
    <tablePart r:id="rId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389</v>
      </c>
      <c r="B1" s="13" t="s">
        <v>34</v>
      </c>
    </row>
    <row r="2" spans="1:2" ht="15">
      <c r="A2" s="88" t="s">
        <v>212</v>
      </c>
      <c r="B2" s="82">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8" t="s">
        <v>391</v>
      </c>
      <c r="B25" t="s">
        <v>390</v>
      </c>
    </row>
    <row r="26" spans="1:2" ht="15">
      <c r="A26" s="99">
        <v>43686.30070601852</v>
      </c>
      <c r="B26" s="3">
        <v>1</v>
      </c>
    </row>
    <row r="27" spans="1:2" ht="15">
      <c r="A27" s="99" t="s">
        <v>392</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223</v>
      </c>
      <c r="AE2" s="13" t="s">
        <v>224</v>
      </c>
      <c r="AF2" s="13" t="s">
        <v>225</v>
      </c>
      <c r="AG2" s="13" t="s">
        <v>226</v>
      </c>
      <c r="AH2" s="13" t="s">
        <v>227</v>
      </c>
      <c r="AI2" s="13" t="s">
        <v>228</v>
      </c>
      <c r="AJ2" s="13" t="s">
        <v>229</v>
      </c>
      <c r="AK2" s="13" t="s">
        <v>230</v>
      </c>
      <c r="AL2" s="13" t="s">
        <v>231</v>
      </c>
      <c r="AM2" s="13" t="s">
        <v>232</v>
      </c>
      <c r="AN2" s="13" t="s">
        <v>233</v>
      </c>
      <c r="AO2" s="13" t="s">
        <v>234</v>
      </c>
      <c r="AP2" s="13" t="s">
        <v>235</v>
      </c>
      <c r="AQ2" s="13" t="s">
        <v>236</v>
      </c>
      <c r="AR2" s="13" t="s">
        <v>237</v>
      </c>
      <c r="AS2" s="13" t="s">
        <v>192</v>
      </c>
      <c r="AT2" s="13" t="s">
        <v>238</v>
      </c>
      <c r="AU2" s="13" t="s">
        <v>239</v>
      </c>
      <c r="AV2" s="13" t="s">
        <v>240</v>
      </c>
      <c r="AW2" s="13" t="s">
        <v>241</v>
      </c>
      <c r="AX2" s="13" t="s">
        <v>242</v>
      </c>
      <c r="AY2" s="13" t="s">
        <v>243</v>
      </c>
      <c r="AZ2" s="13" t="s">
        <v>294</v>
      </c>
      <c r="BA2" s="90" t="s">
        <v>330</v>
      </c>
      <c r="BB2" s="90" t="s">
        <v>331</v>
      </c>
      <c r="BC2" s="90" t="s">
        <v>332</v>
      </c>
      <c r="BD2" s="90" t="s">
        <v>333</v>
      </c>
      <c r="BE2" s="90" t="s">
        <v>334</v>
      </c>
      <c r="BF2" s="90" t="s">
        <v>335</v>
      </c>
      <c r="BG2" s="90" t="s">
        <v>336</v>
      </c>
      <c r="BH2" s="90" t="s">
        <v>338</v>
      </c>
      <c r="BI2" s="90" t="s">
        <v>339</v>
      </c>
      <c r="BJ2" s="90" t="s">
        <v>341</v>
      </c>
      <c r="BK2" s="90" t="s">
        <v>358</v>
      </c>
      <c r="BL2" s="90" t="s">
        <v>359</v>
      </c>
      <c r="BM2" s="90" t="s">
        <v>360</v>
      </c>
      <c r="BN2" s="90" t="s">
        <v>361</v>
      </c>
      <c r="BO2" s="90" t="s">
        <v>362</v>
      </c>
      <c r="BP2" s="90" t="s">
        <v>363</v>
      </c>
      <c r="BQ2" s="90" t="s">
        <v>364</v>
      </c>
      <c r="BR2" s="90" t="s">
        <v>365</v>
      </c>
      <c r="BS2" s="90" t="s">
        <v>367</v>
      </c>
      <c r="BT2" s="3"/>
      <c r="BU2" s="3"/>
    </row>
    <row r="3" spans="1:73" ht="15" customHeight="1">
      <c r="A3" s="49" t="s">
        <v>212</v>
      </c>
      <c r="B3" s="52"/>
      <c r="C3" s="52" t="s">
        <v>64</v>
      </c>
      <c r="D3" s="53">
        <v>162</v>
      </c>
      <c r="E3" s="54"/>
      <c r="F3" s="86" t="s">
        <v>216</v>
      </c>
      <c r="G3" s="52"/>
      <c r="H3" s="56" t="s">
        <v>212</v>
      </c>
      <c r="I3" s="55"/>
      <c r="J3" s="55"/>
      <c r="K3" s="87" t="s">
        <v>252</v>
      </c>
      <c r="L3" s="58">
        <v>1</v>
      </c>
      <c r="M3" s="59">
        <v>4999.5</v>
      </c>
      <c r="N3" s="59">
        <v>4999.5</v>
      </c>
      <c r="O3" s="57"/>
      <c r="P3" s="60"/>
      <c r="Q3" s="60"/>
      <c r="R3" s="50"/>
      <c r="S3" s="50">
        <v>1</v>
      </c>
      <c r="T3" s="50">
        <v>1</v>
      </c>
      <c r="U3" s="51">
        <v>0</v>
      </c>
      <c r="V3" s="51">
        <v>0</v>
      </c>
      <c r="W3" s="51">
        <v>1</v>
      </c>
      <c r="X3" s="51">
        <v>1</v>
      </c>
      <c r="Y3" s="51">
        <v>0</v>
      </c>
      <c r="Z3" s="51" t="s">
        <v>297</v>
      </c>
      <c r="AA3" s="61">
        <v>3</v>
      </c>
      <c r="AB3" s="61"/>
      <c r="AC3" s="62"/>
      <c r="AD3" s="82" t="s">
        <v>244</v>
      </c>
      <c r="AE3" s="82">
        <v>755</v>
      </c>
      <c r="AF3" s="82">
        <v>1324</v>
      </c>
      <c r="AG3" s="82">
        <v>82468</v>
      </c>
      <c r="AH3" s="82">
        <v>50023</v>
      </c>
      <c r="AI3" s="82"/>
      <c r="AJ3" s="82" t="s">
        <v>245</v>
      </c>
      <c r="AK3" s="82" t="s">
        <v>246</v>
      </c>
      <c r="AL3" s="84" t="s">
        <v>247</v>
      </c>
      <c r="AM3" s="82"/>
      <c r="AN3" s="83">
        <v>39827.696805555555</v>
      </c>
      <c r="AO3" s="84" t="s">
        <v>248</v>
      </c>
      <c r="AP3" s="82" t="b">
        <v>0</v>
      </c>
      <c r="AQ3" s="82" t="b">
        <v>0</v>
      </c>
      <c r="AR3" s="82" t="b">
        <v>1</v>
      </c>
      <c r="AS3" s="82"/>
      <c r="AT3" s="82">
        <v>158</v>
      </c>
      <c r="AU3" s="84" t="s">
        <v>249</v>
      </c>
      <c r="AV3" s="82" t="b">
        <v>0</v>
      </c>
      <c r="AW3" s="82" t="s">
        <v>250</v>
      </c>
      <c r="AX3" s="84" t="s">
        <v>251</v>
      </c>
      <c r="AY3" s="82" t="s">
        <v>66</v>
      </c>
      <c r="AZ3" s="82" t="str">
        <f>REPLACE(INDEX(GroupVertices[Group],MATCH(Vertices[[#This Row],[Vertex]],GroupVertices[Vertex],0)),1,1,"")</f>
        <v>1</v>
      </c>
      <c r="BA3" s="50" t="s">
        <v>214</v>
      </c>
      <c r="BB3" s="50" t="s">
        <v>214</v>
      </c>
      <c r="BC3" s="50" t="s">
        <v>215</v>
      </c>
      <c r="BD3" s="50" t="s">
        <v>215</v>
      </c>
      <c r="BE3" s="50"/>
      <c r="BF3" s="50"/>
      <c r="BG3" s="91" t="s">
        <v>337</v>
      </c>
      <c r="BH3" s="91" t="s">
        <v>337</v>
      </c>
      <c r="BI3" s="91" t="s">
        <v>340</v>
      </c>
      <c r="BJ3" s="91" t="s">
        <v>340</v>
      </c>
      <c r="BK3" s="91">
        <v>0</v>
      </c>
      <c r="BL3" s="94">
        <v>0</v>
      </c>
      <c r="BM3" s="91">
        <v>0</v>
      </c>
      <c r="BN3" s="94">
        <v>0</v>
      </c>
      <c r="BO3" s="91">
        <v>0</v>
      </c>
      <c r="BP3" s="94">
        <v>0</v>
      </c>
      <c r="BQ3" s="91">
        <v>22</v>
      </c>
      <c r="BR3" s="94">
        <v>100</v>
      </c>
      <c r="BS3" s="91">
        <v>22</v>
      </c>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hyperlinks>
    <hyperlink ref="AL3" r:id="rId1" display="https://t.co/xjIFKjiZib"/>
    <hyperlink ref="AO3" r:id="rId2" display="https://pbs.twimg.com/profile_banners/18982331/1565686633"/>
    <hyperlink ref="AU3" r:id="rId3" display="http://abs.twimg.com/images/themes/theme5/bg.gif"/>
    <hyperlink ref="F3" r:id="rId4" display="http://pbs.twimg.com/profile_images/1161199703691841536/OVCmpmva_normal.jpg"/>
    <hyperlink ref="AX3" r:id="rId5" display="https://twitter.com/jeanrossignol"/>
  </hyperlinks>
  <printOptions/>
  <pageMargins left="0.7" right="0.7" top="0.75" bottom="0.75" header="0.3" footer="0.3"/>
  <pageSetup horizontalDpi="600" verticalDpi="600" orientation="portrait" r:id="rId9"/>
  <legacyDrawing r:id="rId7"/>
  <tableParts>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302</v>
      </c>
      <c r="Z2" s="13" t="s">
        <v>305</v>
      </c>
      <c r="AA2" s="13" t="s">
        <v>308</v>
      </c>
      <c r="AB2" s="13" t="s">
        <v>317</v>
      </c>
      <c r="AC2" s="13" t="s">
        <v>320</v>
      </c>
      <c r="AD2" s="13" t="s">
        <v>325</v>
      </c>
      <c r="AE2" s="13" t="s">
        <v>326</v>
      </c>
      <c r="AF2" s="13" t="s">
        <v>329</v>
      </c>
      <c r="AG2" s="67" t="s">
        <v>358</v>
      </c>
      <c r="AH2" s="67" t="s">
        <v>359</v>
      </c>
      <c r="AI2" s="67" t="s">
        <v>360</v>
      </c>
      <c r="AJ2" s="67" t="s">
        <v>361</v>
      </c>
      <c r="AK2" s="67" t="s">
        <v>362</v>
      </c>
      <c r="AL2" s="67" t="s">
        <v>363</v>
      </c>
      <c r="AM2" s="67" t="s">
        <v>364</v>
      </c>
      <c r="AN2" s="67" t="s">
        <v>365</v>
      </c>
      <c r="AO2" s="67" t="s">
        <v>368</v>
      </c>
    </row>
    <row r="3" spans="1:41" ht="15">
      <c r="A3" s="81" t="s">
        <v>292</v>
      </c>
      <c r="B3" s="89" t="s">
        <v>293</v>
      </c>
      <c r="C3" s="89" t="s">
        <v>56</v>
      </c>
      <c r="D3" s="14"/>
      <c r="E3" s="14"/>
      <c r="F3" s="15" t="s">
        <v>394</v>
      </c>
      <c r="G3" s="77"/>
      <c r="H3" s="77"/>
      <c r="I3" s="63">
        <v>3</v>
      </c>
      <c r="J3" s="63"/>
      <c r="K3" s="50">
        <v>1</v>
      </c>
      <c r="L3" s="50">
        <v>1</v>
      </c>
      <c r="M3" s="50">
        <v>0</v>
      </c>
      <c r="N3" s="50">
        <v>1</v>
      </c>
      <c r="O3" s="50">
        <v>1</v>
      </c>
      <c r="P3" s="51" t="s">
        <v>297</v>
      </c>
      <c r="Q3" s="51" t="s">
        <v>297</v>
      </c>
      <c r="R3" s="50">
        <v>1</v>
      </c>
      <c r="S3" s="50">
        <v>1</v>
      </c>
      <c r="T3" s="50">
        <v>1</v>
      </c>
      <c r="U3" s="50">
        <v>1</v>
      </c>
      <c r="V3" s="50">
        <v>0</v>
      </c>
      <c r="W3" s="51">
        <v>0</v>
      </c>
      <c r="X3" s="51" t="s">
        <v>297</v>
      </c>
      <c r="Y3" s="82" t="s">
        <v>214</v>
      </c>
      <c r="Z3" s="82" t="s">
        <v>215</v>
      </c>
      <c r="AA3" s="82"/>
      <c r="AB3" s="85" t="s">
        <v>315</v>
      </c>
      <c r="AC3" s="85" t="s">
        <v>219</v>
      </c>
      <c r="AD3" s="85"/>
      <c r="AE3" s="85"/>
      <c r="AF3" s="85" t="s">
        <v>212</v>
      </c>
      <c r="AG3" s="91">
        <v>0</v>
      </c>
      <c r="AH3" s="94">
        <v>0</v>
      </c>
      <c r="AI3" s="91">
        <v>0</v>
      </c>
      <c r="AJ3" s="94">
        <v>0</v>
      </c>
      <c r="AK3" s="91">
        <v>0</v>
      </c>
      <c r="AL3" s="94">
        <v>0</v>
      </c>
      <c r="AM3" s="91">
        <v>22</v>
      </c>
      <c r="AN3" s="94">
        <v>100</v>
      </c>
      <c r="AO3" s="91">
        <v>22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2" t="s">
        <v>292</v>
      </c>
      <c r="B2" s="85" t="s">
        <v>212</v>
      </c>
      <c r="C2" s="82">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372</v>
      </c>
      <c r="B2" s="35" t="s">
        <v>253</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97"/>
      <c r="B3" s="97"/>
      <c r="D3" s="33">
        <f aca="true" t="shared" si="1" ref="D3:D26">D2+($D$57-$D$2)/BinDivisor</f>
        <v>0</v>
      </c>
      <c r="E3" s="3">
        <f>COUNTIF(Vertices[Degree],"&gt;= "&amp;D3)-COUNTIF(Vertices[Degree],"&gt;="&amp;D4)</f>
        <v>0</v>
      </c>
      <c r="F3" s="40">
        <f aca="true" t="shared" si="2" ref="F3:F26">F2+($F$57-$F$2)/BinDivisor</f>
        <v>1</v>
      </c>
      <c r="G3" s="41">
        <f>COUNTIF(Vertices[In-Degree],"&gt;= "&amp;F3)-COUNTIF(Vertices[In-Degree],"&gt;="&amp;F4)</f>
        <v>0</v>
      </c>
      <c r="H3" s="40">
        <f aca="true" t="shared" si="3" ref="H3:H26">H2+($H$57-$H$2)/BinDivisor</f>
        <v>1</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1</v>
      </c>
      <c r="O3" s="41">
        <f>COUNTIF(Vertices[Eigenvector Centrality],"&gt;= "&amp;N3)-COUNTIF(Vertices[Eigenvector Centrality],"&gt;="&amp;N4)</f>
        <v>0</v>
      </c>
      <c r="P3" s="40">
        <f aca="true" t="shared" si="7" ref="P3:P26">P2+($P$57-$P$2)/BinDivisor</f>
        <v>1</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7"/>
      <c r="B5" s="97"/>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7"/>
      <c r="B9" s="97"/>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373</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7"/>
      <c r="B11" s="97"/>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1</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7"/>
      <c r="B13" s="97"/>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1</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7"/>
      <c r="B15" s="97"/>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297</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297</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7"/>
      <c r="B18" s="97"/>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7"/>
      <c r="B23" s="97"/>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7"/>
      <c r="B26" s="97"/>
      <c r="D26" s="33">
        <f t="shared" si="1"/>
        <v>0</v>
      </c>
      <c r="E26" s="3">
        <f>COUNTIF(Vertices[Degree],"&gt;= "&amp;D26)-COUNTIF(Vertices[Degree],"&gt;="&amp;D28)</f>
        <v>0</v>
      </c>
      <c r="F26" s="38">
        <f t="shared" si="2"/>
        <v>1</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1</v>
      </c>
      <c r="O26" s="39">
        <f>COUNTIF(Vertices[Eigenvector Centrality],"&gt;= "&amp;N26)-COUNTIF(Vertices[Eigenvector Centrality],"&gt;="&amp;N28)</f>
        <v>0</v>
      </c>
      <c r="P26" s="38">
        <f t="shared" si="7"/>
        <v>1</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158</v>
      </c>
      <c r="B27" s="35" t="s">
        <v>297</v>
      </c>
      <c r="D27" s="33"/>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-1</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35" t="s">
        <v>374</v>
      </c>
      <c r="B28" s="35">
        <v>0.25</v>
      </c>
      <c r="D28" s="33">
        <f>D26+($D$57-$D$2)/BinDivisor</f>
        <v>0</v>
      </c>
      <c r="E28" s="3">
        <f>COUNTIF(Vertices[Degree],"&gt;= "&amp;D28)-COUNTIF(Vertices[Degree],"&gt;="&amp;D40)</f>
        <v>0</v>
      </c>
      <c r="F28" s="40">
        <f>F26+($F$57-$F$2)/BinDivisor</f>
        <v>1</v>
      </c>
      <c r="G28" s="41">
        <f>COUNTIF(Vertices[In-Degree],"&gt;= "&amp;F28)-COUNTIF(Vertices[In-Degree],"&gt;="&amp;F40)</f>
        <v>0</v>
      </c>
      <c r="H28" s="40">
        <f>H26+($H$57-$H$2)/BinDivisor</f>
        <v>1</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1</v>
      </c>
      <c r="O28" s="41">
        <f>COUNTIF(Vertices[Eigenvector Centrality],"&gt;= "&amp;N28)-COUNTIF(Vertices[Eigenvector Centrality],"&gt;="&amp;N40)</f>
        <v>0</v>
      </c>
      <c r="P28" s="40">
        <f>P26+($P$57-$P$2)/BinDivisor</f>
        <v>1</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97"/>
      <c r="B29" s="97"/>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375</v>
      </c>
      <c r="B30" s="35" t="s">
        <v>376</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-1</v>
      </c>
      <c r="N38" s="78"/>
      <c r="O38" s="79">
        <f>COUNTIF(Vertices[Eigenvector Centrality],"&gt;= "&amp;N38)-COUNTIF(Vertices[Eigenvector Centrality],"&gt;="&amp;N40)</f>
        <v>-1</v>
      </c>
      <c r="P38" s="78"/>
      <c r="Q38" s="79">
        <f>COUNTIF(Vertices[Eigenvector Centrality],"&gt;= "&amp;P38)-COUNTIF(Vertices[Eigenvector Centrality],"&gt;="&amp;P40)</f>
        <v>-1</v>
      </c>
      <c r="R38" s="78"/>
      <c r="S38" s="80">
        <f>COUNTIF(Vertices[Clustering Coefficient],"&gt;= "&amp;R38)-COUNTIF(Vertices[Clustering Coefficient],"&gt;="&amp;R40)</f>
        <v>-1</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-1</v>
      </c>
      <c r="N39" s="78"/>
      <c r="O39" s="79">
        <f>COUNTIF(Vertices[Eigenvector Centrality],"&gt;= "&amp;N39)-COUNTIF(Vertices[Eigenvector Centrality],"&gt;="&amp;N40)</f>
        <v>-1</v>
      </c>
      <c r="P39" s="78"/>
      <c r="Q39" s="79">
        <f>COUNTIF(Vertices[Eigenvector Centrality],"&gt;= "&amp;P39)-COUNTIF(Vertices[Eigenvector Centrality],"&gt;="&amp;P40)</f>
        <v>-1</v>
      </c>
      <c r="R39" s="78"/>
      <c r="S39" s="80">
        <f>COUNTIF(Vertices[Clustering Coefficient],"&gt;= "&amp;R39)-COUNTIF(Vertices[Clustering Coefficient],"&gt;="&amp;R40)</f>
        <v>-1</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1</v>
      </c>
      <c r="G40" s="39">
        <f>COUNTIF(Vertices[In-Degree],"&gt;= "&amp;F40)-COUNTIF(Vertices[In-Degree],"&gt;="&amp;F41)</f>
        <v>0</v>
      </c>
      <c r="H40" s="38">
        <f>H28+($H$57-$H$2)/BinDivisor</f>
        <v>1</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1</v>
      </c>
      <c r="O40" s="39">
        <f>COUNTIF(Vertices[Eigenvector Centrality],"&gt;= "&amp;N40)-COUNTIF(Vertices[Eigenvector Centrality],"&gt;="&amp;N41)</f>
        <v>0</v>
      </c>
      <c r="P40" s="38">
        <f>P28+($P$57-$P$2)/BinDivisor</f>
        <v>1</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1</v>
      </c>
      <c r="G41" s="41">
        <f>COUNTIF(Vertices[In-Degree],"&gt;= "&amp;F41)-COUNTIF(Vertices[In-Degree],"&gt;="&amp;F42)</f>
        <v>0</v>
      </c>
      <c r="H41" s="40">
        <f aca="true" t="shared" si="12" ref="H41:H56">H40+($H$57-$H$2)/BinDivisor</f>
        <v>1</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1</v>
      </c>
      <c r="O41" s="41">
        <f>COUNTIF(Vertices[Eigenvector Centrality],"&gt;= "&amp;N41)-COUNTIF(Vertices[Eigenvector Centrality],"&gt;="&amp;N42)</f>
        <v>0</v>
      </c>
      <c r="P41" s="40">
        <f aca="true" t="shared" si="16" ref="P41:P56">P40+($P$57-$P$2)/BinDivisor</f>
        <v>1</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1</v>
      </c>
      <c r="G42" s="39">
        <f>COUNTIF(Vertices[In-Degree],"&gt;= "&amp;F42)-COUNTIF(Vertices[In-Degree],"&gt;="&amp;F43)</f>
        <v>0</v>
      </c>
      <c r="H42" s="38">
        <f t="shared" si="12"/>
        <v>1</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1</v>
      </c>
      <c r="O42" s="39">
        <f>COUNTIF(Vertices[Eigenvector Centrality],"&gt;= "&amp;N42)-COUNTIF(Vertices[Eigenvector Centrality],"&gt;="&amp;N43)</f>
        <v>0</v>
      </c>
      <c r="P42" s="38">
        <f t="shared" si="16"/>
        <v>1</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1</v>
      </c>
      <c r="G43" s="41">
        <f>COUNTIF(Vertices[In-Degree],"&gt;= "&amp;F43)-COUNTIF(Vertices[In-Degree],"&gt;="&amp;F44)</f>
        <v>0</v>
      </c>
      <c r="H43" s="40">
        <f t="shared" si="12"/>
        <v>1</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1</v>
      </c>
      <c r="O43" s="41">
        <f>COUNTIF(Vertices[Eigenvector Centrality],"&gt;= "&amp;N43)-COUNTIF(Vertices[Eigenvector Centrality],"&gt;="&amp;N44)</f>
        <v>0</v>
      </c>
      <c r="P43" s="40">
        <f t="shared" si="16"/>
        <v>1</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1</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1</v>
      </c>
      <c r="O44" s="39">
        <f>COUNTIF(Vertices[Eigenvector Centrality],"&gt;= "&amp;N44)-COUNTIF(Vertices[Eigenvector Centrality],"&gt;="&amp;N45)</f>
        <v>0</v>
      </c>
      <c r="P44" s="38">
        <f t="shared" si="16"/>
        <v>1</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1</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1</v>
      </c>
      <c r="O45" s="41">
        <f>COUNTIF(Vertices[Eigenvector Centrality],"&gt;= "&amp;N45)-COUNTIF(Vertices[Eigenvector Centrality],"&gt;="&amp;N46)</f>
        <v>0</v>
      </c>
      <c r="P45" s="40">
        <f t="shared" si="16"/>
        <v>1</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1</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1</v>
      </c>
      <c r="O46" s="39">
        <f>COUNTIF(Vertices[Eigenvector Centrality],"&gt;= "&amp;N46)-COUNTIF(Vertices[Eigenvector Centrality],"&gt;="&amp;N47)</f>
        <v>0</v>
      </c>
      <c r="P46" s="38">
        <f t="shared" si="16"/>
        <v>1</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1</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1</v>
      </c>
      <c r="O47" s="41">
        <f>COUNTIF(Vertices[Eigenvector Centrality],"&gt;= "&amp;N47)-COUNTIF(Vertices[Eigenvector Centrality],"&gt;="&amp;N48)</f>
        <v>0</v>
      </c>
      <c r="P47" s="40">
        <f t="shared" si="16"/>
        <v>1</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1</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1</v>
      </c>
      <c r="O48" s="39">
        <f>COUNTIF(Vertices[Eigenvector Centrality],"&gt;= "&amp;N48)-COUNTIF(Vertices[Eigenvector Centrality],"&gt;="&amp;N49)</f>
        <v>0</v>
      </c>
      <c r="P48" s="38">
        <f t="shared" si="16"/>
        <v>1</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1</v>
      </c>
      <c r="G49" s="41">
        <f>COUNTIF(Vertices[In-Degree],"&gt;= "&amp;F49)-COUNTIF(Vertices[In-Degree],"&gt;="&amp;F50)</f>
        <v>0</v>
      </c>
      <c r="H49" s="40">
        <f t="shared" si="12"/>
        <v>1</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1</v>
      </c>
      <c r="O49" s="41">
        <f>COUNTIF(Vertices[Eigenvector Centrality],"&gt;= "&amp;N49)-COUNTIF(Vertices[Eigenvector Centrality],"&gt;="&amp;N50)</f>
        <v>0</v>
      </c>
      <c r="P49" s="40">
        <f t="shared" si="16"/>
        <v>1</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1</v>
      </c>
      <c r="G50" s="39">
        <f>COUNTIF(Vertices[In-Degree],"&gt;= "&amp;F50)-COUNTIF(Vertices[In-Degree],"&gt;="&amp;F51)</f>
        <v>0</v>
      </c>
      <c r="H50" s="38">
        <f t="shared" si="12"/>
        <v>1</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1</v>
      </c>
      <c r="O50" s="39">
        <f>COUNTIF(Vertices[Eigenvector Centrality],"&gt;= "&amp;N50)-COUNTIF(Vertices[Eigenvector Centrality],"&gt;="&amp;N51)</f>
        <v>0</v>
      </c>
      <c r="P50" s="38">
        <f t="shared" si="16"/>
        <v>1</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1</v>
      </c>
      <c r="G51" s="41">
        <f>COUNTIF(Vertices[In-Degree],"&gt;= "&amp;F51)-COUNTIF(Vertices[In-Degree],"&gt;="&amp;F52)</f>
        <v>0</v>
      </c>
      <c r="H51" s="40">
        <f t="shared" si="12"/>
        <v>1</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1</v>
      </c>
      <c r="O51" s="41">
        <f>COUNTIF(Vertices[Eigenvector Centrality],"&gt;= "&amp;N51)-COUNTIF(Vertices[Eigenvector Centrality],"&gt;="&amp;N52)</f>
        <v>0</v>
      </c>
      <c r="P51" s="40">
        <f t="shared" si="16"/>
        <v>1</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1</v>
      </c>
      <c r="G52" s="39">
        <f>COUNTIF(Vertices[In-Degree],"&gt;= "&amp;F52)-COUNTIF(Vertices[In-Degree],"&gt;="&amp;F53)</f>
        <v>0</v>
      </c>
      <c r="H52" s="38">
        <f t="shared" si="12"/>
        <v>1</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1</v>
      </c>
      <c r="O52" s="39">
        <f>COUNTIF(Vertices[Eigenvector Centrality],"&gt;= "&amp;N52)-COUNTIF(Vertices[Eigenvector Centrality],"&gt;="&amp;N53)</f>
        <v>0</v>
      </c>
      <c r="P52" s="38">
        <f t="shared" si="16"/>
        <v>1</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1</v>
      </c>
      <c r="G53" s="41">
        <f>COUNTIF(Vertices[In-Degree],"&gt;= "&amp;F53)-COUNTIF(Vertices[In-Degree],"&gt;="&amp;F54)</f>
        <v>0</v>
      </c>
      <c r="H53" s="40">
        <f t="shared" si="12"/>
        <v>1</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1</v>
      </c>
      <c r="O53" s="41">
        <f>COUNTIF(Vertices[Eigenvector Centrality],"&gt;= "&amp;N53)-COUNTIF(Vertices[Eigenvector Centrality],"&gt;="&amp;N54)</f>
        <v>0</v>
      </c>
      <c r="P53" s="40">
        <f t="shared" si="16"/>
        <v>1</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1</v>
      </c>
      <c r="G54" s="39">
        <f>COUNTIF(Vertices[In-Degree],"&gt;= "&amp;F54)-COUNTIF(Vertices[In-Degree],"&gt;="&amp;F55)</f>
        <v>0</v>
      </c>
      <c r="H54" s="38">
        <f t="shared" si="12"/>
        <v>1</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1</v>
      </c>
      <c r="O54" s="39">
        <f>COUNTIF(Vertices[Eigenvector Centrality],"&gt;= "&amp;N54)-COUNTIF(Vertices[Eigenvector Centrality],"&gt;="&amp;N55)</f>
        <v>0</v>
      </c>
      <c r="P54" s="38">
        <f t="shared" si="16"/>
        <v>1</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1</v>
      </c>
      <c r="G55" s="41">
        <f>COUNTIF(Vertices[In-Degree],"&gt;= "&amp;F55)-COUNTIF(Vertices[In-Degree],"&gt;="&amp;F56)</f>
        <v>0</v>
      </c>
      <c r="H55" s="40">
        <f t="shared" si="12"/>
        <v>1</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1</v>
      </c>
      <c r="O55" s="41">
        <f>COUNTIF(Vertices[Eigenvector Centrality],"&gt;= "&amp;N55)-COUNTIF(Vertices[Eigenvector Centrality],"&gt;="&amp;N56)</f>
        <v>0</v>
      </c>
      <c r="P55" s="40">
        <f t="shared" si="16"/>
        <v>1</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1</v>
      </c>
      <c r="G56" s="39">
        <f>COUNTIF(Vertices[In-Degree],"&gt;= "&amp;F56)-COUNTIF(Vertices[In-Degree],"&gt;="&amp;F57)</f>
        <v>0</v>
      </c>
      <c r="H56" s="38">
        <f t="shared" si="12"/>
        <v>1</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1</v>
      </c>
      <c r="O56" s="39">
        <f>COUNTIF(Vertices[Eigenvector Centrality],"&gt;= "&amp;N56)-COUNTIF(Vertices[Eigenvector Centrality],"&gt;="&amp;N57)</f>
        <v>0</v>
      </c>
      <c r="P56" s="38">
        <f t="shared" si="16"/>
        <v>1</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1</v>
      </c>
      <c r="G57" s="43">
        <f>COUNTIF(Vertices[In-Degree],"&gt;= "&amp;F57)-COUNTIF(Vertices[In-Degree],"&gt;="&amp;F58)</f>
        <v>1</v>
      </c>
      <c r="H57" s="42">
        <f>MAX(Vertices[Out-Degree])</f>
        <v>1</v>
      </c>
      <c r="I57" s="43">
        <f>COUNTIF(Vertices[Out-Degree],"&gt;= "&amp;H57)-COUNTIF(Vertices[Out-Degree],"&gt;="&amp;H58)</f>
        <v>1</v>
      </c>
      <c r="J57" s="42">
        <f>MAX(Vertices[Betweenness Centrality])</f>
        <v>0</v>
      </c>
      <c r="K57" s="43">
        <f>COUNTIF(Vertices[Betweenness Centrality],"&gt;= "&amp;J57)-COUNTIF(Vertices[Betweenness Centrality],"&gt;="&amp;J58)</f>
        <v>1</v>
      </c>
      <c r="L57" s="42">
        <f>MAX(Vertices[Closeness Centrality])</f>
        <v>0</v>
      </c>
      <c r="M57" s="43">
        <f>COUNTIF(Vertices[Closeness Centrality],"&gt;= "&amp;L57)-COUNTIF(Vertices[Closeness Centrality],"&gt;="&amp;L58)</f>
        <v>1</v>
      </c>
      <c r="N57" s="42">
        <f>MAX(Vertices[Eigenvector Centrality])</f>
        <v>1</v>
      </c>
      <c r="O57" s="43">
        <f>COUNTIF(Vertices[Eigenvector Centrality],"&gt;= "&amp;N57)-COUNTIF(Vertices[Eigenvector Centrality],"&gt;="&amp;N58)</f>
        <v>1</v>
      </c>
      <c r="P57" s="42">
        <f>MAX(Vertices[PageRank])</f>
        <v>1</v>
      </c>
      <c r="Q57" s="43">
        <f>COUNTIF(Vertices[PageRank],"&gt;= "&amp;P57)-COUNTIF(Vertices[PageRank],"&gt;="&amp;P58)</f>
        <v>1</v>
      </c>
      <c r="R57" s="42">
        <f>MAX(Vertices[Clustering Coefficient])</f>
        <v>0</v>
      </c>
      <c r="S57" s="46">
        <f>COUNTIF(Vertices[Clustering Coefficient],"&gt;= "&amp;R57)-COUNTIF(Vertices[Clustering Coefficient],"&gt;="&amp;R58)</f>
        <v>1</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f>IF(COUNT(Vertices[In-Degree])&gt;0,F2,NoMetricMessage)</f>
        <v>1</v>
      </c>
    </row>
    <row r="70" spans="1:2" ht="15">
      <c r="A70" s="34" t="s">
        <v>89</v>
      </c>
      <c r="B70" s="47">
        <f>IF(COUNT(Vertices[In-Degree])&gt;0,F57,NoMetricMessage)</f>
        <v>1</v>
      </c>
    </row>
    <row r="71" spans="1:2" ht="15">
      <c r="A71" s="34" t="s">
        <v>90</v>
      </c>
      <c r="B71" s="48">
        <f>_xlfn.IFERROR(AVERAGE(Vertices[In-Degree]),NoMetricMessage)</f>
        <v>1</v>
      </c>
    </row>
    <row r="72" spans="1:2" ht="15">
      <c r="A72" s="34" t="s">
        <v>91</v>
      </c>
      <c r="B72" s="48">
        <f>_xlfn.IFERROR(MEDIAN(Vertices[In-Degree]),NoMetricMessage)</f>
        <v>1</v>
      </c>
    </row>
    <row r="83" spans="1:2" ht="15">
      <c r="A83" s="34" t="s">
        <v>94</v>
      </c>
      <c r="B83" s="47">
        <f>IF(COUNT(Vertices[Out-Degree])&gt;0,H2,NoMetricMessage)</f>
        <v>1</v>
      </c>
    </row>
    <row r="84" spans="1:2" ht="15">
      <c r="A84" s="34" t="s">
        <v>95</v>
      </c>
      <c r="B84" s="47">
        <f>IF(COUNT(Vertices[Out-Degree])&gt;0,H57,NoMetricMessage)</f>
        <v>1</v>
      </c>
    </row>
    <row r="85" spans="1:2" ht="15">
      <c r="A85" s="34" t="s">
        <v>96</v>
      </c>
      <c r="B85" s="48">
        <f>_xlfn.IFERROR(AVERAGE(Vertices[Out-Degree]),NoMetricMessage)</f>
        <v>1</v>
      </c>
    </row>
    <row r="86" spans="1:2" ht="15">
      <c r="A86" s="34" t="s">
        <v>97</v>
      </c>
      <c r="B86" s="48">
        <f>_xlfn.IFERROR(MEDIAN(Vertices[Out-Degree]),NoMetricMessage)</f>
        <v>1</v>
      </c>
    </row>
    <row r="97" spans="1:2" ht="15">
      <c r="A97" s="34" t="s">
        <v>100</v>
      </c>
      <c r="B97" s="48">
        <f>IF(COUNT(Vertices[Betweenness Centrality])&gt;0,J2,NoMetricMessage)</f>
        <v>0</v>
      </c>
    </row>
    <row r="98" spans="1:2" ht="15">
      <c r="A98" s="34" t="s">
        <v>101</v>
      </c>
      <c r="B98" s="48">
        <f>IF(COUNT(Vertices[Betweenness Centrality])&gt;0,J57,NoMetricMessage)</f>
        <v>0</v>
      </c>
    </row>
    <row r="99" spans="1:2" ht="15">
      <c r="A99" s="34" t="s">
        <v>102</v>
      </c>
      <c r="B99" s="48">
        <f>_xlfn.IFERROR(AVERAGE(Vertices[Betweenness Centrality]),NoMetricMessage)</f>
        <v>0</v>
      </c>
    </row>
    <row r="100" spans="1:2" ht="15">
      <c r="A100" s="34" t="s">
        <v>103</v>
      </c>
      <c r="B100" s="48">
        <f>_xlfn.IFERROR(MEDIAN(Vertices[Betweenness Centrality]),NoMetricMessage)</f>
        <v>0</v>
      </c>
    </row>
    <row r="111" spans="1:2" ht="15">
      <c r="A111" s="34" t="s">
        <v>106</v>
      </c>
      <c r="B111" s="48">
        <f>IF(COUNT(Vertices[Closeness Centrality])&gt;0,L2,NoMetricMessage)</f>
        <v>0</v>
      </c>
    </row>
    <row r="112" spans="1:2" ht="15">
      <c r="A112" s="34" t="s">
        <v>107</v>
      </c>
      <c r="B112" s="48">
        <f>IF(COUNT(Vertices[Closeness Centrality])&gt;0,L57,NoMetricMessage)</f>
        <v>0</v>
      </c>
    </row>
    <row r="113" spans="1:2" ht="15">
      <c r="A113" s="34" t="s">
        <v>108</v>
      </c>
      <c r="B113" s="48">
        <f>_xlfn.IFERROR(AVERAGE(Vertices[Closeness Centrality]),NoMetricMessage)</f>
        <v>0</v>
      </c>
    </row>
    <row r="114" spans="1:2" ht="15">
      <c r="A114" s="34" t="s">
        <v>109</v>
      </c>
      <c r="B114" s="48">
        <f>_xlfn.IFERROR(MEDIAN(Vertices[Closeness Centrality]),NoMetricMessage)</f>
        <v>0</v>
      </c>
    </row>
    <row r="125" spans="1:2" ht="15">
      <c r="A125" s="34" t="s">
        <v>112</v>
      </c>
      <c r="B125" s="48">
        <f>IF(COUNT(Vertices[Eigenvector Centrality])&gt;0,N2,NoMetricMessage)</f>
        <v>1</v>
      </c>
    </row>
    <row r="126" spans="1:2" ht="15">
      <c r="A126" s="34" t="s">
        <v>113</v>
      </c>
      <c r="B126" s="48">
        <f>IF(COUNT(Vertices[Eigenvector Centrality])&gt;0,N57,NoMetricMessage)</f>
        <v>1</v>
      </c>
    </row>
    <row r="127" spans="1:2" ht="15">
      <c r="A127" s="34" t="s">
        <v>114</v>
      </c>
      <c r="B127" s="48">
        <f>_xlfn.IFERROR(AVERAGE(Vertices[Eigenvector Centrality]),NoMetricMessage)</f>
        <v>1</v>
      </c>
    </row>
    <row r="128" spans="1:2" ht="15">
      <c r="A128" s="34" t="s">
        <v>115</v>
      </c>
      <c r="B128" s="48">
        <f>_xlfn.IFERROR(MEDIAN(Vertices[Eigenvector Centrality]),NoMetricMessage)</f>
        <v>1</v>
      </c>
    </row>
    <row r="139" spans="1:2" ht="15">
      <c r="A139" s="34" t="s">
        <v>140</v>
      </c>
      <c r="B139" s="48">
        <f>IF(COUNT(Vertices[PageRank])&gt;0,P2,NoMetricMessage)</f>
        <v>1</v>
      </c>
    </row>
    <row r="140" spans="1:2" ht="15">
      <c r="A140" s="34" t="s">
        <v>141</v>
      </c>
      <c r="B140" s="48">
        <f>IF(COUNT(Vertices[PageRank])&gt;0,P57,NoMetricMessage)</f>
        <v>1</v>
      </c>
    </row>
    <row r="141" spans="1:2" ht="15">
      <c r="A141" s="34" t="s">
        <v>142</v>
      </c>
      <c r="B141" s="48">
        <f>_xlfn.IFERROR(AVERAGE(Vertices[PageRank]),NoMetricMessage)</f>
        <v>1</v>
      </c>
    </row>
    <row r="142" spans="1:2" ht="15">
      <c r="A142" s="34" t="s">
        <v>143</v>
      </c>
      <c r="B142" s="48">
        <f>_xlfn.IFERROR(MEDIAN(Vertices[PageRank]),NoMetricMessage)</f>
        <v>1</v>
      </c>
    </row>
    <row r="153" spans="1:2" ht="15">
      <c r="A153" s="34" t="s">
        <v>118</v>
      </c>
      <c r="B153" s="48">
        <f>IF(COUNT(Vertices[Clustering Coefficient])&gt;0,R2,NoMetricMessage)</f>
        <v>0</v>
      </c>
    </row>
    <row r="154" spans="1:2" ht="15">
      <c r="A154" s="34" t="s">
        <v>119</v>
      </c>
      <c r="B154" s="48">
        <f>IF(COUNT(Vertices[Clustering Coefficient])&gt;0,R57,NoMetricMessage)</f>
        <v>0</v>
      </c>
    </row>
    <row r="155" spans="1:2" ht="15">
      <c r="A155" s="34" t="s">
        <v>120</v>
      </c>
      <c r="B155" s="48">
        <f>_xlfn.IFERROR(AVERAGE(Vertices[Clustering Coefficient]),NoMetricMessage)</f>
        <v>0</v>
      </c>
    </row>
    <row r="156" spans="1:2" ht="15">
      <c r="A156" s="34" t="s">
        <v>121</v>
      </c>
      <c r="B156"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255</v>
      </c>
      <c r="K7" s="13" t="s">
        <v>256</v>
      </c>
    </row>
    <row r="8" spans="1:11" ht="409.5">
      <c r="A8"/>
      <c r="B8">
        <v>2</v>
      </c>
      <c r="C8">
        <v>2</v>
      </c>
      <c r="D8" t="s">
        <v>61</v>
      </c>
      <c r="E8" t="s">
        <v>61</v>
      </c>
      <c r="H8" t="s">
        <v>73</v>
      </c>
      <c r="J8" t="s">
        <v>257</v>
      </c>
      <c r="K8" s="13" t="s">
        <v>258</v>
      </c>
    </row>
    <row r="9" spans="1:11" ht="409.5">
      <c r="A9"/>
      <c r="B9">
        <v>3</v>
      </c>
      <c r="C9">
        <v>4</v>
      </c>
      <c r="D9" t="s">
        <v>62</v>
      </c>
      <c r="E9" t="s">
        <v>62</v>
      </c>
      <c r="H9" t="s">
        <v>74</v>
      </c>
      <c r="J9" t="s">
        <v>259</v>
      </c>
      <c r="K9" s="13" t="s">
        <v>260</v>
      </c>
    </row>
    <row r="10" spans="1:11" ht="409.5">
      <c r="A10"/>
      <c r="B10">
        <v>4</v>
      </c>
      <c r="D10" t="s">
        <v>63</v>
      </c>
      <c r="E10" t="s">
        <v>63</v>
      </c>
      <c r="H10" t="s">
        <v>75</v>
      </c>
      <c r="J10" t="s">
        <v>261</v>
      </c>
      <c r="K10" s="13" t="s">
        <v>262</v>
      </c>
    </row>
    <row r="11" spans="1:11" ht="15">
      <c r="A11"/>
      <c r="B11">
        <v>5</v>
      </c>
      <c r="D11" t="s">
        <v>46</v>
      </c>
      <c r="E11">
        <v>1</v>
      </c>
      <c r="H11" t="s">
        <v>76</v>
      </c>
      <c r="J11" t="s">
        <v>263</v>
      </c>
      <c r="K11" t="s">
        <v>264</v>
      </c>
    </row>
    <row r="12" spans="1:11" ht="15">
      <c r="A12"/>
      <c r="B12"/>
      <c r="D12" t="s">
        <v>64</v>
      </c>
      <c r="E12">
        <v>2</v>
      </c>
      <c r="H12">
        <v>0</v>
      </c>
      <c r="J12" t="s">
        <v>265</v>
      </c>
      <c r="K12" t="s">
        <v>266</v>
      </c>
    </row>
    <row r="13" spans="1:11" ht="15">
      <c r="A13"/>
      <c r="B13"/>
      <c r="D13">
        <v>1</v>
      </c>
      <c r="E13">
        <v>3</v>
      </c>
      <c r="H13">
        <v>1</v>
      </c>
      <c r="J13" t="s">
        <v>267</v>
      </c>
      <c r="K13" t="s">
        <v>268</v>
      </c>
    </row>
    <row r="14" spans="4:11" ht="15">
      <c r="D14">
        <v>2</v>
      </c>
      <c r="E14">
        <v>4</v>
      </c>
      <c r="H14">
        <v>2</v>
      </c>
      <c r="J14" t="s">
        <v>269</v>
      </c>
      <c r="K14" t="s">
        <v>270</v>
      </c>
    </row>
    <row r="15" spans="4:11" ht="15">
      <c r="D15">
        <v>3</v>
      </c>
      <c r="E15">
        <v>5</v>
      </c>
      <c r="H15">
        <v>3</v>
      </c>
      <c r="J15" t="s">
        <v>271</v>
      </c>
      <c r="K15" t="s">
        <v>272</v>
      </c>
    </row>
    <row r="16" spans="4:11" ht="15">
      <c r="D16">
        <v>4</v>
      </c>
      <c r="E16">
        <v>6</v>
      </c>
      <c r="H16">
        <v>4</v>
      </c>
      <c r="J16" t="s">
        <v>273</v>
      </c>
      <c r="K16" t="s">
        <v>274</v>
      </c>
    </row>
    <row r="17" spans="4:11" ht="15">
      <c r="D17">
        <v>5</v>
      </c>
      <c r="E17">
        <v>7</v>
      </c>
      <c r="H17">
        <v>5</v>
      </c>
      <c r="J17" t="s">
        <v>275</v>
      </c>
      <c r="K17" t="s">
        <v>276</v>
      </c>
    </row>
    <row r="18" spans="4:11" ht="15">
      <c r="D18">
        <v>6</v>
      </c>
      <c r="E18">
        <v>8</v>
      </c>
      <c r="H18">
        <v>6</v>
      </c>
      <c r="J18" t="s">
        <v>277</v>
      </c>
      <c r="K18" t="s">
        <v>278</v>
      </c>
    </row>
    <row r="19" spans="4:11" ht="15">
      <c r="D19">
        <v>7</v>
      </c>
      <c r="E19">
        <v>9</v>
      </c>
      <c r="H19">
        <v>7</v>
      </c>
      <c r="J19" t="s">
        <v>279</v>
      </c>
      <c r="K19" t="s">
        <v>280</v>
      </c>
    </row>
    <row r="20" spans="4:11" ht="15">
      <c r="D20">
        <v>8</v>
      </c>
      <c r="H20">
        <v>8</v>
      </c>
      <c r="J20" t="s">
        <v>281</v>
      </c>
      <c r="K20" t="s">
        <v>282</v>
      </c>
    </row>
    <row r="21" spans="4:11" ht="409.5">
      <c r="D21">
        <v>9</v>
      </c>
      <c r="H21">
        <v>9</v>
      </c>
      <c r="J21" t="s">
        <v>283</v>
      </c>
      <c r="K21" s="13" t="s">
        <v>284</v>
      </c>
    </row>
    <row r="22" spans="4:11" ht="409.5">
      <c r="D22">
        <v>10</v>
      </c>
      <c r="J22" t="s">
        <v>285</v>
      </c>
      <c r="K22" s="13" t="s">
        <v>286</v>
      </c>
    </row>
    <row r="23" spans="4:11" ht="409.5">
      <c r="D23">
        <v>11</v>
      </c>
      <c r="J23" t="s">
        <v>287</v>
      </c>
      <c r="K23" s="13" t="s">
        <v>288</v>
      </c>
    </row>
    <row r="24" spans="10:11" ht="409.5">
      <c r="J24" t="s">
        <v>289</v>
      </c>
      <c r="K24" s="13" t="s">
        <v>397</v>
      </c>
    </row>
    <row r="25" spans="10:11" ht="15">
      <c r="J25" t="s">
        <v>290</v>
      </c>
      <c r="K25" t="b">
        <v>0</v>
      </c>
    </row>
    <row r="26" spans="10:11" ht="15">
      <c r="J26" t="s">
        <v>395</v>
      </c>
      <c r="K26" t="s">
        <v>396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298</v>
      </c>
      <c r="B1" s="13" t="s">
        <v>299</v>
      </c>
      <c r="C1" s="13" t="s">
        <v>300</v>
      </c>
      <c r="D1" s="13" t="s">
        <v>301</v>
      </c>
    </row>
    <row r="2" spans="1:4" ht="15">
      <c r="A2" s="84" t="s">
        <v>214</v>
      </c>
      <c r="B2" s="82">
        <v>1</v>
      </c>
      <c r="C2" s="84" t="s">
        <v>214</v>
      </c>
      <c r="D2" s="82">
        <v>1</v>
      </c>
    </row>
    <row r="5" spans="1:4" ht="15" customHeight="1">
      <c r="A5" s="13" t="s">
        <v>303</v>
      </c>
      <c r="B5" s="13" t="s">
        <v>299</v>
      </c>
      <c r="C5" s="13" t="s">
        <v>304</v>
      </c>
      <c r="D5" s="13" t="s">
        <v>301</v>
      </c>
    </row>
    <row r="6" spans="1:4" ht="15">
      <c r="A6" s="82" t="s">
        <v>215</v>
      </c>
      <c r="B6" s="82">
        <v>1</v>
      </c>
      <c r="C6" s="82" t="s">
        <v>215</v>
      </c>
      <c r="D6" s="82">
        <v>1</v>
      </c>
    </row>
    <row r="9" spans="1:4" ht="15" customHeight="1">
      <c r="A9" s="82" t="s">
        <v>306</v>
      </c>
      <c r="B9" s="82" t="s">
        <v>299</v>
      </c>
      <c r="C9" s="82" t="s">
        <v>307</v>
      </c>
      <c r="D9" s="82" t="s">
        <v>301</v>
      </c>
    </row>
    <row r="10" spans="1:4" ht="15">
      <c r="A10" s="82"/>
      <c r="B10" s="82"/>
      <c r="C10" s="82"/>
      <c r="D10" s="82"/>
    </row>
    <row r="12" spans="1:4" ht="15" customHeight="1">
      <c r="A12" s="13" t="s">
        <v>309</v>
      </c>
      <c r="B12" s="13" t="s">
        <v>299</v>
      </c>
      <c r="C12" s="13" t="s">
        <v>316</v>
      </c>
      <c r="D12" s="13" t="s">
        <v>301</v>
      </c>
    </row>
    <row r="13" spans="1:4" ht="15">
      <c r="A13" s="85" t="s">
        <v>310</v>
      </c>
      <c r="B13" s="85">
        <v>0</v>
      </c>
      <c r="C13" s="85" t="s">
        <v>315</v>
      </c>
      <c r="D13" s="85">
        <v>2</v>
      </c>
    </row>
    <row r="14" spans="1:4" ht="15">
      <c r="A14" s="85" t="s">
        <v>311</v>
      </c>
      <c r="B14" s="85">
        <v>0</v>
      </c>
      <c r="C14" s="85"/>
      <c r="D14" s="85"/>
    </row>
    <row r="15" spans="1:4" ht="15">
      <c r="A15" s="85" t="s">
        <v>312</v>
      </c>
      <c r="B15" s="85">
        <v>0</v>
      </c>
      <c r="C15" s="85"/>
      <c r="D15" s="85"/>
    </row>
    <row r="16" spans="1:4" ht="15">
      <c r="A16" s="85" t="s">
        <v>313</v>
      </c>
      <c r="B16" s="85">
        <v>22</v>
      </c>
      <c r="C16" s="85"/>
      <c r="D16" s="85"/>
    </row>
    <row r="17" spans="1:4" ht="15">
      <c r="A17" s="85" t="s">
        <v>314</v>
      </c>
      <c r="B17" s="85">
        <v>22</v>
      </c>
      <c r="C17" s="85"/>
      <c r="D17" s="85"/>
    </row>
    <row r="18" spans="1:4" ht="15">
      <c r="A18" s="85" t="s">
        <v>315</v>
      </c>
      <c r="B18" s="85">
        <v>2</v>
      </c>
      <c r="C18" s="85"/>
      <c r="D18" s="85"/>
    </row>
    <row r="21" spans="1:4" ht="15" customHeight="1">
      <c r="A21" s="82" t="s">
        <v>318</v>
      </c>
      <c r="B21" s="82" t="s">
        <v>299</v>
      </c>
      <c r="C21" s="82" t="s">
        <v>319</v>
      </c>
      <c r="D21" s="82" t="s">
        <v>301</v>
      </c>
    </row>
    <row r="22" spans="1:4" ht="15">
      <c r="A22" s="82"/>
      <c r="B22" s="82"/>
      <c r="C22" s="82"/>
      <c r="D22" s="82"/>
    </row>
    <row r="24" spans="1:4" ht="15" customHeight="1">
      <c r="A24" s="82" t="s">
        <v>321</v>
      </c>
      <c r="B24" s="82" t="s">
        <v>299</v>
      </c>
      <c r="C24" s="82" t="s">
        <v>323</v>
      </c>
      <c r="D24" s="82" t="s">
        <v>301</v>
      </c>
    </row>
    <row r="25" spans="1:4" ht="15">
      <c r="A25" s="82"/>
      <c r="B25" s="82"/>
      <c r="C25" s="82"/>
      <c r="D25" s="82"/>
    </row>
    <row r="27" spans="1:4" ht="15" customHeight="1">
      <c r="A27" s="82" t="s">
        <v>322</v>
      </c>
      <c r="B27" s="82" t="s">
        <v>299</v>
      </c>
      <c r="C27" s="82" t="s">
        <v>324</v>
      </c>
      <c r="D27" s="82" t="s">
        <v>301</v>
      </c>
    </row>
    <row r="28" spans="1:4" ht="15">
      <c r="A28" s="82"/>
      <c r="B28" s="82"/>
      <c r="C28" s="82"/>
      <c r="D28" s="82"/>
    </row>
    <row r="30" spans="1:4" ht="15" customHeight="1">
      <c r="A30" s="13" t="s">
        <v>327</v>
      </c>
      <c r="B30" s="13" t="s">
        <v>299</v>
      </c>
      <c r="C30" s="13" t="s">
        <v>328</v>
      </c>
      <c r="D30" s="13" t="s">
        <v>301</v>
      </c>
    </row>
    <row r="31" spans="1:4" ht="15">
      <c r="A31" s="88" t="s">
        <v>212</v>
      </c>
      <c r="B31" s="82">
        <v>82468</v>
      </c>
      <c r="C31" s="88" t="s">
        <v>212</v>
      </c>
      <c r="D31" s="82">
        <v>82468</v>
      </c>
    </row>
  </sheetData>
  <hyperlinks>
    <hyperlink ref="A2" r:id="rId1" display="https://twitter.com/i/web/status/1159724247159365632"/>
    <hyperlink ref="C2" r:id="rId2" display="https://twitter.com/i/web/status/1159724247159365632"/>
  </hyperlinks>
  <printOptions/>
  <pageMargins left="0.7" right="0.7" top="0.75" bottom="0.75" header="0.3" footer="0.3"/>
  <pageSetup orientation="portrait" paperSize="9"/>
  <tableParts>
    <tablePart r:id="rId5"/>
    <tablePart r:id="rId9"/>
    <tablePart r:id="rId3"/>
    <tablePart r:id="rId6"/>
    <tablePart r:id="rId8"/>
    <tablePart r:id="rId4"/>
    <tablePart r:id="rId7"/>
    <tablePart r:id="rId1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342</v>
      </c>
      <c r="B1" s="13" t="s">
        <v>343</v>
      </c>
      <c r="C1" s="13" t="s">
        <v>344</v>
      </c>
      <c r="D1" s="13" t="s">
        <v>144</v>
      </c>
      <c r="E1" s="13" t="s">
        <v>346</v>
      </c>
      <c r="F1" s="13" t="s">
        <v>347</v>
      </c>
      <c r="G1" s="13" t="s">
        <v>348</v>
      </c>
    </row>
    <row r="2" spans="1:7" ht="15">
      <c r="A2" s="82" t="s">
        <v>310</v>
      </c>
      <c r="B2" s="82">
        <v>0</v>
      </c>
      <c r="C2" s="92">
        <v>0</v>
      </c>
      <c r="D2" s="82" t="s">
        <v>345</v>
      </c>
      <c r="E2" s="82"/>
      <c r="F2" s="82"/>
      <c r="G2" s="82"/>
    </row>
    <row r="3" spans="1:7" ht="15">
      <c r="A3" s="82" t="s">
        <v>311</v>
      </c>
      <c r="B3" s="82">
        <v>0</v>
      </c>
      <c r="C3" s="92">
        <v>0</v>
      </c>
      <c r="D3" s="82" t="s">
        <v>345</v>
      </c>
      <c r="E3" s="82"/>
      <c r="F3" s="82"/>
      <c r="G3" s="82"/>
    </row>
    <row r="4" spans="1:7" ht="15">
      <c r="A4" s="82" t="s">
        <v>312</v>
      </c>
      <c r="B4" s="82">
        <v>0</v>
      </c>
      <c r="C4" s="92">
        <v>0</v>
      </c>
      <c r="D4" s="82" t="s">
        <v>345</v>
      </c>
      <c r="E4" s="82"/>
      <c r="F4" s="82"/>
      <c r="G4" s="82"/>
    </row>
    <row r="5" spans="1:7" ht="15">
      <c r="A5" s="82" t="s">
        <v>313</v>
      </c>
      <c r="B5" s="82">
        <v>22</v>
      </c>
      <c r="C5" s="92">
        <v>1</v>
      </c>
      <c r="D5" s="82" t="s">
        <v>345</v>
      </c>
      <c r="E5" s="82"/>
      <c r="F5" s="82"/>
      <c r="G5" s="82"/>
    </row>
    <row r="6" spans="1:7" ht="15">
      <c r="A6" s="82" t="s">
        <v>314</v>
      </c>
      <c r="B6" s="82">
        <v>22</v>
      </c>
      <c r="C6" s="92">
        <v>1</v>
      </c>
      <c r="D6" s="82" t="s">
        <v>345</v>
      </c>
      <c r="E6" s="82"/>
      <c r="F6" s="82"/>
      <c r="G6" s="82"/>
    </row>
    <row r="7" spans="1:7" ht="15">
      <c r="A7" s="85" t="s">
        <v>315</v>
      </c>
      <c r="B7" s="85">
        <v>2</v>
      </c>
      <c r="C7" s="93">
        <v>0</v>
      </c>
      <c r="D7" s="85" t="s">
        <v>345</v>
      </c>
      <c r="E7" s="85" t="b">
        <v>0</v>
      </c>
      <c r="F7" s="85" t="b">
        <v>0</v>
      </c>
      <c r="G7" s="85" t="b">
        <v>0</v>
      </c>
    </row>
    <row r="8" spans="1:7" ht="15">
      <c r="A8" s="85" t="s">
        <v>315</v>
      </c>
      <c r="B8" s="85">
        <v>2</v>
      </c>
      <c r="C8" s="93">
        <v>0</v>
      </c>
      <c r="D8" s="85" t="s">
        <v>292</v>
      </c>
      <c r="E8" s="85" t="b">
        <v>0</v>
      </c>
      <c r="F8" s="85" t="b">
        <v>0</v>
      </c>
      <c r="G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2019-08-18T03:03:43Z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