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<sst xmlns="http://schemas.openxmlformats.org/spreadsheetml/2006/main" count="783" uniqueCount="424">
  <si>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</si>
  <si>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</si>
  <si>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</si>
  <si>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</si>
  <si>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</si>
  <si>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</si>
  <si>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</si>
  <si>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</si>
  <si>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</si>
  <si>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</si>
  <si>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</si>
  <si>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</si>
  <si>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</si>
  <si>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</si>
  <si>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</si>
  <si>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</si>
  <si>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</si>
  <si>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</si>
  <si>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</si>
  <si>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</si>
  <si>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</si>
  <si>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</si>
  <si>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</si>
  <si>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</si>
  <si>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</si>
  <si>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</si>
  <si>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</si>
  <si>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</si>
  <si>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</si>
  <si>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</si>
  <si>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</si>
  <si>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</si>
  <si>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</si>
  <si>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</si>
  <si>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</si>
  <si>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</si>
  <si>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</si>
  <si>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</si>
  <si>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</si>
  <si>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</si>
  <si>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</si>
  <si>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</si>
  <si>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</si>
  <si>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</si>
  <si>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</si>
  <si>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</si>
  <si>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</si>
  <si>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</si>
  <si>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</si>
  <si>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</si>
  <si>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</si>
  <si>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</si>
  <si>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</si>
  <si>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</si>
  <si>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</si>
  <si>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</si>
  <si>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</si>
  <si>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</si>
  <si>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</si>
  <si>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</si>
  <si>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</si>
  <si>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</si>
  <si>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</si>
  <si>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</si>
  <si>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</si>
  <si>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</si>
  <si>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</si>
  <si>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</si>
  <si>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</si>
  <si>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</si>
  <si>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</si>
  <si>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</si>
  <si>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</si>
  <si>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</si>
  <si>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</si>
  <si>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</si>
  <si>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</si>
  <si>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</si>
  <si>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</si>
  <si>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</si>
  <si>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</si>
  <si>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</si>
  <si>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</si>
  <si>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</si>
  <si>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</si>
  <si>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</si>
  <si>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</si>
  <si>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</si>
  <si>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</si>
  <si>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</si>
  <si>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</si>
  <si>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</si>
  <si>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</si>
  <si>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</si>
  <si>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</si>
  <si>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</si>
  <si>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</si>
  <si>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</si>
  <si>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</si>
  <si>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</si>
  <si>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</si>
  <si>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</si>
  <si>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</si>
  <si>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</si>
  <si>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</si>
  <si>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</si>
  <si>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</si>
  <si>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</si>
  <si>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</si>
  <si>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</si>
  <si>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</si>
  <si>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</si>
  <si>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</si>
  <si>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</si>
  <si>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</si>
  <si>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</si>
  <si>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</si>
  <si>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</si>
  <si>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</si>
  <si>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</si>
  <si>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</si>
  <si>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</si>
  <si>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</si>
  <si>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</si>
  <si>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</si>
  <si>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</si>
  <si>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</si>
  <si>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</si>
  <si>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</si>
  <si>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</si>
  <si>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</si>
  <si>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</si>
  <si>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</si>
  <si>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</si>
  <si>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</si>
  <si>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</si>
  <si>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</si>
  <si>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</si>
  <si>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</si>
  <si>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</si>
  <si>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</si>
  <si>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</si>
  <si>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</si>
  <si>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</si>
  <si>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</si>
  <si>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</si>
  <si>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</si>
  <si>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</si>
  <si>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</si>
  <si>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</si>
  <si>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</si>
  <si>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</si>
  <si>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</si>
  <si>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</si>
  <si>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</si>
  <si>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</si>
  <si>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</si>
  <si>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</si>
  <si>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</si>
  <si>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</si>
  <si>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</si>
  <si>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</si>
  <si>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</si>
  <si>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</si>
  <si>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</si>
  <si>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</si>
  <si>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</si>
  <si>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</si>
  <si>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</si>
  <si>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</si>
  <si>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</si>
  <si>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</si>
  <si>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</si>
  <si>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</si>
  <si>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</si>
  <si>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</si>
  <si>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</si>
  <si>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</si>
  <si>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</si>
  <si>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</si>
  <si>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</si>
  <si>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</si>
  <si>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</si>
  <si>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</si>
  <si>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</si>
  <si>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</si>
  <si>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</si>
  <si>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</si>
  <si>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</si>
  <si>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</si>
  <si>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</si>
  <si>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</si>
  <si>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</si>
  <si>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</si>
  <si>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</si>
  <si>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</si>
  <si>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</si>
  <si>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</si>
  <si>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</si>
  <si>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</si>
  <si>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</si>
  <si>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</si>
  <si>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</si>
  <si>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</si>
  <si>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</si>
  <si>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</si>
  <si>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</si>
  <si>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</si>
  <si>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</si>
  <si>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</si>
  <si>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</si>
  <si>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</si>
  <si>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sajewellness</t>
  </si>
  <si>
    <t>myvcc</t>
  </si>
  <si>
    <t>vccsalonspa</t>
  </si>
  <si>
    <t>suvcc</t>
  </si>
  <si>
    <t>Mentions</t>
  </si>
  <si>
    <t>Replies to</t>
  </si>
  <si>
    <t>@myVCC @SUVCC @VCCSalonSpa We love to see that our Peppermint Halo is a part of the day's activities! We hope it's helping bring everyone a sense of calm, cool, and collectedness. _xD83C__xDF3F_</t>
  </si>
  <si>
    <t>As we thaw into the spring season, warm up your hair colour with this April only promotion to give yourself a trendy new look ahead of the sunny months _xD83D__xDC47_ #VCCsalonspa #hairlove https://t.co/lUtTSG8EjP</t>
  </si>
  <si>
    <t>vccsalonspa hairlove</t>
  </si>
  <si>
    <t>https://pbs.twimg.com/media/D3FTGx_XcAEv5nR.png</t>
  </si>
  <si>
    <t>http://pbs.twimg.com/profile_images/1065831848452845568/n7lxKDCg_normal.jpg</t>
  </si>
  <si>
    <t>https://twitter.com/#!/sajewellness/status/1126562857162825728</t>
  </si>
  <si>
    <t>https://twitter.com/#!/myvcc/status/1112761960490254337</t>
  </si>
  <si>
    <t>1126562857162825728</t>
  </si>
  <si>
    <t>1112761960490254337</t>
  </si>
  <si>
    <t>1126552497777045504</t>
  </si>
  <si>
    <t>18346497</t>
  </si>
  <si>
    <t/>
  </si>
  <si>
    <t>en</t>
  </si>
  <si>
    <t>Sprout Social</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</si>
  <si>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</si>
  <si>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</si>
  <si>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</si>
  <si>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</si>
  <si>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</si>
  <si>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</si>
  <si>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</si>
  <si>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</si>
  <si>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</si>
  <si>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</si>
  <si>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</si>
  <si>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</si>
  <si>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</si>
  <si>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</si>
  <si>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</si>
  <si>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</si>
  <si>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</si>
  <si>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</si>
  <si>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</si>
  <si>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</si>
  <si>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</si>
  <si>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</si>
  <si>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Saje Wellness</t>
  </si>
  <si>
    <t>VCC Salon &amp; Spa</t>
  </si>
  <si>
    <t>SUVCC</t>
  </si>
  <si>
    <t>VCC</t>
  </si>
  <si>
    <t>Feel better with 100% natural, effective essential oil blends. #spreadwellness</t>
  </si>
  <si>
    <t>Our talented students offer top-quality services under the supervision of highly-qualified instructors. Haircuts only $11!
Hair 604-443-8332
Spa 604-443-8334</t>
  </si>
  <si>
    <t>Students' Union of Vancouver Community College Local 16 of the British Columbia Federation of Students.</t>
  </si>
  <si>
    <t>Official Twitter account for Vancouver Community College. Helping students make their mark for over 50 years.</t>
  </si>
  <si>
    <t>Vancouver, British Columbia</t>
  </si>
  <si>
    <t>Vancouver, BC</t>
  </si>
  <si>
    <t>Vancouver</t>
  </si>
  <si>
    <t>Vancouver, B.C.</t>
  </si>
  <si>
    <t>https://t.co/zI0G9YOxx9</t>
  </si>
  <si>
    <t>https://t.co/Sifx5hITg0</t>
  </si>
  <si>
    <t>https://t.co/kszr1O2M8P</t>
  </si>
  <si>
    <t>https://t.co/VFEAEd1hYZ</t>
  </si>
  <si>
    <t>Pacific Time (US &amp; Canada)</t>
  </si>
  <si>
    <t>https://pbs.twimg.com/profile_banners/39007088/1558710087</t>
  </si>
  <si>
    <t>https://pbs.twimg.com/profile_banners/2228773518/1403883529</t>
  </si>
  <si>
    <t>https://pbs.twimg.com/profile_banners/18346497/1556237678</t>
  </si>
  <si>
    <t>http://abs.twimg.com/images/themes/theme1/bg.png</t>
  </si>
  <si>
    <t>http://pbs.twimg.com/profile_background_images/378800000144818585/DWlGUywu.jpeg</t>
  </si>
  <si>
    <t>http://abs.twimg.com/images/themes/theme18/bg.gif</t>
  </si>
  <si>
    <t>http://pbs.twimg.com/profile_images/482548796753059840/-o0W89uZ_normal.png</t>
  </si>
  <si>
    <t>http://pbs.twimg.com/profile_images/1530116815/Logo-Twitter_normal.png</t>
  </si>
  <si>
    <t>http://pbs.twimg.com/profile_images/1026881957056008193/R8stfOcm_normal.jpg</t>
  </si>
  <si>
    <t>Open Twitter Page for This Person</t>
  </si>
  <si>
    <t>https://twitter.com/sajewellness</t>
  </si>
  <si>
    <t>https://twitter.com/vccsalonspa</t>
  </si>
  <si>
    <t>https://twitter.com/suvcc</t>
  </si>
  <si>
    <t>https://twitter.com/myvcc</t>
  </si>
  <si>
    <t>sajewellness
@myVCC @SUVCC @VCCSalonSpa We love
to see that our Peppermint Halo
is a part of the day's activities!
We hope it's helping bring everyone
a sense of calm, cool, and collectedness.
_xD83C__xDF3F_</t>
  </si>
  <si>
    <t xml:space="preserve">vccsalonspa
</t>
  </si>
  <si>
    <t xml:space="preserve">suvcc
</t>
  </si>
  <si>
    <t>myvcc
As we thaw into the spring season,
warm up your hair colour with this
April only promotion to give yourself
a trendy new look ahead of the
sunny months _xD83D__xDC47_ #VCCsalonspa #hairlove
https://t.co/lUtTSG8EjP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</si>
  <si>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</si>
  <si>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</si>
  <si>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</si>
  <si>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</si>
  <si>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</si>
  <si>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</si>
  <si>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</si>
  <si>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</si>
  <si>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</si>
  <si>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</si>
  <si>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</si>
  <si>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</si>
  <si>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</si>
  <si>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</si>
  <si>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</si>
  <si>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</si>
  <si>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</si>
  <si>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</si>
  <si>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</si>
  <si>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</si>
  <si>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</si>
  <si>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</si>
  <si>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</si>
  <si>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</si>
  <si>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</si>
  <si>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</si>
  <si>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</si>
  <si>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</si>
  <si>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</si>
  <si>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</si>
  <si>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</si>
  <si>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</si>
  <si>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</si>
  <si>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</si>
  <si>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</si>
  <si>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</si>
  <si>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</si>
  <si>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</si>
  <si>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</si>
  <si>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</si>
  <si>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</si>
  <si>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</si>
  <si>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</si>
  <si>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</si>
  <si>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</si>
  <si>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</si>
  <si>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</si>
  <si>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</si>
  <si>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</si>
  <si>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</si>
  <si>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</si>
  <si>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</si>
  <si>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</si>
  <si>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</si>
  <si>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</si>
  <si>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</si>
  <si>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</si>
  <si>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</si>
  <si>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</si>
  <si>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</si>
  <si>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</si>
  <si>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hairlove</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</si>
  <si>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</si>
  <si>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</si>
  <si>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</si>
  <si>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</si>
  <si>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</si>
  <si>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</si>
  <si>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</si>
  <si>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</si>
  <si>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</si>
  <si>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</si>
  <si>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</si>
  <si>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</si>
  <si>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</si>
  <si>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</si>
  <si>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</si>
  <si>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</si>
  <si>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</si>
  <si>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</si>
  <si>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</si>
  <si>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suvcc vccsalonspa</t>
  </si>
  <si>
    <t>Top Tweeters in Entire Graph</t>
  </si>
  <si>
    <t>Top Tweeters in G1</t>
  </si>
  <si>
    <t>Top Tweeters</t>
  </si>
  <si>
    <t>sajewellness myvcc suvcc vccsalonspa</t>
  </si>
  <si>
    <t>Top URLs in Tweet by Count</t>
  </si>
  <si>
    <t>Top URLs in Tweet by Salience</t>
  </si>
  <si>
    <t>Top Domains in Tweet by Count</t>
  </si>
  <si>
    <t>Top Domains in Tweet by Salience</t>
  </si>
  <si>
    <t>Top Hashtags in Tweet by Count</t>
  </si>
  <si>
    <t>Top Hashtags in Tweet by Salience</t>
  </si>
  <si>
    <t>Top Words in Tweet by Count</t>
  </si>
  <si>
    <t>myvcc suvcc love see peppermint halo part day's activities hope</t>
  </si>
  <si>
    <t>thaw spring season warm up hair colour april promotion give</t>
  </si>
  <si>
    <t>Top Words in Tweet by Salience</t>
  </si>
  <si>
    <t>Top Word Pairs in Tweet by Count</t>
  </si>
  <si>
    <t>myvcc,suvcc  suvcc,vccsalonspa  vccsalonspa,love  love,see  see,peppermint  peppermint,halo  halo,part  part,day's  day's,activities  activities,hope</t>
  </si>
  <si>
    <t>thaw,spring  spring,season  season,warm  warm,up  up,hair  hair,colour  colour,april  april,promotion  promotion,give  give,yourself</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</si>
  <si>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</si>
  <si>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</si>
  <si>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</si>
  <si>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</si>
  <si>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</si>
  <si>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</si>
  <si>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</si>
  <si>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</si>
  <si>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</si>
  <si>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</si>
  <si>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</si>
  <si>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</si>
  <si>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</si>
  <si>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</si>
  <si>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</si>
  <si>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</si>
  <si>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</si>
  <si>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</si>
  <si>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</si>
  <si>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</si>
  <si>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</si>
  <si>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</si>
  <si>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</si>
  <si>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</si>
  <si>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</si>
  <si>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</si>
  <si>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</si>
  <si>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</si>
  <si>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</si>
  <si>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</si>
  <si>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</si>
  <si>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</si>
  <si>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</si>
  <si>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</si>
  <si>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Weight▓1▓1▓0▓35▓12▓False▓▓0▓0▓0▓True▓Black▓Black▓▓Followers▓177▓4662▓0▓162▓1000▓False▓▓0▓0▓0▓0▓0▓False▓▓0▓0▓0▓0▓0▓False▓▓0▓0▓0▓0▓0▓False</t>
  </si>
  <si>
    <t>GraphSource░GraphServerTwitterSearch▓GraphTerm░VCCSalonSpa▓ImportDescription░The graph represents a network of 4 Twitter users whose tweets in the requested range contained "VCCSalonSpa", or who were replied to or mentioned in those tweets.  The network was obtained from the NodeXL Graph Server on Wednesday, 26 June 2019 at 03:03 UTC.
The requested start date was Monday, 24 June 2019 at 00:01 UTC and the maximum number of tweets (going backward in time) was 5,000.
The tweets in the network were tweeted over the 38-day, 1-hour, 59-minute period from Monday, 01 April 2019 at 17:01 UTC to Thursday, 09 May 2019 at 19:01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</si>
</sst>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22643"/>
        <c:axId val="26303788"/>
      </c:barChart>
      <c:catAx>
        <c:axId val="2922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03788"/>
        <c:crosses val="autoZero"/>
        <c:auto val="1"/>
        <c:lblOffset val="100"/>
        <c:noMultiLvlLbl val="0"/>
      </c:catAx>
      <c:valAx>
        <c:axId val="2630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VCCSalonSpa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4/1/2019 17:01</c:v>
                </c:pt>
                <c:pt idx="1">
                  <c:v>5/9/2019 19:01</c:v>
                </c:pt>
              </c:strCache>
            </c:strRef>
          </c:cat>
          <c:val>
            <c:numRef>
              <c:f>'Time Series'!$B$26:$B$28</c:f>
              <c:numCache>
                <c:formatCode>General</c:formatCode>
                <c:ptCount val="2"/>
                <c:pt idx="0">
                  <c:v>1</c:v>
                </c:pt>
                <c:pt idx="1">
                  <c:v>3</c:v>
                </c:pt>
              </c:numCache>
            </c:numRef>
          </c:val>
        </c:ser>
        <c:axId val="2063069"/>
        <c:axId val="18567622"/>
      </c:barChart>
      <c:catAx>
        <c:axId val="2063069"/>
        <c:scaling>
          <c:orientation val="minMax"/>
        </c:scaling>
        <c:axPos val="b"/>
        <c:delete val="0"/>
        <c:numFmt formatCode="General" sourceLinked="1"/>
        <c:majorTickMark val="out"/>
        <c:minorTickMark val="none"/>
        <c:tickLblPos val="nextTo"/>
        <c:crossAx val="18567622"/>
        <c:crosses val="autoZero"/>
        <c:auto val="1"/>
        <c:lblOffset val="100"/>
        <c:noMultiLvlLbl val="0"/>
      </c:catAx>
      <c:valAx>
        <c:axId val="18567622"/>
        <c:scaling>
          <c:orientation val="minMax"/>
        </c:scaling>
        <c:axPos val="l"/>
        <c:majorGridlines/>
        <c:delete val="0"/>
        <c:numFmt formatCode="General" sourceLinked="1"/>
        <c:majorTickMark val="out"/>
        <c:minorTickMark val="none"/>
        <c:tickLblPos val="nextTo"/>
        <c:crossAx val="20630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407501"/>
        <c:axId val="50232054"/>
      </c:barChart>
      <c:catAx>
        <c:axId val="35407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32054"/>
        <c:crosses val="autoZero"/>
        <c:auto val="1"/>
        <c:lblOffset val="100"/>
        <c:noMultiLvlLbl val="0"/>
      </c:catAx>
      <c:valAx>
        <c:axId val="50232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435303"/>
        <c:axId val="42264544"/>
      </c:barChart>
      <c:catAx>
        <c:axId val="49435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64544"/>
        <c:crosses val="autoZero"/>
        <c:auto val="1"/>
        <c:lblOffset val="100"/>
        <c:noMultiLvlLbl val="0"/>
      </c:catAx>
      <c:valAx>
        <c:axId val="42264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836577"/>
        <c:axId val="876010"/>
      </c:barChart>
      <c:catAx>
        <c:axId val="44836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6010"/>
        <c:crosses val="autoZero"/>
        <c:auto val="1"/>
        <c:lblOffset val="100"/>
        <c:noMultiLvlLbl val="0"/>
      </c:catAx>
      <c:valAx>
        <c:axId val="87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3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884091"/>
        <c:axId val="3847956"/>
      </c:barChart>
      <c:catAx>
        <c:axId val="78840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7956"/>
        <c:crosses val="autoZero"/>
        <c:auto val="1"/>
        <c:lblOffset val="100"/>
        <c:noMultiLvlLbl val="0"/>
      </c:catAx>
      <c:valAx>
        <c:axId val="3847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31605"/>
        <c:axId val="43248990"/>
      </c:barChart>
      <c:catAx>
        <c:axId val="34631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48990"/>
        <c:crosses val="autoZero"/>
        <c:auto val="1"/>
        <c:lblOffset val="100"/>
        <c:noMultiLvlLbl val="0"/>
      </c:catAx>
      <c:valAx>
        <c:axId val="4324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696591"/>
        <c:axId val="13507272"/>
      </c:barChart>
      <c:catAx>
        <c:axId val="53696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07272"/>
        <c:crosses val="autoZero"/>
        <c:auto val="1"/>
        <c:lblOffset val="100"/>
        <c:noMultiLvlLbl val="0"/>
      </c:catAx>
      <c:valAx>
        <c:axId val="13507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456585"/>
        <c:axId val="20347218"/>
      </c:barChart>
      <c:catAx>
        <c:axId val="54456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47218"/>
        <c:crosses val="autoZero"/>
        <c:auto val="1"/>
        <c:lblOffset val="100"/>
        <c:noMultiLvlLbl val="0"/>
      </c:catAx>
      <c:valAx>
        <c:axId val="2034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5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907235"/>
        <c:axId val="37511932"/>
      </c:barChart>
      <c:catAx>
        <c:axId val="48907235"/>
        <c:scaling>
          <c:orientation val="minMax"/>
        </c:scaling>
        <c:axPos val="b"/>
        <c:delete val="1"/>
        <c:majorTickMark val="out"/>
        <c:minorTickMark val="none"/>
        <c:tickLblPos val="none"/>
        <c:crossAx val="37511932"/>
        <c:crosses val="autoZero"/>
        <c:auto val="1"/>
        <c:lblOffset val="100"/>
        <c:noMultiLvlLbl val="0"/>
      </c:catAx>
      <c:valAx>
        <c:axId val="37511932"/>
        <c:scaling>
          <c:orientation val="minMax"/>
        </c:scaling>
        <c:axPos val="l"/>
        <c:delete val="1"/>
        <c:majorTickMark val="out"/>
        <c:minorTickMark val="none"/>
        <c:tickLblPos val="none"/>
        <c:crossAx val="48907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vccsalonspa hairlo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5-09T19:01:30.000"/>
        <d v="2019-04-01T17:01:4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ajewellness"/>
    <s v="vccsalonspa"/>
    <m/>
    <m/>
    <m/>
    <m/>
    <m/>
    <m/>
    <m/>
    <m/>
    <s v="No"/>
    <n v="3"/>
    <m/>
    <m/>
    <x v="0"/>
    <d v="2019-05-09T19:01:30.000"/>
    <s v="@myVCC @SUVCC @VCCSalonSpa We love to see that our Peppermint Halo is a part of the day's activities! We hope it's helping bring everyone a sense of calm, cool, and collectedness. 🌿"/>
    <m/>
    <m/>
    <x v="0"/>
    <m/>
    <s v="http://pbs.twimg.com/profile_images/1065831848452845568/n7lxKDCg_normal.jpg"/>
    <x v="0"/>
    <s v="https://twitter.com/#!/sajewellness/status/1126562857162825728"/>
    <m/>
    <m/>
    <s v="1126562857162825728"/>
    <s v="1126552497777045504"/>
    <b v="0"/>
    <n v="1"/>
    <s v="18346497"/>
    <b v="0"/>
    <s v="en"/>
    <m/>
    <s v=""/>
    <b v="0"/>
    <n v="0"/>
    <s v=""/>
    <s v="Sprout Social"/>
    <b v="0"/>
    <s v="1126552497777045504"/>
    <s v="Tweet"/>
    <n v="0"/>
    <n v="0"/>
    <m/>
    <m/>
    <m/>
    <m/>
    <m/>
    <m/>
    <m/>
    <m/>
    <n v="1"/>
    <s v="1"/>
    <s v="1"/>
    <m/>
    <m/>
    <m/>
    <m/>
    <m/>
    <m/>
    <m/>
    <m/>
    <m/>
  </r>
  <r>
    <s v="sajewellness"/>
    <s v="suvcc"/>
    <m/>
    <m/>
    <m/>
    <m/>
    <m/>
    <m/>
    <m/>
    <m/>
    <s v="No"/>
    <n v="4"/>
    <m/>
    <m/>
    <x v="0"/>
    <d v="2019-05-09T19:01:30.000"/>
    <s v="@myVCC @SUVCC @VCCSalonSpa We love to see that our Peppermint Halo is a part of the day's activities! We hope it's helping bring everyone a sense of calm, cool, and collectedness. 🌿"/>
    <m/>
    <m/>
    <x v="0"/>
    <m/>
    <s v="http://pbs.twimg.com/profile_images/1065831848452845568/n7lxKDCg_normal.jpg"/>
    <x v="0"/>
    <s v="https://twitter.com/#!/sajewellness/status/1126562857162825728"/>
    <m/>
    <m/>
    <s v="1126562857162825728"/>
    <s v="1126552497777045504"/>
    <b v="0"/>
    <n v="1"/>
    <s v="18346497"/>
    <b v="0"/>
    <s v="en"/>
    <m/>
    <s v=""/>
    <b v="0"/>
    <n v="0"/>
    <s v=""/>
    <s v="Sprout Social"/>
    <b v="0"/>
    <s v="1126552497777045504"/>
    <s v="Tweet"/>
    <n v="0"/>
    <n v="0"/>
    <m/>
    <m/>
    <m/>
    <m/>
    <m/>
    <m/>
    <m/>
    <m/>
    <n v="1"/>
    <s v="1"/>
    <s v="1"/>
    <m/>
    <m/>
    <m/>
    <m/>
    <m/>
    <m/>
    <m/>
    <m/>
    <m/>
  </r>
  <r>
    <s v="myvcc"/>
    <s v="myvcc"/>
    <m/>
    <m/>
    <m/>
    <m/>
    <m/>
    <m/>
    <m/>
    <m/>
    <s v="No"/>
    <n v="5"/>
    <m/>
    <m/>
    <x v="1"/>
    <d v="2019-04-01T17:01:40.000"/>
    <s v="As we thaw into the spring season, warm up your hair colour with this April only promotion to give yourself a trendy new look ahead of the sunny months 👇 #VCCsalonspa #hairlove https://t.co/lUtTSG8EjP"/>
    <m/>
    <m/>
    <x v="1"/>
    <s v="https://pbs.twimg.com/media/D3FTGx_XcAEv5nR.png"/>
    <s v="https://pbs.twimg.com/media/D3FTGx_XcAEv5nR.png"/>
    <x v="1"/>
    <s v="https://twitter.com/#!/myvcc/status/1112761960490254337"/>
    <m/>
    <m/>
    <s v="1112761960490254337"/>
    <m/>
    <b v="0"/>
    <n v="0"/>
    <s v=""/>
    <b v="0"/>
    <s v="en"/>
    <m/>
    <s v=""/>
    <b v="0"/>
    <n v="0"/>
    <s v=""/>
    <s v="Hootsuite Inc."/>
    <b v="0"/>
    <s v="1112761960490254337"/>
    <s v="Tweet"/>
    <n v="0"/>
    <n v="0"/>
    <m/>
    <m/>
    <m/>
    <m/>
    <m/>
    <m/>
    <m/>
    <m/>
    <n v="1"/>
    <s v="1"/>
    <s v="1"/>
    <n v="2"/>
    <n v="6.451612903225806"/>
    <n v="0"/>
    <n v="0"/>
    <n v="0"/>
    <n v="0"/>
    <n v="29"/>
    <n v="93.54838709677419"/>
    <n v="31"/>
  </r>
  <r>
    <s v="sajewellness"/>
    <s v="myvcc"/>
    <m/>
    <m/>
    <m/>
    <m/>
    <m/>
    <m/>
    <m/>
    <m/>
    <s v="No"/>
    <n v="6"/>
    <m/>
    <m/>
    <x v="2"/>
    <d v="2019-05-09T19:01:30.000"/>
    <s v="@myVCC @SUVCC @VCCSalonSpa We love to see that our Peppermint Halo is a part of the day's activities! We hope it's helping bring everyone a sense of calm, cool, and collectedness. 🌿"/>
    <m/>
    <m/>
    <x v="0"/>
    <m/>
    <s v="http://pbs.twimg.com/profile_images/1065831848452845568/n7lxKDCg_normal.jpg"/>
    <x v="0"/>
    <s v="https://twitter.com/#!/sajewellness/status/1126562857162825728"/>
    <m/>
    <m/>
    <s v="1126562857162825728"/>
    <s v="1126552497777045504"/>
    <b v="0"/>
    <n v="1"/>
    <s v="18346497"/>
    <b v="0"/>
    <s v="en"/>
    <m/>
    <s v=""/>
    <b v="0"/>
    <n v="0"/>
    <s v=""/>
    <s v="Sprout Social"/>
    <b v="0"/>
    <s v="1126552497777045504"/>
    <s v="Tweet"/>
    <n v="0"/>
    <n v="0"/>
    <m/>
    <m/>
    <m/>
    <m/>
    <m/>
    <m/>
    <m/>
    <m/>
    <n v="1"/>
    <s v="1"/>
    <s v="1"/>
    <n v="4"/>
    <n v="12.903225806451612"/>
    <n v="0"/>
    <n v="0"/>
    <n v="0"/>
    <n v="0"/>
    <n v="27"/>
    <n v="87.09677419354838"/>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48" dataDxfId="347">
  <autoFilter ref="A2:BL6"/>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205" dataDxfId="204">
  <autoFilter ref="A4:D5"/>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9" totalsRowShown="0" headerRowDxfId="199" dataDxfId="198">
  <autoFilter ref="A7:D9"/>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D17" totalsRowShown="0" headerRowDxfId="192" dataDxfId="191">
  <autoFilter ref="A12:D17"/>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0:D21" totalsRowShown="0" headerRowDxfId="185" dataDxfId="184">
  <autoFilter ref="A20:D21"/>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3:D24" totalsRowShown="0" headerRowDxfId="178" dataDxfId="177">
  <autoFilter ref="A23:D24"/>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7:D29" totalsRowShown="0" headerRowDxfId="175" dataDxfId="174">
  <autoFilter ref="A27:D29"/>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32:D36" totalsRowShown="0" headerRowDxfId="164" dataDxfId="163">
  <autoFilter ref="A32:D36"/>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5" dataDxfId="294">
  <autoFilter ref="A2:BS6"/>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147" dataDxfId="146">
  <autoFilter ref="A1:G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5" totalsRowShown="0" headerRowDxfId="68" dataDxfId="67">
  <autoFilter ref="A1:B5"/>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49" dataDxfId="248">
  <autoFilter ref="A1:C5"/>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3FTGx_XcAEv5nR.png" TargetMode="External" /><Relationship Id="rId2" Type="http://schemas.openxmlformats.org/officeDocument/2006/relationships/hyperlink" Target="http://pbs.twimg.com/profile_images/1065831848452845568/n7lxKDCg_normal.jpg" TargetMode="External" /><Relationship Id="rId3" Type="http://schemas.openxmlformats.org/officeDocument/2006/relationships/hyperlink" Target="http://pbs.twimg.com/profile_images/1065831848452845568/n7lxKDCg_normal.jpg" TargetMode="External" /><Relationship Id="rId4" Type="http://schemas.openxmlformats.org/officeDocument/2006/relationships/hyperlink" Target="https://pbs.twimg.com/media/D3FTGx_XcAEv5nR.png" TargetMode="External" /><Relationship Id="rId5" Type="http://schemas.openxmlformats.org/officeDocument/2006/relationships/hyperlink" Target="http://pbs.twimg.com/profile_images/1065831848452845568/n7lxKDCg_normal.jpg" TargetMode="External" /><Relationship Id="rId6" Type="http://schemas.openxmlformats.org/officeDocument/2006/relationships/hyperlink" Target="https://twitter.com/#!/sajewellness/status/1126562857162825728" TargetMode="External" /><Relationship Id="rId7" Type="http://schemas.openxmlformats.org/officeDocument/2006/relationships/hyperlink" Target="https://twitter.com/#!/sajewellness/status/1126562857162825728" TargetMode="External" /><Relationship Id="rId8" Type="http://schemas.openxmlformats.org/officeDocument/2006/relationships/hyperlink" Target="https://twitter.com/#!/myvcc/status/1112761960490254337" TargetMode="External" /><Relationship Id="rId9" Type="http://schemas.openxmlformats.org/officeDocument/2006/relationships/hyperlink" Target="https://twitter.com/#!/sajewellness/status/1126562857162825728"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table" Target="../tables/table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bs.twimg.com/media/D3FTGx_XcAEv5nR.png" TargetMode="External" /><Relationship Id="rId2" Type="http://schemas.openxmlformats.org/officeDocument/2006/relationships/hyperlink" Target="http://pbs.twimg.com/profile_images/1065831848452845568/n7lxKDCg_normal.jpg" TargetMode="External" /><Relationship Id="rId3" Type="http://schemas.openxmlformats.org/officeDocument/2006/relationships/hyperlink" Target="http://pbs.twimg.com/profile_images/1065831848452845568/n7lxKDCg_normal.jpg" TargetMode="External" /><Relationship Id="rId4" Type="http://schemas.openxmlformats.org/officeDocument/2006/relationships/hyperlink" Target="https://pbs.twimg.com/media/D3FTGx_XcAEv5nR.png" TargetMode="External" /><Relationship Id="rId5" Type="http://schemas.openxmlformats.org/officeDocument/2006/relationships/hyperlink" Target="http://pbs.twimg.com/profile_images/1065831848452845568/n7lxKDCg_normal.jpg" TargetMode="External" /><Relationship Id="rId6" Type="http://schemas.openxmlformats.org/officeDocument/2006/relationships/hyperlink" Target="https://twitter.com/#!/sajewellness/status/1126562857162825728" TargetMode="External" /><Relationship Id="rId7" Type="http://schemas.openxmlformats.org/officeDocument/2006/relationships/hyperlink" Target="https://twitter.com/#!/sajewellness/status/1126562857162825728" TargetMode="External" /><Relationship Id="rId8" Type="http://schemas.openxmlformats.org/officeDocument/2006/relationships/hyperlink" Target="https://twitter.com/#!/myvcc/status/1112761960490254337" TargetMode="External" /><Relationship Id="rId9" Type="http://schemas.openxmlformats.org/officeDocument/2006/relationships/hyperlink" Target="https://twitter.com/#!/sajewellness/status/1126562857162825728" TargetMode="External" /><Relationship Id="rId10" Type="http://schemas.openxmlformats.org/officeDocument/2006/relationships/comments" Target="../comments12.xml" /><Relationship Id="rId11" Type="http://schemas.openxmlformats.org/officeDocument/2006/relationships/vmlDrawing" Target="../drawings/vmlDrawing6.vml" /><Relationship Id="rId12" Type="http://schemas.openxmlformats.org/officeDocument/2006/relationships/table" Target="../tables/table22.xml" /><Relationship Id="rId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I0G9YOxx9" TargetMode="External" /><Relationship Id="rId2" Type="http://schemas.openxmlformats.org/officeDocument/2006/relationships/hyperlink" Target="https://t.co/Sifx5hITg0" TargetMode="External" /><Relationship Id="rId3" Type="http://schemas.openxmlformats.org/officeDocument/2006/relationships/hyperlink" Target="https://t.co/kszr1O2M8P" TargetMode="External" /><Relationship Id="rId4" Type="http://schemas.openxmlformats.org/officeDocument/2006/relationships/hyperlink" Target="https://t.co/VFEAEd1hYZ" TargetMode="External" /><Relationship Id="rId5" Type="http://schemas.openxmlformats.org/officeDocument/2006/relationships/hyperlink" Target="https://pbs.twimg.com/profile_banners/39007088/1558710087" TargetMode="External" /><Relationship Id="rId6" Type="http://schemas.openxmlformats.org/officeDocument/2006/relationships/hyperlink" Target="https://pbs.twimg.com/profile_banners/2228773518/1403883529" TargetMode="External" /><Relationship Id="rId7" Type="http://schemas.openxmlformats.org/officeDocument/2006/relationships/hyperlink" Target="https://pbs.twimg.com/profile_banners/18346497/1556237678"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background_images/378800000144818585/DWlGUywu.jpeg" TargetMode="External" /><Relationship Id="rId10" Type="http://schemas.openxmlformats.org/officeDocument/2006/relationships/hyperlink" Target="http://abs.twimg.com/images/themes/theme18/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pbs.twimg.com/profile_images/1065831848452845568/n7lxKDCg_normal.jpg" TargetMode="External" /><Relationship Id="rId13" Type="http://schemas.openxmlformats.org/officeDocument/2006/relationships/hyperlink" Target="http://pbs.twimg.com/profile_images/482548796753059840/-o0W89uZ_normal.png" TargetMode="External" /><Relationship Id="rId14" Type="http://schemas.openxmlformats.org/officeDocument/2006/relationships/hyperlink" Target="http://pbs.twimg.com/profile_images/1530116815/Logo-Twitter_normal.png" TargetMode="External" /><Relationship Id="rId15" Type="http://schemas.openxmlformats.org/officeDocument/2006/relationships/hyperlink" Target="http://pbs.twimg.com/profile_images/1026881957056008193/R8stfOcm_normal.jpg" TargetMode="External" /><Relationship Id="rId16" Type="http://schemas.openxmlformats.org/officeDocument/2006/relationships/hyperlink" Target="https://twitter.com/sajewellness" TargetMode="External" /><Relationship Id="rId17" Type="http://schemas.openxmlformats.org/officeDocument/2006/relationships/hyperlink" Target="https://twitter.com/vccsalonspa" TargetMode="External" /><Relationship Id="rId18" Type="http://schemas.openxmlformats.org/officeDocument/2006/relationships/hyperlink" Target="https://twitter.com/suvcc" TargetMode="External" /><Relationship Id="rId19" Type="http://schemas.openxmlformats.org/officeDocument/2006/relationships/hyperlink" Target="https://twitter.com/myvcc" TargetMode="External" /><Relationship Id="rId20" Type="http://schemas.openxmlformats.org/officeDocument/2006/relationships/comments" Target="../comments2.xml" /><Relationship Id="rId21" Type="http://schemas.openxmlformats.org/officeDocument/2006/relationships/vmlDrawing" Target="../drawings/vmlDrawing2.vml" /><Relationship Id="rId22" Type="http://schemas.openxmlformats.org/officeDocument/2006/relationships/table" Target="../tables/table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v>
      </c>
      <c r="BB2" s="13" t="s">
        <v>331</v>
      </c>
      <c r="BC2" s="13" t="s">
        <v>332</v>
      </c>
      <c r="BD2" s="68" t="s">
        <v>405</v>
      </c>
      <c r="BE2" s="68" t="s">
        <v>406</v>
      </c>
      <c r="BF2" s="68" t="s">
        <v>407</v>
      </c>
      <c r="BG2" s="68" t="s">
        <v>408</v>
      </c>
      <c r="BH2" s="68" t="s">
        <v>409</v>
      </c>
      <c r="BI2" s="68" t="s">
        <v>410</v>
      </c>
      <c r="BJ2" s="68" t="s">
        <v>411</v>
      </c>
      <c r="BK2" s="68" t="s">
        <v>412</v>
      </c>
      <c r="BL2" s="68" t="s">
        <v>413</v>
      </c>
    </row>
    <row r="3" spans="1:64" ht="15" customHeight="1">
      <c r="A3" s="85" t="s">
        <v>212</v>
      </c>
      <c r="B3" s="85" t="s">
        <v>214</v>
      </c>
      <c r="C3" s="53" t="s">
        <v>420</v>
      </c>
      <c r="D3" s="54">
        <v>3</v>
      </c>
      <c r="E3" s="66" t="s">
        <v>132</v>
      </c>
      <c r="F3" s="55">
        <v>35</v>
      </c>
      <c r="G3" s="53"/>
      <c r="H3" s="57"/>
      <c r="I3" s="56"/>
      <c r="J3" s="56"/>
      <c r="K3" s="36" t="s">
        <v>65</v>
      </c>
      <c r="L3" s="62">
        <v>3</v>
      </c>
      <c r="M3" s="62"/>
      <c r="N3" s="63"/>
      <c r="O3" s="86" t="s">
        <v>216</v>
      </c>
      <c r="P3" s="88">
        <v>43594.792708333334</v>
      </c>
      <c r="Q3" s="86" t="s">
        <v>218</v>
      </c>
      <c r="R3" s="86"/>
      <c r="S3" s="86"/>
      <c r="T3" s="86"/>
      <c r="U3" s="86"/>
      <c r="V3" s="91" t="s">
        <v>222</v>
      </c>
      <c r="W3" s="88">
        <v>43594.792708333334</v>
      </c>
      <c r="X3" s="91" t="s">
        <v>223</v>
      </c>
      <c r="Y3" s="86"/>
      <c r="Z3" s="86"/>
      <c r="AA3" s="92" t="s">
        <v>225</v>
      </c>
      <c r="AB3" s="92" t="s">
        <v>227</v>
      </c>
      <c r="AC3" s="86" t="b">
        <v>0</v>
      </c>
      <c r="AD3" s="86">
        <v>1</v>
      </c>
      <c r="AE3" s="92" t="s">
        <v>228</v>
      </c>
      <c r="AF3" s="86" t="b">
        <v>0</v>
      </c>
      <c r="AG3" s="86" t="s">
        <v>230</v>
      </c>
      <c r="AH3" s="86"/>
      <c r="AI3" s="92" t="s">
        <v>229</v>
      </c>
      <c r="AJ3" s="86" t="b">
        <v>0</v>
      </c>
      <c r="AK3" s="86">
        <v>0</v>
      </c>
      <c r="AL3" s="92" t="s">
        <v>229</v>
      </c>
      <c r="AM3" s="86" t="s">
        <v>231</v>
      </c>
      <c r="AN3" s="86" t="b">
        <v>0</v>
      </c>
      <c r="AO3" s="92" t="s">
        <v>227</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215</v>
      </c>
      <c r="C4" s="53" t="s">
        <v>420</v>
      </c>
      <c r="D4" s="54">
        <v>3</v>
      </c>
      <c r="E4" s="66" t="s">
        <v>132</v>
      </c>
      <c r="F4" s="55">
        <v>35</v>
      </c>
      <c r="G4" s="53"/>
      <c r="H4" s="57"/>
      <c r="I4" s="56"/>
      <c r="J4" s="56"/>
      <c r="K4" s="36" t="s">
        <v>65</v>
      </c>
      <c r="L4" s="84">
        <v>4</v>
      </c>
      <c r="M4" s="84"/>
      <c r="N4" s="63"/>
      <c r="O4" s="87" t="s">
        <v>216</v>
      </c>
      <c r="P4" s="89">
        <v>43594.792708333334</v>
      </c>
      <c r="Q4" s="87" t="s">
        <v>218</v>
      </c>
      <c r="R4" s="87"/>
      <c r="S4" s="87"/>
      <c r="T4" s="87"/>
      <c r="U4" s="87"/>
      <c r="V4" s="90" t="s">
        <v>222</v>
      </c>
      <c r="W4" s="89">
        <v>43594.792708333334</v>
      </c>
      <c r="X4" s="90" t="s">
        <v>223</v>
      </c>
      <c r="Y4" s="87"/>
      <c r="Z4" s="87"/>
      <c r="AA4" s="93" t="s">
        <v>225</v>
      </c>
      <c r="AB4" s="93" t="s">
        <v>227</v>
      </c>
      <c r="AC4" s="87" t="b">
        <v>0</v>
      </c>
      <c r="AD4" s="87">
        <v>1</v>
      </c>
      <c r="AE4" s="93" t="s">
        <v>228</v>
      </c>
      <c r="AF4" s="87" t="b">
        <v>0</v>
      </c>
      <c r="AG4" s="87" t="s">
        <v>230</v>
      </c>
      <c r="AH4" s="87"/>
      <c r="AI4" s="93" t="s">
        <v>229</v>
      </c>
      <c r="AJ4" s="87" t="b">
        <v>0</v>
      </c>
      <c r="AK4" s="87">
        <v>0</v>
      </c>
      <c r="AL4" s="93" t="s">
        <v>229</v>
      </c>
      <c r="AM4" s="87" t="s">
        <v>231</v>
      </c>
      <c r="AN4" s="87" t="b">
        <v>0</v>
      </c>
      <c r="AO4" s="93" t="s">
        <v>227</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c r="BE4" s="52"/>
      <c r="BF4" s="51"/>
      <c r="BG4" s="52"/>
      <c r="BH4" s="51"/>
      <c r="BI4" s="52"/>
      <c r="BJ4" s="51"/>
      <c r="BK4" s="52"/>
      <c r="BL4" s="51"/>
    </row>
    <row r="5" spans="1:64" ht="45">
      <c r="A5" s="85" t="s">
        <v>213</v>
      </c>
      <c r="B5" s="85" t="s">
        <v>213</v>
      </c>
      <c r="C5" s="53" t="s">
        <v>420</v>
      </c>
      <c r="D5" s="54">
        <v>3</v>
      </c>
      <c r="E5" s="66" t="s">
        <v>132</v>
      </c>
      <c r="F5" s="55">
        <v>35</v>
      </c>
      <c r="G5" s="53"/>
      <c r="H5" s="57"/>
      <c r="I5" s="56"/>
      <c r="J5" s="56"/>
      <c r="K5" s="36" t="s">
        <v>65</v>
      </c>
      <c r="L5" s="84">
        <v>5</v>
      </c>
      <c r="M5" s="84"/>
      <c r="N5" s="63"/>
      <c r="O5" s="87" t="s">
        <v>176</v>
      </c>
      <c r="P5" s="89">
        <v>43556.70949074074</v>
      </c>
      <c r="Q5" s="87" t="s">
        <v>219</v>
      </c>
      <c r="R5" s="87"/>
      <c r="S5" s="87"/>
      <c r="T5" s="87" t="s">
        <v>220</v>
      </c>
      <c r="U5" s="90" t="s">
        <v>221</v>
      </c>
      <c r="V5" s="90" t="s">
        <v>221</v>
      </c>
      <c r="W5" s="89">
        <v>43556.70949074074</v>
      </c>
      <c r="X5" s="90" t="s">
        <v>224</v>
      </c>
      <c r="Y5" s="87"/>
      <c r="Z5" s="87"/>
      <c r="AA5" s="93" t="s">
        <v>226</v>
      </c>
      <c r="AB5" s="87"/>
      <c r="AC5" s="87" t="b">
        <v>0</v>
      </c>
      <c r="AD5" s="87">
        <v>0</v>
      </c>
      <c r="AE5" s="93" t="s">
        <v>229</v>
      </c>
      <c r="AF5" s="87" t="b">
        <v>0</v>
      </c>
      <c r="AG5" s="87" t="s">
        <v>230</v>
      </c>
      <c r="AH5" s="87"/>
      <c r="AI5" s="93" t="s">
        <v>229</v>
      </c>
      <c r="AJ5" s="87" t="b">
        <v>0</v>
      </c>
      <c r="AK5" s="87">
        <v>0</v>
      </c>
      <c r="AL5" s="93" t="s">
        <v>229</v>
      </c>
      <c r="AM5" s="87" t="s">
        <v>232</v>
      </c>
      <c r="AN5" s="87" t="b">
        <v>0</v>
      </c>
      <c r="AO5" s="93" t="s">
        <v>226</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2</v>
      </c>
      <c r="BE5" s="52">
        <v>6.451612903225806</v>
      </c>
      <c r="BF5" s="51">
        <v>0</v>
      </c>
      <c r="BG5" s="52">
        <v>0</v>
      </c>
      <c r="BH5" s="51">
        <v>0</v>
      </c>
      <c r="BI5" s="52">
        <v>0</v>
      </c>
      <c r="BJ5" s="51">
        <v>29</v>
      </c>
      <c r="BK5" s="52">
        <v>93.54838709677419</v>
      </c>
      <c r="BL5" s="51">
        <v>31</v>
      </c>
    </row>
    <row r="6" spans="1:64" ht="45">
      <c r="A6" s="85" t="s">
        <v>212</v>
      </c>
      <c r="B6" s="85" t="s">
        <v>213</v>
      </c>
      <c r="C6" s="53" t="s">
        <v>420</v>
      </c>
      <c r="D6" s="54">
        <v>3</v>
      </c>
      <c r="E6" s="66" t="s">
        <v>132</v>
      </c>
      <c r="F6" s="55">
        <v>35</v>
      </c>
      <c r="G6" s="53"/>
      <c r="H6" s="57"/>
      <c r="I6" s="56"/>
      <c r="J6" s="56"/>
      <c r="K6" s="36" t="s">
        <v>65</v>
      </c>
      <c r="L6" s="84">
        <v>6</v>
      </c>
      <c r="M6" s="84"/>
      <c r="N6" s="63"/>
      <c r="O6" s="87" t="s">
        <v>217</v>
      </c>
      <c r="P6" s="89">
        <v>43594.792708333334</v>
      </c>
      <c r="Q6" s="87" t="s">
        <v>218</v>
      </c>
      <c r="R6" s="87"/>
      <c r="S6" s="87"/>
      <c r="T6" s="87"/>
      <c r="U6" s="87"/>
      <c r="V6" s="90" t="s">
        <v>222</v>
      </c>
      <c r="W6" s="89">
        <v>43594.792708333334</v>
      </c>
      <c r="X6" s="90" t="s">
        <v>223</v>
      </c>
      <c r="Y6" s="87"/>
      <c r="Z6" s="87"/>
      <c r="AA6" s="93" t="s">
        <v>225</v>
      </c>
      <c r="AB6" s="93" t="s">
        <v>227</v>
      </c>
      <c r="AC6" s="87" t="b">
        <v>0</v>
      </c>
      <c r="AD6" s="87">
        <v>1</v>
      </c>
      <c r="AE6" s="93" t="s">
        <v>228</v>
      </c>
      <c r="AF6" s="87" t="b">
        <v>0</v>
      </c>
      <c r="AG6" s="87" t="s">
        <v>230</v>
      </c>
      <c r="AH6" s="87"/>
      <c r="AI6" s="93" t="s">
        <v>229</v>
      </c>
      <c r="AJ6" s="87" t="b">
        <v>0</v>
      </c>
      <c r="AK6" s="87">
        <v>0</v>
      </c>
      <c r="AL6" s="93" t="s">
        <v>229</v>
      </c>
      <c r="AM6" s="87" t="s">
        <v>231</v>
      </c>
      <c r="AN6" s="87" t="b">
        <v>0</v>
      </c>
      <c r="AO6" s="93" t="s">
        <v>227</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4</v>
      </c>
      <c r="BE6" s="52">
        <v>12.903225806451612</v>
      </c>
      <c r="BF6" s="51">
        <v>0</v>
      </c>
      <c r="BG6" s="52">
        <v>0</v>
      </c>
      <c r="BH6" s="51">
        <v>0</v>
      </c>
      <c r="BI6" s="52">
        <v>0</v>
      </c>
      <c r="BJ6" s="51">
        <v>27</v>
      </c>
      <c r="BK6" s="52">
        <v>87.09677419354838</v>
      </c>
      <c r="BL6" s="51">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U5" r:id="rId1" display="https://pbs.twimg.com/media/D3FTGx_XcAEv5nR.png"/>
    <hyperlink ref="V3" r:id="rId2" display="http://pbs.twimg.com/profile_images/1065831848452845568/n7lxKDCg_normal.jpg"/>
    <hyperlink ref="V4" r:id="rId3" display="http://pbs.twimg.com/profile_images/1065831848452845568/n7lxKDCg_normal.jpg"/>
    <hyperlink ref="V5" r:id="rId4" display="https://pbs.twimg.com/media/D3FTGx_XcAEv5nR.png"/>
    <hyperlink ref="V6" r:id="rId5" display="http://pbs.twimg.com/profile_images/1065831848452845568/n7lxKDCg_normal.jpg"/>
    <hyperlink ref="X3" r:id="rId6" display="https://twitter.com/#!/sajewellness/status/1126562857162825728"/>
    <hyperlink ref="X4" r:id="rId7" display="https://twitter.com/#!/sajewellness/status/1126562857162825728"/>
    <hyperlink ref="X5" r:id="rId8" display="https://twitter.com/#!/myvcc/status/1112761960490254337"/>
    <hyperlink ref="X6" r:id="rId9" display="https://twitter.com/#!/sajewellness/status/1126562857162825728"/>
  </hyperlinks>
  <printOptions/>
  <pageMargins left="0.7" right="0.7" top="0.75" bottom="0.75" header="0.3" footer="0.3"/>
  <pageSetup horizontalDpi="600" verticalDpi="600" orientation="portrait" r:id="rId13"/>
  <legacyDrawing r:id="rId11"/>
  <tableParts>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389</v>
      </c>
      <c r="B1" s="13" t="s">
        <v>390</v>
      </c>
      <c r="C1" s="13" t="s">
        <v>391</v>
      </c>
      <c r="D1" s="13" t="s">
        <v>144</v>
      </c>
      <c r="E1" s="13" t="s">
        <v>393</v>
      </c>
      <c r="F1" s="13" t="s">
        <v>394</v>
      </c>
      <c r="G1" s="13" t="s">
        <v>395</v>
      </c>
    </row>
    <row r="2" spans="1:7" ht="15">
      <c r="A2" s="86" t="s">
        <v>354</v>
      </c>
      <c r="B2" s="86">
        <v>6</v>
      </c>
      <c r="C2" s="124">
        <v>0.0967741935483871</v>
      </c>
      <c r="D2" s="86" t="s">
        <v>392</v>
      </c>
      <c r="E2" s="86"/>
      <c r="F2" s="86"/>
      <c r="G2" s="86"/>
    </row>
    <row r="3" spans="1:7" ht="15">
      <c r="A3" s="86" t="s">
        <v>355</v>
      </c>
      <c r="B3" s="86">
        <v>0</v>
      </c>
      <c r="C3" s="124">
        <v>0</v>
      </c>
      <c r="D3" s="86" t="s">
        <v>392</v>
      </c>
      <c r="E3" s="86"/>
      <c r="F3" s="86"/>
      <c r="G3" s="86"/>
    </row>
    <row r="4" spans="1:7" ht="15">
      <c r="A4" s="86" t="s">
        <v>356</v>
      </c>
      <c r="B4" s="86">
        <v>0</v>
      </c>
      <c r="C4" s="124">
        <v>0</v>
      </c>
      <c r="D4" s="86" t="s">
        <v>392</v>
      </c>
      <c r="E4" s="86"/>
      <c r="F4" s="86"/>
      <c r="G4" s="86"/>
    </row>
    <row r="5" spans="1:7" ht="15">
      <c r="A5" s="86" t="s">
        <v>357</v>
      </c>
      <c r="B5" s="86">
        <v>56</v>
      </c>
      <c r="C5" s="124">
        <v>0.903225806451613</v>
      </c>
      <c r="D5" s="86" t="s">
        <v>392</v>
      </c>
      <c r="E5" s="86"/>
      <c r="F5" s="86"/>
      <c r="G5" s="86"/>
    </row>
    <row r="6" spans="1:7" ht="15">
      <c r="A6" s="86" t="s">
        <v>358</v>
      </c>
      <c r="B6" s="86">
        <v>62</v>
      </c>
      <c r="C6" s="124">
        <v>1</v>
      </c>
      <c r="D6" s="86" t="s">
        <v>392</v>
      </c>
      <c r="E6" s="86"/>
      <c r="F6" s="86"/>
      <c r="G6" s="8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6" t="s">
        <v>396</v>
      </c>
      <c r="B1" s="86" t="s">
        <v>397</v>
      </c>
      <c r="C1" s="86" t="s">
        <v>390</v>
      </c>
      <c r="D1" s="86" t="s">
        <v>391</v>
      </c>
      <c r="E1" s="86" t="s">
        <v>398</v>
      </c>
      <c r="F1" s="86" t="s">
        <v>144</v>
      </c>
      <c r="G1" s="86" t="s">
        <v>399</v>
      </c>
      <c r="H1" s="86" t="s">
        <v>400</v>
      </c>
      <c r="I1" s="86" t="s">
        <v>401</v>
      </c>
      <c r="J1" s="86" t="s">
        <v>402</v>
      </c>
      <c r="K1" s="86" t="s">
        <v>403</v>
      </c>
      <c r="L1" s="86" t="s">
        <v>404</v>
      </c>
    </row>
    <row r="2" spans="1:12" ht="15">
      <c r="A2" s="86"/>
      <c r="B2" s="86"/>
      <c r="C2" s="86"/>
      <c r="D2" s="124"/>
      <c r="E2" s="124"/>
      <c r="F2" s="86"/>
      <c r="G2" s="86"/>
      <c r="H2" s="86"/>
      <c r="I2" s="86"/>
      <c r="J2" s="86"/>
      <c r="K2" s="86"/>
      <c r="L2" s="8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327</v>
      </c>
      <c r="BB2" s="13" t="s">
        <v>331</v>
      </c>
      <c r="BC2" s="13" t="s">
        <v>332</v>
      </c>
      <c r="BD2" s="68" t="s">
        <v>405</v>
      </c>
      <c r="BE2" s="68" t="s">
        <v>406</v>
      </c>
      <c r="BF2" s="68" t="s">
        <v>407</v>
      </c>
      <c r="BG2" s="68" t="s">
        <v>408</v>
      </c>
      <c r="BH2" s="68" t="s">
        <v>409</v>
      </c>
      <c r="BI2" s="68" t="s">
        <v>410</v>
      </c>
      <c r="BJ2" s="68" t="s">
        <v>411</v>
      </c>
      <c r="BK2" s="68" t="s">
        <v>412</v>
      </c>
      <c r="BL2" s="68" t="s">
        <v>413</v>
      </c>
    </row>
    <row r="3" spans="1:64" ht="15" customHeight="1">
      <c r="A3" s="85" t="s">
        <v>212</v>
      </c>
      <c r="B3" s="85" t="s">
        <v>214</v>
      </c>
      <c r="C3" s="53"/>
      <c r="D3" s="54"/>
      <c r="E3" s="66"/>
      <c r="F3" s="55"/>
      <c r="G3" s="53"/>
      <c r="H3" s="57"/>
      <c r="I3" s="56"/>
      <c r="J3" s="56"/>
      <c r="K3" s="36" t="s">
        <v>65</v>
      </c>
      <c r="L3" s="62">
        <v>3</v>
      </c>
      <c r="M3" s="62"/>
      <c r="N3" s="63"/>
      <c r="O3" s="86" t="s">
        <v>216</v>
      </c>
      <c r="P3" s="88">
        <v>43594.792708333334</v>
      </c>
      <c r="Q3" s="86" t="s">
        <v>218</v>
      </c>
      <c r="R3" s="86"/>
      <c r="S3" s="86"/>
      <c r="T3" s="86"/>
      <c r="U3" s="86"/>
      <c r="V3" s="91" t="s">
        <v>222</v>
      </c>
      <c r="W3" s="88">
        <v>43594.792708333334</v>
      </c>
      <c r="X3" s="91" t="s">
        <v>223</v>
      </c>
      <c r="Y3" s="86"/>
      <c r="Z3" s="86"/>
      <c r="AA3" s="92" t="s">
        <v>225</v>
      </c>
      <c r="AB3" s="92" t="s">
        <v>227</v>
      </c>
      <c r="AC3" s="86" t="b">
        <v>0</v>
      </c>
      <c r="AD3" s="86">
        <v>1</v>
      </c>
      <c r="AE3" s="92" t="s">
        <v>228</v>
      </c>
      <c r="AF3" s="86" t="b">
        <v>0</v>
      </c>
      <c r="AG3" s="86" t="s">
        <v>230</v>
      </c>
      <c r="AH3" s="86"/>
      <c r="AI3" s="92" t="s">
        <v>229</v>
      </c>
      <c r="AJ3" s="86" t="b">
        <v>0</v>
      </c>
      <c r="AK3" s="86">
        <v>0</v>
      </c>
      <c r="AL3" s="92" t="s">
        <v>229</v>
      </c>
      <c r="AM3" s="86" t="s">
        <v>231</v>
      </c>
      <c r="AN3" s="86" t="b">
        <v>0</v>
      </c>
      <c r="AO3" s="92" t="s">
        <v>227</v>
      </c>
      <c r="AP3" s="86" t="s">
        <v>176</v>
      </c>
      <c r="AQ3" s="86">
        <v>0</v>
      </c>
      <c r="AR3" s="86">
        <v>0</v>
      </c>
      <c r="AS3" s="86"/>
      <c r="AT3" s="86"/>
      <c r="AU3" s="86"/>
      <c r="AV3" s="86"/>
      <c r="AW3" s="86"/>
      <c r="AX3" s="86"/>
      <c r="AY3" s="86"/>
      <c r="AZ3" s="86"/>
      <c r="BA3">
        <v>1</v>
      </c>
      <c r="BB3" s="86" t="str">
        <f>REPLACE(INDEX(GroupVertices[Group],MATCH(Edges24[[#This Row],[Vertex 1]],GroupVertices[Vertex],0)),1,1,"")</f>
        <v>1</v>
      </c>
      <c r="BC3" s="86" t="str">
        <f>REPLACE(INDEX(GroupVertices[Group],MATCH(Edges24[[#This Row],[Vertex 2]],GroupVertices[Vertex],0)),1,1,"")</f>
        <v>1</v>
      </c>
      <c r="BD3" s="51"/>
      <c r="BE3" s="52"/>
      <c r="BF3" s="51"/>
      <c r="BG3" s="52"/>
      <c r="BH3" s="51"/>
      <c r="BI3" s="52"/>
      <c r="BJ3" s="51"/>
      <c r="BK3" s="52"/>
      <c r="BL3" s="51"/>
    </row>
    <row r="4" spans="1:64" ht="15" customHeight="1">
      <c r="A4" s="85" t="s">
        <v>212</v>
      </c>
      <c r="B4" s="85" t="s">
        <v>215</v>
      </c>
      <c r="C4" s="53"/>
      <c r="D4" s="54"/>
      <c r="E4" s="66"/>
      <c r="F4" s="55"/>
      <c r="G4" s="53"/>
      <c r="H4" s="57"/>
      <c r="I4" s="56"/>
      <c r="J4" s="56"/>
      <c r="K4" s="36" t="s">
        <v>65</v>
      </c>
      <c r="L4" s="84">
        <v>4</v>
      </c>
      <c r="M4" s="84"/>
      <c r="N4" s="63"/>
      <c r="O4" s="87" t="s">
        <v>216</v>
      </c>
      <c r="P4" s="89">
        <v>43594.792708333334</v>
      </c>
      <c r="Q4" s="87" t="s">
        <v>218</v>
      </c>
      <c r="R4" s="87"/>
      <c r="S4" s="87"/>
      <c r="T4" s="87"/>
      <c r="U4" s="87"/>
      <c r="V4" s="90" t="s">
        <v>222</v>
      </c>
      <c r="W4" s="89">
        <v>43594.792708333334</v>
      </c>
      <c r="X4" s="90" t="s">
        <v>223</v>
      </c>
      <c r="Y4" s="87"/>
      <c r="Z4" s="87"/>
      <c r="AA4" s="93" t="s">
        <v>225</v>
      </c>
      <c r="AB4" s="93" t="s">
        <v>227</v>
      </c>
      <c r="AC4" s="87" t="b">
        <v>0</v>
      </c>
      <c r="AD4" s="87">
        <v>1</v>
      </c>
      <c r="AE4" s="93" t="s">
        <v>228</v>
      </c>
      <c r="AF4" s="87" t="b">
        <v>0</v>
      </c>
      <c r="AG4" s="87" t="s">
        <v>230</v>
      </c>
      <c r="AH4" s="87"/>
      <c r="AI4" s="93" t="s">
        <v>229</v>
      </c>
      <c r="AJ4" s="87" t="b">
        <v>0</v>
      </c>
      <c r="AK4" s="87">
        <v>0</v>
      </c>
      <c r="AL4" s="93" t="s">
        <v>229</v>
      </c>
      <c r="AM4" s="87" t="s">
        <v>231</v>
      </c>
      <c r="AN4" s="87" t="b">
        <v>0</v>
      </c>
      <c r="AO4" s="93" t="s">
        <v>227</v>
      </c>
      <c r="AP4" s="87" t="s">
        <v>176</v>
      </c>
      <c r="AQ4" s="87">
        <v>0</v>
      </c>
      <c r="AR4" s="87">
        <v>0</v>
      </c>
      <c r="AS4" s="87"/>
      <c r="AT4" s="87"/>
      <c r="AU4" s="87"/>
      <c r="AV4" s="87"/>
      <c r="AW4" s="87"/>
      <c r="AX4" s="87"/>
      <c r="AY4" s="87"/>
      <c r="AZ4" s="87"/>
      <c r="BA4">
        <v>1</v>
      </c>
      <c r="BB4" s="86" t="str">
        <f>REPLACE(INDEX(GroupVertices[Group],MATCH(Edges24[[#This Row],[Vertex 1]],GroupVertices[Vertex],0)),1,1,"")</f>
        <v>1</v>
      </c>
      <c r="BC4" s="86" t="str">
        <f>REPLACE(INDEX(GroupVertices[Group],MATCH(Edges24[[#This Row],[Vertex 2]],GroupVertices[Vertex],0)),1,1,"")</f>
        <v>1</v>
      </c>
      <c r="BD4" s="51"/>
      <c r="BE4" s="52"/>
      <c r="BF4" s="51"/>
      <c r="BG4" s="52"/>
      <c r="BH4" s="51"/>
      <c r="BI4" s="52"/>
      <c r="BJ4" s="51"/>
      <c r="BK4" s="52"/>
      <c r="BL4" s="51"/>
    </row>
    <row r="5" spans="1:64" ht="15">
      <c r="A5" s="85" t="s">
        <v>213</v>
      </c>
      <c r="B5" s="85" t="s">
        <v>213</v>
      </c>
      <c r="C5" s="53"/>
      <c r="D5" s="54"/>
      <c r="E5" s="66"/>
      <c r="F5" s="55"/>
      <c r="G5" s="53"/>
      <c r="H5" s="57"/>
      <c r="I5" s="56"/>
      <c r="J5" s="56"/>
      <c r="K5" s="36" t="s">
        <v>65</v>
      </c>
      <c r="L5" s="84">
        <v>5</v>
      </c>
      <c r="M5" s="84"/>
      <c r="N5" s="63"/>
      <c r="O5" s="87" t="s">
        <v>176</v>
      </c>
      <c r="P5" s="89">
        <v>43556.70949074074</v>
      </c>
      <c r="Q5" s="87" t="s">
        <v>219</v>
      </c>
      <c r="R5" s="87"/>
      <c r="S5" s="87"/>
      <c r="T5" s="87" t="s">
        <v>220</v>
      </c>
      <c r="U5" s="90" t="s">
        <v>221</v>
      </c>
      <c r="V5" s="90" t="s">
        <v>221</v>
      </c>
      <c r="W5" s="89">
        <v>43556.70949074074</v>
      </c>
      <c r="X5" s="90" t="s">
        <v>224</v>
      </c>
      <c r="Y5" s="87"/>
      <c r="Z5" s="87"/>
      <c r="AA5" s="93" t="s">
        <v>226</v>
      </c>
      <c r="AB5" s="87"/>
      <c r="AC5" s="87" t="b">
        <v>0</v>
      </c>
      <c r="AD5" s="87">
        <v>0</v>
      </c>
      <c r="AE5" s="93" t="s">
        <v>229</v>
      </c>
      <c r="AF5" s="87" t="b">
        <v>0</v>
      </c>
      <c r="AG5" s="87" t="s">
        <v>230</v>
      </c>
      <c r="AH5" s="87"/>
      <c r="AI5" s="93" t="s">
        <v>229</v>
      </c>
      <c r="AJ5" s="87" t="b">
        <v>0</v>
      </c>
      <c r="AK5" s="87">
        <v>0</v>
      </c>
      <c r="AL5" s="93" t="s">
        <v>229</v>
      </c>
      <c r="AM5" s="87" t="s">
        <v>232</v>
      </c>
      <c r="AN5" s="87" t="b">
        <v>0</v>
      </c>
      <c r="AO5" s="93" t="s">
        <v>226</v>
      </c>
      <c r="AP5" s="87" t="s">
        <v>176</v>
      </c>
      <c r="AQ5" s="87">
        <v>0</v>
      </c>
      <c r="AR5" s="87">
        <v>0</v>
      </c>
      <c r="AS5" s="87"/>
      <c r="AT5" s="87"/>
      <c r="AU5" s="87"/>
      <c r="AV5" s="87"/>
      <c r="AW5" s="87"/>
      <c r="AX5" s="87"/>
      <c r="AY5" s="87"/>
      <c r="AZ5" s="87"/>
      <c r="BA5">
        <v>1</v>
      </c>
      <c r="BB5" s="86" t="str">
        <f>REPLACE(INDEX(GroupVertices[Group],MATCH(Edges24[[#This Row],[Vertex 1]],GroupVertices[Vertex],0)),1,1,"")</f>
        <v>1</v>
      </c>
      <c r="BC5" s="86" t="str">
        <f>REPLACE(INDEX(GroupVertices[Group],MATCH(Edges24[[#This Row],[Vertex 2]],GroupVertices[Vertex],0)),1,1,"")</f>
        <v>1</v>
      </c>
      <c r="BD5" s="51">
        <v>2</v>
      </c>
      <c r="BE5" s="52">
        <v>6.451612903225806</v>
      </c>
      <c r="BF5" s="51">
        <v>0</v>
      </c>
      <c r="BG5" s="52">
        <v>0</v>
      </c>
      <c r="BH5" s="51">
        <v>0</v>
      </c>
      <c r="BI5" s="52">
        <v>0</v>
      </c>
      <c r="BJ5" s="51">
        <v>29</v>
      </c>
      <c r="BK5" s="52">
        <v>93.54838709677419</v>
      </c>
      <c r="BL5" s="51">
        <v>31</v>
      </c>
    </row>
    <row r="6" spans="1:64" ht="15">
      <c r="A6" s="85" t="s">
        <v>212</v>
      </c>
      <c r="B6" s="85" t="s">
        <v>213</v>
      </c>
      <c r="C6" s="53"/>
      <c r="D6" s="54"/>
      <c r="E6" s="66"/>
      <c r="F6" s="55"/>
      <c r="G6" s="53"/>
      <c r="H6" s="57"/>
      <c r="I6" s="56"/>
      <c r="J6" s="56"/>
      <c r="K6" s="36" t="s">
        <v>65</v>
      </c>
      <c r="L6" s="84">
        <v>6</v>
      </c>
      <c r="M6" s="84"/>
      <c r="N6" s="63"/>
      <c r="O6" s="87" t="s">
        <v>217</v>
      </c>
      <c r="P6" s="89">
        <v>43594.792708333334</v>
      </c>
      <c r="Q6" s="87" t="s">
        <v>218</v>
      </c>
      <c r="R6" s="87"/>
      <c r="S6" s="87"/>
      <c r="T6" s="87"/>
      <c r="U6" s="87"/>
      <c r="V6" s="90" t="s">
        <v>222</v>
      </c>
      <c r="W6" s="89">
        <v>43594.792708333334</v>
      </c>
      <c r="X6" s="90" t="s">
        <v>223</v>
      </c>
      <c r="Y6" s="87"/>
      <c r="Z6" s="87"/>
      <c r="AA6" s="93" t="s">
        <v>225</v>
      </c>
      <c r="AB6" s="93" t="s">
        <v>227</v>
      </c>
      <c r="AC6" s="87" t="b">
        <v>0</v>
      </c>
      <c r="AD6" s="87">
        <v>1</v>
      </c>
      <c r="AE6" s="93" t="s">
        <v>228</v>
      </c>
      <c r="AF6" s="87" t="b">
        <v>0</v>
      </c>
      <c r="AG6" s="87" t="s">
        <v>230</v>
      </c>
      <c r="AH6" s="87"/>
      <c r="AI6" s="93" t="s">
        <v>229</v>
      </c>
      <c r="AJ6" s="87" t="b">
        <v>0</v>
      </c>
      <c r="AK6" s="87">
        <v>0</v>
      </c>
      <c r="AL6" s="93" t="s">
        <v>229</v>
      </c>
      <c r="AM6" s="87" t="s">
        <v>231</v>
      </c>
      <c r="AN6" s="87" t="b">
        <v>0</v>
      </c>
      <c r="AO6" s="93" t="s">
        <v>227</v>
      </c>
      <c r="AP6" s="87" t="s">
        <v>176</v>
      </c>
      <c r="AQ6" s="87">
        <v>0</v>
      </c>
      <c r="AR6" s="87">
        <v>0</v>
      </c>
      <c r="AS6" s="87"/>
      <c r="AT6" s="87"/>
      <c r="AU6" s="87"/>
      <c r="AV6" s="87"/>
      <c r="AW6" s="87"/>
      <c r="AX6" s="87"/>
      <c r="AY6" s="87"/>
      <c r="AZ6" s="87"/>
      <c r="BA6">
        <v>1</v>
      </c>
      <c r="BB6" s="86" t="str">
        <f>REPLACE(INDEX(GroupVertices[Group],MATCH(Edges24[[#This Row],[Vertex 1]],GroupVertices[Vertex],0)),1,1,"")</f>
        <v>1</v>
      </c>
      <c r="BC6" s="86" t="str">
        <f>REPLACE(INDEX(GroupVertices[Group],MATCH(Edges24[[#This Row],[Vertex 2]],GroupVertices[Vertex],0)),1,1,"")</f>
        <v>1</v>
      </c>
      <c r="BD6" s="51">
        <v>4</v>
      </c>
      <c r="BE6" s="52">
        <v>12.903225806451612</v>
      </c>
      <c r="BF6" s="51">
        <v>0</v>
      </c>
      <c r="BG6" s="52">
        <v>0</v>
      </c>
      <c r="BH6" s="51">
        <v>0</v>
      </c>
      <c r="BI6" s="52">
        <v>0</v>
      </c>
      <c r="BJ6" s="51">
        <v>27</v>
      </c>
      <c r="BK6" s="52">
        <v>87.09677419354838</v>
      </c>
      <c r="BL6" s="51">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U5" r:id="rId1" display="https://pbs.twimg.com/media/D3FTGx_XcAEv5nR.png"/>
    <hyperlink ref="V3" r:id="rId2" display="http://pbs.twimg.com/profile_images/1065831848452845568/n7lxKDCg_normal.jpg"/>
    <hyperlink ref="V4" r:id="rId3" display="http://pbs.twimg.com/profile_images/1065831848452845568/n7lxKDCg_normal.jpg"/>
    <hyperlink ref="V5" r:id="rId4" display="https://pbs.twimg.com/media/D3FTGx_XcAEv5nR.png"/>
    <hyperlink ref="V6" r:id="rId5" display="http://pbs.twimg.com/profile_images/1065831848452845568/n7lxKDCg_normal.jpg"/>
    <hyperlink ref="X3" r:id="rId6" display="https://twitter.com/#!/sajewellness/status/1126562857162825728"/>
    <hyperlink ref="X4" r:id="rId7" display="https://twitter.com/#!/sajewellness/status/1126562857162825728"/>
    <hyperlink ref="X5" r:id="rId8" display="https://twitter.com/#!/myvcc/status/1112761960490254337"/>
    <hyperlink ref="X6" r:id="rId9" display="https://twitter.com/#!/sajewellness/status/1126562857162825728"/>
  </hyperlinks>
  <printOptions/>
  <pageMargins left="0.7" right="0.7" top="0.75" bottom="0.75" header="0.3" footer="0.3"/>
  <pageSetup horizontalDpi="600" verticalDpi="600" orientation="portrait" r:id="rId13"/>
  <legacyDrawing r:id="rId11"/>
  <tableParts>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416</v>
      </c>
      <c r="B1" s="13" t="s">
        <v>34</v>
      </c>
    </row>
    <row r="2" spans="1:2" ht="15">
      <c r="A2" s="117" t="s">
        <v>212</v>
      </c>
      <c r="B2" s="86">
        <v>6</v>
      </c>
    </row>
    <row r="3" spans="1:2" ht="15">
      <c r="A3" s="117" t="s">
        <v>213</v>
      </c>
      <c r="B3" s="86">
        <v>0</v>
      </c>
    </row>
    <row r="4" spans="1:2" ht="15">
      <c r="A4" s="117" t="s">
        <v>215</v>
      </c>
      <c r="B4" s="86">
        <v>0</v>
      </c>
    </row>
    <row r="5" spans="1:2" ht="15">
      <c r="A5" s="117" t="s">
        <v>214</v>
      </c>
      <c r="B5" s="86">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418</v>
      </c>
      <c r="B25" t="s">
        <v>417</v>
      </c>
    </row>
    <row r="26" spans="1:2" ht="15">
      <c r="A26" s="127">
        <v>43556.70949074074</v>
      </c>
      <c r="B26" s="3">
        <v>1</v>
      </c>
    </row>
    <row r="27" spans="1:2" ht="15">
      <c r="A27" s="127">
        <v>43594.792708333334</v>
      </c>
      <c r="B27" s="3">
        <v>3</v>
      </c>
    </row>
    <row r="28" spans="1:2" ht="15">
      <c r="A28" s="127" t="s">
        <v>419</v>
      </c>
      <c r="B28"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192</v>
      </c>
      <c r="AT2" s="13" t="s">
        <v>248</v>
      </c>
      <c r="AU2" s="13" t="s">
        <v>249</v>
      </c>
      <c r="AV2" s="13" t="s">
        <v>250</v>
      </c>
      <c r="AW2" s="13" t="s">
        <v>251</v>
      </c>
      <c r="AX2" s="13" t="s">
        <v>252</v>
      </c>
      <c r="AY2" s="13" t="s">
        <v>253</v>
      </c>
      <c r="AZ2" s="13" t="s">
        <v>330</v>
      </c>
      <c r="BA2" s="122" t="s">
        <v>375</v>
      </c>
      <c r="BB2" s="122" t="s">
        <v>376</v>
      </c>
      <c r="BC2" s="122" t="s">
        <v>377</v>
      </c>
      <c r="BD2" s="122" t="s">
        <v>378</v>
      </c>
      <c r="BE2" s="122" t="s">
        <v>379</v>
      </c>
      <c r="BF2" s="122" t="s">
        <v>380</v>
      </c>
      <c r="BG2" s="122" t="s">
        <v>381</v>
      </c>
      <c r="BH2" s="122" t="s">
        <v>384</v>
      </c>
      <c r="BI2" s="122" t="s">
        <v>385</v>
      </c>
      <c r="BJ2" s="122" t="s">
        <v>388</v>
      </c>
      <c r="BK2" s="122" t="s">
        <v>405</v>
      </c>
      <c r="BL2" s="122" t="s">
        <v>406</v>
      </c>
      <c r="BM2" s="122" t="s">
        <v>407</v>
      </c>
      <c r="BN2" s="122" t="s">
        <v>408</v>
      </c>
      <c r="BO2" s="122" t="s">
        <v>409</v>
      </c>
      <c r="BP2" s="122" t="s">
        <v>410</v>
      </c>
      <c r="BQ2" s="122" t="s">
        <v>411</v>
      </c>
      <c r="BR2" s="122" t="s">
        <v>412</v>
      </c>
      <c r="BS2" s="122" t="s">
        <v>414</v>
      </c>
      <c r="BT2" s="3"/>
      <c r="BU2" s="3"/>
    </row>
    <row r="3" spans="1:73" ht="15" customHeight="1">
      <c r="A3" s="50" t="s">
        <v>212</v>
      </c>
      <c r="B3" s="53"/>
      <c r="C3" s="53" t="s">
        <v>64</v>
      </c>
      <c r="D3" s="54">
        <v>1000</v>
      </c>
      <c r="E3" s="55"/>
      <c r="F3" s="113" t="s">
        <v>222</v>
      </c>
      <c r="G3" s="53"/>
      <c r="H3" s="57" t="s">
        <v>212</v>
      </c>
      <c r="I3" s="56"/>
      <c r="J3" s="56"/>
      <c r="K3" s="115" t="s">
        <v>285</v>
      </c>
      <c r="L3" s="59">
        <v>9999</v>
      </c>
      <c r="M3" s="60">
        <v>7401.7939453125</v>
      </c>
      <c r="N3" s="60">
        <v>2676.202880859375</v>
      </c>
      <c r="O3" s="58"/>
      <c r="P3" s="61"/>
      <c r="Q3" s="61"/>
      <c r="R3" s="51"/>
      <c r="S3" s="51">
        <v>0</v>
      </c>
      <c r="T3" s="51">
        <v>3</v>
      </c>
      <c r="U3" s="52">
        <v>6</v>
      </c>
      <c r="V3" s="52">
        <v>0.333333</v>
      </c>
      <c r="W3" s="52">
        <v>0.333334</v>
      </c>
      <c r="X3" s="52">
        <v>1.669717</v>
      </c>
      <c r="Y3" s="52">
        <v>0</v>
      </c>
      <c r="Z3" s="52">
        <v>0</v>
      </c>
      <c r="AA3" s="62">
        <v>3</v>
      </c>
      <c r="AB3" s="62"/>
      <c r="AC3" s="63"/>
      <c r="AD3" s="86" t="s">
        <v>254</v>
      </c>
      <c r="AE3" s="86">
        <v>2573</v>
      </c>
      <c r="AF3" s="86">
        <v>22835</v>
      </c>
      <c r="AG3" s="86">
        <v>14411</v>
      </c>
      <c r="AH3" s="86">
        <v>8676</v>
      </c>
      <c r="AI3" s="86"/>
      <c r="AJ3" s="86" t="s">
        <v>258</v>
      </c>
      <c r="AK3" s="86" t="s">
        <v>262</v>
      </c>
      <c r="AL3" s="91" t="s">
        <v>266</v>
      </c>
      <c r="AM3" s="86"/>
      <c r="AN3" s="88">
        <v>39943.25434027778</v>
      </c>
      <c r="AO3" s="91" t="s">
        <v>271</v>
      </c>
      <c r="AP3" s="86" t="b">
        <v>0</v>
      </c>
      <c r="AQ3" s="86" t="b">
        <v>0</v>
      </c>
      <c r="AR3" s="86" t="b">
        <v>1</v>
      </c>
      <c r="AS3" s="86" t="s">
        <v>230</v>
      </c>
      <c r="AT3" s="86">
        <v>175</v>
      </c>
      <c r="AU3" s="91" t="s">
        <v>274</v>
      </c>
      <c r="AV3" s="86" t="b">
        <v>1</v>
      </c>
      <c r="AW3" s="86" t="s">
        <v>280</v>
      </c>
      <c r="AX3" s="91" t="s">
        <v>281</v>
      </c>
      <c r="AY3" s="86" t="s">
        <v>66</v>
      </c>
      <c r="AZ3" s="86" t="str">
        <f>REPLACE(INDEX(GroupVertices[Group],MATCH(Vertices[[#This Row],[Vertex]],GroupVertices[Vertex],0)),1,1,"")</f>
        <v>1</v>
      </c>
      <c r="BA3" s="51"/>
      <c r="BB3" s="51"/>
      <c r="BC3" s="51"/>
      <c r="BD3" s="51"/>
      <c r="BE3" s="51"/>
      <c r="BF3" s="51"/>
      <c r="BG3" s="123" t="s">
        <v>382</v>
      </c>
      <c r="BH3" s="123" t="s">
        <v>382</v>
      </c>
      <c r="BI3" s="123" t="s">
        <v>386</v>
      </c>
      <c r="BJ3" s="123" t="s">
        <v>386</v>
      </c>
      <c r="BK3" s="123">
        <v>4</v>
      </c>
      <c r="BL3" s="125">
        <v>12.903225806451612</v>
      </c>
      <c r="BM3" s="123">
        <v>0</v>
      </c>
      <c r="BN3" s="125">
        <v>0</v>
      </c>
      <c r="BO3" s="123">
        <v>0</v>
      </c>
      <c r="BP3" s="125">
        <v>0</v>
      </c>
      <c r="BQ3" s="123">
        <v>27</v>
      </c>
      <c r="BR3" s="125">
        <v>87.09677419354838</v>
      </c>
      <c r="BS3" s="123">
        <v>31</v>
      </c>
      <c r="BT3" s="3"/>
      <c r="BU3" s="3"/>
    </row>
    <row r="4" spans="1:76" ht="15">
      <c r="A4" s="14" t="s">
        <v>214</v>
      </c>
      <c r="B4" s="15"/>
      <c r="C4" s="15" t="s">
        <v>64</v>
      </c>
      <c r="D4" s="94">
        <v>162</v>
      </c>
      <c r="E4" s="82"/>
      <c r="F4" s="113" t="s">
        <v>277</v>
      </c>
      <c r="G4" s="15"/>
      <c r="H4" s="16" t="s">
        <v>214</v>
      </c>
      <c r="I4" s="67"/>
      <c r="J4" s="67"/>
      <c r="K4" s="115" t="s">
        <v>286</v>
      </c>
      <c r="L4" s="95">
        <v>1</v>
      </c>
      <c r="M4" s="96">
        <v>7401.7939453125</v>
      </c>
      <c r="N4" s="96">
        <v>7322.796875</v>
      </c>
      <c r="O4" s="78"/>
      <c r="P4" s="97"/>
      <c r="Q4" s="97"/>
      <c r="R4" s="98"/>
      <c r="S4" s="51">
        <v>1</v>
      </c>
      <c r="T4" s="51">
        <v>0</v>
      </c>
      <c r="U4" s="52">
        <v>0</v>
      </c>
      <c r="V4" s="52">
        <v>0.2</v>
      </c>
      <c r="W4" s="52">
        <v>0.166667</v>
      </c>
      <c r="X4" s="52">
        <v>0.623075</v>
      </c>
      <c r="Y4" s="52">
        <v>0</v>
      </c>
      <c r="Z4" s="52">
        <v>0</v>
      </c>
      <c r="AA4" s="83">
        <v>4</v>
      </c>
      <c r="AB4" s="83"/>
      <c r="AC4" s="99"/>
      <c r="AD4" s="86" t="s">
        <v>255</v>
      </c>
      <c r="AE4" s="86">
        <v>637</v>
      </c>
      <c r="AF4" s="86">
        <v>177</v>
      </c>
      <c r="AG4" s="86">
        <v>392</v>
      </c>
      <c r="AH4" s="86">
        <v>278</v>
      </c>
      <c r="AI4" s="86">
        <v>-28800</v>
      </c>
      <c r="AJ4" s="86" t="s">
        <v>259</v>
      </c>
      <c r="AK4" s="86" t="s">
        <v>263</v>
      </c>
      <c r="AL4" s="91" t="s">
        <v>267</v>
      </c>
      <c r="AM4" s="86" t="s">
        <v>270</v>
      </c>
      <c r="AN4" s="88">
        <v>41611.82471064815</v>
      </c>
      <c r="AO4" s="91" t="s">
        <v>272</v>
      </c>
      <c r="AP4" s="86" t="b">
        <v>0</v>
      </c>
      <c r="AQ4" s="86" t="b">
        <v>0</v>
      </c>
      <c r="AR4" s="86" t="b">
        <v>1</v>
      </c>
      <c r="AS4" s="86" t="s">
        <v>230</v>
      </c>
      <c r="AT4" s="86">
        <v>12</v>
      </c>
      <c r="AU4" s="91" t="s">
        <v>275</v>
      </c>
      <c r="AV4" s="86" t="b">
        <v>0</v>
      </c>
      <c r="AW4" s="86" t="s">
        <v>280</v>
      </c>
      <c r="AX4" s="91" t="s">
        <v>282</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215</v>
      </c>
      <c r="B5" s="15"/>
      <c r="C5" s="15" t="s">
        <v>64</v>
      </c>
      <c r="D5" s="94">
        <v>225.1536231884058</v>
      </c>
      <c r="E5" s="82"/>
      <c r="F5" s="113" t="s">
        <v>278</v>
      </c>
      <c r="G5" s="15"/>
      <c r="H5" s="16" t="s">
        <v>215</v>
      </c>
      <c r="I5" s="67"/>
      <c r="J5" s="67"/>
      <c r="K5" s="115" t="s">
        <v>287</v>
      </c>
      <c r="L5" s="95">
        <v>1</v>
      </c>
      <c r="M5" s="96">
        <v>2597.2060546875</v>
      </c>
      <c r="N5" s="96">
        <v>7322.796875</v>
      </c>
      <c r="O5" s="78"/>
      <c r="P5" s="97"/>
      <c r="Q5" s="97"/>
      <c r="R5" s="98"/>
      <c r="S5" s="51">
        <v>1</v>
      </c>
      <c r="T5" s="51">
        <v>0</v>
      </c>
      <c r="U5" s="52">
        <v>0</v>
      </c>
      <c r="V5" s="52">
        <v>0.2</v>
      </c>
      <c r="W5" s="52">
        <v>0.166667</v>
      </c>
      <c r="X5" s="52">
        <v>0.623075</v>
      </c>
      <c r="Y5" s="52">
        <v>0</v>
      </c>
      <c r="Z5" s="52">
        <v>0</v>
      </c>
      <c r="AA5" s="83">
        <v>5</v>
      </c>
      <c r="AB5" s="83"/>
      <c r="AC5" s="99"/>
      <c r="AD5" s="86" t="s">
        <v>256</v>
      </c>
      <c r="AE5" s="86">
        <v>469</v>
      </c>
      <c r="AF5" s="86">
        <v>515</v>
      </c>
      <c r="AG5" s="86">
        <v>2783</v>
      </c>
      <c r="AH5" s="86">
        <v>35</v>
      </c>
      <c r="AI5" s="86"/>
      <c r="AJ5" s="86" t="s">
        <v>260</v>
      </c>
      <c r="AK5" s="86" t="s">
        <v>264</v>
      </c>
      <c r="AL5" s="91" t="s">
        <v>268</v>
      </c>
      <c r="AM5" s="86"/>
      <c r="AN5" s="88">
        <v>40434.93959490741</v>
      </c>
      <c r="AO5" s="86"/>
      <c r="AP5" s="86" t="b">
        <v>0</v>
      </c>
      <c r="AQ5" s="86" t="b">
        <v>0</v>
      </c>
      <c r="AR5" s="86" t="b">
        <v>1</v>
      </c>
      <c r="AS5" s="86" t="s">
        <v>230</v>
      </c>
      <c r="AT5" s="86">
        <v>9</v>
      </c>
      <c r="AU5" s="91" t="s">
        <v>276</v>
      </c>
      <c r="AV5" s="86" t="b">
        <v>0</v>
      </c>
      <c r="AW5" s="86" t="s">
        <v>280</v>
      </c>
      <c r="AX5" s="91" t="s">
        <v>283</v>
      </c>
      <c r="AY5" s="86" t="s">
        <v>65</v>
      </c>
      <c r="AZ5" s="86"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00" t="s">
        <v>213</v>
      </c>
      <c r="B6" s="101"/>
      <c r="C6" s="101" t="s">
        <v>64</v>
      </c>
      <c r="D6" s="102">
        <v>1000</v>
      </c>
      <c r="E6" s="103"/>
      <c r="F6" s="114" t="s">
        <v>279</v>
      </c>
      <c r="G6" s="101"/>
      <c r="H6" s="104" t="s">
        <v>213</v>
      </c>
      <c r="I6" s="105"/>
      <c r="J6" s="105"/>
      <c r="K6" s="116" t="s">
        <v>288</v>
      </c>
      <c r="L6" s="106">
        <v>1</v>
      </c>
      <c r="M6" s="107">
        <v>2597.2060546875</v>
      </c>
      <c r="N6" s="107">
        <v>2676.202880859375</v>
      </c>
      <c r="O6" s="108"/>
      <c r="P6" s="109"/>
      <c r="Q6" s="109"/>
      <c r="R6" s="110"/>
      <c r="S6" s="51">
        <v>2</v>
      </c>
      <c r="T6" s="51">
        <v>1</v>
      </c>
      <c r="U6" s="52">
        <v>0</v>
      </c>
      <c r="V6" s="52">
        <v>0.2</v>
      </c>
      <c r="W6" s="52">
        <v>0.333333</v>
      </c>
      <c r="X6" s="52">
        <v>1.083588</v>
      </c>
      <c r="Y6" s="52">
        <v>0</v>
      </c>
      <c r="Z6" s="52">
        <v>0</v>
      </c>
      <c r="AA6" s="111">
        <v>6</v>
      </c>
      <c r="AB6" s="111"/>
      <c r="AC6" s="112"/>
      <c r="AD6" s="86" t="s">
        <v>257</v>
      </c>
      <c r="AE6" s="86">
        <v>1145</v>
      </c>
      <c r="AF6" s="86">
        <v>4662</v>
      </c>
      <c r="AG6" s="86">
        <v>13863</v>
      </c>
      <c r="AH6" s="86">
        <v>3785</v>
      </c>
      <c r="AI6" s="86"/>
      <c r="AJ6" s="86" t="s">
        <v>261</v>
      </c>
      <c r="AK6" s="86" t="s">
        <v>265</v>
      </c>
      <c r="AL6" s="91" t="s">
        <v>269</v>
      </c>
      <c r="AM6" s="86"/>
      <c r="AN6" s="88">
        <v>39806.02952546296</v>
      </c>
      <c r="AO6" s="91" t="s">
        <v>273</v>
      </c>
      <c r="AP6" s="86" t="b">
        <v>0</v>
      </c>
      <c r="AQ6" s="86" t="b">
        <v>0</v>
      </c>
      <c r="AR6" s="86" t="b">
        <v>1</v>
      </c>
      <c r="AS6" s="86" t="s">
        <v>230</v>
      </c>
      <c r="AT6" s="86">
        <v>216</v>
      </c>
      <c r="AU6" s="91" t="s">
        <v>274</v>
      </c>
      <c r="AV6" s="86" t="b">
        <v>0</v>
      </c>
      <c r="AW6" s="86" t="s">
        <v>280</v>
      </c>
      <c r="AX6" s="91" t="s">
        <v>284</v>
      </c>
      <c r="AY6" s="86" t="s">
        <v>66</v>
      </c>
      <c r="AZ6" s="86" t="str">
        <f>REPLACE(INDEX(GroupVertices[Group],MATCH(Vertices[[#This Row],[Vertex]],GroupVertices[Vertex],0)),1,1,"")</f>
        <v>1</v>
      </c>
      <c r="BA6" s="51"/>
      <c r="BB6" s="51"/>
      <c r="BC6" s="51"/>
      <c r="BD6" s="51"/>
      <c r="BE6" s="51" t="s">
        <v>220</v>
      </c>
      <c r="BF6" s="51" t="s">
        <v>220</v>
      </c>
      <c r="BG6" s="123" t="s">
        <v>383</v>
      </c>
      <c r="BH6" s="123" t="s">
        <v>383</v>
      </c>
      <c r="BI6" s="123" t="s">
        <v>387</v>
      </c>
      <c r="BJ6" s="123" t="s">
        <v>387</v>
      </c>
      <c r="BK6" s="123">
        <v>2</v>
      </c>
      <c r="BL6" s="125">
        <v>6.451612903225806</v>
      </c>
      <c r="BM6" s="123">
        <v>0</v>
      </c>
      <c r="BN6" s="125">
        <v>0</v>
      </c>
      <c r="BO6" s="123">
        <v>0</v>
      </c>
      <c r="BP6" s="125">
        <v>0</v>
      </c>
      <c r="BQ6" s="123">
        <v>29</v>
      </c>
      <c r="BR6" s="125">
        <v>93.54838709677419</v>
      </c>
      <c r="BS6" s="123">
        <v>31</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s://t.co/zI0G9YOxx9"/>
    <hyperlink ref="AL4" r:id="rId2" display="https://t.co/Sifx5hITg0"/>
    <hyperlink ref="AL5" r:id="rId3" display="https://t.co/kszr1O2M8P"/>
    <hyperlink ref="AL6" r:id="rId4" display="https://t.co/VFEAEd1hYZ"/>
    <hyperlink ref="AO3" r:id="rId5" display="https://pbs.twimg.com/profile_banners/39007088/1558710087"/>
    <hyperlink ref="AO4" r:id="rId6" display="https://pbs.twimg.com/profile_banners/2228773518/1403883529"/>
    <hyperlink ref="AO6" r:id="rId7" display="https://pbs.twimg.com/profile_banners/18346497/1556237678"/>
    <hyperlink ref="AU3" r:id="rId8" display="http://abs.twimg.com/images/themes/theme1/bg.png"/>
    <hyperlink ref="AU4" r:id="rId9" display="http://pbs.twimg.com/profile_background_images/378800000144818585/DWlGUywu.jpeg"/>
    <hyperlink ref="AU5" r:id="rId10" display="http://abs.twimg.com/images/themes/theme18/bg.gif"/>
    <hyperlink ref="AU6" r:id="rId11" display="http://abs.twimg.com/images/themes/theme1/bg.png"/>
    <hyperlink ref="F3" r:id="rId12" display="http://pbs.twimg.com/profile_images/1065831848452845568/n7lxKDCg_normal.jpg"/>
    <hyperlink ref="F4" r:id="rId13" display="http://pbs.twimg.com/profile_images/482548796753059840/-o0W89uZ_normal.png"/>
    <hyperlink ref="F5" r:id="rId14" display="http://pbs.twimg.com/profile_images/1530116815/Logo-Twitter_normal.png"/>
    <hyperlink ref="F6" r:id="rId15" display="http://pbs.twimg.com/profile_images/1026881957056008193/R8stfOcm_normal.jpg"/>
    <hyperlink ref="AX3" r:id="rId16" display="https://twitter.com/sajewellness"/>
    <hyperlink ref="AX4" r:id="rId17" display="https://twitter.com/vccsalonspa"/>
    <hyperlink ref="AX5" r:id="rId18" display="https://twitter.com/suvcc"/>
    <hyperlink ref="AX6" r:id="rId19" display="https://twitter.com/myvcc"/>
  </hyperlinks>
  <printOptions/>
  <pageMargins left="0.7" right="0.7" top="0.75" bottom="0.75" header="0.3" footer="0.3"/>
  <pageSetup horizontalDpi="600" verticalDpi="600" orientation="portrait" r:id="rId23"/>
  <legacyDrawing r:id="rId21"/>
  <tableParts>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345</v>
      </c>
      <c r="Z2" s="13" t="s">
        <v>348</v>
      </c>
      <c r="AA2" s="13" t="s">
        <v>352</v>
      </c>
      <c r="AB2" s="13" t="s">
        <v>360</v>
      </c>
      <c r="AC2" s="13" t="s">
        <v>363</v>
      </c>
      <c r="AD2" s="13" t="s">
        <v>368</v>
      </c>
      <c r="AE2" s="13" t="s">
        <v>369</v>
      </c>
      <c r="AF2" s="13" t="s">
        <v>373</v>
      </c>
      <c r="AG2" s="68" t="s">
        <v>405</v>
      </c>
      <c r="AH2" s="68" t="s">
        <v>406</v>
      </c>
      <c r="AI2" s="68" t="s">
        <v>407</v>
      </c>
      <c r="AJ2" s="68" t="s">
        <v>408</v>
      </c>
      <c r="AK2" s="68" t="s">
        <v>409</v>
      </c>
      <c r="AL2" s="68" t="s">
        <v>410</v>
      </c>
      <c r="AM2" s="68" t="s">
        <v>411</v>
      </c>
      <c r="AN2" s="68" t="s">
        <v>412</v>
      </c>
      <c r="AO2" s="68" t="s">
        <v>415</v>
      </c>
    </row>
    <row r="3" spans="1:41" ht="15">
      <c r="A3" s="85" t="s">
        <v>328</v>
      </c>
      <c r="B3" s="118" t="s">
        <v>329</v>
      </c>
      <c r="C3" s="118" t="s">
        <v>56</v>
      </c>
      <c r="D3" s="15"/>
      <c r="E3" s="15"/>
      <c r="F3" s="16" t="s">
        <v>328</v>
      </c>
      <c r="G3" s="78"/>
      <c r="H3" s="78"/>
      <c r="I3" s="64">
        <v>3</v>
      </c>
      <c r="J3" s="64"/>
      <c r="K3" s="51">
        <v>4</v>
      </c>
      <c r="L3" s="51">
        <v>4</v>
      </c>
      <c r="M3" s="51">
        <v>0</v>
      </c>
      <c r="N3" s="51">
        <v>4</v>
      </c>
      <c r="O3" s="51">
        <v>1</v>
      </c>
      <c r="P3" s="52">
        <v>0</v>
      </c>
      <c r="Q3" s="52">
        <v>0</v>
      </c>
      <c r="R3" s="51">
        <v>1</v>
      </c>
      <c r="S3" s="51">
        <v>0</v>
      </c>
      <c r="T3" s="51">
        <v>4</v>
      </c>
      <c r="U3" s="51">
        <v>4</v>
      </c>
      <c r="V3" s="51">
        <v>2</v>
      </c>
      <c r="W3" s="52">
        <v>1.125</v>
      </c>
      <c r="X3" s="52">
        <v>0.25</v>
      </c>
      <c r="Y3" s="86"/>
      <c r="Z3" s="86"/>
      <c r="AA3" s="86" t="s">
        <v>220</v>
      </c>
      <c r="AB3" s="92" t="s">
        <v>229</v>
      </c>
      <c r="AC3" s="92" t="s">
        <v>229</v>
      </c>
      <c r="AD3" s="92" t="s">
        <v>213</v>
      </c>
      <c r="AE3" s="92" t="s">
        <v>370</v>
      </c>
      <c r="AF3" s="92" t="s">
        <v>374</v>
      </c>
      <c r="AG3" s="123">
        <v>6</v>
      </c>
      <c r="AH3" s="125">
        <v>9.67741935483871</v>
      </c>
      <c r="AI3" s="123">
        <v>0</v>
      </c>
      <c r="AJ3" s="125">
        <v>0</v>
      </c>
      <c r="AK3" s="123">
        <v>0</v>
      </c>
      <c r="AL3" s="125">
        <v>0</v>
      </c>
      <c r="AM3" s="123">
        <v>56</v>
      </c>
      <c r="AN3" s="125">
        <v>90.3225806451613</v>
      </c>
      <c r="AO3" s="123">
        <v>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328</v>
      </c>
      <c r="B2" s="92" t="s">
        <v>212</v>
      </c>
      <c r="C2" s="86">
        <f>VLOOKUP(GroupVertices[[#This Row],[Vertex]],Vertices[],MATCH("ID",Vertices[[#Headers],[Vertex]:[Vertex Content Word Count]],0),FALSE)</f>
        <v>3</v>
      </c>
    </row>
    <row r="3" spans="1:3" ht="15">
      <c r="A3" s="86" t="s">
        <v>328</v>
      </c>
      <c r="B3" s="92" t="s">
        <v>213</v>
      </c>
      <c r="C3" s="86">
        <f>VLOOKUP(GroupVertices[[#This Row],[Vertex]],Vertices[],MATCH("ID",Vertices[[#Headers],[Vertex]:[Vertex Content Word Count]],0),FALSE)</f>
        <v>6</v>
      </c>
    </row>
    <row r="4" spans="1:3" ht="15">
      <c r="A4" s="86" t="s">
        <v>328</v>
      </c>
      <c r="B4" s="92" t="s">
        <v>215</v>
      </c>
      <c r="C4" s="86">
        <f>VLOOKUP(GroupVertices[[#This Row],[Vertex]],Vertices[],MATCH("ID",Vertices[[#Headers],[Vertex]:[Vertex Content Word Count]],0),FALSE)</f>
        <v>5</v>
      </c>
    </row>
    <row r="5" spans="1:3" ht="15">
      <c r="A5" s="86" t="s">
        <v>328</v>
      </c>
      <c r="B5" s="92" t="s">
        <v>214</v>
      </c>
      <c r="C5"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336</v>
      </c>
      <c r="B2" s="36" t="s">
        <v>289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0.166667</v>
      </c>
      <c r="O2" s="40">
        <f>COUNTIF(Vertices[Eigenvector Centrality],"&gt;= "&amp;N2)-COUNTIF(Vertices[Eigenvector Centrality],"&gt;="&amp;N3)</f>
        <v>2</v>
      </c>
      <c r="P2" s="39">
        <f>MIN(Vertices[PageRank])</f>
        <v>0.623075</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0.1696973090909091</v>
      </c>
      <c r="O3" s="42">
        <f>COUNTIF(Vertices[Eigenvector Centrality],"&gt;= "&amp;N3)-COUNTIF(Vertices[Eigenvector Centrality],"&gt;="&amp;N4)</f>
        <v>0</v>
      </c>
      <c r="P3" s="41">
        <f aca="true" t="shared" si="7" ref="P3:P26">P2+($P$57-$P$2)/BinDivisor</f>
        <v>0.6421048545454546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0.1727276181818182</v>
      </c>
      <c r="O4" s="40">
        <f>COUNTIF(Vertices[Eigenvector Centrality],"&gt;= "&amp;N4)-COUNTIF(Vertices[Eigenvector Centrality],"&gt;="&amp;N5)</f>
        <v>0</v>
      </c>
      <c r="P4" s="39">
        <f t="shared" si="7"/>
        <v>0.6611347090909092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0.1757579272727273</v>
      </c>
      <c r="O5" s="42">
        <f>COUNTIF(Vertices[Eigenvector Centrality],"&gt;= "&amp;N5)-COUNTIF(Vertices[Eigenvector Centrality],"&gt;="&amp;N6)</f>
        <v>0</v>
      </c>
      <c r="P5" s="41">
        <f t="shared" si="7"/>
        <v>0.6801645636363638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0.1787882363636364</v>
      </c>
      <c r="O6" s="40">
        <f>COUNTIF(Vertices[Eigenvector Centrality],"&gt;= "&amp;N6)-COUNTIF(Vertices[Eigenvector Centrality],"&gt;="&amp;N7)</f>
        <v>0</v>
      </c>
      <c r="P6" s="39">
        <f t="shared" si="7"/>
        <v>0.6991944181818184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0.18181854545454548</v>
      </c>
      <c r="O7" s="42">
        <f>COUNTIF(Vertices[Eigenvector Centrality],"&gt;= "&amp;N7)-COUNTIF(Vertices[Eigenvector Centrality],"&gt;="&amp;N8)</f>
        <v>0</v>
      </c>
      <c r="P7" s="41">
        <f t="shared" si="7"/>
        <v>0.718224272727273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0.18484885454545458</v>
      </c>
      <c r="O8" s="40">
        <f>COUNTIF(Vertices[Eigenvector Centrality],"&gt;= "&amp;N8)-COUNTIF(Vertices[Eigenvector Centrality],"&gt;="&amp;N9)</f>
        <v>0</v>
      </c>
      <c r="P8" s="39">
        <f t="shared" si="7"/>
        <v>0.7372541272727275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0.18787916363636367</v>
      </c>
      <c r="O9" s="42">
        <f>COUNTIF(Vertices[Eigenvector Centrality],"&gt;= "&amp;N9)-COUNTIF(Vertices[Eigenvector Centrality],"&gt;="&amp;N10)</f>
        <v>0</v>
      </c>
      <c r="P9" s="41">
        <f t="shared" si="7"/>
        <v>0.7562839818181821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337</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0.19090947272727277</v>
      </c>
      <c r="O10" s="40">
        <f>COUNTIF(Vertices[Eigenvector Centrality],"&gt;= "&amp;N10)-COUNTIF(Vertices[Eigenvector Centrality],"&gt;="&amp;N11)</f>
        <v>0</v>
      </c>
      <c r="P10" s="39">
        <f t="shared" si="7"/>
        <v>0.7753138363636367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0.19393978181818186</v>
      </c>
      <c r="O11" s="42">
        <f>COUNTIF(Vertices[Eigenvector Centrality],"&gt;= "&amp;N11)-COUNTIF(Vertices[Eigenvector Centrality],"&gt;="&amp;N12)</f>
        <v>0</v>
      </c>
      <c r="P11" s="41">
        <f t="shared" si="7"/>
        <v>0.7943436909090913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0.19697009090909096</v>
      </c>
      <c r="O12" s="40">
        <f>COUNTIF(Vertices[Eigenvector Centrality],"&gt;= "&amp;N12)-COUNTIF(Vertices[Eigenvector Centrality],"&gt;="&amp;N13)</f>
        <v>0</v>
      </c>
      <c r="P12" s="39">
        <f t="shared" si="7"/>
        <v>0.8133735454545459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0.20000040000000005</v>
      </c>
      <c r="O13" s="42">
        <f>COUNTIF(Vertices[Eigenvector Centrality],"&gt;= "&amp;N13)-COUNTIF(Vertices[Eigenvector Centrality],"&gt;="&amp;N14)</f>
        <v>0</v>
      </c>
      <c r="P13" s="41">
        <f t="shared" si="7"/>
        <v>0.8324034000000005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216</v>
      </c>
      <c r="B14" s="36">
        <v>2</v>
      </c>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0.20303070909090914</v>
      </c>
      <c r="O14" s="40">
        <f>COUNTIF(Vertices[Eigenvector Centrality],"&gt;= "&amp;N14)-COUNTIF(Vertices[Eigenvector Centrality],"&gt;="&amp;N15)</f>
        <v>0</v>
      </c>
      <c r="P14" s="39">
        <f t="shared" si="7"/>
        <v>0.851433254545455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1"/>
      <c r="B15" s="121"/>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0.20606101818181824</v>
      </c>
      <c r="O15" s="42">
        <f>COUNTIF(Vertices[Eigenvector Centrality],"&gt;= "&amp;N15)-COUNTIF(Vertices[Eigenvector Centrality],"&gt;="&amp;N16)</f>
        <v>0</v>
      </c>
      <c r="P15" s="41">
        <f t="shared" si="7"/>
        <v>0.8704631090909096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0.20909132727272733</v>
      </c>
      <c r="O16" s="40">
        <f>COUNTIF(Vertices[Eigenvector Centrality],"&gt;= "&amp;N16)-COUNTIF(Vertices[Eigenvector Centrality],"&gt;="&amp;N17)</f>
        <v>0</v>
      </c>
      <c r="P16" s="39">
        <f t="shared" si="7"/>
        <v>0.8894929636363642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1"/>
      <c r="B17" s="121"/>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0.21212163636363643</v>
      </c>
      <c r="O17" s="42">
        <f>COUNTIF(Vertices[Eigenvector Centrality],"&gt;= "&amp;N17)-COUNTIF(Vertices[Eigenvector Centrality],"&gt;="&amp;N18)</f>
        <v>0</v>
      </c>
      <c r="P17" s="41">
        <f t="shared" si="7"/>
        <v>0.9085228181818188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0.21515194545454552</v>
      </c>
      <c r="O18" s="40">
        <f>COUNTIF(Vertices[Eigenvector Centrality],"&gt;= "&amp;N18)-COUNTIF(Vertices[Eigenvector Centrality],"&gt;="&amp;N19)</f>
        <v>0</v>
      </c>
      <c r="P18" s="39">
        <f t="shared" si="7"/>
        <v>0.9275526727272734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0.21818225454545462</v>
      </c>
      <c r="O19" s="42">
        <f>COUNTIF(Vertices[Eigenvector Centrality],"&gt;= "&amp;N19)-COUNTIF(Vertices[Eigenvector Centrality],"&gt;="&amp;N20)</f>
        <v>0</v>
      </c>
      <c r="P19" s="41">
        <f t="shared" si="7"/>
        <v>0.946582527272728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1"/>
      <c r="B20" s="121"/>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1</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0.2212125636363637</v>
      </c>
      <c r="O20" s="40">
        <f>COUNTIF(Vertices[Eigenvector Centrality],"&gt;= "&amp;N20)-COUNTIF(Vertices[Eigenvector Centrality],"&gt;="&amp;N21)</f>
        <v>0</v>
      </c>
      <c r="P20" s="39">
        <f t="shared" si="7"/>
        <v>0.9656123818181825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0.2242428727272728</v>
      </c>
      <c r="O21" s="42">
        <f>COUNTIF(Vertices[Eigenvector Centrality],"&gt;= "&amp;N21)-COUNTIF(Vertices[Eigenvector Centrality],"&gt;="&amp;N22)</f>
        <v>0</v>
      </c>
      <c r="P21" s="41">
        <f t="shared" si="7"/>
        <v>0.9846422363636371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0.2272731818181819</v>
      </c>
      <c r="O22" s="40">
        <f>COUNTIF(Vertices[Eigenvector Centrality],"&gt;= "&amp;N22)-COUNTIF(Vertices[Eigenvector Centrality],"&gt;="&amp;N23)</f>
        <v>0</v>
      </c>
      <c r="P22" s="39">
        <f t="shared" si="7"/>
        <v>1.0036720909090917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0.230303490909091</v>
      </c>
      <c r="O23" s="42">
        <f>COUNTIF(Vertices[Eigenvector Centrality],"&gt;= "&amp;N23)-COUNTIF(Vertices[Eigenvector Centrality],"&gt;="&amp;N24)</f>
        <v>0</v>
      </c>
      <c r="P23" s="41">
        <f t="shared" si="7"/>
        <v>1.0227019454545463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0.2333338000000001</v>
      </c>
      <c r="O24" s="40">
        <f>COUNTIF(Vertices[Eigenvector Centrality],"&gt;= "&amp;N24)-COUNTIF(Vertices[Eigenvector Centrality],"&gt;="&amp;N25)</f>
        <v>0</v>
      </c>
      <c r="P24" s="39">
        <f t="shared" si="7"/>
        <v>1.0417318000000009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1"/>
      <c r="B25" s="121"/>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0.23636410909090919</v>
      </c>
      <c r="O25" s="42">
        <f>COUNTIF(Vertices[Eigenvector Centrality],"&gt;= "&amp;N25)-COUNTIF(Vertices[Eigenvector Centrality],"&gt;="&amp;N26)</f>
        <v>0</v>
      </c>
      <c r="P25" s="41">
        <f t="shared" si="7"/>
        <v>1.0607616545454555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0.23939441818181828</v>
      </c>
      <c r="O26" s="40">
        <f>COUNTIF(Vertices[Eigenvector Centrality],"&gt;= "&amp;N26)-COUNTIF(Vertices[Eigenvector Centrality],"&gt;="&amp;N28)</f>
        <v>0</v>
      </c>
      <c r="P26" s="39">
        <f t="shared" si="7"/>
        <v>1.07979150909091</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1.125</v>
      </c>
      <c r="D27" s="34"/>
      <c r="E27" s="3">
        <f>COUNTIF(Vertices[Degree],"&gt;= "&amp;D27)-COUNTIF(Vertices[Degree],"&gt;="&amp;D28)</f>
        <v>0</v>
      </c>
      <c r="F27" s="79"/>
      <c r="G27" s="80">
        <f>COUNTIF(Vertices[In-Degree],"&gt;= "&amp;F27)-COUNTIF(Vertices[In-Degree],"&gt;="&amp;F28)</f>
        <v>-3</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121"/>
      <c r="B28" s="121"/>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0.24242472727272737</v>
      </c>
      <c r="O28" s="42">
        <f>COUNTIF(Vertices[Eigenvector Centrality],"&gt;= "&amp;N28)-COUNTIF(Vertices[Eigenvector Centrality],"&gt;="&amp;N40)</f>
        <v>0</v>
      </c>
      <c r="P28" s="41">
        <f>P26+($P$57-$P$2)/BinDivisor</f>
        <v>1.0988213636363646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0.25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338</v>
      </c>
      <c r="B30" s="36">
        <v>0.109375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1"/>
      <c r="B31" s="121"/>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339</v>
      </c>
      <c r="B32" s="36" t="s">
        <v>340</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-3</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-3</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0.24545503636363647</v>
      </c>
      <c r="O40" s="40">
        <f>COUNTIF(Vertices[Eigenvector Centrality],"&gt;= "&amp;N40)-COUNTIF(Vertices[Eigenvector Centrality],"&gt;="&amp;N41)</f>
        <v>0</v>
      </c>
      <c r="P40" s="39">
        <f>P28+($P$57-$P$2)/BinDivisor</f>
        <v>1.1178512181818192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2</v>
      </c>
      <c r="H41" s="41">
        <f aca="true" t="shared" si="12" ref="H41:H56">H40+($H$57-$H$2)/BinDivisor</f>
        <v>1.4727272727272722</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0.24848534545454556</v>
      </c>
      <c r="O41" s="42">
        <f>COUNTIF(Vertices[Eigenvector Centrality],"&gt;= "&amp;N41)-COUNTIF(Vertices[Eigenvector Centrality],"&gt;="&amp;N42)</f>
        <v>0</v>
      </c>
      <c r="P41" s="41">
        <f aca="true" t="shared" si="16" ref="P41:P56">P40+($P$57-$P$2)/BinDivisor</f>
        <v>1.1368810727272738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0.25151565454545466</v>
      </c>
      <c r="O42" s="40">
        <f>COUNTIF(Vertices[Eigenvector Centrality],"&gt;= "&amp;N42)-COUNTIF(Vertices[Eigenvector Centrality],"&gt;="&amp;N43)</f>
        <v>0</v>
      </c>
      <c r="P42" s="39">
        <f t="shared" si="16"/>
        <v>1.1559109272727284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0.2545459636363637</v>
      </c>
      <c r="O43" s="42">
        <f>COUNTIF(Vertices[Eigenvector Centrality],"&gt;= "&amp;N43)-COUNTIF(Vertices[Eigenvector Centrality],"&gt;="&amp;N44)</f>
        <v>0</v>
      </c>
      <c r="P43" s="41">
        <f t="shared" si="16"/>
        <v>1.174940781818183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0.2575762727272728</v>
      </c>
      <c r="O44" s="40">
        <f>COUNTIF(Vertices[Eigenvector Centrality],"&gt;= "&amp;N44)-COUNTIF(Vertices[Eigenvector Centrality],"&gt;="&amp;N45)</f>
        <v>0</v>
      </c>
      <c r="P44" s="39">
        <f t="shared" si="16"/>
        <v>1.1939706363636375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0.26060658181818186</v>
      </c>
      <c r="O45" s="42">
        <f>COUNTIF(Vertices[Eigenvector Centrality],"&gt;= "&amp;N45)-COUNTIF(Vertices[Eigenvector Centrality],"&gt;="&amp;N46)</f>
        <v>0</v>
      </c>
      <c r="P45" s="41">
        <f t="shared" si="16"/>
        <v>1.2130004909090921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0.2636368909090909</v>
      </c>
      <c r="O46" s="40">
        <f>COUNTIF(Vertices[Eigenvector Centrality],"&gt;= "&amp;N46)-COUNTIF(Vertices[Eigenvector Centrality],"&gt;="&amp;N47)</f>
        <v>0</v>
      </c>
      <c r="P46" s="39">
        <f t="shared" si="16"/>
        <v>1.2320303454545467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0.2666672</v>
      </c>
      <c r="O47" s="42">
        <f>COUNTIF(Vertices[Eigenvector Centrality],"&gt;= "&amp;N47)-COUNTIF(Vertices[Eigenvector Centrality],"&gt;="&amp;N48)</f>
        <v>0</v>
      </c>
      <c r="P47" s="41">
        <f t="shared" si="16"/>
        <v>1.2510602000000013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0.26969750909090906</v>
      </c>
      <c r="O48" s="40">
        <f>COUNTIF(Vertices[Eigenvector Centrality],"&gt;= "&amp;N48)-COUNTIF(Vertices[Eigenvector Centrality],"&gt;="&amp;N49)</f>
        <v>0</v>
      </c>
      <c r="P48" s="39">
        <f t="shared" si="16"/>
        <v>1.2700900545454559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0.2727278181818181</v>
      </c>
      <c r="O49" s="42">
        <f>COUNTIF(Vertices[Eigenvector Centrality],"&gt;= "&amp;N49)-COUNTIF(Vertices[Eigenvector Centrality],"&gt;="&amp;N50)</f>
        <v>0</v>
      </c>
      <c r="P49" s="41">
        <f t="shared" si="16"/>
        <v>1.2891199090909105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0.2757581272727272</v>
      </c>
      <c r="O50" s="40">
        <f>COUNTIF(Vertices[Eigenvector Centrality],"&gt;= "&amp;N50)-COUNTIF(Vertices[Eigenvector Centrality],"&gt;="&amp;N51)</f>
        <v>0</v>
      </c>
      <c r="P50" s="39">
        <f t="shared" si="16"/>
        <v>1.308149763636365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0.27878843636363626</v>
      </c>
      <c r="O51" s="42">
        <f>COUNTIF(Vertices[Eigenvector Centrality],"&gt;= "&amp;N51)-COUNTIF(Vertices[Eigenvector Centrality],"&gt;="&amp;N52)</f>
        <v>0</v>
      </c>
      <c r="P51" s="41">
        <f t="shared" si="16"/>
        <v>1.3271796181818196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0.2818187454545453</v>
      </c>
      <c r="O52" s="40">
        <f>COUNTIF(Vertices[Eigenvector Centrality],"&gt;= "&amp;N52)-COUNTIF(Vertices[Eigenvector Centrality],"&gt;="&amp;N53)</f>
        <v>0</v>
      </c>
      <c r="P52" s="39">
        <f t="shared" si="16"/>
        <v>1.3462094727272742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0.2848490545454544</v>
      </c>
      <c r="O53" s="42">
        <f>COUNTIF(Vertices[Eigenvector Centrality],"&gt;= "&amp;N53)-COUNTIF(Vertices[Eigenvector Centrality],"&gt;="&amp;N54)</f>
        <v>0</v>
      </c>
      <c r="P53" s="41">
        <f t="shared" si="16"/>
        <v>1.3652393272727288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0.28787936363636346</v>
      </c>
      <c r="O54" s="40">
        <f>COUNTIF(Vertices[Eigenvector Centrality],"&gt;= "&amp;N54)-COUNTIF(Vertices[Eigenvector Centrality],"&gt;="&amp;N55)</f>
        <v>0</v>
      </c>
      <c r="P54" s="39">
        <f t="shared" si="16"/>
        <v>1.3842691818181834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0.29090967272727253</v>
      </c>
      <c r="O55" s="42">
        <f>COUNTIF(Vertices[Eigenvector Centrality],"&gt;= "&amp;N55)-COUNTIF(Vertices[Eigenvector Centrality],"&gt;="&amp;N56)</f>
        <v>0</v>
      </c>
      <c r="P55" s="41">
        <f t="shared" si="16"/>
        <v>1.403299036363638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0.2939399818181816</v>
      </c>
      <c r="O56" s="40">
        <f>COUNTIF(Vertices[Eigenvector Centrality],"&gt;= "&amp;N56)-COUNTIF(Vertices[Eigenvector Centrality],"&gt;="&amp;N57)</f>
        <v>1</v>
      </c>
      <c r="P56" s="39">
        <f t="shared" si="16"/>
        <v>1.4223288909090925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3</v>
      </c>
      <c r="I57" s="44">
        <f>COUNTIF(Vertices[Out-Degree],"&gt;= "&amp;H57)-COUNTIF(Vertices[Out-Degree],"&gt;="&amp;H58)</f>
        <v>1</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0.333334</v>
      </c>
      <c r="O57" s="44">
        <f>COUNTIF(Vertices[Eigenvector Centrality],"&gt;= "&amp;N57)-COUNTIF(Vertices[Eigenvector Centrality],"&gt;="&amp;N58)</f>
        <v>1</v>
      </c>
      <c r="P57" s="43">
        <f>MAX(Vertices[PageRank])</f>
        <v>1.669717</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0.166667</v>
      </c>
    </row>
    <row r="126" spans="1:2" ht="15">
      <c r="A126" s="35" t="s">
        <v>113</v>
      </c>
      <c r="B126" s="49">
        <f>IF(COUNT(Vertices[Eigenvector Centrality])&gt;0,N57,NoMetricMessage)</f>
        <v>0.333334</v>
      </c>
    </row>
    <row r="127" spans="1:2" ht="15">
      <c r="A127" s="35" t="s">
        <v>114</v>
      </c>
      <c r="B127" s="49">
        <f>_xlfn.IFERROR(AVERAGE(Vertices[Eigenvector Centrality]),NoMetricMessage)</f>
        <v>0.25000025000000003</v>
      </c>
    </row>
    <row r="128" spans="1:2" ht="15">
      <c r="A128" s="35" t="s">
        <v>115</v>
      </c>
      <c r="B128" s="49">
        <f>_xlfn.IFERROR(MEDIAN(Vertices[Eigenvector Centrality]),NoMetricMessage)</f>
        <v>0.25</v>
      </c>
    </row>
    <row r="139" spans="1:2" ht="15">
      <c r="A139" s="35" t="s">
        <v>140</v>
      </c>
      <c r="B139" s="49">
        <f>IF(COUNT(Vertices[PageRank])&gt;0,P2,NoMetricMessage)</f>
        <v>0.623075</v>
      </c>
    </row>
    <row r="140" spans="1:2" ht="15">
      <c r="A140" s="35" t="s">
        <v>141</v>
      </c>
      <c r="B140" s="49">
        <f>IF(COUNT(Vertices[PageRank])&gt;0,P57,NoMetricMessage)</f>
        <v>1.669717</v>
      </c>
    </row>
    <row r="141" spans="1:2" ht="15">
      <c r="A141" s="35" t="s">
        <v>142</v>
      </c>
      <c r="B141" s="49">
        <f>_xlfn.IFERROR(AVERAGE(Vertices[PageRank]),NoMetricMessage)</f>
        <v>0.99986375</v>
      </c>
    </row>
    <row r="142" spans="1:2" ht="15">
      <c r="A142" s="35" t="s">
        <v>143</v>
      </c>
      <c r="B142" s="49">
        <f>_xlfn.IFERROR(MEDIAN(Vertices[PageRank]),NoMetricMessage)</f>
        <v>0.8533315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3"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324</v>
      </c>
    </row>
    <row r="24" spans="10:11" ht="409.5">
      <c r="J24" t="s">
        <v>325</v>
      </c>
      <c r="K24" s="13" t="s">
        <v>423</v>
      </c>
    </row>
    <row r="25" spans="10:11" ht="15">
      <c r="J25" t="s">
        <v>326</v>
      </c>
      <c r="K25" t="b">
        <v>0</v>
      </c>
    </row>
    <row r="26" spans="10:11" ht="15">
      <c r="J26" t="s">
        <v>421</v>
      </c>
      <c r="K26" t="s">
        <v>422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333</v>
      </c>
      <c r="B2" s="120" t="s">
        <v>334</v>
      </c>
      <c r="C2" s="68" t="s">
        <v>335</v>
      </c>
    </row>
    <row r="3" spans="1:3" ht="15">
      <c r="A3" s="119" t="s">
        <v>328</v>
      </c>
      <c r="B3" s="119" t="s">
        <v>328</v>
      </c>
      <c r="C3"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341</v>
      </c>
      <c r="B1" s="86" t="s">
        <v>342</v>
      </c>
      <c r="C1" s="86" t="s">
        <v>343</v>
      </c>
      <c r="D1" s="86" t="s">
        <v>344</v>
      </c>
    </row>
    <row r="2" spans="1:4" ht="15">
      <c r="A2" s="86"/>
      <c r="B2" s="86"/>
      <c r="C2" s="86"/>
      <c r="D2" s="86"/>
    </row>
    <row r="4" spans="1:4" ht="15" customHeight="1">
      <c r="A4" s="86" t="s">
        <v>346</v>
      </c>
      <c r="B4" s="86" t="s">
        <v>342</v>
      </c>
      <c r="C4" s="86" t="s">
        <v>347</v>
      </c>
      <c r="D4" s="86" t="s">
        <v>344</v>
      </c>
    </row>
    <row r="5" spans="1:4" ht="15">
      <c r="A5" s="86"/>
      <c r="B5" s="86"/>
      <c r="C5" s="86"/>
      <c r="D5" s="86"/>
    </row>
    <row r="7" spans="1:4" ht="15" customHeight="1">
      <c r="A7" s="13" t="s">
        <v>349</v>
      </c>
      <c r="B7" s="13" t="s">
        <v>342</v>
      </c>
      <c r="C7" s="13" t="s">
        <v>351</v>
      </c>
      <c r="D7" s="13" t="s">
        <v>344</v>
      </c>
    </row>
    <row r="8" spans="1:4" ht="15">
      <c r="A8" s="86" t="s">
        <v>214</v>
      </c>
      <c r="B8" s="86">
        <v>1</v>
      </c>
      <c r="C8" s="86" t="s">
        <v>214</v>
      </c>
      <c r="D8" s="86">
        <v>1</v>
      </c>
    </row>
    <row r="9" spans="1:4" ht="15">
      <c r="A9" s="86" t="s">
        <v>350</v>
      </c>
      <c r="B9" s="86">
        <v>1</v>
      </c>
      <c r="C9" s="86" t="s">
        <v>350</v>
      </c>
      <c r="D9" s="86">
        <v>1</v>
      </c>
    </row>
    <row r="12" spans="1:4" ht="15" customHeight="1">
      <c r="A12" s="13" t="s">
        <v>353</v>
      </c>
      <c r="B12" s="13" t="s">
        <v>342</v>
      </c>
      <c r="C12" s="86" t="s">
        <v>359</v>
      </c>
      <c r="D12" s="86" t="s">
        <v>344</v>
      </c>
    </row>
    <row r="13" spans="1:4" ht="15">
      <c r="A13" s="92" t="s">
        <v>354</v>
      </c>
      <c r="B13" s="92">
        <v>6</v>
      </c>
      <c r="C13" s="92"/>
      <c r="D13" s="92"/>
    </row>
    <row r="14" spans="1:4" ht="15">
      <c r="A14" s="92" t="s">
        <v>355</v>
      </c>
      <c r="B14" s="92">
        <v>0</v>
      </c>
      <c r="C14" s="92"/>
      <c r="D14" s="92"/>
    </row>
    <row r="15" spans="1:4" ht="15">
      <c r="A15" s="92" t="s">
        <v>356</v>
      </c>
      <c r="B15" s="92">
        <v>0</v>
      </c>
      <c r="C15" s="92"/>
      <c r="D15" s="92"/>
    </row>
    <row r="16" spans="1:4" ht="15">
      <c r="A16" s="92" t="s">
        <v>357</v>
      </c>
      <c r="B16" s="92">
        <v>56</v>
      </c>
      <c r="C16" s="92"/>
      <c r="D16" s="92"/>
    </row>
    <row r="17" spans="1:4" ht="15">
      <c r="A17" s="92" t="s">
        <v>358</v>
      </c>
      <c r="B17" s="92">
        <v>62</v>
      </c>
      <c r="C17" s="92"/>
      <c r="D17" s="92"/>
    </row>
    <row r="20" spans="1:4" ht="15" customHeight="1">
      <c r="A20" s="86" t="s">
        <v>361</v>
      </c>
      <c r="B20" s="86" t="s">
        <v>342</v>
      </c>
      <c r="C20" s="86" t="s">
        <v>362</v>
      </c>
      <c r="D20" s="86" t="s">
        <v>344</v>
      </c>
    </row>
    <row r="21" spans="1:4" ht="15">
      <c r="A21" s="86"/>
      <c r="B21" s="86"/>
      <c r="C21" s="86"/>
      <c r="D21" s="86"/>
    </row>
    <row r="23" spans="1:4" ht="15" customHeight="1">
      <c r="A23" s="13" t="s">
        <v>364</v>
      </c>
      <c r="B23" s="13" t="s">
        <v>342</v>
      </c>
      <c r="C23" s="13" t="s">
        <v>366</v>
      </c>
      <c r="D23" s="13" t="s">
        <v>344</v>
      </c>
    </row>
    <row r="24" spans="1:4" ht="15">
      <c r="A24" s="86" t="s">
        <v>213</v>
      </c>
      <c r="B24" s="86">
        <v>1</v>
      </c>
      <c r="C24" s="86" t="s">
        <v>213</v>
      </c>
      <c r="D24" s="86">
        <v>1</v>
      </c>
    </row>
    <row r="27" spans="1:4" ht="15" customHeight="1">
      <c r="A27" s="13" t="s">
        <v>365</v>
      </c>
      <c r="B27" s="13" t="s">
        <v>342</v>
      </c>
      <c r="C27" s="13" t="s">
        <v>367</v>
      </c>
      <c r="D27" s="13" t="s">
        <v>344</v>
      </c>
    </row>
    <row r="28" spans="1:4" ht="15">
      <c r="A28" s="86" t="s">
        <v>215</v>
      </c>
      <c r="B28" s="86">
        <v>1</v>
      </c>
      <c r="C28" s="86" t="s">
        <v>215</v>
      </c>
      <c r="D28" s="86">
        <v>1</v>
      </c>
    </row>
    <row r="29" spans="1:4" ht="15">
      <c r="A29" s="86" t="s">
        <v>214</v>
      </c>
      <c r="B29" s="86">
        <v>1</v>
      </c>
      <c r="C29" s="86" t="s">
        <v>214</v>
      </c>
      <c r="D29" s="86">
        <v>1</v>
      </c>
    </row>
    <row r="32" spans="1:4" ht="15" customHeight="1">
      <c r="A32" s="13" t="s">
        <v>371</v>
      </c>
      <c r="B32" s="13" t="s">
        <v>342</v>
      </c>
      <c r="C32" s="13" t="s">
        <v>372</v>
      </c>
      <c r="D32" s="13" t="s">
        <v>344</v>
      </c>
    </row>
    <row r="33" spans="1:4" ht="15">
      <c r="A33" s="117" t="s">
        <v>212</v>
      </c>
      <c r="B33" s="86">
        <v>14411</v>
      </c>
      <c r="C33" s="117" t="s">
        <v>212</v>
      </c>
      <c r="D33" s="86">
        <v>14411</v>
      </c>
    </row>
    <row r="34" spans="1:4" ht="15">
      <c r="A34" s="117" t="s">
        <v>213</v>
      </c>
      <c r="B34" s="86">
        <v>13863</v>
      </c>
      <c r="C34" s="117" t="s">
        <v>213</v>
      </c>
      <c r="D34" s="86">
        <v>13863</v>
      </c>
    </row>
    <row r="35" spans="1:4" ht="15">
      <c r="A35" s="117" t="s">
        <v>215</v>
      </c>
      <c r="B35" s="86">
        <v>2783</v>
      </c>
      <c r="C35" s="117" t="s">
        <v>215</v>
      </c>
      <c r="D35" s="86">
        <v>2783</v>
      </c>
    </row>
    <row r="36" spans="1:4" ht="15">
      <c r="A36" s="117" t="s">
        <v>214</v>
      </c>
      <c r="B36" s="86">
        <v>392</v>
      </c>
      <c r="C36" s="117" t="s">
        <v>214</v>
      </c>
      <c r="D36" s="86">
        <v>392</v>
      </c>
    </row>
  </sheetData>
  <printOptions/>
  <pageMargins left="0.7" right="0.7" top="0.75" bottom="0.75" header="0.3" footer="0.3"/>
  <pageSetup orientation="portrait" paperSize="9"/>
  <tableParts>
    <tablePart r:id="rId5"/>
    <tablePart r:id="rId8"/>
    <tablePart r:id="rId1"/>
    <tablePart r:id="rId3"/>
    <tablePart r:id="rId4"/>
    <tablePart r:id="rId7"/>
    <tablePart r:id="rId2"/>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