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<sst xmlns="http://schemas.openxmlformats.org/spreadsheetml/2006/main" count="1859" uniqueCount="545">
  <si>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</si>
  <si>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</si>
  <si>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</si>
  <si>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</si>
  <si>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</si>
  <si>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</si>
  <si>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</si>
  <si>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</si>
  <si>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</si>
  <si>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</si>
  <si>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</si>
  <si>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</si>
  <si>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</si>
  <si>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</si>
  <si>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</si>
  <si>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</si>
  <si>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</si>
  <si>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</si>
  <si>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</si>
  <si>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</si>
  <si>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</si>
  <si>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</si>
  <si>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</si>
  <si>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</si>
  <si>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</si>
  <si>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</si>
  <si>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</si>
  <si>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</si>
  <si>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</si>
  <si>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</si>
  <si>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</si>
  <si>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</si>
  <si>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</si>
  <si>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</si>
  <si>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</si>
  <si>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</si>
  <si>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</si>
  <si>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</si>
  <si>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</si>
  <si>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</si>
  <si>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</si>
  <si>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</si>
  <si>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</si>
  <si>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</si>
  <si>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</si>
  <si>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</si>
  <si>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</si>
  <si>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</si>
  <si>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</si>
  <si>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</si>
  <si>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</si>
  <si>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</si>
  <si>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</si>
  <si>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</si>
  <si>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</si>
  <si>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</si>
  <si>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</si>
  <si>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</si>
  <si>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</si>
  <si>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</si>
  <si>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</si>
  <si>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</si>
  <si>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</si>
  <si>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</si>
  <si>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</si>
  <si>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</si>
  <si>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</si>
  <si>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</si>
  <si>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</si>
  <si>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</si>
  <si>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</si>
  <si>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</si>
  <si>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</si>
  <si>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</si>
  <si>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</si>
  <si>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</si>
  <si>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</si>
  <si>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</si>
  <si>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</si>
  <si>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</si>
  <si>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</si>
  <si>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</si>
  <si>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</si>
  <si>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</si>
  <si>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</si>
  <si>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</si>
  <si>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</si>
  <si>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</si>
  <si>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</si>
  <si>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</si>
  <si>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</si>
  <si>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</si>
  <si>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</si>
  <si>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</si>
  <si>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</si>
  <si>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</si>
  <si>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</si>
  <si>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</si>
  <si>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</si>
  <si>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</si>
  <si>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</si>
  <si>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</si>
  <si>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</si>
  <si>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</si>
  <si>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</si>
  <si>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</si>
  <si>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</si>
  <si>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</si>
  <si>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</si>
  <si>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</si>
  <si>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</si>
  <si>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</si>
  <si>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</si>
  <si>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</si>
  <si>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</si>
  <si>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</si>
  <si>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</si>
  <si>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</si>
  <si>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</si>
  <si>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</si>
  <si>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</si>
  <si>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</si>
  <si>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</si>
  <si>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</si>
  <si>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</si>
  <si>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</si>
  <si>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</si>
  <si>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</si>
  <si>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</si>
  <si>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</si>
  <si>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</si>
  <si>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</si>
  <si>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</si>
  <si>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</si>
  <si>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</si>
  <si>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</si>
  <si>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</si>
  <si>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</si>
  <si>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</si>
  <si>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</si>
  <si>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</si>
  <si>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</si>
  <si>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</si>
  <si>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</si>
  <si>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</si>
  <si>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</si>
  <si>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</si>
  <si>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</si>
  <si>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</si>
  <si>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</si>
  <si>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</si>
  <si>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</si>
  <si>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</si>
  <si>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</si>
  <si>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</si>
  <si>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</si>
  <si>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</si>
  <si>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</si>
  <si>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</si>
  <si>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</si>
  <si>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</si>
  <si>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</si>
  <si>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</si>
  <si>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</si>
  <si>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</si>
  <si>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</si>
  <si>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</si>
  <si>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</si>
  <si>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</si>
  <si>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</si>
  <si>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</si>
  <si>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</si>
  <si>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</si>
  <si>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</si>
  <si>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</si>
  <si>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</si>
  <si>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</si>
  <si>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</si>
  <si>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</si>
  <si>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</si>
  <si>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</si>
  <si>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</si>
  <si>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</si>
  <si>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</si>
  <si>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</si>
  <si>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</si>
  <si>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</si>
  <si>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</si>
  <si>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</si>
  <si>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</si>
  <si>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</si>
  <si>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</si>
  <si>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</si>
  <si>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</si>
  <si>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</si>
  <si>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</si>
  <si>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</si>
  <si>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</si>
  <si>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</si>
  <si>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</si>
  <si>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</si>
  <si>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</si>
  <si>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</si>
  <si>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</si>
  <si>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</si>
  <si>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</si>
  <si>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</si>
  <si>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</si>
  <si>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</si>
  <si>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</si>
  <si>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</si>
  <si>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</si>
  <si>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brettgri</t>
  </si>
  <si>
    <t>myvcc</t>
  </si>
  <si>
    <t>vccautoservtech</t>
  </si>
  <si>
    <t>karenmlarsen</t>
  </si>
  <si>
    <t>dilawrivncvr</t>
  </si>
  <si>
    <t>britsecondary</t>
  </si>
  <si>
    <t>ita_youth</t>
  </si>
  <si>
    <t>vsb39</t>
  </si>
  <si>
    <t>vsbcareered</t>
  </si>
  <si>
    <t>katosue90</t>
  </si>
  <si>
    <t>Mentions</t>
  </si>
  <si>
    <t>Replies to</t>
  </si>
  <si>
    <t>So proud of @myVCC @VccAutoServtech award winners, and thank you to @DilawriVncvr for your generous support! https://t.co/UL0gpU3BrV</t>
  </si>
  <si>
    <t>RT @brettgri: So proud of @myVCC @VccAutoServtech award winners, and thank you to @DilawriVncvr for your generous support! https://t.co/UL0…</t>
  </si>
  <si>
    <t>RT @brettgri: So proud of @myVCC @VccAutoServtech award winners, and thank you to @DilawriVncvr for your generous support! https://t.co/UL0â€¦</t>
  </si>
  <si>
    <t>@katosue90 @VSB39 @vsbcareered @BritSecondary Looking very focused! @ita_youth @VccAutoServtech #apprenticeship #vsblearns</t>
  </si>
  <si>
    <t>@katosue90 @vsbcareered @VSB39 They see YOUR passion for trades ... and itâ€™s infectious. @ita_youth @vsbcareered #vsblearns #apprenticeship #skills4bc #AST @VccAutoServtech #tradeslife #trades</t>
  </si>
  <si>
    <t>https://twitter.com/myVCC/status/1134580429678190592</t>
  </si>
  <si>
    <t>twitter.com</t>
  </si>
  <si>
    <t>apprenticeship vsblearns</t>
  </si>
  <si>
    <t>vsblearns apprenticeship skills4bc ast tradeslife trades</t>
  </si>
  <si>
    <t>http://pbs.twimg.com/profile_images/609098493395779584/cjPByie-_normal.jpg</t>
  </si>
  <si>
    <t>http://pbs.twimg.com/profile_images/1026881957056008193/R8stfOcm_normal.jpg</t>
  </si>
  <si>
    <t>http://pbs.twimg.com/profile_images/828792634399350785/CdrIozbc_normal.jpg</t>
  </si>
  <si>
    <t>http://pbs.twimg.com/profile_images/818339685562888192/nX1b0sq8_normal.jpg</t>
  </si>
  <si>
    <t>https://twitter.com/#!/brettgri/status/1134640891765768192</t>
  </si>
  <si>
    <t>https://twitter.com/#!/myvcc/status/1134648453470990336</t>
  </si>
  <si>
    <t>https://twitter.com/#!/vccautoservtech/status/1135315460575047680</t>
  </si>
  <si>
    <t>https://twitter.com/#!/karenmlarsen/status/1136012180883615744</t>
  </si>
  <si>
    <t>https://twitter.com/#!/karenmlarsen/status/1136319617222078464</t>
  </si>
  <si>
    <t>1134640891765768192</t>
  </si>
  <si>
    <t>1134648453470990336</t>
  </si>
  <si>
    <t>1135315460575047680</t>
  </si>
  <si>
    <t>1136012180883615744</t>
  </si>
  <si>
    <t>1136319617222078464</t>
  </si>
  <si>
    <t>1135948019205992448</t>
  </si>
  <si>
    <t>1136313678133772288</t>
  </si>
  <si>
    <t/>
  </si>
  <si>
    <t>3270527078</t>
  </si>
  <si>
    <t>en</t>
  </si>
  <si>
    <t>1134580429678190592</t>
  </si>
  <si>
    <t>Twitter for Android</t>
  </si>
  <si>
    <t>Twitter for iPhone</t>
  </si>
  <si>
    <t>-123.3520628,49.001938 
-122.888002,49.001938 
-122.888002,49.1945832 
-123.3520628,49.1945832</t>
  </si>
  <si>
    <t>-123.224215,49.19854 
-123.022947,49.19854 
-123.022947,49.316738 
-123.224215,49.316738</t>
  </si>
  <si>
    <t>Canada</t>
  </si>
  <si>
    <t>CA</t>
  </si>
  <si>
    <t>Delta, British Columbia</t>
  </si>
  <si>
    <t>Vancouver, British Columbia</t>
  </si>
  <si>
    <t>5f49a5792faa1e89</t>
  </si>
  <si>
    <t>1e5cb4d0509db554</t>
  </si>
  <si>
    <t>Delta</t>
  </si>
  <si>
    <t>Vancouver</t>
  </si>
  <si>
    <t>city</t>
  </si>
  <si>
    <t>https://api.twitter.com/1.1/geo/id/5f49a5792faa1e89.json</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</si>
  <si>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</si>
  <si>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</si>
  <si>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</si>
  <si>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</si>
  <si>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</si>
  <si>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</si>
  <si>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</si>
  <si>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</si>
  <si>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</si>
  <si>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</si>
  <si>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</si>
  <si>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</si>
  <si>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</si>
  <si>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</si>
  <si>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</si>
  <si>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</si>
  <si>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</si>
  <si>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</si>
  <si>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</si>
  <si>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</si>
  <si>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</si>
  <si>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</si>
  <si>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Brett Griffiths</t>
  </si>
  <si>
    <t>Dilawri Vancouver</t>
  </si>
  <si>
    <t>VCC</t>
  </si>
  <si>
    <t>VCC Automotive</t>
  </si>
  <si>
    <t>Karen Larsen</t>
  </si>
  <si>
    <t>Britannia Secondary</t>
  </si>
  <si>
    <t>ITA Youth</t>
  </si>
  <si>
    <t>SD 39 Vancouver</t>
  </si>
  <si>
    <t>VSB Career Education</t>
  </si>
  <si>
    <t>Kim Or</t>
  </si>
  <si>
    <t>Dean, School of Trades, Technology &amp; Design and educational technology fanatic at Vancouver Community College. Opinions my own.</t>
  </si>
  <si>
    <t>A Curation of Dilawri Dealerships' Cultural and Charitable Interests, Custom Cars, Service and Sales Specials, and Vancouver Community Connections</t>
  </si>
  <si>
    <t>Official Twitter account for Vancouver Community College. Helping students make their mark for over 50 years.</t>
  </si>
  <si>
    <t>VCC Automotive Service Technician Program</t>
  </si>
  <si>
    <t>Career educator. Tea lover. Lifelong learner. Blood donor. Goal setter. If I were to do it all over I'd become a trades person first, then consider university.</t>
  </si>
  <si>
    <t>Britannia Secondary is a school of 600 students in the Vancouver School District. We offer many programs including IB, Venture mini and the Hockey Academy</t>
  </si>
  <si>
    <t>Industry Training Authority Youth Department.  Promoting all Trades for K-12 students. High school apprenticeship and Trades exposure programs. youth@itabc.ca</t>
  </si>
  <si>
    <t>The Vancouver School Board (School District No. 39) administers K-12 education in Vancouver's public schools, as well as adult education services.</t>
  </si>
  <si>
    <t>Career Programs in Vancouver Schools-Youth TRAIN &amp; WORK in Trades, Work Experience, Networking, Fashion Technology, Tupper Tech, HealthCare Asst, Trades Sampler</t>
  </si>
  <si>
    <t>Teacher, ACE-IT AST instructor, school and community coach,life long learner.</t>
  </si>
  <si>
    <t>Vancouver, BC</t>
  </si>
  <si>
    <t>Vancouver, CA</t>
  </si>
  <si>
    <t>Vancouver, B.C.</t>
  </si>
  <si>
    <t>Greater Vancouver</t>
  </si>
  <si>
    <t>New Westminster, BC</t>
  </si>
  <si>
    <t xml:space="preserve">Vancouver </t>
  </si>
  <si>
    <t>British Columbia, Canada</t>
  </si>
  <si>
    <t>Burnaby, British Columbia</t>
  </si>
  <si>
    <t>http://t.co/oUuxIMQvxw</t>
  </si>
  <si>
    <t>https://t.co/VFEAEd1hYZ</t>
  </si>
  <si>
    <t>https://t.co/aeazv4BtNM</t>
  </si>
  <si>
    <t>https://t.co/9VcNxdVuys</t>
  </si>
  <si>
    <t>http://britannia.vsb.bc.ca</t>
  </si>
  <si>
    <t>https://t.co/JZYL08B2y0</t>
  </si>
  <si>
    <t>http://t.co/IyIjjGydWN</t>
  </si>
  <si>
    <t>https://t.co/kGpLEH8lzF</t>
  </si>
  <si>
    <t>Pacific Time (US &amp; Canada)</t>
  </si>
  <si>
    <t>https://pbs.twimg.com/profile_banners/32252744/1526334011</t>
  </si>
  <si>
    <t>https://pbs.twimg.com/profile_banners/18346497/1556237678</t>
  </si>
  <si>
    <t>https://pbs.twimg.com/profile_banners/828788636824899588/1486493929</t>
  </si>
  <si>
    <t>https://pbs.twimg.com/profile_banners/137115648/1357628055</t>
  </si>
  <si>
    <t>https://pbs.twimg.com/profile_banners/833883500105199618/1487649813</t>
  </si>
  <si>
    <t>https://pbs.twimg.com/profile_banners/3018484132/1471475910</t>
  </si>
  <si>
    <t>https://pbs.twimg.com/profile_banners/177303676/1551487501</t>
  </si>
  <si>
    <t>https://pbs.twimg.com/profile_banners/1070160854/1530201178</t>
  </si>
  <si>
    <t>http://abs.twimg.com/images/themes/theme4/bg.gif</t>
  </si>
  <si>
    <t>http://a0.twimg.com/profile_background_images/364073092/twitter_profile_design_nov_14th_copy.jpg</t>
  </si>
  <si>
    <t>http://abs.twimg.com/images/themes/theme1/bg.png</t>
  </si>
  <si>
    <t>http://abs.twimg.com/images/themes/theme5/bg.gif</t>
  </si>
  <si>
    <t>http://pbs.twimg.com/profile_images/1817891061/dilawri_d_100percent_normal.jpg</t>
  </si>
  <si>
    <t>http://pbs.twimg.com/profile_images/834591570036871169/RwPMsjiS_normal.jpg</t>
  </si>
  <si>
    <t>http://pbs.twimg.com/profile_images/766051166786621440/7yxCXJnf_normal.jpg</t>
  </si>
  <si>
    <t>http://pbs.twimg.com/profile_images/1029144247721586688/DVO17QM3_normal.jpg</t>
  </si>
  <si>
    <t>http://pbs.twimg.com/profile_images/461357957473513472/g6DID6XQ_normal.png</t>
  </si>
  <si>
    <t>http://pbs.twimg.com/profile_images/618237075855249408/h3sma6sX_normal.jpg</t>
  </si>
  <si>
    <t>Open Twitter Page for This Person</t>
  </si>
  <si>
    <t>https://twitter.com/brettgri</t>
  </si>
  <si>
    <t>https://twitter.com/dilawrivncvr</t>
  </si>
  <si>
    <t>https://twitter.com/myvcc</t>
  </si>
  <si>
    <t>https://twitter.com/vccautoservtech</t>
  </si>
  <si>
    <t>https://twitter.com/karenmlarsen</t>
  </si>
  <si>
    <t>https://twitter.com/britsecondary</t>
  </si>
  <si>
    <t>https://twitter.com/ita_youth</t>
  </si>
  <si>
    <t>https://twitter.com/vsb39</t>
  </si>
  <si>
    <t>https://twitter.com/vsbcareered</t>
  </si>
  <si>
    <t>https://twitter.com/katosue90</t>
  </si>
  <si>
    <t>brettgri
So proud of @myVCC @VccAutoServtech
award winners, and thank you to
@DilawriVncvr for your generous
support! https://t.co/UL0gpU3BrV</t>
  </si>
  <si>
    <t xml:space="preserve">dilawrivncvr
</t>
  </si>
  <si>
    <t>myvcc
RT @brettgri: So proud of @myVCC
@VccAutoServtech award winners,
and thank you to @DilawriVncvr
for your generous support! https://t.co/UL0…</t>
  </si>
  <si>
    <t>vccautoservtech
RT @brettgri: So proud of @myVCC
@VccAutoServtech award winners,
and thank you to @DilawriVncvr
for your generous support! https://t.co/UL0â€¦</t>
  </si>
  <si>
    <t>karenmlarsen
@katosue90 @vsbcareered @VSB39
They see YOUR passion for trades
... and itâ€™s infectious. @ita_youth
@vsbcareered #vsblearns #apprenticeship
#skills4bc #AST @VccAutoServtech
#tradeslife #trades</t>
  </si>
  <si>
    <t xml:space="preserve">britsecondary
</t>
  </si>
  <si>
    <t xml:space="preserve">ita_youth
</t>
  </si>
  <si>
    <t xml:space="preserve">vsb39
</t>
  </si>
  <si>
    <t xml:space="preserve">vsbcareered
</t>
  </si>
  <si>
    <t xml:space="preserve">katosue90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</si>
  <si>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</si>
  <si>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</si>
  <si>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</si>
  <si>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</si>
  <si>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</si>
  <si>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</si>
  <si>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</si>
  <si>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</si>
  <si>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</si>
  <si>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</si>
  <si>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</si>
  <si>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</si>
  <si>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</si>
  <si>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</si>
  <si>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</si>
  <si>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</si>
  <si>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</si>
  <si>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</si>
  <si>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</si>
  <si>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</si>
  <si>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</si>
  <si>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</si>
  <si>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</si>
  <si>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</si>
  <si>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</si>
  <si>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</si>
  <si>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</si>
  <si>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</si>
  <si>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</si>
  <si>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</si>
  <si>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</si>
  <si>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</si>
  <si>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</si>
  <si>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</si>
  <si>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</si>
  <si>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</si>
  <si>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</si>
  <si>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</si>
  <si>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</si>
  <si>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</si>
  <si>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</si>
  <si>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</si>
  <si>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</si>
  <si>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</si>
  <si>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</si>
  <si>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</si>
  <si>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</si>
  <si>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</si>
  <si>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</si>
  <si>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</si>
  <si>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</si>
  <si>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</si>
  <si>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</si>
  <si>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</si>
  <si>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</si>
  <si>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</si>
  <si>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</si>
  <si>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</si>
  <si>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</si>
  <si>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</si>
  <si>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</si>
  <si>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</si>
  <si>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</si>
  <si>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</si>
  <si>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</si>
  <si>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</si>
  <si>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vsblearns</t>
  </si>
  <si>
    <t>apprenticeship</t>
  </si>
  <si>
    <t>skills4bc</t>
  </si>
  <si>
    <t>ast</t>
  </si>
  <si>
    <t>tradeslife</t>
  </si>
  <si>
    <t>trades</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</si>
  <si>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</si>
  <si>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</si>
  <si>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</si>
  <si>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</si>
  <si>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</si>
  <si>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</si>
  <si>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</si>
  <si>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</si>
  <si>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</si>
  <si>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proud</t>
  </si>
  <si>
    <t>award</t>
  </si>
  <si>
    <t>Top Words in Tweet in G1</t>
  </si>
  <si>
    <t>#vsblearns</t>
  </si>
  <si>
    <t>#apprenticeship</t>
  </si>
  <si>
    <t>Top Words in Tweet in G2</t>
  </si>
  <si>
    <t>winners</t>
  </si>
  <si>
    <t>thank</t>
  </si>
  <si>
    <t>generous</t>
  </si>
  <si>
    <t>support</t>
  </si>
  <si>
    <t>Top Words in Tweet</t>
  </si>
  <si>
    <t>vsbcareered katosue90 vsb39 ita_youth #vsblearns #apprenticeship vccautoservtech</t>
  </si>
  <si>
    <t>proud myvcc vccautoservtech award winners thank dilawrivncvr generous support brettgri</t>
  </si>
  <si>
    <t>Top Word Pairs in Tweet in Entire Graph</t>
  </si>
  <si>
    <t>proud,myvcc</t>
  </si>
  <si>
    <t>myvcc,vccautoservtech</t>
  </si>
  <si>
    <t>vccautoservtech,award</t>
  </si>
  <si>
    <t>award,winners</t>
  </si>
  <si>
    <t>winners,thank</t>
  </si>
  <si>
    <t>thank,dilawrivncvr</t>
  </si>
  <si>
    <t>dilawrivncvr,generous</t>
  </si>
  <si>
    <t>generous,support</t>
  </si>
  <si>
    <t>brettgri,proud</t>
  </si>
  <si>
    <t>Top Word Pairs in Tweet in G1</t>
  </si>
  <si>
    <t>Top Word Pairs in Tweet in G2</t>
  </si>
  <si>
    <t>Top Word Pairs in Tweet</t>
  </si>
  <si>
    <t>proud,myvcc  myvcc,vccautoservtech  vccautoservtech,award  award,winners  winners,thank  thank,dilawrivncvr  dilawrivncvr,generous  generous,support  brettgri,proud</t>
  </si>
  <si>
    <t>Top Replied-To in Entire Graph</t>
  </si>
  <si>
    <t>Top Mentioned in Entire Graph</t>
  </si>
  <si>
    <t>Top Replied-To in G1</t>
  </si>
  <si>
    <t>Top Replied-To in G2</t>
  </si>
  <si>
    <t>Top Mentioned in G1</t>
  </si>
  <si>
    <t>Top Mentioned in G2</t>
  </si>
  <si>
    <t>Top Replied-To in Tweet</t>
  </si>
  <si>
    <t>Top Mentioned in Tweet</t>
  </si>
  <si>
    <t>vsbcareered vsb39 ita_youth vccautoservtech britsecondary</t>
  </si>
  <si>
    <t>myvcc vccautoservtech dilawrivncvr brettgri</t>
  </si>
  <si>
    <t>Top Tweeters in Entire Graph</t>
  </si>
  <si>
    <t>Top Tweeters in G1</t>
  </si>
  <si>
    <t>Top Tweeters in G2</t>
  </si>
  <si>
    <t>Top Tweeters</t>
  </si>
  <si>
    <t>vsb39 karenmlarsen vsbcareered ita_youth britsecondary katosue90</t>
  </si>
  <si>
    <t>myvcc brettgri vccautoservtech dilawrivncvr</t>
  </si>
  <si>
    <t>Top URLs in Tweet by Count</t>
  </si>
  <si>
    <t>Top URLs in Tweet by Salience</t>
  </si>
  <si>
    <t>Top Domains in Tweet by Count</t>
  </si>
  <si>
    <t>Top Domains in Tweet by Salience</t>
  </si>
  <si>
    <t>Top Hashtags in Tweet by Count</t>
  </si>
  <si>
    <t>Top Hashtags in Tweet by Salience</t>
  </si>
  <si>
    <t>skills4bc ast tradeslife trades vsblearns apprenticeship</t>
  </si>
  <si>
    <t>Top Words in Tweet by Count</t>
  </si>
  <si>
    <t>proud myvcc award winners thank dilawrivncvr generous support</t>
  </si>
  <si>
    <t>brettgri proud myvcc award winners thank dilawrivncvr generous support</t>
  </si>
  <si>
    <t>vsbcareered katosue90 vsb39 ita_youth #vsblearns #apprenticeship see passion trades itâ</t>
  </si>
  <si>
    <t>Top Words in Tweet by Salience</t>
  </si>
  <si>
    <t>see passion trades itâ s infectious #skills4bc #ast #tradeslife #trades</t>
  </si>
  <si>
    <t>Top Word Pairs in Tweet by Count</t>
  </si>
  <si>
    <t>proud,myvcc  myvcc,vccautoservtech  vccautoservtech,award  award,winners  winners,thank  thank,dilawrivncvr  dilawrivncvr,generous  generous,support</t>
  </si>
  <si>
    <t>brettgri,proud  proud,myvcc  myvcc,vccautoservtech  vccautoservtech,award  award,winners  winners,thank  thank,dilawrivncvr  dilawrivncvr,generous  generous,support</t>
  </si>
  <si>
    <t>katosue90,vsbcareered  vsbcareered,vsb39  vsb39,see  see,passion  passion,trades  trades,itâ  itâ,s  s,infectious  infectious,ita_youth  ita_youth,vsbcareered</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</si>
  <si>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</si>
  <si>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</si>
  <si>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</si>
  <si>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</si>
  <si>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</si>
  <si>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</si>
  <si>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</si>
  <si>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</si>
  <si>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</si>
  <si>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</si>
  <si>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</si>
  <si>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</si>
  <si>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</si>
  <si>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</si>
  <si>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</si>
  <si>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</si>
  <si>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</si>
  <si>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</si>
  <si>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</si>
  <si>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</si>
  <si>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</si>
  <si>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</si>
  <si>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</si>
  <si>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</si>
  <si>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</si>
  <si>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</si>
  <si>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</si>
  <si>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</si>
  <si>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</si>
  <si>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</si>
  <si>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</si>
  <si>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</si>
  <si>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</si>
  <si>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</si>
  <si>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vsbcareered katosue90 vsb39 ita_youth #vsblearns #apprenticeship vccautoservtech</t>
  </si>
  <si>
    <t>G2: proud myvcc vccautoservtech award winners thank dilawrivncvr generous support brettgri</t>
  </si>
  <si>
    <t>Autofill Workbook Results</t>
  </si>
  <si>
    <t>Edge Weight▓1▓2▓0▓True▓Gray▓Red▓▓Edge Weight▓1▓2▓0▓3▓10▓False▓Edge Weight▓1▓2▓0▓35▓12▓False▓▓0▓0▓0▓True▓Black▓Black▓▓Followers▓33▓4662▓0▓162▓1000▓False▓▓0▓0▓0▓0▓0▓False▓▓0▓0▓0▓0▓0▓False▓▓0▓0▓0▓0▓0▓False</t>
  </si>
  <si>
    <t>GraphSource░GraphServerTwitterSearch▓GraphTerm░VccAutoServtech▓ImportDescription░The graph represents a network of 10 Twitter users whose tweets in the requested range contained "VccAutoServtech", or who were replied to or mentioned in those tweets.  The network was obtained from the NodeXL Graph Server on Wednesday, 26 June 2019 at 01:26 UTC.
The requested start date was Monday, 24 June 2019 at 00:01 UTC and the maximum number of tweets (going backward in time) was 5,000.
The tweets in the network were tweeted over the 4-day, 15-hour, 10-minute period from Saturday, 01 June 2019 at 02:00 UTC to Wednesday, 05 June 2019 at 17:11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</si>
</sst>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562004"/>
        <c:axId val="43404853"/>
      </c:barChart>
      <c:catAx>
        <c:axId val="49562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04853"/>
        <c:crosses val="autoZero"/>
        <c:auto val="1"/>
        <c:lblOffset val="100"/>
        <c:noMultiLvlLbl val="0"/>
      </c:catAx>
      <c:valAx>
        <c:axId val="4340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6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VccAutoServtech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6/1/2019 2:00</c:v>
                </c:pt>
                <c:pt idx="1">
                  <c:v>6/1/2019 2:30</c:v>
                </c:pt>
                <c:pt idx="2">
                  <c:v>6/2/2019 22:41</c:v>
                </c:pt>
                <c:pt idx="3">
                  <c:v>6/4/2019 20:49</c:v>
                </c:pt>
                <c:pt idx="4">
                  <c:v>6/5/2019 17:11</c:v>
                </c:pt>
              </c:strCache>
            </c:strRef>
          </c:cat>
          <c:val>
            <c:numRef>
              <c:f>'Time Series'!$B$26:$B$31</c:f>
              <c:numCache>
                <c:formatCode>General</c:formatCode>
                <c:ptCount val="5"/>
                <c:pt idx="0">
                  <c:v>3</c:v>
                </c:pt>
                <c:pt idx="1">
                  <c:v>3</c:v>
                </c:pt>
                <c:pt idx="2">
                  <c:v>3</c:v>
                </c:pt>
                <c:pt idx="3">
                  <c:v>6</c:v>
                </c:pt>
                <c:pt idx="4">
                  <c:v>5</c:v>
                </c:pt>
              </c:numCache>
            </c:numRef>
          </c:val>
        </c:ser>
        <c:axId val="40385198"/>
        <c:axId val="27922463"/>
      </c:barChart>
      <c:catAx>
        <c:axId val="40385198"/>
        <c:scaling>
          <c:orientation val="minMax"/>
        </c:scaling>
        <c:axPos val="b"/>
        <c:delete val="0"/>
        <c:numFmt formatCode="General" sourceLinked="1"/>
        <c:majorTickMark val="out"/>
        <c:minorTickMark val="none"/>
        <c:tickLblPos val="nextTo"/>
        <c:crossAx val="27922463"/>
        <c:crosses val="autoZero"/>
        <c:auto val="1"/>
        <c:lblOffset val="100"/>
        <c:noMultiLvlLbl val="0"/>
      </c:catAx>
      <c:valAx>
        <c:axId val="27922463"/>
        <c:scaling>
          <c:orientation val="minMax"/>
        </c:scaling>
        <c:axPos val="l"/>
        <c:majorGridlines/>
        <c:delete val="0"/>
        <c:numFmt formatCode="General" sourceLinked="1"/>
        <c:majorTickMark val="out"/>
        <c:minorTickMark val="none"/>
        <c:tickLblPos val="nextTo"/>
        <c:crossAx val="40385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099358"/>
        <c:axId val="26132175"/>
      </c:barChart>
      <c:catAx>
        <c:axId val="550993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32175"/>
        <c:crosses val="autoZero"/>
        <c:auto val="1"/>
        <c:lblOffset val="100"/>
        <c:noMultiLvlLbl val="0"/>
      </c:catAx>
      <c:valAx>
        <c:axId val="261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862984"/>
        <c:axId val="36331401"/>
      </c:barChart>
      <c:catAx>
        <c:axId val="33862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31401"/>
        <c:crosses val="autoZero"/>
        <c:auto val="1"/>
        <c:lblOffset val="100"/>
        <c:noMultiLvlLbl val="0"/>
      </c:catAx>
      <c:valAx>
        <c:axId val="3633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547154"/>
        <c:axId val="57162339"/>
      </c:barChart>
      <c:catAx>
        <c:axId val="58547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62339"/>
        <c:crosses val="autoZero"/>
        <c:auto val="1"/>
        <c:lblOffset val="100"/>
        <c:noMultiLvlLbl val="0"/>
      </c:catAx>
      <c:valAx>
        <c:axId val="5716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612132"/>
        <c:axId val="19400325"/>
      </c:barChart>
      <c:catAx>
        <c:axId val="9612132"/>
        <c:scaling>
          <c:orientation val="minMax"/>
        </c:scaling>
        <c:axPos val="b"/>
        <c:delete val="1"/>
        <c:majorTickMark val="out"/>
        <c:minorTickMark val="none"/>
        <c:tickLblPos val="none"/>
        <c:crossAx val="19400325"/>
        <c:crosses val="autoZero"/>
        <c:auto val="1"/>
        <c:lblOffset val="100"/>
        <c:noMultiLvlLbl val="0"/>
      </c:catAx>
      <c:valAx>
        <c:axId val="19400325"/>
        <c:scaling>
          <c:orientation val="minMax"/>
        </c:scaling>
        <c:axPos val="l"/>
        <c:delete val="1"/>
        <c:majorTickMark val="out"/>
        <c:minorTickMark val="none"/>
        <c:tickLblPos val="none"/>
        <c:crossAx val="9612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apprenticeship vsblearns"/>
        <s v="vsblearns apprenticeship skills4bc ast tradeslife trade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19-06-01T02:00:43.000"/>
        <d v="2019-06-01T02:30:46.000"/>
        <d v="2019-06-02T22:41:13.000"/>
        <d v="2019-06-04T20:49:44.000"/>
        <d v="2019-06-05T17:11:2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brettgri"/>
    <s v="dilawrivncvr"/>
    <m/>
    <m/>
    <m/>
    <m/>
    <m/>
    <m/>
    <m/>
    <m/>
    <s v="No"/>
    <n v="3"/>
    <m/>
    <m/>
    <x v="0"/>
    <d v="2019-06-01T02:00:43.000"/>
    <s v="So proud of @myVCC @VccAutoServtech award winners, and thank you to @DilawriVncvr for your generous support! https://t.co/UL0gpU3BrV"/>
    <s v="https://twitter.com/myVCC/status/1134580429678190592"/>
    <s v="twitter.com"/>
    <x v="0"/>
    <m/>
    <s v="http://pbs.twimg.com/profile_images/609098493395779584/cjPByie-_normal.jpg"/>
    <x v="0"/>
    <s v="https://twitter.com/#!/brettgri/status/1134640891765768192"/>
    <m/>
    <m/>
    <s v="1134640891765768192"/>
    <m/>
    <b v="0"/>
    <n v="2"/>
    <s v=""/>
    <b v="1"/>
    <s v="en"/>
    <m/>
    <s v="1134580429678190592"/>
    <b v="0"/>
    <n v="1"/>
    <s v=""/>
    <s v="Twitter for Android"/>
    <b v="0"/>
    <s v="1134640891765768192"/>
    <s v="Tweet"/>
    <n v="0"/>
    <n v="0"/>
    <m/>
    <m/>
    <m/>
    <m/>
    <m/>
    <m/>
    <m/>
    <m/>
    <n v="1"/>
    <s v="2"/>
    <s v="2"/>
    <m/>
    <m/>
    <m/>
    <m/>
    <m/>
    <m/>
    <m/>
    <m/>
    <m/>
  </r>
  <r>
    <s v="myvcc"/>
    <s v="dilawrivncvr"/>
    <m/>
    <m/>
    <m/>
    <m/>
    <m/>
    <m/>
    <m/>
    <m/>
    <s v="No"/>
    <n v="4"/>
    <m/>
    <m/>
    <x v="0"/>
    <d v="2019-06-01T02:30:46.000"/>
    <s v="RT @brettgri: So proud of @myVCC @VccAutoServtech award winners, and thank you to @DilawriVncvr for your generous support! https://t.co/UL0…"/>
    <m/>
    <m/>
    <x v="0"/>
    <m/>
    <s v="http://pbs.twimg.com/profile_images/1026881957056008193/R8stfOcm_normal.jpg"/>
    <x v="1"/>
    <s v="https://twitter.com/#!/myvcc/status/1134648453470990336"/>
    <m/>
    <m/>
    <s v="1134648453470990336"/>
    <m/>
    <b v="0"/>
    <n v="0"/>
    <s v=""/>
    <b v="1"/>
    <s v="en"/>
    <m/>
    <s v="1134580429678190592"/>
    <b v="0"/>
    <n v="1"/>
    <s v="1134640891765768192"/>
    <s v="Twitter for Android"/>
    <b v="0"/>
    <s v="1134640891765768192"/>
    <s v="Tweet"/>
    <n v="0"/>
    <n v="0"/>
    <m/>
    <m/>
    <m/>
    <m/>
    <m/>
    <m/>
    <m/>
    <m/>
    <n v="1"/>
    <s v="2"/>
    <s v="2"/>
    <m/>
    <m/>
    <m/>
    <m/>
    <m/>
    <m/>
    <m/>
    <m/>
    <m/>
  </r>
  <r>
    <s v="vccautoservtech"/>
    <s v="dilawrivncvr"/>
    <m/>
    <m/>
    <m/>
    <m/>
    <m/>
    <m/>
    <m/>
    <m/>
    <s v="No"/>
    <n v="5"/>
    <m/>
    <m/>
    <x v="0"/>
    <d v="2019-06-02T22:41:13.000"/>
    <s v="RT @brettgri: So proud of @myVCC @VccAutoServtech award winners, and thank you to @DilawriVncvr for your generous support! https://t.co/UL0â€¦"/>
    <m/>
    <m/>
    <x v="0"/>
    <m/>
    <s v="http://pbs.twimg.com/profile_images/828792634399350785/CdrIozbc_normal.jpg"/>
    <x v="2"/>
    <s v="https://twitter.com/#!/vccautoservtech/status/1135315460575047680"/>
    <m/>
    <m/>
    <s v="1135315460575047680"/>
    <m/>
    <b v="0"/>
    <n v="0"/>
    <s v=""/>
    <b v="1"/>
    <s v="en"/>
    <m/>
    <s v="1134580429678190592"/>
    <b v="0"/>
    <n v="2"/>
    <s v="1134640891765768192"/>
    <s v="Twitter for iPhone"/>
    <b v="0"/>
    <s v="1134640891765768192"/>
    <s v="Tweet"/>
    <n v="0"/>
    <n v="0"/>
    <m/>
    <m/>
    <m/>
    <m/>
    <m/>
    <m/>
    <m/>
    <m/>
    <n v="1"/>
    <s v="2"/>
    <s v="2"/>
    <m/>
    <m/>
    <m/>
    <m/>
    <m/>
    <m/>
    <m/>
    <m/>
    <m/>
  </r>
  <r>
    <s v="brettgri"/>
    <s v="myvcc"/>
    <m/>
    <m/>
    <m/>
    <m/>
    <m/>
    <m/>
    <m/>
    <m/>
    <s v="Yes"/>
    <n v="6"/>
    <m/>
    <m/>
    <x v="0"/>
    <d v="2019-06-01T02:00:43.000"/>
    <s v="So proud of @myVCC @VccAutoServtech award winners, and thank you to @DilawriVncvr for your generous support! https://t.co/UL0gpU3BrV"/>
    <s v="https://twitter.com/myVCC/status/1134580429678190592"/>
    <s v="twitter.com"/>
    <x v="0"/>
    <m/>
    <s v="http://pbs.twimg.com/profile_images/609098493395779584/cjPByie-_normal.jpg"/>
    <x v="0"/>
    <s v="https://twitter.com/#!/brettgri/status/1134640891765768192"/>
    <m/>
    <m/>
    <s v="1134640891765768192"/>
    <m/>
    <b v="0"/>
    <n v="2"/>
    <s v=""/>
    <b v="1"/>
    <s v="en"/>
    <m/>
    <s v="1134580429678190592"/>
    <b v="0"/>
    <n v="1"/>
    <s v=""/>
    <s v="Twitter for Android"/>
    <b v="0"/>
    <s v="1134640891765768192"/>
    <s v="Tweet"/>
    <n v="0"/>
    <n v="0"/>
    <m/>
    <m/>
    <m/>
    <m/>
    <m/>
    <m/>
    <m/>
    <m/>
    <n v="1"/>
    <s v="2"/>
    <s v="2"/>
    <m/>
    <m/>
    <m/>
    <m/>
    <m/>
    <m/>
    <m/>
    <m/>
    <m/>
  </r>
  <r>
    <s v="myvcc"/>
    <s v="vccautoservtech"/>
    <m/>
    <m/>
    <m/>
    <m/>
    <m/>
    <m/>
    <m/>
    <m/>
    <s v="Yes"/>
    <n v="7"/>
    <m/>
    <m/>
    <x v="0"/>
    <d v="2019-06-01T02:30:46.000"/>
    <s v="RT @brettgri: So proud of @myVCC @VccAutoServtech award winners, and thank you to @DilawriVncvr for your generous support! https://t.co/UL0…"/>
    <m/>
    <m/>
    <x v="0"/>
    <m/>
    <s v="http://pbs.twimg.com/profile_images/1026881957056008193/R8stfOcm_normal.jpg"/>
    <x v="1"/>
    <s v="https://twitter.com/#!/myvcc/status/1134648453470990336"/>
    <m/>
    <m/>
    <s v="1134648453470990336"/>
    <m/>
    <b v="0"/>
    <n v="0"/>
    <s v=""/>
    <b v="1"/>
    <s v="en"/>
    <m/>
    <s v="1134580429678190592"/>
    <b v="0"/>
    <n v="1"/>
    <s v="1134640891765768192"/>
    <s v="Twitter for Android"/>
    <b v="0"/>
    <s v="1134640891765768192"/>
    <s v="Tweet"/>
    <n v="0"/>
    <n v="0"/>
    <m/>
    <m/>
    <m/>
    <m/>
    <m/>
    <m/>
    <m/>
    <m/>
    <n v="1"/>
    <s v="2"/>
    <s v="2"/>
    <n v="6"/>
    <n v="33.333333333333336"/>
    <n v="0"/>
    <n v="0"/>
    <n v="0"/>
    <n v="0"/>
    <n v="12"/>
    <n v="66.66666666666667"/>
    <n v="18"/>
  </r>
  <r>
    <s v="myvcc"/>
    <s v="brettgri"/>
    <m/>
    <m/>
    <m/>
    <m/>
    <m/>
    <m/>
    <m/>
    <m/>
    <s v="Yes"/>
    <n v="8"/>
    <m/>
    <m/>
    <x v="0"/>
    <d v="2019-06-01T02:30:46.000"/>
    <s v="RT @brettgri: So proud of @myVCC @VccAutoServtech award winners, and thank you to @DilawriVncvr for your generous support! https://t.co/UL0…"/>
    <m/>
    <m/>
    <x v="0"/>
    <m/>
    <s v="http://pbs.twimg.com/profile_images/1026881957056008193/R8stfOcm_normal.jpg"/>
    <x v="1"/>
    <s v="https://twitter.com/#!/myvcc/status/1134648453470990336"/>
    <m/>
    <m/>
    <s v="1134648453470990336"/>
    <m/>
    <b v="0"/>
    <n v="0"/>
    <s v=""/>
    <b v="1"/>
    <s v="en"/>
    <m/>
    <s v="1134580429678190592"/>
    <b v="0"/>
    <n v="1"/>
    <s v="1134640891765768192"/>
    <s v="Twitter for Android"/>
    <b v="0"/>
    <s v="1134640891765768192"/>
    <s v="Tweet"/>
    <n v="0"/>
    <n v="0"/>
    <m/>
    <m/>
    <m/>
    <m/>
    <m/>
    <m/>
    <m/>
    <m/>
    <n v="1"/>
    <s v="2"/>
    <s v="2"/>
    <m/>
    <m/>
    <m/>
    <m/>
    <m/>
    <m/>
    <m/>
    <m/>
    <m/>
  </r>
  <r>
    <s v="vccautoservtech"/>
    <s v="myvcc"/>
    <m/>
    <m/>
    <m/>
    <m/>
    <m/>
    <m/>
    <m/>
    <m/>
    <s v="Yes"/>
    <n v="9"/>
    <m/>
    <m/>
    <x v="0"/>
    <d v="2019-06-02T22:41:13.000"/>
    <s v="RT @brettgri: So proud of @myVCC @VccAutoServtech award winners, and thank you to @DilawriVncvr for your generous support! https://t.co/UL0â€¦"/>
    <m/>
    <m/>
    <x v="0"/>
    <m/>
    <s v="http://pbs.twimg.com/profile_images/828792634399350785/CdrIozbc_normal.jpg"/>
    <x v="2"/>
    <s v="https://twitter.com/#!/vccautoservtech/status/1135315460575047680"/>
    <m/>
    <m/>
    <s v="1135315460575047680"/>
    <m/>
    <b v="0"/>
    <n v="0"/>
    <s v=""/>
    <b v="1"/>
    <s v="en"/>
    <m/>
    <s v="1134580429678190592"/>
    <b v="0"/>
    <n v="2"/>
    <s v="1134640891765768192"/>
    <s v="Twitter for iPhone"/>
    <b v="0"/>
    <s v="1134640891765768192"/>
    <s v="Tweet"/>
    <n v="0"/>
    <n v="0"/>
    <m/>
    <m/>
    <m/>
    <m/>
    <m/>
    <m/>
    <m/>
    <m/>
    <n v="1"/>
    <s v="2"/>
    <s v="2"/>
    <m/>
    <m/>
    <m/>
    <m/>
    <m/>
    <m/>
    <m/>
    <m/>
    <m/>
  </r>
  <r>
    <s v="brettgri"/>
    <s v="vccautoservtech"/>
    <m/>
    <m/>
    <m/>
    <m/>
    <m/>
    <m/>
    <m/>
    <m/>
    <s v="Yes"/>
    <n v="10"/>
    <m/>
    <m/>
    <x v="0"/>
    <d v="2019-06-01T02:00:43.000"/>
    <s v="So proud of @myVCC @VccAutoServtech award winners, and thank you to @DilawriVncvr for your generous support! https://t.co/UL0gpU3BrV"/>
    <s v="https://twitter.com/myVCC/status/1134580429678190592"/>
    <s v="twitter.com"/>
    <x v="0"/>
    <m/>
    <s v="http://pbs.twimg.com/profile_images/609098493395779584/cjPByie-_normal.jpg"/>
    <x v="0"/>
    <s v="https://twitter.com/#!/brettgri/status/1134640891765768192"/>
    <m/>
    <m/>
    <s v="1134640891765768192"/>
    <m/>
    <b v="0"/>
    <n v="2"/>
    <s v=""/>
    <b v="1"/>
    <s v="en"/>
    <m/>
    <s v="1134580429678190592"/>
    <b v="0"/>
    <n v="1"/>
    <s v=""/>
    <s v="Twitter for Android"/>
    <b v="0"/>
    <s v="1134640891765768192"/>
    <s v="Tweet"/>
    <n v="0"/>
    <n v="0"/>
    <m/>
    <m/>
    <m/>
    <m/>
    <m/>
    <m/>
    <m/>
    <m/>
    <n v="1"/>
    <s v="2"/>
    <s v="2"/>
    <n v="6"/>
    <n v="37.5"/>
    <n v="0"/>
    <n v="0"/>
    <n v="0"/>
    <n v="0"/>
    <n v="10"/>
    <n v="62.5"/>
    <n v="16"/>
  </r>
  <r>
    <s v="vccautoservtech"/>
    <s v="brettgri"/>
    <m/>
    <m/>
    <m/>
    <m/>
    <m/>
    <m/>
    <m/>
    <m/>
    <s v="Yes"/>
    <n v="11"/>
    <m/>
    <m/>
    <x v="0"/>
    <d v="2019-06-02T22:41:13.000"/>
    <s v="RT @brettgri: So proud of @myVCC @VccAutoServtech award winners, and thank you to @DilawriVncvr for your generous support! https://t.co/UL0â€¦"/>
    <m/>
    <m/>
    <x v="0"/>
    <m/>
    <s v="http://pbs.twimg.com/profile_images/828792634399350785/CdrIozbc_normal.jpg"/>
    <x v="2"/>
    <s v="https://twitter.com/#!/vccautoservtech/status/1135315460575047680"/>
    <m/>
    <m/>
    <s v="1135315460575047680"/>
    <m/>
    <b v="0"/>
    <n v="0"/>
    <s v=""/>
    <b v="1"/>
    <s v="en"/>
    <m/>
    <s v="1134580429678190592"/>
    <b v="0"/>
    <n v="2"/>
    <s v="1134640891765768192"/>
    <s v="Twitter for iPhone"/>
    <b v="0"/>
    <s v="1134640891765768192"/>
    <s v="Tweet"/>
    <n v="0"/>
    <n v="0"/>
    <m/>
    <m/>
    <m/>
    <m/>
    <m/>
    <m/>
    <m/>
    <m/>
    <n v="1"/>
    <s v="2"/>
    <s v="2"/>
    <n v="6"/>
    <n v="33.333333333333336"/>
    <n v="0"/>
    <n v="0"/>
    <n v="0"/>
    <n v="0"/>
    <n v="12"/>
    <n v="66.66666666666667"/>
    <n v="18"/>
  </r>
  <r>
    <s v="karenmlarsen"/>
    <s v="britsecondary"/>
    <m/>
    <m/>
    <m/>
    <m/>
    <m/>
    <m/>
    <m/>
    <m/>
    <s v="No"/>
    <n v="12"/>
    <m/>
    <m/>
    <x v="0"/>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1"/>
    <s v="1"/>
    <s v="1"/>
    <m/>
    <m/>
    <m/>
    <m/>
    <m/>
    <m/>
    <m/>
    <m/>
    <m/>
  </r>
  <r>
    <s v="karenmlarsen"/>
    <s v="vccautoservtech"/>
    <m/>
    <m/>
    <m/>
    <m/>
    <m/>
    <m/>
    <m/>
    <m/>
    <s v="No"/>
    <n v="13"/>
    <m/>
    <m/>
    <x v="0"/>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2"/>
    <s v="1"/>
    <s v="2"/>
    <m/>
    <m/>
    <m/>
    <m/>
    <m/>
    <m/>
    <m/>
    <m/>
    <m/>
  </r>
  <r>
    <s v="karenmlarsen"/>
    <s v="vccautoservtech"/>
    <m/>
    <m/>
    <m/>
    <m/>
    <m/>
    <m/>
    <m/>
    <m/>
    <s v="No"/>
    <n v="14"/>
    <m/>
    <m/>
    <x v="0"/>
    <d v="2019-06-05T17:11:23.000"/>
    <s v="@katosue90 @vsbcareered @VSB39 They see YOUR passion for trades ... and itâ€™s infectious. @ita_youth @vsbcareered #vsblearns #apprenticeship #skills4bc #AST @VccAutoServtech #tradeslife #trades"/>
    <m/>
    <m/>
    <x v="2"/>
    <m/>
    <s v="http://pbs.twimg.com/profile_images/818339685562888192/nX1b0sq8_normal.jpg"/>
    <x v="4"/>
    <s v="https://twitter.com/#!/karenmlarsen/status/1136319617222078464"/>
    <m/>
    <m/>
    <s v="1136319617222078464"/>
    <s v="1136313678133772288"/>
    <b v="0"/>
    <n v="2"/>
    <s v="3270527078"/>
    <b v="0"/>
    <s v="en"/>
    <m/>
    <s v=""/>
    <b v="0"/>
    <n v="0"/>
    <s v=""/>
    <s v="Twitter for iPhone"/>
    <b v="0"/>
    <s v="1136313678133772288"/>
    <s v="Tweet"/>
    <n v="0"/>
    <n v="0"/>
    <s v="-123.224215,49.19854 _x000a_-123.022947,49.19854 _x000a_-123.022947,49.316738 _x000a_-123.224215,49.316738"/>
    <s v="Canada"/>
    <s v="CA"/>
    <s v="Vancouver, British Columbia"/>
    <s v="1e5cb4d0509db554"/>
    <s v="Vancouver"/>
    <s v="city"/>
    <s v="https://api.twitter.com/1.1/geo/id/1e5cb4d0509db554.json"/>
    <n v="2"/>
    <s v="1"/>
    <s v="2"/>
    <m/>
    <m/>
    <m/>
    <m/>
    <m/>
    <m/>
    <m/>
    <m/>
    <m/>
  </r>
  <r>
    <s v="karenmlarsen"/>
    <s v="ita_youth"/>
    <m/>
    <m/>
    <m/>
    <m/>
    <m/>
    <m/>
    <m/>
    <m/>
    <s v="No"/>
    <n v="15"/>
    <m/>
    <m/>
    <x v="0"/>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2"/>
    <s v="1"/>
    <s v="1"/>
    <m/>
    <m/>
    <m/>
    <m/>
    <m/>
    <m/>
    <m/>
    <m/>
    <m/>
  </r>
  <r>
    <s v="karenmlarsen"/>
    <s v="ita_youth"/>
    <m/>
    <m/>
    <m/>
    <m/>
    <m/>
    <m/>
    <m/>
    <m/>
    <s v="No"/>
    <n v="16"/>
    <m/>
    <m/>
    <x v="0"/>
    <d v="2019-06-05T17:11:23.000"/>
    <s v="@katosue90 @vsbcareered @VSB39 They see YOUR passion for trades ... and itâ€™s infectious. @ita_youth @vsbcareered #vsblearns #apprenticeship #skills4bc #AST @VccAutoServtech #tradeslife #trades"/>
    <m/>
    <m/>
    <x v="2"/>
    <m/>
    <s v="http://pbs.twimg.com/profile_images/818339685562888192/nX1b0sq8_normal.jpg"/>
    <x v="4"/>
    <s v="https://twitter.com/#!/karenmlarsen/status/1136319617222078464"/>
    <m/>
    <m/>
    <s v="1136319617222078464"/>
    <s v="1136313678133772288"/>
    <b v="0"/>
    <n v="2"/>
    <s v="3270527078"/>
    <b v="0"/>
    <s v="en"/>
    <m/>
    <s v=""/>
    <b v="0"/>
    <n v="0"/>
    <s v=""/>
    <s v="Twitter for iPhone"/>
    <b v="0"/>
    <s v="1136313678133772288"/>
    <s v="Tweet"/>
    <n v="0"/>
    <n v="0"/>
    <s v="-123.224215,49.19854 _x000a_-123.022947,49.19854 _x000a_-123.022947,49.316738 _x000a_-123.224215,49.316738"/>
    <s v="Canada"/>
    <s v="CA"/>
    <s v="Vancouver, British Columbia"/>
    <s v="1e5cb4d0509db554"/>
    <s v="Vancouver"/>
    <s v="city"/>
    <s v="https://api.twitter.com/1.1/geo/id/1e5cb4d0509db554.json"/>
    <n v="2"/>
    <s v="1"/>
    <s v="1"/>
    <m/>
    <m/>
    <m/>
    <m/>
    <m/>
    <m/>
    <m/>
    <m/>
    <m/>
  </r>
  <r>
    <s v="karenmlarsen"/>
    <s v="vsb39"/>
    <m/>
    <m/>
    <m/>
    <m/>
    <m/>
    <m/>
    <m/>
    <m/>
    <s v="No"/>
    <n v="17"/>
    <m/>
    <m/>
    <x v="0"/>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2"/>
    <s v="1"/>
    <s v="1"/>
    <m/>
    <m/>
    <m/>
    <m/>
    <m/>
    <m/>
    <m/>
    <m/>
    <m/>
  </r>
  <r>
    <s v="karenmlarsen"/>
    <s v="vsb39"/>
    <m/>
    <m/>
    <m/>
    <m/>
    <m/>
    <m/>
    <m/>
    <m/>
    <s v="No"/>
    <n v="18"/>
    <m/>
    <m/>
    <x v="0"/>
    <d v="2019-06-05T17:11:23.000"/>
    <s v="@katosue90 @vsbcareered @VSB39 They see YOUR passion for trades ... and itâ€™s infectious. @ita_youth @vsbcareered #vsblearns #apprenticeship #skills4bc #AST @VccAutoServtech #tradeslife #trades"/>
    <m/>
    <m/>
    <x v="2"/>
    <m/>
    <s v="http://pbs.twimg.com/profile_images/818339685562888192/nX1b0sq8_normal.jpg"/>
    <x v="4"/>
    <s v="https://twitter.com/#!/karenmlarsen/status/1136319617222078464"/>
    <m/>
    <m/>
    <s v="1136319617222078464"/>
    <s v="1136313678133772288"/>
    <b v="0"/>
    <n v="2"/>
    <s v="3270527078"/>
    <b v="0"/>
    <s v="en"/>
    <m/>
    <s v=""/>
    <b v="0"/>
    <n v="0"/>
    <s v=""/>
    <s v="Twitter for iPhone"/>
    <b v="0"/>
    <s v="1136313678133772288"/>
    <s v="Tweet"/>
    <n v="0"/>
    <n v="0"/>
    <s v="-123.224215,49.19854 _x000a_-123.022947,49.19854 _x000a_-123.022947,49.316738 _x000a_-123.224215,49.316738"/>
    <s v="Canada"/>
    <s v="CA"/>
    <s v="Vancouver, British Columbia"/>
    <s v="1e5cb4d0509db554"/>
    <s v="Vancouver"/>
    <s v="city"/>
    <s v="https://api.twitter.com/1.1/geo/id/1e5cb4d0509db554.json"/>
    <n v="2"/>
    <s v="1"/>
    <s v="1"/>
    <m/>
    <m/>
    <m/>
    <m/>
    <m/>
    <m/>
    <m/>
    <m/>
    <m/>
  </r>
  <r>
    <s v="karenmlarsen"/>
    <s v="vsbcareered"/>
    <m/>
    <m/>
    <m/>
    <m/>
    <m/>
    <m/>
    <m/>
    <m/>
    <s v="No"/>
    <n v="19"/>
    <m/>
    <m/>
    <x v="0"/>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2"/>
    <s v="1"/>
    <s v="1"/>
    <m/>
    <m/>
    <m/>
    <m/>
    <m/>
    <m/>
    <m/>
    <m/>
    <m/>
  </r>
  <r>
    <s v="karenmlarsen"/>
    <s v="vsbcareered"/>
    <m/>
    <m/>
    <m/>
    <m/>
    <m/>
    <m/>
    <m/>
    <m/>
    <s v="No"/>
    <n v="20"/>
    <m/>
    <m/>
    <x v="0"/>
    <d v="2019-06-05T17:11:23.000"/>
    <s v="@katosue90 @vsbcareered @VSB39 They see YOUR passion for trades ... and itâ€™s infectious. @ita_youth @vsbcareered #vsblearns #apprenticeship #skills4bc #AST @VccAutoServtech #tradeslife #trades"/>
    <m/>
    <m/>
    <x v="2"/>
    <m/>
    <s v="http://pbs.twimg.com/profile_images/818339685562888192/nX1b0sq8_normal.jpg"/>
    <x v="4"/>
    <s v="https://twitter.com/#!/karenmlarsen/status/1136319617222078464"/>
    <m/>
    <m/>
    <s v="1136319617222078464"/>
    <s v="1136313678133772288"/>
    <b v="0"/>
    <n v="2"/>
    <s v="3270527078"/>
    <b v="0"/>
    <s v="en"/>
    <m/>
    <s v=""/>
    <b v="0"/>
    <n v="0"/>
    <s v=""/>
    <s v="Twitter for iPhone"/>
    <b v="0"/>
    <s v="1136313678133772288"/>
    <s v="Tweet"/>
    <n v="0"/>
    <n v="0"/>
    <s v="-123.224215,49.19854 _x000a_-123.022947,49.19854 _x000a_-123.022947,49.316738 _x000a_-123.224215,49.316738"/>
    <s v="Canada"/>
    <s v="CA"/>
    <s v="Vancouver, British Columbia"/>
    <s v="1e5cb4d0509db554"/>
    <s v="Vancouver"/>
    <s v="city"/>
    <s v="https://api.twitter.com/1.1/geo/id/1e5cb4d0509db554.json"/>
    <n v="2"/>
    <s v="1"/>
    <s v="1"/>
    <m/>
    <m/>
    <m/>
    <m/>
    <m/>
    <m/>
    <m/>
    <m/>
    <m/>
  </r>
  <r>
    <s v="karenmlarsen"/>
    <s v="katosue90"/>
    <m/>
    <m/>
    <m/>
    <m/>
    <m/>
    <m/>
    <m/>
    <m/>
    <s v="No"/>
    <n v="21"/>
    <m/>
    <m/>
    <x v="1"/>
    <d v="2019-06-04T20:49:44.000"/>
    <s v="@katosue90 @VSB39 @vsbcareered @BritSecondary Looking very focused! @ita_youth @VccAutoServtech #apprenticeship #vsblearns"/>
    <m/>
    <m/>
    <x v="1"/>
    <m/>
    <s v="http://pbs.twimg.com/profile_images/818339685562888192/nX1b0sq8_normal.jpg"/>
    <x v="3"/>
    <s v="https://twitter.com/#!/karenmlarsen/status/1136012180883615744"/>
    <m/>
    <m/>
    <s v="1136012180883615744"/>
    <s v="1135948019205992448"/>
    <b v="0"/>
    <n v="1"/>
    <s v="3270527078"/>
    <b v="0"/>
    <s v="en"/>
    <m/>
    <s v=""/>
    <b v="0"/>
    <n v="0"/>
    <s v=""/>
    <s v="Twitter for iPhone"/>
    <b v="0"/>
    <s v="1135948019205992448"/>
    <s v="Tweet"/>
    <n v="0"/>
    <n v="0"/>
    <s v="-123.3520628,49.001938 _x000a_-122.888002,49.001938 _x000a_-122.888002,49.1945832 _x000a_-123.3520628,49.1945832"/>
    <s v="Canada"/>
    <s v="CA"/>
    <s v="Delta, British Columbia"/>
    <s v="5f49a5792faa1e89"/>
    <s v="Delta"/>
    <s v="city"/>
    <s v="https://api.twitter.com/1.1/geo/id/5f49a5792faa1e89.json"/>
    <n v="2"/>
    <s v="1"/>
    <s v="1"/>
    <n v="0"/>
    <n v="0"/>
    <n v="0"/>
    <n v="0"/>
    <n v="0"/>
    <n v="0"/>
    <n v="11"/>
    <n v="100"/>
    <n v="11"/>
  </r>
  <r>
    <s v="karenmlarsen"/>
    <s v="katosue90"/>
    <m/>
    <m/>
    <m/>
    <m/>
    <m/>
    <m/>
    <m/>
    <m/>
    <s v="No"/>
    <n v="22"/>
    <m/>
    <m/>
    <x v="1"/>
    <d v="2019-06-05T17:11:23.000"/>
    <s v="@katosue90 @vsbcareered @VSB39 They see YOUR passion for trades ... and itâ€™s infectious. @ita_youth @vsbcareered #vsblearns #apprenticeship #skills4bc #AST @VccAutoServtech #tradeslife #trades"/>
    <m/>
    <m/>
    <x v="2"/>
    <m/>
    <s v="http://pbs.twimg.com/profile_images/818339685562888192/nX1b0sq8_normal.jpg"/>
    <x v="4"/>
    <s v="https://twitter.com/#!/karenmlarsen/status/1136319617222078464"/>
    <m/>
    <m/>
    <s v="1136319617222078464"/>
    <s v="1136313678133772288"/>
    <b v="0"/>
    <n v="2"/>
    <s v="3270527078"/>
    <b v="0"/>
    <s v="en"/>
    <m/>
    <s v=""/>
    <b v="0"/>
    <n v="0"/>
    <s v=""/>
    <s v="Twitter for iPhone"/>
    <b v="0"/>
    <s v="1136313678133772288"/>
    <s v="Tweet"/>
    <n v="0"/>
    <n v="0"/>
    <s v="-123.224215,49.19854 _x000a_-123.022947,49.19854 _x000a_-123.022947,49.316738 _x000a_-123.224215,49.316738"/>
    <s v="Canada"/>
    <s v="CA"/>
    <s v="Vancouver, British Columbia"/>
    <s v="1e5cb4d0509db554"/>
    <s v="Vancouver"/>
    <s v="city"/>
    <s v="https://api.twitter.com/1.1/geo/id/1e5cb4d0509db554.json"/>
    <n v="2"/>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 totalsRowShown="0" headerRowDxfId="364" dataDxfId="363">
  <autoFilter ref="A2:BL22"/>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5" totalsRowShown="0" headerRowDxfId="211" dataDxfId="210">
  <autoFilter ref="A9:F15"/>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8:F28" totalsRowShown="0" headerRowDxfId="202" dataDxfId="201">
  <autoFilter ref="A18:F28"/>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1:F40" totalsRowShown="0" headerRowDxfId="193" dataDxfId="192">
  <autoFilter ref="A31:F40"/>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F44" totalsRowShown="0" headerRowDxfId="184" dataDxfId="183">
  <autoFilter ref="A43:F44"/>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7:F55" totalsRowShown="0" headerRowDxfId="181" dataDxfId="180">
  <autoFilter ref="A47:F55"/>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8:F68" totalsRowShown="0" headerRowDxfId="166" dataDxfId="165">
  <autoFilter ref="A58:F68"/>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11" dataDxfId="310">
  <autoFilter ref="A2:BS12"/>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9" totalsRowShown="0" headerRowDxfId="147" dataDxfId="146">
  <autoFilter ref="A1:G3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 totalsRowShown="0" headerRowDxfId="138" dataDxfId="137">
  <autoFilter ref="A1:L1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5" dataDxfId="264">
  <autoFilter ref="A1:C11"/>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yVCC/status/1134580429678190592" TargetMode="External" /><Relationship Id="rId2" Type="http://schemas.openxmlformats.org/officeDocument/2006/relationships/hyperlink" Target="https://twitter.com/myVCC/status/1134580429678190592" TargetMode="External" /><Relationship Id="rId3" Type="http://schemas.openxmlformats.org/officeDocument/2006/relationships/hyperlink" Target="https://twitter.com/myVCC/status/1134580429678190592" TargetMode="External" /><Relationship Id="rId4" Type="http://schemas.openxmlformats.org/officeDocument/2006/relationships/hyperlink" Target="http://pbs.twimg.com/profile_images/609098493395779584/cjPByie-_normal.jpg" TargetMode="External" /><Relationship Id="rId5" Type="http://schemas.openxmlformats.org/officeDocument/2006/relationships/hyperlink" Target="http://pbs.twimg.com/profile_images/1026881957056008193/R8stfOcm_normal.jpg" TargetMode="External" /><Relationship Id="rId6" Type="http://schemas.openxmlformats.org/officeDocument/2006/relationships/hyperlink" Target="http://pbs.twimg.com/profile_images/828792634399350785/CdrIozbc_normal.jpg" TargetMode="External" /><Relationship Id="rId7" Type="http://schemas.openxmlformats.org/officeDocument/2006/relationships/hyperlink" Target="http://pbs.twimg.com/profile_images/609098493395779584/cjPByie-_normal.jpg" TargetMode="External" /><Relationship Id="rId8" Type="http://schemas.openxmlformats.org/officeDocument/2006/relationships/hyperlink" Target="http://pbs.twimg.com/profile_images/1026881957056008193/R8stfOcm_normal.jpg" TargetMode="External" /><Relationship Id="rId9" Type="http://schemas.openxmlformats.org/officeDocument/2006/relationships/hyperlink" Target="http://pbs.twimg.com/profile_images/1026881957056008193/R8stfOcm_normal.jpg" TargetMode="External" /><Relationship Id="rId10" Type="http://schemas.openxmlformats.org/officeDocument/2006/relationships/hyperlink" Target="http://pbs.twimg.com/profile_images/828792634399350785/CdrIozbc_normal.jpg" TargetMode="External" /><Relationship Id="rId11" Type="http://schemas.openxmlformats.org/officeDocument/2006/relationships/hyperlink" Target="http://pbs.twimg.com/profile_images/609098493395779584/cjPByie-_normal.jpg" TargetMode="External" /><Relationship Id="rId12" Type="http://schemas.openxmlformats.org/officeDocument/2006/relationships/hyperlink" Target="http://pbs.twimg.com/profile_images/828792634399350785/CdrIozbc_normal.jpg" TargetMode="External" /><Relationship Id="rId13" Type="http://schemas.openxmlformats.org/officeDocument/2006/relationships/hyperlink" Target="http://pbs.twimg.com/profile_images/818339685562888192/nX1b0sq8_normal.jpg" TargetMode="External" /><Relationship Id="rId14" Type="http://schemas.openxmlformats.org/officeDocument/2006/relationships/hyperlink" Target="http://pbs.twimg.com/profile_images/818339685562888192/nX1b0sq8_normal.jpg" TargetMode="External" /><Relationship Id="rId15" Type="http://schemas.openxmlformats.org/officeDocument/2006/relationships/hyperlink" Target="http://pbs.twimg.com/profile_images/818339685562888192/nX1b0sq8_normal.jpg" TargetMode="External" /><Relationship Id="rId16" Type="http://schemas.openxmlformats.org/officeDocument/2006/relationships/hyperlink" Target="http://pbs.twimg.com/profile_images/818339685562888192/nX1b0sq8_normal.jpg" TargetMode="External" /><Relationship Id="rId17" Type="http://schemas.openxmlformats.org/officeDocument/2006/relationships/hyperlink" Target="http://pbs.twimg.com/profile_images/818339685562888192/nX1b0sq8_normal.jpg" TargetMode="External" /><Relationship Id="rId18" Type="http://schemas.openxmlformats.org/officeDocument/2006/relationships/hyperlink" Target="http://pbs.twimg.com/profile_images/818339685562888192/nX1b0sq8_normal.jpg" TargetMode="External" /><Relationship Id="rId19" Type="http://schemas.openxmlformats.org/officeDocument/2006/relationships/hyperlink" Target="http://pbs.twimg.com/profile_images/818339685562888192/nX1b0sq8_normal.jpg" TargetMode="External" /><Relationship Id="rId20" Type="http://schemas.openxmlformats.org/officeDocument/2006/relationships/hyperlink" Target="http://pbs.twimg.com/profile_images/818339685562888192/nX1b0sq8_normal.jpg" TargetMode="External" /><Relationship Id="rId21" Type="http://schemas.openxmlformats.org/officeDocument/2006/relationships/hyperlink" Target="http://pbs.twimg.com/profile_images/818339685562888192/nX1b0sq8_normal.jpg" TargetMode="External" /><Relationship Id="rId22" Type="http://schemas.openxmlformats.org/officeDocument/2006/relationships/hyperlink" Target="http://pbs.twimg.com/profile_images/818339685562888192/nX1b0sq8_normal.jpg" TargetMode="External" /><Relationship Id="rId23" Type="http://schemas.openxmlformats.org/officeDocument/2006/relationships/hyperlink" Target="http://pbs.twimg.com/profile_images/818339685562888192/nX1b0sq8_normal.jpg" TargetMode="External" /><Relationship Id="rId24" Type="http://schemas.openxmlformats.org/officeDocument/2006/relationships/hyperlink" Target="https://twitter.com/#!/brettgri/status/1134640891765768192" TargetMode="External" /><Relationship Id="rId25" Type="http://schemas.openxmlformats.org/officeDocument/2006/relationships/hyperlink" Target="https://twitter.com/#!/myvcc/status/1134648453470990336" TargetMode="External" /><Relationship Id="rId26" Type="http://schemas.openxmlformats.org/officeDocument/2006/relationships/hyperlink" Target="https://twitter.com/#!/vccautoservtech/status/1135315460575047680" TargetMode="External" /><Relationship Id="rId27" Type="http://schemas.openxmlformats.org/officeDocument/2006/relationships/hyperlink" Target="https://twitter.com/#!/brettgri/status/1134640891765768192" TargetMode="External" /><Relationship Id="rId28" Type="http://schemas.openxmlformats.org/officeDocument/2006/relationships/hyperlink" Target="https://twitter.com/#!/myvcc/status/1134648453470990336" TargetMode="External" /><Relationship Id="rId29" Type="http://schemas.openxmlformats.org/officeDocument/2006/relationships/hyperlink" Target="https://twitter.com/#!/myvcc/status/1134648453470990336" TargetMode="External" /><Relationship Id="rId30" Type="http://schemas.openxmlformats.org/officeDocument/2006/relationships/hyperlink" Target="https://twitter.com/#!/vccautoservtech/status/1135315460575047680" TargetMode="External" /><Relationship Id="rId31" Type="http://schemas.openxmlformats.org/officeDocument/2006/relationships/hyperlink" Target="https://twitter.com/#!/brettgri/status/1134640891765768192" TargetMode="External" /><Relationship Id="rId32" Type="http://schemas.openxmlformats.org/officeDocument/2006/relationships/hyperlink" Target="https://twitter.com/#!/vccautoservtech/status/1135315460575047680" TargetMode="External" /><Relationship Id="rId33" Type="http://schemas.openxmlformats.org/officeDocument/2006/relationships/hyperlink" Target="https://twitter.com/#!/karenmlarsen/status/1136012180883615744" TargetMode="External" /><Relationship Id="rId34" Type="http://schemas.openxmlformats.org/officeDocument/2006/relationships/hyperlink" Target="https://twitter.com/#!/karenmlarsen/status/1136012180883615744" TargetMode="External" /><Relationship Id="rId35" Type="http://schemas.openxmlformats.org/officeDocument/2006/relationships/hyperlink" Target="https://twitter.com/#!/karenmlarsen/status/1136319617222078464" TargetMode="External" /><Relationship Id="rId36" Type="http://schemas.openxmlformats.org/officeDocument/2006/relationships/hyperlink" Target="https://twitter.com/#!/karenmlarsen/status/1136012180883615744" TargetMode="External" /><Relationship Id="rId37" Type="http://schemas.openxmlformats.org/officeDocument/2006/relationships/hyperlink" Target="https://twitter.com/#!/karenmlarsen/status/1136319617222078464" TargetMode="External" /><Relationship Id="rId38" Type="http://schemas.openxmlformats.org/officeDocument/2006/relationships/hyperlink" Target="https://twitter.com/#!/karenmlarsen/status/1136012180883615744" TargetMode="External" /><Relationship Id="rId39" Type="http://schemas.openxmlformats.org/officeDocument/2006/relationships/hyperlink" Target="https://twitter.com/#!/karenmlarsen/status/1136319617222078464" TargetMode="External" /><Relationship Id="rId40" Type="http://schemas.openxmlformats.org/officeDocument/2006/relationships/hyperlink" Target="https://twitter.com/#!/karenmlarsen/status/1136012180883615744" TargetMode="External" /><Relationship Id="rId41" Type="http://schemas.openxmlformats.org/officeDocument/2006/relationships/hyperlink" Target="https://twitter.com/#!/karenmlarsen/status/1136319617222078464" TargetMode="External" /><Relationship Id="rId42" Type="http://schemas.openxmlformats.org/officeDocument/2006/relationships/hyperlink" Target="https://twitter.com/#!/karenmlarsen/status/1136012180883615744" TargetMode="External" /><Relationship Id="rId43" Type="http://schemas.openxmlformats.org/officeDocument/2006/relationships/hyperlink" Target="https://twitter.com/#!/karenmlarsen/status/1136319617222078464" TargetMode="External" /><Relationship Id="rId44" Type="http://schemas.openxmlformats.org/officeDocument/2006/relationships/hyperlink" Target="https://api.twitter.com/1.1/geo/id/5f49a5792faa1e89.json" TargetMode="External" /><Relationship Id="rId45" Type="http://schemas.openxmlformats.org/officeDocument/2006/relationships/hyperlink" Target="https://api.twitter.com/1.1/geo/id/5f49a5792faa1e89.json" TargetMode="External" /><Relationship Id="rId46" Type="http://schemas.openxmlformats.org/officeDocument/2006/relationships/hyperlink" Target="https://api.twitter.com/1.1/geo/id/1e5cb4d0509db554.json" TargetMode="External" /><Relationship Id="rId47" Type="http://schemas.openxmlformats.org/officeDocument/2006/relationships/hyperlink" Target="https://api.twitter.com/1.1/geo/id/5f49a5792faa1e89.json" TargetMode="External" /><Relationship Id="rId48" Type="http://schemas.openxmlformats.org/officeDocument/2006/relationships/hyperlink" Target="https://api.twitter.com/1.1/geo/id/1e5cb4d0509db554.json" TargetMode="External" /><Relationship Id="rId49" Type="http://schemas.openxmlformats.org/officeDocument/2006/relationships/hyperlink" Target="https://api.twitter.com/1.1/geo/id/5f49a5792faa1e89.json" TargetMode="External" /><Relationship Id="rId50" Type="http://schemas.openxmlformats.org/officeDocument/2006/relationships/hyperlink" Target="https://api.twitter.com/1.1/geo/id/1e5cb4d0509db554.json" TargetMode="External" /><Relationship Id="rId51" Type="http://schemas.openxmlformats.org/officeDocument/2006/relationships/hyperlink" Target="https://api.twitter.com/1.1/geo/id/5f49a5792faa1e89.json" TargetMode="External" /><Relationship Id="rId52" Type="http://schemas.openxmlformats.org/officeDocument/2006/relationships/hyperlink" Target="https://api.twitter.com/1.1/geo/id/1e5cb4d0509db554.json" TargetMode="External" /><Relationship Id="rId53" Type="http://schemas.openxmlformats.org/officeDocument/2006/relationships/hyperlink" Target="https://api.twitter.com/1.1/geo/id/5f49a5792faa1e89.json" TargetMode="External" /><Relationship Id="rId54" Type="http://schemas.openxmlformats.org/officeDocument/2006/relationships/hyperlink" Target="https://api.twitter.com/1.1/geo/id/1e5cb4d0509db554.json" TargetMode="External" /><Relationship Id="rId55" Type="http://schemas.openxmlformats.org/officeDocument/2006/relationships/comments" Target="../comments1.xml" /><Relationship Id="rId56" Type="http://schemas.openxmlformats.org/officeDocument/2006/relationships/vmlDrawing" Target="../drawings/vmlDrawing1.vml" /><Relationship Id="rId57" Type="http://schemas.openxmlformats.org/officeDocument/2006/relationships/table" Target="../tables/table1.xml" /><Relationship Id="rId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yVCC/status/1134580429678190592" TargetMode="External" /><Relationship Id="rId2" Type="http://schemas.openxmlformats.org/officeDocument/2006/relationships/hyperlink" Target="https://twitter.com/myVCC/status/1134580429678190592" TargetMode="External" /><Relationship Id="rId3" Type="http://schemas.openxmlformats.org/officeDocument/2006/relationships/hyperlink" Target="https://twitter.com/myVCC/status/1134580429678190592" TargetMode="External" /><Relationship Id="rId4" Type="http://schemas.openxmlformats.org/officeDocument/2006/relationships/hyperlink" Target="http://pbs.twimg.com/profile_images/609098493395779584/cjPByie-_normal.jpg" TargetMode="External" /><Relationship Id="rId5" Type="http://schemas.openxmlformats.org/officeDocument/2006/relationships/hyperlink" Target="http://pbs.twimg.com/profile_images/1026881957056008193/R8stfOcm_normal.jpg" TargetMode="External" /><Relationship Id="rId6" Type="http://schemas.openxmlformats.org/officeDocument/2006/relationships/hyperlink" Target="http://pbs.twimg.com/profile_images/828792634399350785/CdrIozbc_normal.jpg" TargetMode="External" /><Relationship Id="rId7" Type="http://schemas.openxmlformats.org/officeDocument/2006/relationships/hyperlink" Target="http://pbs.twimg.com/profile_images/609098493395779584/cjPByie-_normal.jpg" TargetMode="External" /><Relationship Id="rId8" Type="http://schemas.openxmlformats.org/officeDocument/2006/relationships/hyperlink" Target="http://pbs.twimg.com/profile_images/1026881957056008193/R8stfOcm_normal.jpg" TargetMode="External" /><Relationship Id="rId9" Type="http://schemas.openxmlformats.org/officeDocument/2006/relationships/hyperlink" Target="http://pbs.twimg.com/profile_images/1026881957056008193/R8stfOcm_normal.jpg" TargetMode="External" /><Relationship Id="rId10" Type="http://schemas.openxmlformats.org/officeDocument/2006/relationships/hyperlink" Target="http://pbs.twimg.com/profile_images/828792634399350785/CdrIozbc_normal.jpg" TargetMode="External" /><Relationship Id="rId11" Type="http://schemas.openxmlformats.org/officeDocument/2006/relationships/hyperlink" Target="http://pbs.twimg.com/profile_images/609098493395779584/cjPByie-_normal.jpg" TargetMode="External" /><Relationship Id="rId12" Type="http://schemas.openxmlformats.org/officeDocument/2006/relationships/hyperlink" Target="http://pbs.twimg.com/profile_images/828792634399350785/CdrIozbc_normal.jpg" TargetMode="External" /><Relationship Id="rId13" Type="http://schemas.openxmlformats.org/officeDocument/2006/relationships/hyperlink" Target="http://pbs.twimg.com/profile_images/818339685562888192/nX1b0sq8_normal.jpg" TargetMode="External" /><Relationship Id="rId14" Type="http://schemas.openxmlformats.org/officeDocument/2006/relationships/hyperlink" Target="http://pbs.twimg.com/profile_images/818339685562888192/nX1b0sq8_normal.jpg" TargetMode="External" /><Relationship Id="rId15" Type="http://schemas.openxmlformats.org/officeDocument/2006/relationships/hyperlink" Target="http://pbs.twimg.com/profile_images/818339685562888192/nX1b0sq8_normal.jpg" TargetMode="External" /><Relationship Id="rId16" Type="http://schemas.openxmlformats.org/officeDocument/2006/relationships/hyperlink" Target="http://pbs.twimg.com/profile_images/818339685562888192/nX1b0sq8_normal.jpg" TargetMode="External" /><Relationship Id="rId17" Type="http://schemas.openxmlformats.org/officeDocument/2006/relationships/hyperlink" Target="http://pbs.twimg.com/profile_images/818339685562888192/nX1b0sq8_normal.jpg" TargetMode="External" /><Relationship Id="rId18" Type="http://schemas.openxmlformats.org/officeDocument/2006/relationships/hyperlink" Target="http://pbs.twimg.com/profile_images/818339685562888192/nX1b0sq8_normal.jpg" TargetMode="External" /><Relationship Id="rId19" Type="http://schemas.openxmlformats.org/officeDocument/2006/relationships/hyperlink" Target="http://pbs.twimg.com/profile_images/818339685562888192/nX1b0sq8_normal.jpg" TargetMode="External" /><Relationship Id="rId20" Type="http://schemas.openxmlformats.org/officeDocument/2006/relationships/hyperlink" Target="http://pbs.twimg.com/profile_images/818339685562888192/nX1b0sq8_normal.jpg" TargetMode="External" /><Relationship Id="rId21" Type="http://schemas.openxmlformats.org/officeDocument/2006/relationships/hyperlink" Target="http://pbs.twimg.com/profile_images/818339685562888192/nX1b0sq8_normal.jpg" TargetMode="External" /><Relationship Id="rId22" Type="http://schemas.openxmlformats.org/officeDocument/2006/relationships/hyperlink" Target="http://pbs.twimg.com/profile_images/818339685562888192/nX1b0sq8_normal.jpg" TargetMode="External" /><Relationship Id="rId23" Type="http://schemas.openxmlformats.org/officeDocument/2006/relationships/hyperlink" Target="http://pbs.twimg.com/profile_images/818339685562888192/nX1b0sq8_normal.jpg" TargetMode="External" /><Relationship Id="rId24" Type="http://schemas.openxmlformats.org/officeDocument/2006/relationships/hyperlink" Target="https://twitter.com/#!/brettgri/status/1134640891765768192" TargetMode="External" /><Relationship Id="rId25" Type="http://schemas.openxmlformats.org/officeDocument/2006/relationships/hyperlink" Target="https://twitter.com/#!/myvcc/status/1134648453470990336" TargetMode="External" /><Relationship Id="rId26" Type="http://schemas.openxmlformats.org/officeDocument/2006/relationships/hyperlink" Target="https://twitter.com/#!/vccautoservtech/status/1135315460575047680" TargetMode="External" /><Relationship Id="rId27" Type="http://schemas.openxmlformats.org/officeDocument/2006/relationships/hyperlink" Target="https://twitter.com/#!/brettgri/status/1134640891765768192" TargetMode="External" /><Relationship Id="rId28" Type="http://schemas.openxmlformats.org/officeDocument/2006/relationships/hyperlink" Target="https://twitter.com/#!/myvcc/status/1134648453470990336" TargetMode="External" /><Relationship Id="rId29" Type="http://schemas.openxmlformats.org/officeDocument/2006/relationships/hyperlink" Target="https://twitter.com/#!/myvcc/status/1134648453470990336" TargetMode="External" /><Relationship Id="rId30" Type="http://schemas.openxmlformats.org/officeDocument/2006/relationships/hyperlink" Target="https://twitter.com/#!/vccautoservtech/status/1135315460575047680" TargetMode="External" /><Relationship Id="rId31" Type="http://schemas.openxmlformats.org/officeDocument/2006/relationships/hyperlink" Target="https://twitter.com/#!/brettgri/status/1134640891765768192" TargetMode="External" /><Relationship Id="rId32" Type="http://schemas.openxmlformats.org/officeDocument/2006/relationships/hyperlink" Target="https://twitter.com/#!/vccautoservtech/status/1135315460575047680" TargetMode="External" /><Relationship Id="rId33" Type="http://schemas.openxmlformats.org/officeDocument/2006/relationships/hyperlink" Target="https://twitter.com/#!/karenmlarsen/status/1136012180883615744" TargetMode="External" /><Relationship Id="rId34" Type="http://schemas.openxmlformats.org/officeDocument/2006/relationships/hyperlink" Target="https://twitter.com/#!/karenmlarsen/status/1136012180883615744" TargetMode="External" /><Relationship Id="rId35" Type="http://schemas.openxmlformats.org/officeDocument/2006/relationships/hyperlink" Target="https://twitter.com/#!/karenmlarsen/status/1136319617222078464" TargetMode="External" /><Relationship Id="rId36" Type="http://schemas.openxmlformats.org/officeDocument/2006/relationships/hyperlink" Target="https://twitter.com/#!/karenmlarsen/status/1136012180883615744" TargetMode="External" /><Relationship Id="rId37" Type="http://schemas.openxmlformats.org/officeDocument/2006/relationships/hyperlink" Target="https://twitter.com/#!/karenmlarsen/status/1136319617222078464" TargetMode="External" /><Relationship Id="rId38" Type="http://schemas.openxmlformats.org/officeDocument/2006/relationships/hyperlink" Target="https://twitter.com/#!/karenmlarsen/status/1136012180883615744" TargetMode="External" /><Relationship Id="rId39" Type="http://schemas.openxmlformats.org/officeDocument/2006/relationships/hyperlink" Target="https://twitter.com/#!/karenmlarsen/status/1136319617222078464" TargetMode="External" /><Relationship Id="rId40" Type="http://schemas.openxmlformats.org/officeDocument/2006/relationships/hyperlink" Target="https://twitter.com/#!/karenmlarsen/status/1136012180883615744" TargetMode="External" /><Relationship Id="rId41" Type="http://schemas.openxmlformats.org/officeDocument/2006/relationships/hyperlink" Target="https://twitter.com/#!/karenmlarsen/status/1136319617222078464" TargetMode="External" /><Relationship Id="rId42" Type="http://schemas.openxmlformats.org/officeDocument/2006/relationships/hyperlink" Target="https://twitter.com/#!/karenmlarsen/status/1136012180883615744" TargetMode="External" /><Relationship Id="rId43" Type="http://schemas.openxmlformats.org/officeDocument/2006/relationships/hyperlink" Target="https://twitter.com/#!/karenmlarsen/status/1136319617222078464" TargetMode="External" /><Relationship Id="rId44" Type="http://schemas.openxmlformats.org/officeDocument/2006/relationships/hyperlink" Target="https://api.twitter.com/1.1/geo/id/5f49a5792faa1e89.json" TargetMode="External" /><Relationship Id="rId45" Type="http://schemas.openxmlformats.org/officeDocument/2006/relationships/hyperlink" Target="https://api.twitter.com/1.1/geo/id/5f49a5792faa1e89.json" TargetMode="External" /><Relationship Id="rId46" Type="http://schemas.openxmlformats.org/officeDocument/2006/relationships/hyperlink" Target="https://api.twitter.com/1.1/geo/id/1e5cb4d0509db554.json" TargetMode="External" /><Relationship Id="rId47" Type="http://schemas.openxmlformats.org/officeDocument/2006/relationships/hyperlink" Target="https://api.twitter.com/1.1/geo/id/5f49a5792faa1e89.json" TargetMode="External" /><Relationship Id="rId48" Type="http://schemas.openxmlformats.org/officeDocument/2006/relationships/hyperlink" Target="https://api.twitter.com/1.1/geo/id/1e5cb4d0509db554.json" TargetMode="External" /><Relationship Id="rId49" Type="http://schemas.openxmlformats.org/officeDocument/2006/relationships/hyperlink" Target="https://api.twitter.com/1.1/geo/id/5f49a5792faa1e89.json" TargetMode="External" /><Relationship Id="rId50" Type="http://schemas.openxmlformats.org/officeDocument/2006/relationships/hyperlink" Target="https://api.twitter.com/1.1/geo/id/1e5cb4d0509db554.json" TargetMode="External" /><Relationship Id="rId51" Type="http://schemas.openxmlformats.org/officeDocument/2006/relationships/hyperlink" Target="https://api.twitter.com/1.1/geo/id/5f49a5792faa1e89.json" TargetMode="External" /><Relationship Id="rId52" Type="http://schemas.openxmlformats.org/officeDocument/2006/relationships/hyperlink" Target="https://api.twitter.com/1.1/geo/id/1e5cb4d0509db554.json" TargetMode="External" /><Relationship Id="rId53" Type="http://schemas.openxmlformats.org/officeDocument/2006/relationships/hyperlink" Target="https://api.twitter.com/1.1/geo/id/5f49a5792faa1e89.json" TargetMode="External" /><Relationship Id="rId54" Type="http://schemas.openxmlformats.org/officeDocument/2006/relationships/hyperlink" Target="https://api.twitter.com/1.1/geo/id/1e5cb4d0509db554.json" TargetMode="External" /><Relationship Id="rId55" Type="http://schemas.openxmlformats.org/officeDocument/2006/relationships/comments" Target="../comments12.xml" /><Relationship Id="rId56" Type="http://schemas.openxmlformats.org/officeDocument/2006/relationships/vmlDrawing" Target="../drawings/vmlDrawing6.vml" /><Relationship Id="rId57" Type="http://schemas.openxmlformats.org/officeDocument/2006/relationships/table" Target="../tables/table22.xml" /><Relationship Id="rId5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oUuxIMQvxw" TargetMode="External" /><Relationship Id="rId2" Type="http://schemas.openxmlformats.org/officeDocument/2006/relationships/hyperlink" Target="https://t.co/VFEAEd1hYZ" TargetMode="External" /><Relationship Id="rId3" Type="http://schemas.openxmlformats.org/officeDocument/2006/relationships/hyperlink" Target="https://t.co/aeazv4BtNM" TargetMode="External" /><Relationship Id="rId4" Type="http://schemas.openxmlformats.org/officeDocument/2006/relationships/hyperlink" Target="https://t.co/9VcNxdVuys" TargetMode="External" /><Relationship Id="rId5" Type="http://schemas.openxmlformats.org/officeDocument/2006/relationships/hyperlink" Target="http://britannia.vsb.bc.ca/" TargetMode="External" /><Relationship Id="rId6" Type="http://schemas.openxmlformats.org/officeDocument/2006/relationships/hyperlink" Target="https://t.co/JZYL08B2y0" TargetMode="External" /><Relationship Id="rId7" Type="http://schemas.openxmlformats.org/officeDocument/2006/relationships/hyperlink" Target="http://t.co/IyIjjGydWN" TargetMode="External" /><Relationship Id="rId8" Type="http://schemas.openxmlformats.org/officeDocument/2006/relationships/hyperlink" Target="https://t.co/kGpLEH8lzF" TargetMode="External" /><Relationship Id="rId9" Type="http://schemas.openxmlformats.org/officeDocument/2006/relationships/hyperlink" Target="https://pbs.twimg.com/profile_banners/32252744/1526334011" TargetMode="External" /><Relationship Id="rId10" Type="http://schemas.openxmlformats.org/officeDocument/2006/relationships/hyperlink" Target="https://pbs.twimg.com/profile_banners/18346497/1556237678" TargetMode="External" /><Relationship Id="rId11" Type="http://schemas.openxmlformats.org/officeDocument/2006/relationships/hyperlink" Target="https://pbs.twimg.com/profile_banners/828788636824899588/1486493929" TargetMode="External" /><Relationship Id="rId12" Type="http://schemas.openxmlformats.org/officeDocument/2006/relationships/hyperlink" Target="https://pbs.twimg.com/profile_banners/137115648/1357628055" TargetMode="External" /><Relationship Id="rId13" Type="http://schemas.openxmlformats.org/officeDocument/2006/relationships/hyperlink" Target="https://pbs.twimg.com/profile_banners/833883500105199618/1487649813" TargetMode="External" /><Relationship Id="rId14" Type="http://schemas.openxmlformats.org/officeDocument/2006/relationships/hyperlink" Target="https://pbs.twimg.com/profile_banners/3018484132/1471475910" TargetMode="External" /><Relationship Id="rId15" Type="http://schemas.openxmlformats.org/officeDocument/2006/relationships/hyperlink" Target="https://pbs.twimg.com/profile_banners/177303676/1551487501" TargetMode="External" /><Relationship Id="rId16" Type="http://schemas.openxmlformats.org/officeDocument/2006/relationships/hyperlink" Target="https://pbs.twimg.com/profile_banners/1070160854/1530201178" TargetMode="External" /><Relationship Id="rId17" Type="http://schemas.openxmlformats.org/officeDocument/2006/relationships/hyperlink" Target="http://abs.twimg.com/images/themes/theme4/bg.gif" TargetMode="External" /><Relationship Id="rId18" Type="http://schemas.openxmlformats.org/officeDocument/2006/relationships/hyperlink" Target="http://a0.twimg.com/profile_background_images/364073092/twitter_profile_design_nov_14th_copy.jp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5/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pbs.twimg.com/profile_images/609098493395779584/cjPByie-_normal.jpg" TargetMode="External" /><Relationship Id="rId26" Type="http://schemas.openxmlformats.org/officeDocument/2006/relationships/hyperlink" Target="http://pbs.twimg.com/profile_images/1817891061/dilawri_d_100percent_normal.jpg" TargetMode="External" /><Relationship Id="rId27" Type="http://schemas.openxmlformats.org/officeDocument/2006/relationships/hyperlink" Target="http://pbs.twimg.com/profile_images/1026881957056008193/R8stfOcm_normal.jpg" TargetMode="External" /><Relationship Id="rId28" Type="http://schemas.openxmlformats.org/officeDocument/2006/relationships/hyperlink" Target="http://pbs.twimg.com/profile_images/828792634399350785/CdrIozbc_normal.jpg" TargetMode="External" /><Relationship Id="rId29" Type="http://schemas.openxmlformats.org/officeDocument/2006/relationships/hyperlink" Target="http://pbs.twimg.com/profile_images/818339685562888192/nX1b0sq8_normal.jpg" TargetMode="External" /><Relationship Id="rId30" Type="http://schemas.openxmlformats.org/officeDocument/2006/relationships/hyperlink" Target="http://pbs.twimg.com/profile_images/834591570036871169/RwPMsjiS_normal.jpg" TargetMode="External" /><Relationship Id="rId31" Type="http://schemas.openxmlformats.org/officeDocument/2006/relationships/hyperlink" Target="http://pbs.twimg.com/profile_images/766051166786621440/7yxCXJnf_normal.jpg" TargetMode="External" /><Relationship Id="rId32" Type="http://schemas.openxmlformats.org/officeDocument/2006/relationships/hyperlink" Target="http://pbs.twimg.com/profile_images/1029144247721586688/DVO17QM3_normal.jpg" TargetMode="External" /><Relationship Id="rId33" Type="http://schemas.openxmlformats.org/officeDocument/2006/relationships/hyperlink" Target="http://pbs.twimg.com/profile_images/461357957473513472/g6DID6XQ_normal.png" TargetMode="External" /><Relationship Id="rId34" Type="http://schemas.openxmlformats.org/officeDocument/2006/relationships/hyperlink" Target="http://pbs.twimg.com/profile_images/618237075855249408/h3sma6sX_normal.jpg" TargetMode="External" /><Relationship Id="rId35" Type="http://schemas.openxmlformats.org/officeDocument/2006/relationships/hyperlink" Target="https://twitter.com/brettgri" TargetMode="External" /><Relationship Id="rId36" Type="http://schemas.openxmlformats.org/officeDocument/2006/relationships/hyperlink" Target="https://twitter.com/dilawrivncvr" TargetMode="External" /><Relationship Id="rId37" Type="http://schemas.openxmlformats.org/officeDocument/2006/relationships/hyperlink" Target="https://twitter.com/myvcc" TargetMode="External" /><Relationship Id="rId38" Type="http://schemas.openxmlformats.org/officeDocument/2006/relationships/hyperlink" Target="https://twitter.com/vccautoservtech" TargetMode="External" /><Relationship Id="rId39" Type="http://schemas.openxmlformats.org/officeDocument/2006/relationships/hyperlink" Target="https://twitter.com/karenmlarsen" TargetMode="External" /><Relationship Id="rId40" Type="http://schemas.openxmlformats.org/officeDocument/2006/relationships/hyperlink" Target="https://twitter.com/britsecondary" TargetMode="External" /><Relationship Id="rId41" Type="http://schemas.openxmlformats.org/officeDocument/2006/relationships/hyperlink" Target="https://twitter.com/ita_youth" TargetMode="External" /><Relationship Id="rId42" Type="http://schemas.openxmlformats.org/officeDocument/2006/relationships/hyperlink" Target="https://twitter.com/vsb39" TargetMode="External" /><Relationship Id="rId43" Type="http://schemas.openxmlformats.org/officeDocument/2006/relationships/hyperlink" Target="https://twitter.com/vsbcareered" TargetMode="External" /><Relationship Id="rId44" Type="http://schemas.openxmlformats.org/officeDocument/2006/relationships/hyperlink" Target="https://twitter.com/katosue90"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myVCC/status/1134580429678190592" TargetMode="External" /><Relationship Id="rId2" Type="http://schemas.openxmlformats.org/officeDocument/2006/relationships/hyperlink" Target="https://twitter.com/myVCC/status/1134580429678190592"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403</v>
      </c>
      <c r="BB2" s="13" t="s">
        <v>409</v>
      </c>
      <c r="BC2" s="13" t="s">
        <v>410</v>
      </c>
      <c r="BD2" s="67" t="s">
        <v>523</v>
      </c>
      <c r="BE2" s="67" t="s">
        <v>524</v>
      </c>
      <c r="BF2" s="67" t="s">
        <v>525</v>
      </c>
      <c r="BG2" s="67" t="s">
        <v>526</v>
      </c>
      <c r="BH2" s="67" t="s">
        <v>527</v>
      </c>
      <c r="BI2" s="67" t="s">
        <v>528</v>
      </c>
      <c r="BJ2" s="67" t="s">
        <v>529</v>
      </c>
      <c r="BK2" s="67" t="s">
        <v>530</v>
      </c>
      <c r="BL2" s="67" t="s">
        <v>531</v>
      </c>
    </row>
    <row r="3" spans="1:64" ht="15" customHeight="1">
      <c r="A3" s="84" t="s">
        <v>212</v>
      </c>
      <c r="B3" s="84" t="s">
        <v>216</v>
      </c>
      <c r="C3" s="53" t="s">
        <v>538</v>
      </c>
      <c r="D3" s="54">
        <v>3</v>
      </c>
      <c r="E3" s="65" t="s">
        <v>132</v>
      </c>
      <c r="F3" s="55">
        <v>35</v>
      </c>
      <c r="G3" s="53"/>
      <c r="H3" s="57"/>
      <c r="I3" s="56"/>
      <c r="J3" s="56"/>
      <c r="K3" s="36" t="s">
        <v>65</v>
      </c>
      <c r="L3" s="62">
        <v>3</v>
      </c>
      <c r="M3" s="62"/>
      <c r="N3" s="63"/>
      <c r="O3" s="85" t="s">
        <v>222</v>
      </c>
      <c r="P3" s="87">
        <v>43617.08383101852</v>
      </c>
      <c r="Q3" s="85" t="s">
        <v>224</v>
      </c>
      <c r="R3" s="89" t="s">
        <v>229</v>
      </c>
      <c r="S3" s="85" t="s">
        <v>230</v>
      </c>
      <c r="T3" s="85"/>
      <c r="U3" s="85"/>
      <c r="V3" s="89" t="s">
        <v>233</v>
      </c>
      <c r="W3" s="87">
        <v>43617.08383101852</v>
      </c>
      <c r="X3" s="89" t="s">
        <v>237</v>
      </c>
      <c r="Y3" s="85"/>
      <c r="Z3" s="85"/>
      <c r="AA3" s="91" t="s">
        <v>242</v>
      </c>
      <c r="AB3" s="85"/>
      <c r="AC3" s="85" t="b">
        <v>0</v>
      </c>
      <c r="AD3" s="85">
        <v>2</v>
      </c>
      <c r="AE3" s="91" t="s">
        <v>249</v>
      </c>
      <c r="AF3" s="85" t="b">
        <v>1</v>
      </c>
      <c r="AG3" s="85" t="s">
        <v>251</v>
      </c>
      <c r="AH3" s="85"/>
      <c r="AI3" s="91" t="s">
        <v>252</v>
      </c>
      <c r="AJ3" s="85" t="b">
        <v>0</v>
      </c>
      <c r="AK3" s="85">
        <v>1</v>
      </c>
      <c r="AL3" s="91" t="s">
        <v>249</v>
      </c>
      <c r="AM3" s="85" t="s">
        <v>253</v>
      </c>
      <c r="AN3" s="85" t="b">
        <v>0</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213</v>
      </c>
      <c r="B4" s="84" t="s">
        <v>216</v>
      </c>
      <c r="C4" s="53" t="s">
        <v>538</v>
      </c>
      <c r="D4" s="54">
        <v>3</v>
      </c>
      <c r="E4" s="65" t="s">
        <v>132</v>
      </c>
      <c r="F4" s="55">
        <v>35</v>
      </c>
      <c r="G4" s="53"/>
      <c r="H4" s="57"/>
      <c r="I4" s="56"/>
      <c r="J4" s="56"/>
      <c r="K4" s="36" t="s">
        <v>65</v>
      </c>
      <c r="L4" s="83">
        <v>4</v>
      </c>
      <c r="M4" s="83"/>
      <c r="N4" s="63"/>
      <c r="O4" s="86" t="s">
        <v>222</v>
      </c>
      <c r="P4" s="88">
        <v>43617.10469907407</v>
      </c>
      <c r="Q4" s="86" t="s">
        <v>225</v>
      </c>
      <c r="R4" s="86"/>
      <c r="S4" s="86"/>
      <c r="T4" s="86"/>
      <c r="U4" s="86"/>
      <c r="V4" s="90" t="s">
        <v>234</v>
      </c>
      <c r="W4" s="88">
        <v>43617.10469907407</v>
      </c>
      <c r="X4" s="90" t="s">
        <v>238</v>
      </c>
      <c r="Y4" s="86"/>
      <c r="Z4" s="86"/>
      <c r="AA4" s="92" t="s">
        <v>243</v>
      </c>
      <c r="AB4" s="86"/>
      <c r="AC4" s="86" t="b">
        <v>0</v>
      </c>
      <c r="AD4" s="86">
        <v>0</v>
      </c>
      <c r="AE4" s="92" t="s">
        <v>249</v>
      </c>
      <c r="AF4" s="86" t="b">
        <v>1</v>
      </c>
      <c r="AG4" s="86" t="s">
        <v>251</v>
      </c>
      <c r="AH4" s="86"/>
      <c r="AI4" s="92" t="s">
        <v>252</v>
      </c>
      <c r="AJ4" s="86" t="b">
        <v>0</v>
      </c>
      <c r="AK4" s="86">
        <v>1</v>
      </c>
      <c r="AL4" s="92" t="s">
        <v>242</v>
      </c>
      <c r="AM4" s="86" t="s">
        <v>253</v>
      </c>
      <c r="AN4" s="86" t="b">
        <v>0</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214</v>
      </c>
      <c r="B5" s="84" t="s">
        <v>216</v>
      </c>
      <c r="C5" s="53" t="s">
        <v>538</v>
      </c>
      <c r="D5" s="54">
        <v>3</v>
      </c>
      <c r="E5" s="65" t="s">
        <v>132</v>
      </c>
      <c r="F5" s="55">
        <v>35</v>
      </c>
      <c r="G5" s="53"/>
      <c r="H5" s="57"/>
      <c r="I5" s="56"/>
      <c r="J5" s="56"/>
      <c r="K5" s="36" t="s">
        <v>65</v>
      </c>
      <c r="L5" s="83">
        <v>5</v>
      </c>
      <c r="M5" s="83"/>
      <c r="N5" s="63"/>
      <c r="O5" s="86" t="s">
        <v>222</v>
      </c>
      <c r="P5" s="88">
        <v>43618.945289351854</v>
      </c>
      <c r="Q5" s="86" t="s">
        <v>226</v>
      </c>
      <c r="R5" s="86"/>
      <c r="S5" s="86"/>
      <c r="T5" s="86"/>
      <c r="U5" s="86"/>
      <c r="V5" s="90" t="s">
        <v>235</v>
      </c>
      <c r="W5" s="88">
        <v>43618.945289351854</v>
      </c>
      <c r="X5" s="90" t="s">
        <v>239</v>
      </c>
      <c r="Y5" s="86"/>
      <c r="Z5" s="86"/>
      <c r="AA5" s="92" t="s">
        <v>244</v>
      </c>
      <c r="AB5" s="86"/>
      <c r="AC5" s="86" t="b">
        <v>0</v>
      </c>
      <c r="AD5" s="86">
        <v>0</v>
      </c>
      <c r="AE5" s="92" t="s">
        <v>249</v>
      </c>
      <c r="AF5" s="86" t="b">
        <v>1</v>
      </c>
      <c r="AG5" s="86" t="s">
        <v>251</v>
      </c>
      <c r="AH5" s="86"/>
      <c r="AI5" s="92" t="s">
        <v>252</v>
      </c>
      <c r="AJ5" s="86" t="b">
        <v>0</v>
      </c>
      <c r="AK5" s="86">
        <v>2</v>
      </c>
      <c r="AL5" s="92" t="s">
        <v>242</v>
      </c>
      <c r="AM5" s="86" t="s">
        <v>254</v>
      </c>
      <c r="AN5" s="86" t="b">
        <v>0</v>
      </c>
      <c r="AO5" s="92" t="s">
        <v>242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213</v>
      </c>
      <c r="C6" s="53" t="s">
        <v>538</v>
      </c>
      <c r="D6" s="54">
        <v>3</v>
      </c>
      <c r="E6" s="65" t="s">
        <v>132</v>
      </c>
      <c r="F6" s="55">
        <v>35</v>
      </c>
      <c r="G6" s="53"/>
      <c r="H6" s="57"/>
      <c r="I6" s="56"/>
      <c r="J6" s="56"/>
      <c r="K6" s="36" t="s">
        <v>66</v>
      </c>
      <c r="L6" s="83">
        <v>6</v>
      </c>
      <c r="M6" s="83"/>
      <c r="N6" s="63"/>
      <c r="O6" s="86" t="s">
        <v>222</v>
      </c>
      <c r="P6" s="88">
        <v>43617.08383101852</v>
      </c>
      <c r="Q6" s="86" t="s">
        <v>224</v>
      </c>
      <c r="R6" s="90" t="s">
        <v>229</v>
      </c>
      <c r="S6" s="86" t="s">
        <v>230</v>
      </c>
      <c r="T6" s="86"/>
      <c r="U6" s="86"/>
      <c r="V6" s="90" t="s">
        <v>233</v>
      </c>
      <c r="W6" s="88">
        <v>43617.08383101852</v>
      </c>
      <c r="X6" s="90" t="s">
        <v>237</v>
      </c>
      <c r="Y6" s="86"/>
      <c r="Z6" s="86"/>
      <c r="AA6" s="92" t="s">
        <v>242</v>
      </c>
      <c r="AB6" s="86"/>
      <c r="AC6" s="86" t="b">
        <v>0</v>
      </c>
      <c r="AD6" s="86">
        <v>2</v>
      </c>
      <c r="AE6" s="92" t="s">
        <v>249</v>
      </c>
      <c r="AF6" s="86" t="b">
        <v>1</v>
      </c>
      <c r="AG6" s="86" t="s">
        <v>251</v>
      </c>
      <c r="AH6" s="86"/>
      <c r="AI6" s="92" t="s">
        <v>252</v>
      </c>
      <c r="AJ6" s="86" t="b">
        <v>0</v>
      </c>
      <c r="AK6" s="86">
        <v>1</v>
      </c>
      <c r="AL6" s="92" t="s">
        <v>249</v>
      </c>
      <c r="AM6" s="86" t="s">
        <v>253</v>
      </c>
      <c r="AN6" s="86" t="b">
        <v>0</v>
      </c>
      <c r="AO6" s="92" t="s">
        <v>242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213</v>
      </c>
      <c r="B7" s="84" t="s">
        <v>214</v>
      </c>
      <c r="C7" s="53" t="s">
        <v>538</v>
      </c>
      <c r="D7" s="54">
        <v>3</v>
      </c>
      <c r="E7" s="65" t="s">
        <v>132</v>
      </c>
      <c r="F7" s="55">
        <v>35</v>
      </c>
      <c r="G7" s="53"/>
      <c r="H7" s="57"/>
      <c r="I7" s="56"/>
      <c r="J7" s="56"/>
      <c r="K7" s="36" t="s">
        <v>66</v>
      </c>
      <c r="L7" s="83">
        <v>7</v>
      </c>
      <c r="M7" s="83"/>
      <c r="N7" s="63"/>
      <c r="O7" s="86" t="s">
        <v>222</v>
      </c>
      <c r="P7" s="88">
        <v>43617.10469907407</v>
      </c>
      <c r="Q7" s="86" t="s">
        <v>225</v>
      </c>
      <c r="R7" s="86"/>
      <c r="S7" s="86"/>
      <c r="T7" s="86"/>
      <c r="U7" s="86"/>
      <c r="V7" s="90" t="s">
        <v>234</v>
      </c>
      <c r="W7" s="88">
        <v>43617.10469907407</v>
      </c>
      <c r="X7" s="90" t="s">
        <v>238</v>
      </c>
      <c r="Y7" s="86"/>
      <c r="Z7" s="86"/>
      <c r="AA7" s="92" t="s">
        <v>243</v>
      </c>
      <c r="AB7" s="86"/>
      <c r="AC7" s="86" t="b">
        <v>0</v>
      </c>
      <c r="AD7" s="86">
        <v>0</v>
      </c>
      <c r="AE7" s="92" t="s">
        <v>249</v>
      </c>
      <c r="AF7" s="86" t="b">
        <v>1</v>
      </c>
      <c r="AG7" s="86" t="s">
        <v>251</v>
      </c>
      <c r="AH7" s="86"/>
      <c r="AI7" s="92" t="s">
        <v>252</v>
      </c>
      <c r="AJ7" s="86" t="b">
        <v>0</v>
      </c>
      <c r="AK7" s="86">
        <v>1</v>
      </c>
      <c r="AL7" s="92" t="s">
        <v>242</v>
      </c>
      <c r="AM7" s="86" t="s">
        <v>253</v>
      </c>
      <c r="AN7" s="86" t="b">
        <v>0</v>
      </c>
      <c r="AO7" s="92" t="s">
        <v>242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6</v>
      </c>
      <c r="BE7" s="52">
        <v>33.333333333333336</v>
      </c>
      <c r="BF7" s="51">
        <v>0</v>
      </c>
      <c r="BG7" s="52">
        <v>0</v>
      </c>
      <c r="BH7" s="51">
        <v>0</v>
      </c>
      <c r="BI7" s="52">
        <v>0</v>
      </c>
      <c r="BJ7" s="51">
        <v>12</v>
      </c>
      <c r="BK7" s="52">
        <v>66.66666666666667</v>
      </c>
      <c r="BL7" s="51">
        <v>18</v>
      </c>
    </row>
    <row r="8" spans="1:64" ht="45">
      <c r="A8" s="84" t="s">
        <v>213</v>
      </c>
      <c r="B8" s="84" t="s">
        <v>212</v>
      </c>
      <c r="C8" s="53" t="s">
        <v>538</v>
      </c>
      <c r="D8" s="54">
        <v>3</v>
      </c>
      <c r="E8" s="65" t="s">
        <v>132</v>
      </c>
      <c r="F8" s="55">
        <v>35</v>
      </c>
      <c r="G8" s="53"/>
      <c r="H8" s="57"/>
      <c r="I8" s="56"/>
      <c r="J8" s="56"/>
      <c r="K8" s="36" t="s">
        <v>66</v>
      </c>
      <c r="L8" s="83">
        <v>8</v>
      </c>
      <c r="M8" s="83"/>
      <c r="N8" s="63"/>
      <c r="O8" s="86" t="s">
        <v>222</v>
      </c>
      <c r="P8" s="88">
        <v>43617.10469907407</v>
      </c>
      <c r="Q8" s="86" t="s">
        <v>225</v>
      </c>
      <c r="R8" s="86"/>
      <c r="S8" s="86"/>
      <c r="T8" s="86"/>
      <c r="U8" s="86"/>
      <c r="V8" s="90" t="s">
        <v>234</v>
      </c>
      <c r="W8" s="88">
        <v>43617.10469907407</v>
      </c>
      <c r="X8" s="90" t="s">
        <v>238</v>
      </c>
      <c r="Y8" s="86"/>
      <c r="Z8" s="86"/>
      <c r="AA8" s="92" t="s">
        <v>243</v>
      </c>
      <c r="AB8" s="86"/>
      <c r="AC8" s="86" t="b">
        <v>0</v>
      </c>
      <c r="AD8" s="86">
        <v>0</v>
      </c>
      <c r="AE8" s="92" t="s">
        <v>249</v>
      </c>
      <c r="AF8" s="86" t="b">
        <v>1</v>
      </c>
      <c r="AG8" s="86" t="s">
        <v>251</v>
      </c>
      <c r="AH8" s="86"/>
      <c r="AI8" s="92" t="s">
        <v>252</v>
      </c>
      <c r="AJ8" s="86" t="b">
        <v>0</v>
      </c>
      <c r="AK8" s="86">
        <v>1</v>
      </c>
      <c r="AL8" s="92" t="s">
        <v>242</v>
      </c>
      <c r="AM8" s="86" t="s">
        <v>253</v>
      </c>
      <c r="AN8" s="86" t="b">
        <v>0</v>
      </c>
      <c r="AO8" s="92" t="s">
        <v>242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214</v>
      </c>
      <c r="B9" s="84" t="s">
        <v>213</v>
      </c>
      <c r="C9" s="53" t="s">
        <v>538</v>
      </c>
      <c r="D9" s="54">
        <v>3</v>
      </c>
      <c r="E9" s="65" t="s">
        <v>132</v>
      </c>
      <c r="F9" s="55">
        <v>35</v>
      </c>
      <c r="G9" s="53"/>
      <c r="H9" s="57"/>
      <c r="I9" s="56"/>
      <c r="J9" s="56"/>
      <c r="K9" s="36" t="s">
        <v>66</v>
      </c>
      <c r="L9" s="83">
        <v>9</v>
      </c>
      <c r="M9" s="83"/>
      <c r="N9" s="63"/>
      <c r="O9" s="86" t="s">
        <v>222</v>
      </c>
      <c r="P9" s="88">
        <v>43618.945289351854</v>
      </c>
      <c r="Q9" s="86" t="s">
        <v>226</v>
      </c>
      <c r="R9" s="86"/>
      <c r="S9" s="86"/>
      <c r="T9" s="86"/>
      <c r="U9" s="86"/>
      <c r="V9" s="90" t="s">
        <v>235</v>
      </c>
      <c r="W9" s="88">
        <v>43618.945289351854</v>
      </c>
      <c r="X9" s="90" t="s">
        <v>239</v>
      </c>
      <c r="Y9" s="86"/>
      <c r="Z9" s="86"/>
      <c r="AA9" s="92" t="s">
        <v>244</v>
      </c>
      <c r="AB9" s="86"/>
      <c r="AC9" s="86" t="b">
        <v>0</v>
      </c>
      <c r="AD9" s="86">
        <v>0</v>
      </c>
      <c r="AE9" s="92" t="s">
        <v>249</v>
      </c>
      <c r="AF9" s="86" t="b">
        <v>1</v>
      </c>
      <c r="AG9" s="86" t="s">
        <v>251</v>
      </c>
      <c r="AH9" s="86"/>
      <c r="AI9" s="92" t="s">
        <v>252</v>
      </c>
      <c r="AJ9" s="86" t="b">
        <v>0</v>
      </c>
      <c r="AK9" s="86">
        <v>2</v>
      </c>
      <c r="AL9" s="92" t="s">
        <v>242</v>
      </c>
      <c r="AM9" s="86" t="s">
        <v>254</v>
      </c>
      <c r="AN9" s="86" t="b">
        <v>0</v>
      </c>
      <c r="AO9" s="92" t="s">
        <v>242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212</v>
      </c>
      <c r="B10" s="84" t="s">
        <v>214</v>
      </c>
      <c r="C10" s="53" t="s">
        <v>538</v>
      </c>
      <c r="D10" s="54">
        <v>3</v>
      </c>
      <c r="E10" s="65" t="s">
        <v>132</v>
      </c>
      <c r="F10" s="55">
        <v>35</v>
      </c>
      <c r="G10" s="53"/>
      <c r="H10" s="57"/>
      <c r="I10" s="56"/>
      <c r="J10" s="56"/>
      <c r="K10" s="36" t="s">
        <v>66</v>
      </c>
      <c r="L10" s="83">
        <v>10</v>
      </c>
      <c r="M10" s="83"/>
      <c r="N10" s="63"/>
      <c r="O10" s="86" t="s">
        <v>222</v>
      </c>
      <c r="P10" s="88">
        <v>43617.08383101852</v>
      </c>
      <c r="Q10" s="86" t="s">
        <v>224</v>
      </c>
      <c r="R10" s="90" t="s">
        <v>229</v>
      </c>
      <c r="S10" s="86" t="s">
        <v>230</v>
      </c>
      <c r="T10" s="86"/>
      <c r="U10" s="86"/>
      <c r="V10" s="90" t="s">
        <v>233</v>
      </c>
      <c r="W10" s="88">
        <v>43617.08383101852</v>
      </c>
      <c r="X10" s="90" t="s">
        <v>237</v>
      </c>
      <c r="Y10" s="86"/>
      <c r="Z10" s="86"/>
      <c r="AA10" s="92" t="s">
        <v>242</v>
      </c>
      <c r="AB10" s="86"/>
      <c r="AC10" s="86" t="b">
        <v>0</v>
      </c>
      <c r="AD10" s="86">
        <v>2</v>
      </c>
      <c r="AE10" s="92" t="s">
        <v>249</v>
      </c>
      <c r="AF10" s="86" t="b">
        <v>1</v>
      </c>
      <c r="AG10" s="86" t="s">
        <v>251</v>
      </c>
      <c r="AH10" s="86"/>
      <c r="AI10" s="92" t="s">
        <v>252</v>
      </c>
      <c r="AJ10" s="86" t="b">
        <v>0</v>
      </c>
      <c r="AK10" s="86">
        <v>1</v>
      </c>
      <c r="AL10" s="92" t="s">
        <v>249</v>
      </c>
      <c r="AM10" s="86" t="s">
        <v>253</v>
      </c>
      <c r="AN10" s="86" t="b">
        <v>0</v>
      </c>
      <c r="AO10" s="92" t="s">
        <v>242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6</v>
      </c>
      <c r="BE10" s="52">
        <v>37.5</v>
      </c>
      <c r="BF10" s="51">
        <v>0</v>
      </c>
      <c r="BG10" s="52">
        <v>0</v>
      </c>
      <c r="BH10" s="51">
        <v>0</v>
      </c>
      <c r="BI10" s="52">
        <v>0</v>
      </c>
      <c r="BJ10" s="51">
        <v>10</v>
      </c>
      <c r="BK10" s="52">
        <v>62.5</v>
      </c>
      <c r="BL10" s="51">
        <v>16</v>
      </c>
    </row>
    <row r="11" spans="1:64" ht="45">
      <c r="A11" s="84" t="s">
        <v>214</v>
      </c>
      <c r="B11" s="84" t="s">
        <v>212</v>
      </c>
      <c r="C11" s="53" t="s">
        <v>538</v>
      </c>
      <c r="D11" s="54">
        <v>3</v>
      </c>
      <c r="E11" s="65" t="s">
        <v>132</v>
      </c>
      <c r="F11" s="55">
        <v>35</v>
      </c>
      <c r="G11" s="53"/>
      <c r="H11" s="57"/>
      <c r="I11" s="56"/>
      <c r="J11" s="56"/>
      <c r="K11" s="36" t="s">
        <v>66</v>
      </c>
      <c r="L11" s="83">
        <v>11</v>
      </c>
      <c r="M11" s="83"/>
      <c r="N11" s="63"/>
      <c r="O11" s="86" t="s">
        <v>222</v>
      </c>
      <c r="P11" s="88">
        <v>43618.945289351854</v>
      </c>
      <c r="Q11" s="86" t="s">
        <v>226</v>
      </c>
      <c r="R11" s="86"/>
      <c r="S11" s="86"/>
      <c r="T11" s="86"/>
      <c r="U11" s="86"/>
      <c r="V11" s="90" t="s">
        <v>235</v>
      </c>
      <c r="W11" s="88">
        <v>43618.945289351854</v>
      </c>
      <c r="X11" s="90" t="s">
        <v>239</v>
      </c>
      <c r="Y11" s="86"/>
      <c r="Z11" s="86"/>
      <c r="AA11" s="92" t="s">
        <v>244</v>
      </c>
      <c r="AB11" s="86"/>
      <c r="AC11" s="86" t="b">
        <v>0</v>
      </c>
      <c r="AD11" s="86">
        <v>0</v>
      </c>
      <c r="AE11" s="92" t="s">
        <v>249</v>
      </c>
      <c r="AF11" s="86" t="b">
        <v>1</v>
      </c>
      <c r="AG11" s="86" t="s">
        <v>251</v>
      </c>
      <c r="AH11" s="86"/>
      <c r="AI11" s="92" t="s">
        <v>252</v>
      </c>
      <c r="AJ11" s="86" t="b">
        <v>0</v>
      </c>
      <c r="AK11" s="86">
        <v>2</v>
      </c>
      <c r="AL11" s="92" t="s">
        <v>242</v>
      </c>
      <c r="AM11" s="86" t="s">
        <v>254</v>
      </c>
      <c r="AN11" s="86" t="b">
        <v>0</v>
      </c>
      <c r="AO11" s="92" t="s">
        <v>242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6</v>
      </c>
      <c r="BE11" s="52">
        <v>33.333333333333336</v>
      </c>
      <c r="BF11" s="51">
        <v>0</v>
      </c>
      <c r="BG11" s="52">
        <v>0</v>
      </c>
      <c r="BH11" s="51">
        <v>0</v>
      </c>
      <c r="BI11" s="52">
        <v>0</v>
      </c>
      <c r="BJ11" s="51">
        <v>12</v>
      </c>
      <c r="BK11" s="52">
        <v>66.66666666666667</v>
      </c>
      <c r="BL11" s="51">
        <v>18</v>
      </c>
    </row>
    <row r="12" spans="1:64" ht="45">
      <c r="A12" s="84" t="s">
        <v>215</v>
      </c>
      <c r="B12" s="84" t="s">
        <v>217</v>
      </c>
      <c r="C12" s="53" t="s">
        <v>538</v>
      </c>
      <c r="D12" s="54">
        <v>3</v>
      </c>
      <c r="E12" s="65" t="s">
        <v>132</v>
      </c>
      <c r="F12" s="55">
        <v>35</v>
      </c>
      <c r="G12" s="53"/>
      <c r="H12" s="57"/>
      <c r="I12" s="56"/>
      <c r="J12" s="56"/>
      <c r="K12" s="36" t="s">
        <v>65</v>
      </c>
      <c r="L12" s="83">
        <v>12</v>
      </c>
      <c r="M12" s="83"/>
      <c r="N12" s="63"/>
      <c r="O12" s="86" t="s">
        <v>222</v>
      </c>
      <c r="P12" s="88">
        <v>43620.86787037037</v>
      </c>
      <c r="Q12" s="86" t="s">
        <v>227</v>
      </c>
      <c r="R12" s="86"/>
      <c r="S12" s="86"/>
      <c r="T12" s="86" t="s">
        <v>231</v>
      </c>
      <c r="U12" s="86"/>
      <c r="V12" s="90" t="s">
        <v>236</v>
      </c>
      <c r="W12" s="88">
        <v>43620.86787037037</v>
      </c>
      <c r="X12" s="90" t="s">
        <v>240</v>
      </c>
      <c r="Y12" s="86"/>
      <c r="Z12" s="86"/>
      <c r="AA12" s="92" t="s">
        <v>245</v>
      </c>
      <c r="AB12" s="92" t="s">
        <v>247</v>
      </c>
      <c r="AC12" s="86" t="b">
        <v>0</v>
      </c>
      <c r="AD12" s="86">
        <v>1</v>
      </c>
      <c r="AE12" s="92" t="s">
        <v>250</v>
      </c>
      <c r="AF12" s="86" t="b">
        <v>0</v>
      </c>
      <c r="AG12" s="86" t="s">
        <v>251</v>
      </c>
      <c r="AH12" s="86"/>
      <c r="AI12" s="92" t="s">
        <v>249</v>
      </c>
      <c r="AJ12" s="86" t="b">
        <v>0</v>
      </c>
      <c r="AK12" s="86">
        <v>0</v>
      </c>
      <c r="AL12" s="92" t="s">
        <v>249</v>
      </c>
      <c r="AM12" s="86" t="s">
        <v>254</v>
      </c>
      <c r="AN12" s="86" t="b">
        <v>0</v>
      </c>
      <c r="AO12" s="92" t="s">
        <v>247</v>
      </c>
      <c r="AP12" s="86" t="s">
        <v>176</v>
      </c>
      <c r="AQ12" s="86">
        <v>0</v>
      </c>
      <c r="AR12" s="86">
        <v>0</v>
      </c>
      <c r="AS12" s="86" t="s">
        <v>255</v>
      </c>
      <c r="AT12" s="86" t="s">
        <v>257</v>
      </c>
      <c r="AU12" s="86" t="s">
        <v>258</v>
      </c>
      <c r="AV12" s="86" t="s">
        <v>259</v>
      </c>
      <c r="AW12" s="86" t="s">
        <v>261</v>
      </c>
      <c r="AX12" s="86" t="s">
        <v>263</v>
      </c>
      <c r="AY12" s="86" t="s">
        <v>265</v>
      </c>
      <c r="AZ12" s="90" t="s">
        <v>266</v>
      </c>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30">
      <c r="A13" s="84" t="s">
        <v>215</v>
      </c>
      <c r="B13" s="84" t="s">
        <v>214</v>
      </c>
      <c r="C13" s="53" t="s">
        <v>539</v>
      </c>
      <c r="D13" s="54">
        <v>10</v>
      </c>
      <c r="E13" s="65" t="s">
        <v>136</v>
      </c>
      <c r="F13" s="55">
        <v>12</v>
      </c>
      <c r="G13" s="53"/>
      <c r="H13" s="57"/>
      <c r="I13" s="56"/>
      <c r="J13" s="56"/>
      <c r="K13" s="36" t="s">
        <v>65</v>
      </c>
      <c r="L13" s="83">
        <v>13</v>
      </c>
      <c r="M13" s="83"/>
      <c r="N13" s="63"/>
      <c r="O13" s="86" t="s">
        <v>222</v>
      </c>
      <c r="P13" s="88">
        <v>43620.86787037037</v>
      </c>
      <c r="Q13" s="86" t="s">
        <v>227</v>
      </c>
      <c r="R13" s="86"/>
      <c r="S13" s="86"/>
      <c r="T13" s="86" t="s">
        <v>231</v>
      </c>
      <c r="U13" s="86"/>
      <c r="V13" s="90" t="s">
        <v>236</v>
      </c>
      <c r="W13" s="88">
        <v>43620.86787037037</v>
      </c>
      <c r="X13" s="90" t="s">
        <v>240</v>
      </c>
      <c r="Y13" s="86"/>
      <c r="Z13" s="86"/>
      <c r="AA13" s="92" t="s">
        <v>245</v>
      </c>
      <c r="AB13" s="92" t="s">
        <v>247</v>
      </c>
      <c r="AC13" s="86" t="b">
        <v>0</v>
      </c>
      <c r="AD13" s="86">
        <v>1</v>
      </c>
      <c r="AE13" s="92" t="s">
        <v>250</v>
      </c>
      <c r="AF13" s="86" t="b">
        <v>0</v>
      </c>
      <c r="AG13" s="86" t="s">
        <v>251</v>
      </c>
      <c r="AH13" s="86"/>
      <c r="AI13" s="92" t="s">
        <v>249</v>
      </c>
      <c r="AJ13" s="86" t="b">
        <v>0</v>
      </c>
      <c r="AK13" s="86">
        <v>0</v>
      </c>
      <c r="AL13" s="92" t="s">
        <v>249</v>
      </c>
      <c r="AM13" s="86" t="s">
        <v>254</v>
      </c>
      <c r="AN13" s="86" t="b">
        <v>0</v>
      </c>
      <c r="AO13" s="92" t="s">
        <v>247</v>
      </c>
      <c r="AP13" s="86" t="s">
        <v>176</v>
      </c>
      <c r="AQ13" s="86">
        <v>0</v>
      </c>
      <c r="AR13" s="86">
        <v>0</v>
      </c>
      <c r="AS13" s="86" t="s">
        <v>255</v>
      </c>
      <c r="AT13" s="86" t="s">
        <v>257</v>
      </c>
      <c r="AU13" s="86" t="s">
        <v>258</v>
      </c>
      <c r="AV13" s="86" t="s">
        <v>259</v>
      </c>
      <c r="AW13" s="86" t="s">
        <v>261</v>
      </c>
      <c r="AX13" s="86" t="s">
        <v>263</v>
      </c>
      <c r="AY13" s="86" t="s">
        <v>265</v>
      </c>
      <c r="AZ13" s="90" t="s">
        <v>266</v>
      </c>
      <c r="BA13">
        <v>2</v>
      </c>
      <c r="BB13" s="85" t="str">
        <f>REPLACE(INDEX(GroupVertices[Group],MATCH(Edges[[#This Row],[Vertex 1]],GroupVertices[Vertex],0)),1,1,"")</f>
        <v>1</v>
      </c>
      <c r="BC13" s="85" t="str">
        <f>REPLACE(INDEX(GroupVertices[Group],MATCH(Edges[[#This Row],[Vertex 2]],GroupVertices[Vertex],0)),1,1,"")</f>
        <v>2</v>
      </c>
      <c r="BD13" s="51"/>
      <c r="BE13" s="52"/>
      <c r="BF13" s="51"/>
      <c r="BG13" s="52"/>
      <c r="BH13" s="51"/>
      <c r="BI13" s="52"/>
      <c r="BJ13" s="51"/>
      <c r="BK13" s="52"/>
      <c r="BL13" s="51"/>
    </row>
    <row r="14" spans="1:64" ht="30">
      <c r="A14" s="84" t="s">
        <v>215</v>
      </c>
      <c r="B14" s="84" t="s">
        <v>214</v>
      </c>
      <c r="C14" s="53" t="s">
        <v>539</v>
      </c>
      <c r="D14" s="54">
        <v>10</v>
      </c>
      <c r="E14" s="65" t="s">
        <v>136</v>
      </c>
      <c r="F14" s="55">
        <v>12</v>
      </c>
      <c r="G14" s="53"/>
      <c r="H14" s="57"/>
      <c r="I14" s="56"/>
      <c r="J14" s="56"/>
      <c r="K14" s="36" t="s">
        <v>65</v>
      </c>
      <c r="L14" s="83">
        <v>14</v>
      </c>
      <c r="M14" s="83"/>
      <c r="N14" s="63"/>
      <c r="O14" s="86" t="s">
        <v>222</v>
      </c>
      <c r="P14" s="88">
        <v>43621.71623842593</v>
      </c>
      <c r="Q14" s="86" t="s">
        <v>228</v>
      </c>
      <c r="R14" s="86"/>
      <c r="S14" s="86"/>
      <c r="T14" s="86" t="s">
        <v>232</v>
      </c>
      <c r="U14" s="86"/>
      <c r="V14" s="90" t="s">
        <v>236</v>
      </c>
      <c r="W14" s="88">
        <v>43621.71623842593</v>
      </c>
      <c r="X14" s="90" t="s">
        <v>241</v>
      </c>
      <c r="Y14" s="86"/>
      <c r="Z14" s="86"/>
      <c r="AA14" s="92" t="s">
        <v>246</v>
      </c>
      <c r="AB14" s="92" t="s">
        <v>248</v>
      </c>
      <c r="AC14" s="86" t="b">
        <v>0</v>
      </c>
      <c r="AD14" s="86">
        <v>2</v>
      </c>
      <c r="AE14" s="92" t="s">
        <v>250</v>
      </c>
      <c r="AF14" s="86" t="b">
        <v>0</v>
      </c>
      <c r="AG14" s="86" t="s">
        <v>251</v>
      </c>
      <c r="AH14" s="86"/>
      <c r="AI14" s="92" t="s">
        <v>249</v>
      </c>
      <c r="AJ14" s="86" t="b">
        <v>0</v>
      </c>
      <c r="AK14" s="86">
        <v>0</v>
      </c>
      <c r="AL14" s="92" t="s">
        <v>249</v>
      </c>
      <c r="AM14" s="86" t="s">
        <v>254</v>
      </c>
      <c r="AN14" s="86" t="b">
        <v>0</v>
      </c>
      <c r="AO14" s="92" t="s">
        <v>248</v>
      </c>
      <c r="AP14" s="86" t="s">
        <v>176</v>
      </c>
      <c r="AQ14" s="86">
        <v>0</v>
      </c>
      <c r="AR14" s="86">
        <v>0</v>
      </c>
      <c r="AS14" s="86" t="s">
        <v>256</v>
      </c>
      <c r="AT14" s="86" t="s">
        <v>257</v>
      </c>
      <c r="AU14" s="86" t="s">
        <v>258</v>
      </c>
      <c r="AV14" s="86" t="s">
        <v>260</v>
      </c>
      <c r="AW14" s="86" t="s">
        <v>262</v>
      </c>
      <c r="AX14" s="86" t="s">
        <v>264</v>
      </c>
      <c r="AY14" s="86" t="s">
        <v>265</v>
      </c>
      <c r="AZ14" s="90" t="s">
        <v>267</v>
      </c>
      <c r="BA14">
        <v>2</v>
      </c>
      <c r="BB14" s="85" t="str">
        <f>REPLACE(INDEX(GroupVertices[Group],MATCH(Edges[[#This Row],[Vertex 1]],GroupVertices[Vertex],0)),1,1,"")</f>
        <v>1</v>
      </c>
      <c r="BC14" s="85" t="str">
        <f>REPLACE(INDEX(GroupVertices[Group],MATCH(Edges[[#This Row],[Vertex 2]],GroupVertices[Vertex],0)),1,1,"")</f>
        <v>2</v>
      </c>
      <c r="BD14" s="51"/>
      <c r="BE14" s="52"/>
      <c r="BF14" s="51"/>
      <c r="BG14" s="52"/>
      <c r="BH14" s="51"/>
      <c r="BI14" s="52"/>
      <c r="BJ14" s="51"/>
      <c r="BK14" s="52"/>
      <c r="BL14" s="51"/>
    </row>
    <row r="15" spans="1:64" ht="30">
      <c r="A15" s="84" t="s">
        <v>215</v>
      </c>
      <c r="B15" s="84" t="s">
        <v>218</v>
      </c>
      <c r="C15" s="53" t="s">
        <v>539</v>
      </c>
      <c r="D15" s="54">
        <v>10</v>
      </c>
      <c r="E15" s="65" t="s">
        <v>136</v>
      </c>
      <c r="F15" s="55">
        <v>12</v>
      </c>
      <c r="G15" s="53"/>
      <c r="H15" s="57"/>
      <c r="I15" s="56"/>
      <c r="J15" s="56"/>
      <c r="K15" s="36" t="s">
        <v>65</v>
      </c>
      <c r="L15" s="83">
        <v>15</v>
      </c>
      <c r="M15" s="83"/>
      <c r="N15" s="63"/>
      <c r="O15" s="86" t="s">
        <v>222</v>
      </c>
      <c r="P15" s="88">
        <v>43620.86787037037</v>
      </c>
      <c r="Q15" s="86" t="s">
        <v>227</v>
      </c>
      <c r="R15" s="86"/>
      <c r="S15" s="86"/>
      <c r="T15" s="86" t="s">
        <v>231</v>
      </c>
      <c r="U15" s="86"/>
      <c r="V15" s="90" t="s">
        <v>236</v>
      </c>
      <c r="W15" s="88">
        <v>43620.86787037037</v>
      </c>
      <c r="X15" s="90" t="s">
        <v>240</v>
      </c>
      <c r="Y15" s="86"/>
      <c r="Z15" s="86"/>
      <c r="AA15" s="92" t="s">
        <v>245</v>
      </c>
      <c r="AB15" s="92" t="s">
        <v>247</v>
      </c>
      <c r="AC15" s="86" t="b">
        <v>0</v>
      </c>
      <c r="AD15" s="86">
        <v>1</v>
      </c>
      <c r="AE15" s="92" t="s">
        <v>250</v>
      </c>
      <c r="AF15" s="86" t="b">
        <v>0</v>
      </c>
      <c r="AG15" s="86" t="s">
        <v>251</v>
      </c>
      <c r="AH15" s="86"/>
      <c r="AI15" s="92" t="s">
        <v>249</v>
      </c>
      <c r="AJ15" s="86" t="b">
        <v>0</v>
      </c>
      <c r="AK15" s="86">
        <v>0</v>
      </c>
      <c r="AL15" s="92" t="s">
        <v>249</v>
      </c>
      <c r="AM15" s="86" t="s">
        <v>254</v>
      </c>
      <c r="AN15" s="86" t="b">
        <v>0</v>
      </c>
      <c r="AO15" s="92" t="s">
        <v>247</v>
      </c>
      <c r="AP15" s="86" t="s">
        <v>176</v>
      </c>
      <c r="AQ15" s="86">
        <v>0</v>
      </c>
      <c r="AR15" s="86">
        <v>0</v>
      </c>
      <c r="AS15" s="86" t="s">
        <v>255</v>
      </c>
      <c r="AT15" s="86" t="s">
        <v>257</v>
      </c>
      <c r="AU15" s="86" t="s">
        <v>258</v>
      </c>
      <c r="AV15" s="86" t="s">
        <v>259</v>
      </c>
      <c r="AW15" s="86" t="s">
        <v>261</v>
      </c>
      <c r="AX15" s="86" t="s">
        <v>263</v>
      </c>
      <c r="AY15" s="86" t="s">
        <v>265</v>
      </c>
      <c r="AZ15" s="90" t="s">
        <v>266</v>
      </c>
      <c r="BA15">
        <v>2</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30">
      <c r="A16" s="84" t="s">
        <v>215</v>
      </c>
      <c r="B16" s="84" t="s">
        <v>218</v>
      </c>
      <c r="C16" s="53" t="s">
        <v>539</v>
      </c>
      <c r="D16" s="54">
        <v>10</v>
      </c>
      <c r="E16" s="65" t="s">
        <v>136</v>
      </c>
      <c r="F16" s="55">
        <v>12</v>
      </c>
      <c r="G16" s="53"/>
      <c r="H16" s="57"/>
      <c r="I16" s="56"/>
      <c r="J16" s="56"/>
      <c r="K16" s="36" t="s">
        <v>65</v>
      </c>
      <c r="L16" s="83">
        <v>16</v>
      </c>
      <c r="M16" s="83"/>
      <c r="N16" s="63"/>
      <c r="O16" s="86" t="s">
        <v>222</v>
      </c>
      <c r="P16" s="88">
        <v>43621.71623842593</v>
      </c>
      <c r="Q16" s="86" t="s">
        <v>228</v>
      </c>
      <c r="R16" s="86"/>
      <c r="S16" s="86"/>
      <c r="T16" s="86" t="s">
        <v>232</v>
      </c>
      <c r="U16" s="86"/>
      <c r="V16" s="90" t="s">
        <v>236</v>
      </c>
      <c r="W16" s="88">
        <v>43621.71623842593</v>
      </c>
      <c r="X16" s="90" t="s">
        <v>241</v>
      </c>
      <c r="Y16" s="86"/>
      <c r="Z16" s="86"/>
      <c r="AA16" s="92" t="s">
        <v>246</v>
      </c>
      <c r="AB16" s="92" t="s">
        <v>248</v>
      </c>
      <c r="AC16" s="86" t="b">
        <v>0</v>
      </c>
      <c r="AD16" s="86">
        <v>2</v>
      </c>
      <c r="AE16" s="92" t="s">
        <v>250</v>
      </c>
      <c r="AF16" s="86" t="b">
        <v>0</v>
      </c>
      <c r="AG16" s="86" t="s">
        <v>251</v>
      </c>
      <c r="AH16" s="86"/>
      <c r="AI16" s="92" t="s">
        <v>249</v>
      </c>
      <c r="AJ16" s="86" t="b">
        <v>0</v>
      </c>
      <c r="AK16" s="86">
        <v>0</v>
      </c>
      <c r="AL16" s="92" t="s">
        <v>249</v>
      </c>
      <c r="AM16" s="86" t="s">
        <v>254</v>
      </c>
      <c r="AN16" s="86" t="b">
        <v>0</v>
      </c>
      <c r="AO16" s="92" t="s">
        <v>248</v>
      </c>
      <c r="AP16" s="86" t="s">
        <v>176</v>
      </c>
      <c r="AQ16" s="86">
        <v>0</v>
      </c>
      <c r="AR16" s="86">
        <v>0</v>
      </c>
      <c r="AS16" s="86" t="s">
        <v>256</v>
      </c>
      <c r="AT16" s="86" t="s">
        <v>257</v>
      </c>
      <c r="AU16" s="86" t="s">
        <v>258</v>
      </c>
      <c r="AV16" s="86" t="s">
        <v>260</v>
      </c>
      <c r="AW16" s="86" t="s">
        <v>262</v>
      </c>
      <c r="AX16" s="86" t="s">
        <v>264</v>
      </c>
      <c r="AY16" s="86" t="s">
        <v>265</v>
      </c>
      <c r="AZ16" s="90" t="s">
        <v>267</v>
      </c>
      <c r="BA16">
        <v>2</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30">
      <c r="A17" s="84" t="s">
        <v>215</v>
      </c>
      <c r="B17" s="84" t="s">
        <v>219</v>
      </c>
      <c r="C17" s="53" t="s">
        <v>539</v>
      </c>
      <c r="D17" s="54">
        <v>10</v>
      </c>
      <c r="E17" s="65" t="s">
        <v>136</v>
      </c>
      <c r="F17" s="55">
        <v>12</v>
      </c>
      <c r="G17" s="53"/>
      <c r="H17" s="57"/>
      <c r="I17" s="56"/>
      <c r="J17" s="56"/>
      <c r="K17" s="36" t="s">
        <v>65</v>
      </c>
      <c r="L17" s="83">
        <v>17</v>
      </c>
      <c r="M17" s="83"/>
      <c r="N17" s="63"/>
      <c r="O17" s="86" t="s">
        <v>222</v>
      </c>
      <c r="P17" s="88">
        <v>43620.86787037037</v>
      </c>
      <c r="Q17" s="86" t="s">
        <v>227</v>
      </c>
      <c r="R17" s="86"/>
      <c r="S17" s="86"/>
      <c r="T17" s="86" t="s">
        <v>231</v>
      </c>
      <c r="U17" s="86"/>
      <c r="V17" s="90" t="s">
        <v>236</v>
      </c>
      <c r="W17" s="88">
        <v>43620.86787037037</v>
      </c>
      <c r="X17" s="90" t="s">
        <v>240</v>
      </c>
      <c r="Y17" s="86"/>
      <c r="Z17" s="86"/>
      <c r="AA17" s="92" t="s">
        <v>245</v>
      </c>
      <c r="AB17" s="92" t="s">
        <v>247</v>
      </c>
      <c r="AC17" s="86" t="b">
        <v>0</v>
      </c>
      <c r="AD17" s="86">
        <v>1</v>
      </c>
      <c r="AE17" s="92" t="s">
        <v>250</v>
      </c>
      <c r="AF17" s="86" t="b">
        <v>0</v>
      </c>
      <c r="AG17" s="86" t="s">
        <v>251</v>
      </c>
      <c r="AH17" s="86"/>
      <c r="AI17" s="92" t="s">
        <v>249</v>
      </c>
      <c r="AJ17" s="86" t="b">
        <v>0</v>
      </c>
      <c r="AK17" s="86">
        <v>0</v>
      </c>
      <c r="AL17" s="92" t="s">
        <v>249</v>
      </c>
      <c r="AM17" s="86" t="s">
        <v>254</v>
      </c>
      <c r="AN17" s="86" t="b">
        <v>0</v>
      </c>
      <c r="AO17" s="92" t="s">
        <v>247</v>
      </c>
      <c r="AP17" s="86" t="s">
        <v>176</v>
      </c>
      <c r="AQ17" s="86">
        <v>0</v>
      </c>
      <c r="AR17" s="86">
        <v>0</v>
      </c>
      <c r="AS17" s="86" t="s">
        <v>255</v>
      </c>
      <c r="AT17" s="86" t="s">
        <v>257</v>
      </c>
      <c r="AU17" s="86" t="s">
        <v>258</v>
      </c>
      <c r="AV17" s="86" t="s">
        <v>259</v>
      </c>
      <c r="AW17" s="86" t="s">
        <v>261</v>
      </c>
      <c r="AX17" s="86" t="s">
        <v>263</v>
      </c>
      <c r="AY17" s="86" t="s">
        <v>265</v>
      </c>
      <c r="AZ17" s="90" t="s">
        <v>266</v>
      </c>
      <c r="BA17">
        <v>2</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30">
      <c r="A18" s="84" t="s">
        <v>215</v>
      </c>
      <c r="B18" s="84" t="s">
        <v>219</v>
      </c>
      <c r="C18" s="53" t="s">
        <v>539</v>
      </c>
      <c r="D18" s="54">
        <v>10</v>
      </c>
      <c r="E18" s="65" t="s">
        <v>136</v>
      </c>
      <c r="F18" s="55">
        <v>12</v>
      </c>
      <c r="G18" s="53"/>
      <c r="H18" s="57"/>
      <c r="I18" s="56"/>
      <c r="J18" s="56"/>
      <c r="K18" s="36" t="s">
        <v>65</v>
      </c>
      <c r="L18" s="83">
        <v>18</v>
      </c>
      <c r="M18" s="83"/>
      <c r="N18" s="63"/>
      <c r="O18" s="86" t="s">
        <v>222</v>
      </c>
      <c r="P18" s="88">
        <v>43621.71623842593</v>
      </c>
      <c r="Q18" s="86" t="s">
        <v>228</v>
      </c>
      <c r="R18" s="86"/>
      <c r="S18" s="86"/>
      <c r="T18" s="86" t="s">
        <v>232</v>
      </c>
      <c r="U18" s="86"/>
      <c r="V18" s="90" t="s">
        <v>236</v>
      </c>
      <c r="W18" s="88">
        <v>43621.71623842593</v>
      </c>
      <c r="X18" s="90" t="s">
        <v>241</v>
      </c>
      <c r="Y18" s="86"/>
      <c r="Z18" s="86"/>
      <c r="AA18" s="92" t="s">
        <v>246</v>
      </c>
      <c r="AB18" s="92" t="s">
        <v>248</v>
      </c>
      <c r="AC18" s="86" t="b">
        <v>0</v>
      </c>
      <c r="AD18" s="86">
        <v>2</v>
      </c>
      <c r="AE18" s="92" t="s">
        <v>250</v>
      </c>
      <c r="AF18" s="86" t="b">
        <v>0</v>
      </c>
      <c r="AG18" s="86" t="s">
        <v>251</v>
      </c>
      <c r="AH18" s="86"/>
      <c r="AI18" s="92" t="s">
        <v>249</v>
      </c>
      <c r="AJ18" s="86" t="b">
        <v>0</v>
      </c>
      <c r="AK18" s="86">
        <v>0</v>
      </c>
      <c r="AL18" s="92" t="s">
        <v>249</v>
      </c>
      <c r="AM18" s="86" t="s">
        <v>254</v>
      </c>
      <c r="AN18" s="86" t="b">
        <v>0</v>
      </c>
      <c r="AO18" s="92" t="s">
        <v>248</v>
      </c>
      <c r="AP18" s="86" t="s">
        <v>176</v>
      </c>
      <c r="AQ18" s="86">
        <v>0</v>
      </c>
      <c r="AR18" s="86">
        <v>0</v>
      </c>
      <c r="AS18" s="86" t="s">
        <v>256</v>
      </c>
      <c r="AT18" s="86" t="s">
        <v>257</v>
      </c>
      <c r="AU18" s="86" t="s">
        <v>258</v>
      </c>
      <c r="AV18" s="86" t="s">
        <v>260</v>
      </c>
      <c r="AW18" s="86" t="s">
        <v>262</v>
      </c>
      <c r="AX18" s="86" t="s">
        <v>264</v>
      </c>
      <c r="AY18" s="86" t="s">
        <v>265</v>
      </c>
      <c r="AZ18" s="90" t="s">
        <v>267</v>
      </c>
      <c r="BA18">
        <v>2</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30">
      <c r="A19" s="84" t="s">
        <v>215</v>
      </c>
      <c r="B19" s="84" t="s">
        <v>220</v>
      </c>
      <c r="C19" s="53" t="s">
        <v>539</v>
      </c>
      <c r="D19" s="54">
        <v>10</v>
      </c>
      <c r="E19" s="65" t="s">
        <v>136</v>
      </c>
      <c r="F19" s="55">
        <v>12</v>
      </c>
      <c r="G19" s="53"/>
      <c r="H19" s="57"/>
      <c r="I19" s="56"/>
      <c r="J19" s="56"/>
      <c r="K19" s="36" t="s">
        <v>65</v>
      </c>
      <c r="L19" s="83">
        <v>19</v>
      </c>
      <c r="M19" s="83"/>
      <c r="N19" s="63"/>
      <c r="O19" s="86" t="s">
        <v>222</v>
      </c>
      <c r="P19" s="88">
        <v>43620.86787037037</v>
      </c>
      <c r="Q19" s="86" t="s">
        <v>227</v>
      </c>
      <c r="R19" s="86"/>
      <c r="S19" s="86"/>
      <c r="T19" s="86" t="s">
        <v>231</v>
      </c>
      <c r="U19" s="86"/>
      <c r="V19" s="90" t="s">
        <v>236</v>
      </c>
      <c r="W19" s="88">
        <v>43620.86787037037</v>
      </c>
      <c r="X19" s="90" t="s">
        <v>240</v>
      </c>
      <c r="Y19" s="86"/>
      <c r="Z19" s="86"/>
      <c r="AA19" s="92" t="s">
        <v>245</v>
      </c>
      <c r="AB19" s="92" t="s">
        <v>247</v>
      </c>
      <c r="AC19" s="86" t="b">
        <v>0</v>
      </c>
      <c r="AD19" s="86">
        <v>1</v>
      </c>
      <c r="AE19" s="92" t="s">
        <v>250</v>
      </c>
      <c r="AF19" s="86" t="b">
        <v>0</v>
      </c>
      <c r="AG19" s="86" t="s">
        <v>251</v>
      </c>
      <c r="AH19" s="86"/>
      <c r="AI19" s="92" t="s">
        <v>249</v>
      </c>
      <c r="AJ19" s="86" t="b">
        <v>0</v>
      </c>
      <c r="AK19" s="86">
        <v>0</v>
      </c>
      <c r="AL19" s="92" t="s">
        <v>249</v>
      </c>
      <c r="AM19" s="86" t="s">
        <v>254</v>
      </c>
      <c r="AN19" s="86" t="b">
        <v>0</v>
      </c>
      <c r="AO19" s="92" t="s">
        <v>247</v>
      </c>
      <c r="AP19" s="86" t="s">
        <v>176</v>
      </c>
      <c r="AQ19" s="86">
        <v>0</v>
      </c>
      <c r="AR19" s="86">
        <v>0</v>
      </c>
      <c r="AS19" s="86" t="s">
        <v>255</v>
      </c>
      <c r="AT19" s="86" t="s">
        <v>257</v>
      </c>
      <c r="AU19" s="86" t="s">
        <v>258</v>
      </c>
      <c r="AV19" s="86" t="s">
        <v>259</v>
      </c>
      <c r="AW19" s="86" t="s">
        <v>261</v>
      </c>
      <c r="AX19" s="86" t="s">
        <v>263</v>
      </c>
      <c r="AY19" s="86" t="s">
        <v>265</v>
      </c>
      <c r="AZ19" s="90" t="s">
        <v>266</v>
      </c>
      <c r="BA19">
        <v>2</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30">
      <c r="A20" s="84" t="s">
        <v>215</v>
      </c>
      <c r="B20" s="84" t="s">
        <v>220</v>
      </c>
      <c r="C20" s="53" t="s">
        <v>539</v>
      </c>
      <c r="D20" s="54">
        <v>10</v>
      </c>
      <c r="E20" s="65" t="s">
        <v>136</v>
      </c>
      <c r="F20" s="55">
        <v>12</v>
      </c>
      <c r="G20" s="53"/>
      <c r="H20" s="57"/>
      <c r="I20" s="56"/>
      <c r="J20" s="56"/>
      <c r="K20" s="36" t="s">
        <v>65</v>
      </c>
      <c r="L20" s="83">
        <v>20</v>
      </c>
      <c r="M20" s="83"/>
      <c r="N20" s="63"/>
      <c r="O20" s="86" t="s">
        <v>222</v>
      </c>
      <c r="P20" s="88">
        <v>43621.71623842593</v>
      </c>
      <c r="Q20" s="86" t="s">
        <v>228</v>
      </c>
      <c r="R20" s="86"/>
      <c r="S20" s="86"/>
      <c r="T20" s="86" t="s">
        <v>232</v>
      </c>
      <c r="U20" s="86"/>
      <c r="V20" s="90" t="s">
        <v>236</v>
      </c>
      <c r="W20" s="88">
        <v>43621.71623842593</v>
      </c>
      <c r="X20" s="90" t="s">
        <v>241</v>
      </c>
      <c r="Y20" s="86"/>
      <c r="Z20" s="86"/>
      <c r="AA20" s="92" t="s">
        <v>246</v>
      </c>
      <c r="AB20" s="92" t="s">
        <v>248</v>
      </c>
      <c r="AC20" s="86" t="b">
        <v>0</v>
      </c>
      <c r="AD20" s="86">
        <v>2</v>
      </c>
      <c r="AE20" s="92" t="s">
        <v>250</v>
      </c>
      <c r="AF20" s="86" t="b">
        <v>0</v>
      </c>
      <c r="AG20" s="86" t="s">
        <v>251</v>
      </c>
      <c r="AH20" s="86"/>
      <c r="AI20" s="92" t="s">
        <v>249</v>
      </c>
      <c r="AJ20" s="86" t="b">
        <v>0</v>
      </c>
      <c r="AK20" s="86">
        <v>0</v>
      </c>
      <c r="AL20" s="92" t="s">
        <v>249</v>
      </c>
      <c r="AM20" s="86" t="s">
        <v>254</v>
      </c>
      <c r="AN20" s="86" t="b">
        <v>0</v>
      </c>
      <c r="AO20" s="92" t="s">
        <v>248</v>
      </c>
      <c r="AP20" s="86" t="s">
        <v>176</v>
      </c>
      <c r="AQ20" s="86">
        <v>0</v>
      </c>
      <c r="AR20" s="86">
        <v>0</v>
      </c>
      <c r="AS20" s="86" t="s">
        <v>256</v>
      </c>
      <c r="AT20" s="86" t="s">
        <v>257</v>
      </c>
      <c r="AU20" s="86" t="s">
        <v>258</v>
      </c>
      <c r="AV20" s="86" t="s">
        <v>260</v>
      </c>
      <c r="AW20" s="86" t="s">
        <v>262</v>
      </c>
      <c r="AX20" s="86" t="s">
        <v>264</v>
      </c>
      <c r="AY20" s="86" t="s">
        <v>265</v>
      </c>
      <c r="AZ20" s="90" t="s">
        <v>267</v>
      </c>
      <c r="BA20">
        <v>2</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30">
      <c r="A21" s="84" t="s">
        <v>215</v>
      </c>
      <c r="B21" s="84" t="s">
        <v>221</v>
      </c>
      <c r="C21" s="53" t="s">
        <v>539</v>
      </c>
      <c r="D21" s="54">
        <v>10</v>
      </c>
      <c r="E21" s="65" t="s">
        <v>136</v>
      </c>
      <c r="F21" s="55">
        <v>12</v>
      </c>
      <c r="G21" s="53"/>
      <c r="H21" s="57"/>
      <c r="I21" s="56"/>
      <c r="J21" s="56"/>
      <c r="K21" s="36" t="s">
        <v>65</v>
      </c>
      <c r="L21" s="83">
        <v>21</v>
      </c>
      <c r="M21" s="83"/>
      <c r="N21" s="63"/>
      <c r="O21" s="86" t="s">
        <v>223</v>
      </c>
      <c r="P21" s="88">
        <v>43620.86787037037</v>
      </c>
      <c r="Q21" s="86" t="s">
        <v>227</v>
      </c>
      <c r="R21" s="86"/>
      <c r="S21" s="86"/>
      <c r="T21" s="86" t="s">
        <v>231</v>
      </c>
      <c r="U21" s="86"/>
      <c r="V21" s="90" t="s">
        <v>236</v>
      </c>
      <c r="W21" s="88">
        <v>43620.86787037037</v>
      </c>
      <c r="X21" s="90" t="s">
        <v>240</v>
      </c>
      <c r="Y21" s="86"/>
      <c r="Z21" s="86"/>
      <c r="AA21" s="92" t="s">
        <v>245</v>
      </c>
      <c r="AB21" s="92" t="s">
        <v>247</v>
      </c>
      <c r="AC21" s="86" t="b">
        <v>0</v>
      </c>
      <c r="AD21" s="86">
        <v>1</v>
      </c>
      <c r="AE21" s="92" t="s">
        <v>250</v>
      </c>
      <c r="AF21" s="86" t="b">
        <v>0</v>
      </c>
      <c r="AG21" s="86" t="s">
        <v>251</v>
      </c>
      <c r="AH21" s="86"/>
      <c r="AI21" s="92" t="s">
        <v>249</v>
      </c>
      <c r="AJ21" s="86" t="b">
        <v>0</v>
      </c>
      <c r="AK21" s="86">
        <v>0</v>
      </c>
      <c r="AL21" s="92" t="s">
        <v>249</v>
      </c>
      <c r="AM21" s="86" t="s">
        <v>254</v>
      </c>
      <c r="AN21" s="86" t="b">
        <v>0</v>
      </c>
      <c r="AO21" s="92" t="s">
        <v>247</v>
      </c>
      <c r="AP21" s="86" t="s">
        <v>176</v>
      </c>
      <c r="AQ21" s="86">
        <v>0</v>
      </c>
      <c r="AR21" s="86">
        <v>0</v>
      </c>
      <c r="AS21" s="86" t="s">
        <v>255</v>
      </c>
      <c r="AT21" s="86" t="s">
        <v>257</v>
      </c>
      <c r="AU21" s="86" t="s">
        <v>258</v>
      </c>
      <c r="AV21" s="86" t="s">
        <v>259</v>
      </c>
      <c r="AW21" s="86" t="s">
        <v>261</v>
      </c>
      <c r="AX21" s="86" t="s">
        <v>263</v>
      </c>
      <c r="AY21" s="86" t="s">
        <v>265</v>
      </c>
      <c r="AZ21" s="90" t="s">
        <v>266</v>
      </c>
      <c r="BA21">
        <v>2</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11</v>
      </c>
      <c r="BK21" s="52">
        <v>100</v>
      </c>
      <c r="BL21" s="51">
        <v>11</v>
      </c>
    </row>
    <row r="22" spans="1:64" ht="30">
      <c r="A22" s="84" t="s">
        <v>215</v>
      </c>
      <c r="B22" s="84" t="s">
        <v>221</v>
      </c>
      <c r="C22" s="53" t="s">
        <v>539</v>
      </c>
      <c r="D22" s="54">
        <v>10</v>
      </c>
      <c r="E22" s="65" t="s">
        <v>136</v>
      </c>
      <c r="F22" s="55">
        <v>12</v>
      </c>
      <c r="G22" s="53"/>
      <c r="H22" s="57"/>
      <c r="I22" s="56"/>
      <c r="J22" s="56"/>
      <c r="K22" s="36" t="s">
        <v>65</v>
      </c>
      <c r="L22" s="83">
        <v>22</v>
      </c>
      <c r="M22" s="83"/>
      <c r="N22" s="63"/>
      <c r="O22" s="86" t="s">
        <v>223</v>
      </c>
      <c r="P22" s="88">
        <v>43621.71623842593</v>
      </c>
      <c r="Q22" s="86" t="s">
        <v>228</v>
      </c>
      <c r="R22" s="86"/>
      <c r="S22" s="86"/>
      <c r="T22" s="86" t="s">
        <v>232</v>
      </c>
      <c r="U22" s="86"/>
      <c r="V22" s="90" t="s">
        <v>236</v>
      </c>
      <c r="W22" s="88">
        <v>43621.71623842593</v>
      </c>
      <c r="X22" s="90" t="s">
        <v>241</v>
      </c>
      <c r="Y22" s="86"/>
      <c r="Z22" s="86"/>
      <c r="AA22" s="92" t="s">
        <v>246</v>
      </c>
      <c r="AB22" s="92" t="s">
        <v>248</v>
      </c>
      <c r="AC22" s="86" t="b">
        <v>0</v>
      </c>
      <c r="AD22" s="86">
        <v>2</v>
      </c>
      <c r="AE22" s="92" t="s">
        <v>250</v>
      </c>
      <c r="AF22" s="86" t="b">
        <v>0</v>
      </c>
      <c r="AG22" s="86" t="s">
        <v>251</v>
      </c>
      <c r="AH22" s="86"/>
      <c r="AI22" s="92" t="s">
        <v>249</v>
      </c>
      <c r="AJ22" s="86" t="b">
        <v>0</v>
      </c>
      <c r="AK22" s="86">
        <v>0</v>
      </c>
      <c r="AL22" s="92" t="s">
        <v>249</v>
      </c>
      <c r="AM22" s="86" t="s">
        <v>254</v>
      </c>
      <c r="AN22" s="86" t="b">
        <v>0</v>
      </c>
      <c r="AO22" s="92" t="s">
        <v>248</v>
      </c>
      <c r="AP22" s="86" t="s">
        <v>176</v>
      </c>
      <c r="AQ22" s="86">
        <v>0</v>
      </c>
      <c r="AR22" s="86">
        <v>0</v>
      </c>
      <c r="AS22" s="86" t="s">
        <v>256</v>
      </c>
      <c r="AT22" s="86" t="s">
        <v>257</v>
      </c>
      <c r="AU22" s="86" t="s">
        <v>258</v>
      </c>
      <c r="AV22" s="86" t="s">
        <v>260</v>
      </c>
      <c r="AW22" s="86" t="s">
        <v>262</v>
      </c>
      <c r="AX22" s="86" t="s">
        <v>264</v>
      </c>
      <c r="AY22" s="86" t="s">
        <v>265</v>
      </c>
      <c r="AZ22" s="90" t="s">
        <v>267</v>
      </c>
      <c r="BA22">
        <v>2</v>
      </c>
      <c r="BB22" s="85" t="str">
        <f>REPLACE(INDEX(GroupVertices[Group],MATCH(Edges[[#This Row],[Vertex 1]],GroupVertices[Vertex],0)),1,1,"")</f>
        <v>1</v>
      </c>
      <c r="BC22" s="85" t="str">
        <f>REPLACE(INDEX(GroupVertices[Group],MATCH(Edges[[#This Row],[Vertex 2]],GroupVertices[Vertex],0)),1,1,"")</f>
        <v>1</v>
      </c>
      <c r="BD22" s="51">
        <v>1</v>
      </c>
      <c r="BE22" s="52">
        <v>4.545454545454546</v>
      </c>
      <c r="BF22" s="51">
        <v>0</v>
      </c>
      <c r="BG22" s="52">
        <v>0</v>
      </c>
      <c r="BH22" s="51">
        <v>0</v>
      </c>
      <c r="BI22" s="52">
        <v>0</v>
      </c>
      <c r="BJ22" s="51">
        <v>21</v>
      </c>
      <c r="BK22" s="52">
        <v>95.45454545454545</v>
      </c>
      <c r="BL22"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twitter.com/myVCC/status/1134580429678190592"/>
    <hyperlink ref="R6" r:id="rId2" display="https://twitter.com/myVCC/status/1134580429678190592"/>
    <hyperlink ref="R10" r:id="rId3" display="https://twitter.com/myVCC/status/1134580429678190592"/>
    <hyperlink ref="V3" r:id="rId4" display="http://pbs.twimg.com/profile_images/609098493395779584/cjPByie-_normal.jpg"/>
    <hyperlink ref="V4" r:id="rId5" display="http://pbs.twimg.com/profile_images/1026881957056008193/R8stfOcm_normal.jpg"/>
    <hyperlink ref="V5" r:id="rId6" display="http://pbs.twimg.com/profile_images/828792634399350785/CdrIozbc_normal.jpg"/>
    <hyperlink ref="V6" r:id="rId7" display="http://pbs.twimg.com/profile_images/609098493395779584/cjPByie-_normal.jpg"/>
    <hyperlink ref="V7" r:id="rId8" display="http://pbs.twimg.com/profile_images/1026881957056008193/R8stfOcm_normal.jpg"/>
    <hyperlink ref="V8" r:id="rId9" display="http://pbs.twimg.com/profile_images/1026881957056008193/R8stfOcm_normal.jpg"/>
    <hyperlink ref="V9" r:id="rId10" display="http://pbs.twimg.com/profile_images/828792634399350785/CdrIozbc_normal.jpg"/>
    <hyperlink ref="V10" r:id="rId11" display="http://pbs.twimg.com/profile_images/609098493395779584/cjPByie-_normal.jpg"/>
    <hyperlink ref="V11" r:id="rId12" display="http://pbs.twimg.com/profile_images/828792634399350785/CdrIozbc_normal.jpg"/>
    <hyperlink ref="V12" r:id="rId13" display="http://pbs.twimg.com/profile_images/818339685562888192/nX1b0sq8_normal.jpg"/>
    <hyperlink ref="V13" r:id="rId14" display="http://pbs.twimg.com/profile_images/818339685562888192/nX1b0sq8_normal.jpg"/>
    <hyperlink ref="V14" r:id="rId15" display="http://pbs.twimg.com/profile_images/818339685562888192/nX1b0sq8_normal.jpg"/>
    <hyperlink ref="V15" r:id="rId16" display="http://pbs.twimg.com/profile_images/818339685562888192/nX1b0sq8_normal.jpg"/>
    <hyperlink ref="V16" r:id="rId17" display="http://pbs.twimg.com/profile_images/818339685562888192/nX1b0sq8_normal.jpg"/>
    <hyperlink ref="V17" r:id="rId18" display="http://pbs.twimg.com/profile_images/818339685562888192/nX1b0sq8_normal.jpg"/>
    <hyperlink ref="V18" r:id="rId19" display="http://pbs.twimg.com/profile_images/818339685562888192/nX1b0sq8_normal.jpg"/>
    <hyperlink ref="V19" r:id="rId20" display="http://pbs.twimg.com/profile_images/818339685562888192/nX1b0sq8_normal.jpg"/>
    <hyperlink ref="V20" r:id="rId21" display="http://pbs.twimg.com/profile_images/818339685562888192/nX1b0sq8_normal.jpg"/>
    <hyperlink ref="V21" r:id="rId22" display="http://pbs.twimg.com/profile_images/818339685562888192/nX1b0sq8_normal.jpg"/>
    <hyperlink ref="V22" r:id="rId23" display="http://pbs.twimg.com/profile_images/818339685562888192/nX1b0sq8_normal.jpg"/>
    <hyperlink ref="X3" r:id="rId24" display="https://twitter.com/#!/brettgri/status/1134640891765768192"/>
    <hyperlink ref="X4" r:id="rId25" display="https://twitter.com/#!/myvcc/status/1134648453470990336"/>
    <hyperlink ref="X5" r:id="rId26" display="https://twitter.com/#!/vccautoservtech/status/1135315460575047680"/>
    <hyperlink ref="X6" r:id="rId27" display="https://twitter.com/#!/brettgri/status/1134640891765768192"/>
    <hyperlink ref="X7" r:id="rId28" display="https://twitter.com/#!/myvcc/status/1134648453470990336"/>
    <hyperlink ref="X8" r:id="rId29" display="https://twitter.com/#!/myvcc/status/1134648453470990336"/>
    <hyperlink ref="X9" r:id="rId30" display="https://twitter.com/#!/vccautoservtech/status/1135315460575047680"/>
    <hyperlink ref="X10" r:id="rId31" display="https://twitter.com/#!/brettgri/status/1134640891765768192"/>
    <hyperlink ref="X11" r:id="rId32" display="https://twitter.com/#!/vccautoservtech/status/1135315460575047680"/>
    <hyperlink ref="X12" r:id="rId33" display="https://twitter.com/#!/karenmlarsen/status/1136012180883615744"/>
    <hyperlink ref="X13" r:id="rId34" display="https://twitter.com/#!/karenmlarsen/status/1136012180883615744"/>
    <hyperlink ref="X14" r:id="rId35" display="https://twitter.com/#!/karenmlarsen/status/1136319617222078464"/>
    <hyperlink ref="X15" r:id="rId36" display="https://twitter.com/#!/karenmlarsen/status/1136012180883615744"/>
    <hyperlink ref="X16" r:id="rId37" display="https://twitter.com/#!/karenmlarsen/status/1136319617222078464"/>
    <hyperlink ref="X17" r:id="rId38" display="https://twitter.com/#!/karenmlarsen/status/1136012180883615744"/>
    <hyperlink ref="X18" r:id="rId39" display="https://twitter.com/#!/karenmlarsen/status/1136319617222078464"/>
    <hyperlink ref="X19" r:id="rId40" display="https://twitter.com/#!/karenmlarsen/status/1136012180883615744"/>
    <hyperlink ref="X20" r:id="rId41" display="https://twitter.com/#!/karenmlarsen/status/1136319617222078464"/>
    <hyperlink ref="X21" r:id="rId42" display="https://twitter.com/#!/karenmlarsen/status/1136012180883615744"/>
    <hyperlink ref="X22" r:id="rId43" display="https://twitter.com/#!/karenmlarsen/status/1136319617222078464"/>
    <hyperlink ref="AZ12" r:id="rId44" display="https://api.twitter.com/1.1/geo/id/5f49a5792faa1e89.json"/>
    <hyperlink ref="AZ13" r:id="rId45" display="https://api.twitter.com/1.1/geo/id/5f49a5792faa1e89.json"/>
    <hyperlink ref="AZ14" r:id="rId46" display="https://api.twitter.com/1.1/geo/id/1e5cb4d0509db554.json"/>
    <hyperlink ref="AZ15" r:id="rId47" display="https://api.twitter.com/1.1/geo/id/5f49a5792faa1e89.json"/>
    <hyperlink ref="AZ16" r:id="rId48" display="https://api.twitter.com/1.1/geo/id/1e5cb4d0509db554.json"/>
    <hyperlink ref="AZ17" r:id="rId49" display="https://api.twitter.com/1.1/geo/id/5f49a5792faa1e89.json"/>
    <hyperlink ref="AZ18" r:id="rId50" display="https://api.twitter.com/1.1/geo/id/1e5cb4d0509db554.json"/>
    <hyperlink ref="AZ19" r:id="rId51" display="https://api.twitter.com/1.1/geo/id/5f49a5792faa1e89.json"/>
    <hyperlink ref="AZ20" r:id="rId52" display="https://api.twitter.com/1.1/geo/id/1e5cb4d0509db554.json"/>
    <hyperlink ref="AZ21" r:id="rId53" display="https://api.twitter.com/1.1/geo/id/5f49a5792faa1e89.json"/>
    <hyperlink ref="AZ22" r:id="rId54" display="https://api.twitter.com/1.1/geo/id/1e5cb4d0509db554.json"/>
  </hyperlinks>
  <printOptions/>
  <pageMargins left="0.7" right="0.7" top="0.75" bottom="0.75" header="0.3" footer="0.3"/>
  <pageSetup horizontalDpi="600" verticalDpi="600" orientation="portrait" r:id="rId58"/>
  <legacyDrawing r:id="rId56"/>
  <tableParts>
    <tablePart r:id="rId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507</v>
      </c>
      <c r="B1" s="13" t="s">
        <v>508</v>
      </c>
      <c r="C1" s="13" t="s">
        <v>509</v>
      </c>
      <c r="D1" s="13" t="s">
        <v>144</v>
      </c>
      <c r="E1" s="13" t="s">
        <v>511</v>
      </c>
      <c r="F1" s="13" t="s">
        <v>512</v>
      </c>
      <c r="G1" s="13" t="s">
        <v>513</v>
      </c>
    </row>
    <row r="2" spans="1:7" ht="15">
      <c r="A2" s="85" t="s">
        <v>441</v>
      </c>
      <c r="B2" s="85">
        <v>19</v>
      </c>
      <c r="C2" s="132">
        <v>0.22352941176470587</v>
      </c>
      <c r="D2" s="85" t="s">
        <v>510</v>
      </c>
      <c r="E2" s="85"/>
      <c r="F2" s="85"/>
      <c r="G2" s="85"/>
    </row>
    <row r="3" spans="1:7" ht="15">
      <c r="A3" s="85" t="s">
        <v>442</v>
      </c>
      <c r="B3" s="85">
        <v>0</v>
      </c>
      <c r="C3" s="132">
        <v>0</v>
      </c>
      <c r="D3" s="85" t="s">
        <v>510</v>
      </c>
      <c r="E3" s="85"/>
      <c r="F3" s="85"/>
      <c r="G3" s="85"/>
    </row>
    <row r="4" spans="1:7" ht="15">
      <c r="A4" s="85" t="s">
        <v>443</v>
      </c>
      <c r="B4" s="85">
        <v>0</v>
      </c>
      <c r="C4" s="132">
        <v>0</v>
      </c>
      <c r="D4" s="85" t="s">
        <v>510</v>
      </c>
      <c r="E4" s="85"/>
      <c r="F4" s="85"/>
      <c r="G4" s="85"/>
    </row>
    <row r="5" spans="1:7" ht="15">
      <c r="A5" s="85" t="s">
        <v>444</v>
      </c>
      <c r="B5" s="85">
        <v>66</v>
      </c>
      <c r="C5" s="132">
        <v>0.776470588235294</v>
      </c>
      <c r="D5" s="85" t="s">
        <v>510</v>
      </c>
      <c r="E5" s="85"/>
      <c r="F5" s="85"/>
      <c r="G5" s="85"/>
    </row>
    <row r="6" spans="1:7" ht="15">
      <c r="A6" s="85" t="s">
        <v>445</v>
      </c>
      <c r="B6" s="85">
        <v>85</v>
      </c>
      <c r="C6" s="132">
        <v>1</v>
      </c>
      <c r="D6" s="85" t="s">
        <v>510</v>
      </c>
      <c r="E6" s="85"/>
      <c r="F6" s="85"/>
      <c r="G6" s="85"/>
    </row>
    <row r="7" spans="1:7" ht="15">
      <c r="A7" s="91" t="s">
        <v>214</v>
      </c>
      <c r="B7" s="91">
        <v>5</v>
      </c>
      <c r="C7" s="133">
        <v>0</v>
      </c>
      <c r="D7" s="91" t="s">
        <v>510</v>
      </c>
      <c r="E7" s="91" t="b">
        <v>0</v>
      </c>
      <c r="F7" s="91" t="b">
        <v>0</v>
      </c>
      <c r="G7" s="91" t="b">
        <v>0</v>
      </c>
    </row>
    <row r="8" spans="1:7" ht="15">
      <c r="A8" s="91" t="s">
        <v>220</v>
      </c>
      <c r="B8" s="91">
        <v>3</v>
      </c>
      <c r="C8" s="133">
        <v>0.020583103896829533</v>
      </c>
      <c r="D8" s="91" t="s">
        <v>510</v>
      </c>
      <c r="E8" s="91" t="b">
        <v>0</v>
      </c>
      <c r="F8" s="91" t="b">
        <v>0</v>
      </c>
      <c r="G8" s="91" t="b">
        <v>0</v>
      </c>
    </row>
    <row r="9" spans="1:7" ht="15">
      <c r="A9" s="91" t="s">
        <v>446</v>
      </c>
      <c r="B9" s="91">
        <v>3</v>
      </c>
      <c r="C9" s="133">
        <v>0.011474935324983952</v>
      </c>
      <c r="D9" s="91" t="s">
        <v>510</v>
      </c>
      <c r="E9" s="91" t="b">
        <v>1</v>
      </c>
      <c r="F9" s="91" t="b">
        <v>0</v>
      </c>
      <c r="G9" s="91" t="b">
        <v>0</v>
      </c>
    </row>
    <row r="10" spans="1:7" ht="15">
      <c r="A10" s="91" t="s">
        <v>213</v>
      </c>
      <c r="B10" s="91">
        <v>3</v>
      </c>
      <c r="C10" s="133">
        <v>0.011474935324983952</v>
      </c>
      <c r="D10" s="91" t="s">
        <v>510</v>
      </c>
      <c r="E10" s="91" t="b">
        <v>0</v>
      </c>
      <c r="F10" s="91" t="b">
        <v>0</v>
      </c>
      <c r="G10" s="91" t="b">
        <v>0</v>
      </c>
    </row>
    <row r="11" spans="1:7" ht="15">
      <c r="A11" s="91" t="s">
        <v>447</v>
      </c>
      <c r="B11" s="91">
        <v>3</v>
      </c>
      <c r="C11" s="133">
        <v>0.011474935324983952</v>
      </c>
      <c r="D11" s="91" t="s">
        <v>510</v>
      </c>
      <c r="E11" s="91" t="b">
        <v>1</v>
      </c>
      <c r="F11" s="91" t="b">
        <v>0</v>
      </c>
      <c r="G11" s="91" t="b">
        <v>0</v>
      </c>
    </row>
    <row r="12" spans="1:7" ht="15">
      <c r="A12" s="91" t="s">
        <v>452</v>
      </c>
      <c r="B12" s="91">
        <v>3</v>
      </c>
      <c r="C12" s="133">
        <v>0.011474935324983952</v>
      </c>
      <c r="D12" s="91" t="s">
        <v>510</v>
      </c>
      <c r="E12" s="91" t="b">
        <v>1</v>
      </c>
      <c r="F12" s="91" t="b">
        <v>0</v>
      </c>
      <c r="G12" s="91" t="b">
        <v>0</v>
      </c>
    </row>
    <row r="13" spans="1:7" ht="15">
      <c r="A13" s="91" t="s">
        <v>453</v>
      </c>
      <c r="B13" s="91">
        <v>3</v>
      </c>
      <c r="C13" s="133">
        <v>0.011474935324983952</v>
      </c>
      <c r="D13" s="91" t="s">
        <v>510</v>
      </c>
      <c r="E13" s="91" t="b">
        <v>1</v>
      </c>
      <c r="F13" s="91" t="b">
        <v>0</v>
      </c>
      <c r="G13" s="91" t="b">
        <v>0</v>
      </c>
    </row>
    <row r="14" spans="1:7" ht="15">
      <c r="A14" s="91" t="s">
        <v>216</v>
      </c>
      <c r="B14" s="91">
        <v>3</v>
      </c>
      <c r="C14" s="133">
        <v>0.011474935324983952</v>
      </c>
      <c r="D14" s="91" t="s">
        <v>510</v>
      </c>
      <c r="E14" s="91" t="b">
        <v>0</v>
      </c>
      <c r="F14" s="91" t="b">
        <v>0</v>
      </c>
      <c r="G14" s="91" t="b">
        <v>0</v>
      </c>
    </row>
    <row r="15" spans="1:7" ht="15">
      <c r="A15" s="91" t="s">
        <v>454</v>
      </c>
      <c r="B15" s="91">
        <v>3</v>
      </c>
      <c r="C15" s="133">
        <v>0.011474935324983952</v>
      </c>
      <c r="D15" s="91" t="s">
        <v>510</v>
      </c>
      <c r="E15" s="91" t="b">
        <v>1</v>
      </c>
      <c r="F15" s="91" t="b">
        <v>0</v>
      </c>
      <c r="G15" s="91" t="b">
        <v>0</v>
      </c>
    </row>
    <row r="16" spans="1:7" ht="15">
      <c r="A16" s="91" t="s">
        <v>455</v>
      </c>
      <c r="B16" s="91">
        <v>3</v>
      </c>
      <c r="C16" s="133">
        <v>0.011474935324983952</v>
      </c>
      <c r="D16" s="91" t="s">
        <v>510</v>
      </c>
      <c r="E16" s="91" t="b">
        <v>1</v>
      </c>
      <c r="F16" s="91" t="b">
        <v>0</v>
      </c>
      <c r="G16" s="91" t="b">
        <v>0</v>
      </c>
    </row>
    <row r="17" spans="1:7" ht="15">
      <c r="A17" s="91" t="s">
        <v>221</v>
      </c>
      <c r="B17" s="91">
        <v>2</v>
      </c>
      <c r="C17" s="133">
        <v>0.01372206926455302</v>
      </c>
      <c r="D17" s="91" t="s">
        <v>510</v>
      </c>
      <c r="E17" s="91" t="b">
        <v>0</v>
      </c>
      <c r="F17" s="91" t="b">
        <v>0</v>
      </c>
      <c r="G17" s="91" t="b">
        <v>0</v>
      </c>
    </row>
    <row r="18" spans="1:7" ht="15">
      <c r="A18" s="91" t="s">
        <v>219</v>
      </c>
      <c r="B18" s="91">
        <v>2</v>
      </c>
      <c r="C18" s="133">
        <v>0.01372206926455302</v>
      </c>
      <c r="D18" s="91" t="s">
        <v>510</v>
      </c>
      <c r="E18" s="91" t="b">
        <v>0</v>
      </c>
      <c r="F18" s="91" t="b">
        <v>0</v>
      </c>
      <c r="G18" s="91" t="b">
        <v>0</v>
      </c>
    </row>
    <row r="19" spans="1:7" ht="15">
      <c r="A19" s="91" t="s">
        <v>218</v>
      </c>
      <c r="B19" s="91">
        <v>2</v>
      </c>
      <c r="C19" s="133">
        <v>0.01372206926455302</v>
      </c>
      <c r="D19" s="91" t="s">
        <v>510</v>
      </c>
      <c r="E19" s="91" t="b">
        <v>0</v>
      </c>
      <c r="F19" s="91" t="b">
        <v>0</v>
      </c>
      <c r="G19" s="91" t="b">
        <v>0</v>
      </c>
    </row>
    <row r="20" spans="1:7" ht="15">
      <c r="A20" s="91" t="s">
        <v>449</v>
      </c>
      <c r="B20" s="91">
        <v>2</v>
      </c>
      <c r="C20" s="133">
        <v>0.01372206926455302</v>
      </c>
      <c r="D20" s="91" t="s">
        <v>510</v>
      </c>
      <c r="E20" s="91" t="b">
        <v>0</v>
      </c>
      <c r="F20" s="91" t="b">
        <v>0</v>
      </c>
      <c r="G20" s="91" t="b">
        <v>0</v>
      </c>
    </row>
    <row r="21" spans="1:7" ht="15">
      <c r="A21" s="91" t="s">
        <v>450</v>
      </c>
      <c r="B21" s="91">
        <v>2</v>
      </c>
      <c r="C21" s="133">
        <v>0.01372206926455302</v>
      </c>
      <c r="D21" s="91" t="s">
        <v>510</v>
      </c>
      <c r="E21" s="91" t="b">
        <v>0</v>
      </c>
      <c r="F21" s="91" t="b">
        <v>0</v>
      </c>
      <c r="G21" s="91" t="b">
        <v>0</v>
      </c>
    </row>
    <row r="22" spans="1:7" ht="15">
      <c r="A22" s="91" t="s">
        <v>212</v>
      </c>
      <c r="B22" s="91">
        <v>2</v>
      </c>
      <c r="C22" s="133">
        <v>0.01372206926455302</v>
      </c>
      <c r="D22" s="91" t="s">
        <v>510</v>
      </c>
      <c r="E22" s="91" t="b">
        <v>0</v>
      </c>
      <c r="F22" s="91" t="b">
        <v>0</v>
      </c>
      <c r="G22" s="91" t="b">
        <v>0</v>
      </c>
    </row>
    <row r="23" spans="1:7" ht="15">
      <c r="A23" s="91" t="s">
        <v>220</v>
      </c>
      <c r="B23" s="91">
        <v>3</v>
      </c>
      <c r="C23" s="133">
        <v>0</v>
      </c>
      <c r="D23" s="91" t="s">
        <v>404</v>
      </c>
      <c r="E23" s="91" t="b">
        <v>0</v>
      </c>
      <c r="F23" s="91" t="b">
        <v>0</v>
      </c>
      <c r="G23" s="91" t="b">
        <v>0</v>
      </c>
    </row>
    <row r="24" spans="1:7" ht="15">
      <c r="A24" s="91" t="s">
        <v>221</v>
      </c>
      <c r="B24" s="91">
        <v>2</v>
      </c>
      <c r="C24" s="133">
        <v>0</v>
      </c>
      <c r="D24" s="91" t="s">
        <v>404</v>
      </c>
      <c r="E24" s="91" t="b">
        <v>0</v>
      </c>
      <c r="F24" s="91" t="b">
        <v>0</v>
      </c>
      <c r="G24" s="91" t="b">
        <v>0</v>
      </c>
    </row>
    <row r="25" spans="1:7" ht="15">
      <c r="A25" s="91" t="s">
        <v>219</v>
      </c>
      <c r="B25" s="91">
        <v>2</v>
      </c>
      <c r="C25" s="133">
        <v>0</v>
      </c>
      <c r="D25" s="91" t="s">
        <v>404</v>
      </c>
      <c r="E25" s="91" t="b">
        <v>0</v>
      </c>
      <c r="F25" s="91" t="b">
        <v>0</v>
      </c>
      <c r="G25" s="91" t="b">
        <v>0</v>
      </c>
    </row>
    <row r="26" spans="1:7" ht="15">
      <c r="A26" s="91" t="s">
        <v>218</v>
      </c>
      <c r="B26" s="91">
        <v>2</v>
      </c>
      <c r="C26" s="133">
        <v>0</v>
      </c>
      <c r="D26" s="91" t="s">
        <v>404</v>
      </c>
      <c r="E26" s="91" t="b">
        <v>0</v>
      </c>
      <c r="F26" s="91" t="b">
        <v>0</v>
      </c>
      <c r="G26" s="91" t="b">
        <v>0</v>
      </c>
    </row>
    <row r="27" spans="1:7" ht="15">
      <c r="A27" s="91" t="s">
        <v>449</v>
      </c>
      <c r="B27" s="91">
        <v>2</v>
      </c>
      <c r="C27" s="133">
        <v>0</v>
      </c>
      <c r="D27" s="91" t="s">
        <v>404</v>
      </c>
      <c r="E27" s="91" t="b">
        <v>0</v>
      </c>
      <c r="F27" s="91" t="b">
        <v>0</v>
      </c>
      <c r="G27" s="91" t="b">
        <v>0</v>
      </c>
    </row>
    <row r="28" spans="1:7" ht="15">
      <c r="A28" s="91" t="s">
        <v>450</v>
      </c>
      <c r="B28" s="91">
        <v>2</v>
      </c>
      <c r="C28" s="133">
        <v>0</v>
      </c>
      <c r="D28" s="91" t="s">
        <v>404</v>
      </c>
      <c r="E28" s="91" t="b">
        <v>0</v>
      </c>
      <c r="F28" s="91" t="b">
        <v>0</v>
      </c>
      <c r="G28" s="91" t="b">
        <v>0</v>
      </c>
    </row>
    <row r="29" spans="1:7" ht="15">
      <c r="A29" s="91" t="s">
        <v>214</v>
      </c>
      <c r="B29" s="91">
        <v>2</v>
      </c>
      <c r="C29" s="133">
        <v>0</v>
      </c>
      <c r="D29" s="91" t="s">
        <v>404</v>
      </c>
      <c r="E29" s="91" t="b">
        <v>0</v>
      </c>
      <c r="F29" s="91" t="b">
        <v>0</v>
      </c>
      <c r="G29" s="91" t="b">
        <v>0</v>
      </c>
    </row>
    <row r="30" spans="1:7" ht="15">
      <c r="A30" s="91" t="s">
        <v>446</v>
      </c>
      <c r="B30" s="91">
        <v>3</v>
      </c>
      <c r="C30" s="133">
        <v>0</v>
      </c>
      <c r="D30" s="91" t="s">
        <v>405</v>
      </c>
      <c r="E30" s="91" t="b">
        <v>1</v>
      </c>
      <c r="F30" s="91" t="b">
        <v>0</v>
      </c>
      <c r="G30" s="91" t="b">
        <v>0</v>
      </c>
    </row>
    <row r="31" spans="1:7" ht="15">
      <c r="A31" s="91" t="s">
        <v>213</v>
      </c>
      <c r="B31" s="91">
        <v>3</v>
      </c>
      <c r="C31" s="133">
        <v>0</v>
      </c>
      <c r="D31" s="91" t="s">
        <v>405</v>
      </c>
      <c r="E31" s="91" t="b">
        <v>0</v>
      </c>
      <c r="F31" s="91" t="b">
        <v>0</v>
      </c>
      <c r="G31" s="91" t="b">
        <v>0</v>
      </c>
    </row>
    <row r="32" spans="1:7" ht="15">
      <c r="A32" s="91" t="s">
        <v>214</v>
      </c>
      <c r="B32" s="91">
        <v>3</v>
      </c>
      <c r="C32" s="133">
        <v>0</v>
      </c>
      <c r="D32" s="91" t="s">
        <v>405</v>
      </c>
      <c r="E32" s="91" t="b">
        <v>0</v>
      </c>
      <c r="F32" s="91" t="b">
        <v>0</v>
      </c>
      <c r="G32" s="91" t="b">
        <v>0</v>
      </c>
    </row>
    <row r="33" spans="1:7" ht="15">
      <c r="A33" s="91" t="s">
        <v>447</v>
      </c>
      <c r="B33" s="91">
        <v>3</v>
      </c>
      <c r="C33" s="133">
        <v>0</v>
      </c>
      <c r="D33" s="91" t="s">
        <v>405</v>
      </c>
      <c r="E33" s="91" t="b">
        <v>1</v>
      </c>
      <c r="F33" s="91" t="b">
        <v>0</v>
      </c>
      <c r="G33" s="91" t="b">
        <v>0</v>
      </c>
    </row>
    <row r="34" spans="1:7" ht="15">
      <c r="A34" s="91" t="s">
        <v>452</v>
      </c>
      <c r="B34" s="91">
        <v>3</v>
      </c>
      <c r="C34" s="133">
        <v>0</v>
      </c>
      <c r="D34" s="91" t="s">
        <v>405</v>
      </c>
      <c r="E34" s="91" t="b">
        <v>1</v>
      </c>
      <c r="F34" s="91" t="b">
        <v>0</v>
      </c>
      <c r="G34" s="91" t="b">
        <v>0</v>
      </c>
    </row>
    <row r="35" spans="1:7" ht="15">
      <c r="A35" s="91" t="s">
        <v>453</v>
      </c>
      <c r="B35" s="91">
        <v>3</v>
      </c>
      <c r="C35" s="133">
        <v>0</v>
      </c>
      <c r="D35" s="91" t="s">
        <v>405</v>
      </c>
      <c r="E35" s="91" t="b">
        <v>1</v>
      </c>
      <c r="F35" s="91" t="b">
        <v>0</v>
      </c>
      <c r="G35" s="91" t="b">
        <v>0</v>
      </c>
    </row>
    <row r="36" spans="1:7" ht="15">
      <c r="A36" s="91" t="s">
        <v>216</v>
      </c>
      <c r="B36" s="91">
        <v>3</v>
      </c>
      <c r="C36" s="133">
        <v>0</v>
      </c>
      <c r="D36" s="91" t="s">
        <v>405</v>
      </c>
      <c r="E36" s="91" t="b">
        <v>0</v>
      </c>
      <c r="F36" s="91" t="b">
        <v>0</v>
      </c>
      <c r="G36" s="91" t="b">
        <v>0</v>
      </c>
    </row>
    <row r="37" spans="1:7" ht="15">
      <c r="A37" s="91" t="s">
        <v>454</v>
      </c>
      <c r="B37" s="91">
        <v>3</v>
      </c>
      <c r="C37" s="133">
        <v>0</v>
      </c>
      <c r="D37" s="91" t="s">
        <v>405</v>
      </c>
      <c r="E37" s="91" t="b">
        <v>1</v>
      </c>
      <c r="F37" s="91" t="b">
        <v>0</v>
      </c>
      <c r="G37" s="91" t="b">
        <v>0</v>
      </c>
    </row>
    <row r="38" spans="1:7" ht="15">
      <c r="A38" s="91" t="s">
        <v>455</v>
      </c>
      <c r="B38" s="91">
        <v>3</v>
      </c>
      <c r="C38" s="133">
        <v>0</v>
      </c>
      <c r="D38" s="91" t="s">
        <v>405</v>
      </c>
      <c r="E38" s="91" t="b">
        <v>1</v>
      </c>
      <c r="F38" s="91" t="b">
        <v>0</v>
      </c>
      <c r="G38" s="91" t="b">
        <v>0</v>
      </c>
    </row>
    <row r="39" spans="1:7" ht="15">
      <c r="A39" s="91" t="s">
        <v>212</v>
      </c>
      <c r="B39" s="91">
        <v>2</v>
      </c>
      <c r="C39" s="133">
        <v>0.012144224762460775</v>
      </c>
      <c r="D39" s="91" t="s">
        <v>405</v>
      </c>
      <c r="E39" s="91" t="b">
        <v>0</v>
      </c>
      <c r="F39" s="91" t="b">
        <v>0</v>
      </c>
      <c r="G3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514</v>
      </c>
      <c r="B1" s="13" t="s">
        <v>515</v>
      </c>
      <c r="C1" s="13" t="s">
        <v>508</v>
      </c>
      <c r="D1" s="13" t="s">
        <v>509</v>
      </c>
      <c r="E1" s="13" t="s">
        <v>516</v>
      </c>
      <c r="F1" s="13" t="s">
        <v>144</v>
      </c>
      <c r="G1" s="13" t="s">
        <v>517</v>
      </c>
      <c r="H1" s="13" t="s">
        <v>518</v>
      </c>
      <c r="I1" s="13" t="s">
        <v>519</v>
      </c>
      <c r="J1" s="13" t="s">
        <v>520</v>
      </c>
      <c r="K1" s="13" t="s">
        <v>521</v>
      </c>
      <c r="L1" s="13" t="s">
        <v>522</v>
      </c>
    </row>
    <row r="2" spans="1:12" ht="15">
      <c r="A2" s="91" t="s">
        <v>446</v>
      </c>
      <c r="B2" s="91" t="s">
        <v>213</v>
      </c>
      <c r="C2" s="91">
        <v>3</v>
      </c>
      <c r="D2" s="133">
        <v>0.011474935324983952</v>
      </c>
      <c r="E2" s="133">
        <v>1.2471546148811266</v>
      </c>
      <c r="F2" s="91" t="s">
        <v>510</v>
      </c>
      <c r="G2" s="91" t="b">
        <v>1</v>
      </c>
      <c r="H2" s="91" t="b">
        <v>0</v>
      </c>
      <c r="I2" s="91" t="b">
        <v>0</v>
      </c>
      <c r="J2" s="91" t="b">
        <v>0</v>
      </c>
      <c r="K2" s="91" t="b">
        <v>0</v>
      </c>
      <c r="L2" s="91" t="b">
        <v>0</v>
      </c>
    </row>
    <row r="3" spans="1:12" ht="15">
      <c r="A3" s="91" t="s">
        <v>213</v>
      </c>
      <c r="B3" s="91" t="s">
        <v>214</v>
      </c>
      <c r="C3" s="91">
        <v>3</v>
      </c>
      <c r="D3" s="133">
        <v>0.011474935324983952</v>
      </c>
      <c r="E3" s="133">
        <v>1.0253058652647702</v>
      </c>
      <c r="F3" s="91" t="s">
        <v>510</v>
      </c>
      <c r="G3" s="91" t="b">
        <v>0</v>
      </c>
      <c r="H3" s="91" t="b">
        <v>0</v>
      </c>
      <c r="I3" s="91" t="b">
        <v>0</v>
      </c>
      <c r="J3" s="91" t="b">
        <v>0</v>
      </c>
      <c r="K3" s="91" t="b">
        <v>0</v>
      </c>
      <c r="L3" s="91" t="b">
        <v>0</v>
      </c>
    </row>
    <row r="4" spans="1:12" ht="15">
      <c r="A4" s="91" t="s">
        <v>214</v>
      </c>
      <c r="B4" s="91" t="s">
        <v>447</v>
      </c>
      <c r="C4" s="91">
        <v>3</v>
      </c>
      <c r="D4" s="133">
        <v>0.011474935324983952</v>
      </c>
      <c r="E4" s="133">
        <v>1.0253058652647702</v>
      </c>
      <c r="F4" s="91" t="s">
        <v>510</v>
      </c>
      <c r="G4" s="91" t="b">
        <v>0</v>
      </c>
      <c r="H4" s="91" t="b">
        <v>0</v>
      </c>
      <c r="I4" s="91" t="b">
        <v>0</v>
      </c>
      <c r="J4" s="91" t="b">
        <v>1</v>
      </c>
      <c r="K4" s="91" t="b">
        <v>0</v>
      </c>
      <c r="L4" s="91" t="b">
        <v>0</v>
      </c>
    </row>
    <row r="5" spans="1:12" ht="15">
      <c r="A5" s="91" t="s">
        <v>447</v>
      </c>
      <c r="B5" s="91" t="s">
        <v>452</v>
      </c>
      <c r="C5" s="91">
        <v>3</v>
      </c>
      <c r="D5" s="133">
        <v>0.011474935324983952</v>
      </c>
      <c r="E5" s="133">
        <v>1.2471546148811266</v>
      </c>
      <c r="F5" s="91" t="s">
        <v>510</v>
      </c>
      <c r="G5" s="91" t="b">
        <v>1</v>
      </c>
      <c r="H5" s="91" t="b">
        <v>0</v>
      </c>
      <c r="I5" s="91" t="b">
        <v>0</v>
      </c>
      <c r="J5" s="91" t="b">
        <v>1</v>
      </c>
      <c r="K5" s="91" t="b">
        <v>0</v>
      </c>
      <c r="L5" s="91" t="b">
        <v>0</v>
      </c>
    </row>
    <row r="6" spans="1:12" ht="15">
      <c r="A6" s="91" t="s">
        <v>452</v>
      </c>
      <c r="B6" s="91" t="s">
        <v>453</v>
      </c>
      <c r="C6" s="91">
        <v>3</v>
      </c>
      <c r="D6" s="133">
        <v>0.011474935324983952</v>
      </c>
      <c r="E6" s="133">
        <v>1.2471546148811266</v>
      </c>
      <c r="F6" s="91" t="s">
        <v>510</v>
      </c>
      <c r="G6" s="91" t="b">
        <v>1</v>
      </c>
      <c r="H6" s="91" t="b">
        <v>0</v>
      </c>
      <c r="I6" s="91" t="b">
        <v>0</v>
      </c>
      <c r="J6" s="91" t="b">
        <v>1</v>
      </c>
      <c r="K6" s="91" t="b">
        <v>0</v>
      </c>
      <c r="L6" s="91" t="b">
        <v>0</v>
      </c>
    </row>
    <row r="7" spans="1:12" ht="15">
      <c r="A7" s="91" t="s">
        <v>453</v>
      </c>
      <c r="B7" s="91" t="s">
        <v>216</v>
      </c>
      <c r="C7" s="91">
        <v>3</v>
      </c>
      <c r="D7" s="133">
        <v>0.011474935324983952</v>
      </c>
      <c r="E7" s="133">
        <v>1.2471546148811266</v>
      </c>
      <c r="F7" s="91" t="s">
        <v>510</v>
      </c>
      <c r="G7" s="91" t="b">
        <v>1</v>
      </c>
      <c r="H7" s="91" t="b">
        <v>0</v>
      </c>
      <c r="I7" s="91" t="b">
        <v>0</v>
      </c>
      <c r="J7" s="91" t="b">
        <v>0</v>
      </c>
      <c r="K7" s="91" t="b">
        <v>0</v>
      </c>
      <c r="L7" s="91" t="b">
        <v>0</v>
      </c>
    </row>
    <row r="8" spans="1:12" ht="15">
      <c r="A8" s="91" t="s">
        <v>216</v>
      </c>
      <c r="B8" s="91" t="s">
        <v>454</v>
      </c>
      <c r="C8" s="91">
        <v>3</v>
      </c>
      <c r="D8" s="133">
        <v>0.011474935324983952</v>
      </c>
      <c r="E8" s="133">
        <v>1.2471546148811266</v>
      </c>
      <c r="F8" s="91" t="s">
        <v>510</v>
      </c>
      <c r="G8" s="91" t="b">
        <v>0</v>
      </c>
      <c r="H8" s="91" t="b">
        <v>0</v>
      </c>
      <c r="I8" s="91" t="b">
        <v>0</v>
      </c>
      <c r="J8" s="91" t="b">
        <v>1</v>
      </c>
      <c r="K8" s="91" t="b">
        <v>0</v>
      </c>
      <c r="L8" s="91" t="b">
        <v>0</v>
      </c>
    </row>
    <row r="9" spans="1:12" ht="15">
      <c r="A9" s="91" t="s">
        <v>454</v>
      </c>
      <c r="B9" s="91" t="s">
        <v>455</v>
      </c>
      <c r="C9" s="91">
        <v>3</v>
      </c>
      <c r="D9" s="133">
        <v>0.011474935324983952</v>
      </c>
      <c r="E9" s="133">
        <v>1.2471546148811266</v>
      </c>
      <c r="F9" s="91" t="s">
        <v>510</v>
      </c>
      <c r="G9" s="91" t="b">
        <v>1</v>
      </c>
      <c r="H9" s="91" t="b">
        <v>0</v>
      </c>
      <c r="I9" s="91" t="b">
        <v>0</v>
      </c>
      <c r="J9" s="91" t="b">
        <v>1</v>
      </c>
      <c r="K9" s="91" t="b">
        <v>0</v>
      </c>
      <c r="L9" s="91" t="b">
        <v>0</v>
      </c>
    </row>
    <row r="10" spans="1:12" ht="15">
      <c r="A10" s="91" t="s">
        <v>212</v>
      </c>
      <c r="B10" s="91" t="s">
        <v>446</v>
      </c>
      <c r="C10" s="91">
        <v>2</v>
      </c>
      <c r="D10" s="133">
        <v>0.01372206926455302</v>
      </c>
      <c r="E10" s="133">
        <v>1.423245873936808</v>
      </c>
      <c r="F10" s="91" t="s">
        <v>510</v>
      </c>
      <c r="G10" s="91" t="b">
        <v>0</v>
      </c>
      <c r="H10" s="91" t="b">
        <v>0</v>
      </c>
      <c r="I10" s="91" t="b">
        <v>0</v>
      </c>
      <c r="J10" s="91" t="b">
        <v>1</v>
      </c>
      <c r="K10" s="91" t="b">
        <v>0</v>
      </c>
      <c r="L10" s="91" t="b">
        <v>0</v>
      </c>
    </row>
    <row r="11" spans="1:12" ht="15">
      <c r="A11" s="91" t="s">
        <v>446</v>
      </c>
      <c r="B11" s="91" t="s">
        <v>213</v>
      </c>
      <c r="C11" s="91">
        <v>3</v>
      </c>
      <c r="D11" s="133">
        <v>0</v>
      </c>
      <c r="E11" s="133">
        <v>0.9378520932511555</v>
      </c>
      <c r="F11" s="91" t="s">
        <v>405</v>
      </c>
      <c r="G11" s="91" t="b">
        <v>1</v>
      </c>
      <c r="H11" s="91" t="b">
        <v>0</v>
      </c>
      <c r="I11" s="91" t="b">
        <v>0</v>
      </c>
      <c r="J11" s="91" t="b">
        <v>0</v>
      </c>
      <c r="K11" s="91" t="b">
        <v>0</v>
      </c>
      <c r="L11" s="91" t="b">
        <v>0</v>
      </c>
    </row>
    <row r="12" spans="1:12" ht="15">
      <c r="A12" s="91" t="s">
        <v>213</v>
      </c>
      <c r="B12" s="91" t="s">
        <v>214</v>
      </c>
      <c r="C12" s="91">
        <v>3</v>
      </c>
      <c r="D12" s="133">
        <v>0</v>
      </c>
      <c r="E12" s="133">
        <v>0.9378520932511555</v>
      </c>
      <c r="F12" s="91" t="s">
        <v>405</v>
      </c>
      <c r="G12" s="91" t="b">
        <v>0</v>
      </c>
      <c r="H12" s="91" t="b">
        <v>0</v>
      </c>
      <c r="I12" s="91" t="b">
        <v>0</v>
      </c>
      <c r="J12" s="91" t="b">
        <v>0</v>
      </c>
      <c r="K12" s="91" t="b">
        <v>0</v>
      </c>
      <c r="L12" s="91" t="b">
        <v>0</v>
      </c>
    </row>
    <row r="13" spans="1:12" ht="15">
      <c r="A13" s="91" t="s">
        <v>214</v>
      </c>
      <c r="B13" s="91" t="s">
        <v>447</v>
      </c>
      <c r="C13" s="91">
        <v>3</v>
      </c>
      <c r="D13" s="133">
        <v>0</v>
      </c>
      <c r="E13" s="133">
        <v>0.9378520932511555</v>
      </c>
      <c r="F13" s="91" t="s">
        <v>405</v>
      </c>
      <c r="G13" s="91" t="b">
        <v>0</v>
      </c>
      <c r="H13" s="91" t="b">
        <v>0</v>
      </c>
      <c r="I13" s="91" t="b">
        <v>0</v>
      </c>
      <c r="J13" s="91" t="b">
        <v>1</v>
      </c>
      <c r="K13" s="91" t="b">
        <v>0</v>
      </c>
      <c r="L13" s="91" t="b">
        <v>0</v>
      </c>
    </row>
    <row r="14" spans="1:12" ht="15">
      <c r="A14" s="91" t="s">
        <v>447</v>
      </c>
      <c r="B14" s="91" t="s">
        <v>452</v>
      </c>
      <c r="C14" s="91">
        <v>3</v>
      </c>
      <c r="D14" s="133">
        <v>0</v>
      </c>
      <c r="E14" s="133">
        <v>0.9378520932511555</v>
      </c>
      <c r="F14" s="91" t="s">
        <v>405</v>
      </c>
      <c r="G14" s="91" t="b">
        <v>1</v>
      </c>
      <c r="H14" s="91" t="b">
        <v>0</v>
      </c>
      <c r="I14" s="91" t="b">
        <v>0</v>
      </c>
      <c r="J14" s="91" t="b">
        <v>1</v>
      </c>
      <c r="K14" s="91" t="b">
        <v>0</v>
      </c>
      <c r="L14" s="91" t="b">
        <v>0</v>
      </c>
    </row>
    <row r="15" spans="1:12" ht="15">
      <c r="A15" s="91" t="s">
        <v>452</v>
      </c>
      <c r="B15" s="91" t="s">
        <v>453</v>
      </c>
      <c r="C15" s="91">
        <v>3</v>
      </c>
      <c r="D15" s="133">
        <v>0</v>
      </c>
      <c r="E15" s="133">
        <v>0.9378520932511555</v>
      </c>
      <c r="F15" s="91" t="s">
        <v>405</v>
      </c>
      <c r="G15" s="91" t="b">
        <v>1</v>
      </c>
      <c r="H15" s="91" t="b">
        <v>0</v>
      </c>
      <c r="I15" s="91" t="b">
        <v>0</v>
      </c>
      <c r="J15" s="91" t="b">
        <v>1</v>
      </c>
      <c r="K15" s="91" t="b">
        <v>0</v>
      </c>
      <c r="L15" s="91" t="b">
        <v>0</v>
      </c>
    </row>
    <row r="16" spans="1:12" ht="15">
      <c r="A16" s="91" t="s">
        <v>453</v>
      </c>
      <c r="B16" s="91" t="s">
        <v>216</v>
      </c>
      <c r="C16" s="91">
        <v>3</v>
      </c>
      <c r="D16" s="133">
        <v>0</v>
      </c>
      <c r="E16" s="133">
        <v>0.9378520932511555</v>
      </c>
      <c r="F16" s="91" t="s">
        <v>405</v>
      </c>
      <c r="G16" s="91" t="b">
        <v>1</v>
      </c>
      <c r="H16" s="91" t="b">
        <v>0</v>
      </c>
      <c r="I16" s="91" t="b">
        <v>0</v>
      </c>
      <c r="J16" s="91" t="b">
        <v>0</v>
      </c>
      <c r="K16" s="91" t="b">
        <v>0</v>
      </c>
      <c r="L16" s="91" t="b">
        <v>0</v>
      </c>
    </row>
    <row r="17" spans="1:12" ht="15">
      <c r="A17" s="91" t="s">
        <v>216</v>
      </c>
      <c r="B17" s="91" t="s">
        <v>454</v>
      </c>
      <c r="C17" s="91">
        <v>3</v>
      </c>
      <c r="D17" s="133">
        <v>0</v>
      </c>
      <c r="E17" s="133">
        <v>0.9378520932511555</v>
      </c>
      <c r="F17" s="91" t="s">
        <v>405</v>
      </c>
      <c r="G17" s="91" t="b">
        <v>0</v>
      </c>
      <c r="H17" s="91" t="b">
        <v>0</v>
      </c>
      <c r="I17" s="91" t="b">
        <v>0</v>
      </c>
      <c r="J17" s="91" t="b">
        <v>1</v>
      </c>
      <c r="K17" s="91" t="b">
        <v>0</v>
      </c>
      <c r="L17" s="91" t="b">
        <v>0</v>
      </c>
    </row>
    <row r="18" spans="1:12" ht="15">
      <c r="A18" s="91" t="s">
        <v>454</v>
      </c>
      <c r="B18" s="91" t="s">
        <v>455</v>
      </c>
      <c r="C18" s="91">
        <v>3</v>
      </c>
      <c r="D18" s="133">
        <v>0</v>
      </c>
      <c r="E18" s="133">
        <v>0.9378520932511555</v>
      </c>
      <c r="F18" s="91" t="s">
        <v>405</v>
      </c>
      <c r="G18" s="91" t="b">
        <v>1</v>
      </c>
      <c r="H18" s="91" t="b">
        <v>0</v>
      </c>
      <c r="I18" s="91" t="b">
        <v>0</v>
      </c>
      <c r="J18" s="91" t="b">
        <v>1</v>
      </c>
      <c r="K18" s="91" t="b">
        <v>0</v>
      </c>
      <c r="L18" s="91" t="b">
        <v>0</v>
      </c>
    </row>
    <row r="19" spans="1:12" ht="15">
      <c r="A19" s="91" t="s">
        <v>212</v>
      </c>
      <c r="B19" s="91" t="s">
        <v>446</v>
      </c>
      <c r="C19" s="91">
        <v>2</v>
      </c>
      <c r="D19" s="133">
        <v>0.012144224762460775</v>
      </c>
      <c r="E19" s="133">
        <v>1.1139433523068367</v>
      </c>
      <c r="F19" s="91" t="s">
        <v>405</v>
      </c>
      <c r="G19" s="91" t="b">
        <v>0</v>
      </c>
      <c r="H19" s="91" t="b">
        <v>0</v>
      </c>
      <c r="I19" s="91" t="b">
        <v>0</v>
      </c>
      <c r="J19" s="91" t="b">
        <v>1</v>
      </c>
      <c r="K19" s="91" t="b">
        <v>0</v>
      </c>
      <c r="L1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403</v>
      </c>
      <c r="BB2" s="13" t="s">
        <v>409</v>
      </c>
      <c r="BC2" s="13" t="s">
        <v>410</v>
      </c>
      <c r="BD2" s="67" t="s">
        <v>523</v>
      </c>
      <c r="BE2" s="67" t="s">
        <v>524</v>
      </c>
      <c r="BF2" s="67" t="s">
        <v>525</v>
      </c>
      <c r="BG2" s="67" t="s">
        <v>526</v>
      </c>
      <c r="BH2" s="67" t="s">
        <v>527</v>
      </c>
      <c r="BI2" s="67" t="s">
        <v>528</v>
      </c>
      <c r="BJ2" s="67" t="s">
        <v>529</v>
      </c>
      <c r="BK2" s="67" t="s">
        <v>530</v>
      </c>
      <c r="BL2" s="67" t="s">
        <v>531</v>
      </c>
    </row>
    <row r="3" spans="1:64" ht="15" customHeight="1">
      <c r="A3" s="84" t="s">
        <v>212</v>
      </c>
      <c r="B3" s="84" t="s">
        <v>216</v>
      </c>
      <c r="C3" s="53"/>
      <c r="D3" s="54"/>
      <c r="E3" s="65"/>
      <c r="F3" s="55"/>
      <c r="G3" s="53"/>
      <c r="H3" s="57"/>
      <c r="I3" s="56"/>
      <c r="J3" s="56"/>
      <c r="K3" s="36" t="s">
        <v>65</v>
      </c>
      <c r="L3" s="62">
        <v>3</v>
      </c>
      <c r="M3" s="62"/>
      <c r="N3" s="63"/>
      <c r="O3" s="85" t="s">
        <v>222</v>
      </c>
      <c r="P3" s="87">
        <v>43617.08383101852</v>
      </c>
      <c r="Q3" s="85" t="s">
        <v>224</v>
      </c>
      <c r="R3" s="89" t="s">
        <v>229</v>
      </c>
      <c r="S3" s="85" t="s">
        <v>230</v>
      </c>
      <c r="T3" s="85"/>
      <c r="U3" s="85"/>
      <c r="V3" s="89" t="s">
        <v>233</v>
      </c>
      <c r="W3" s="87">
        <v>43617.08383101852</v>
      </c>
      <c r="X3" s="89" t="s">
        <v>237</v>
      </c>
      <c r="Y3" s="85"/>
      <c r="Z3" s="85"/>
      <c r="AA3" s="91" t="s">
        <v>242</v>
      </c>
      <c r="AB3" s="85"/>
      <c r="AC3" s="85" t="b">
        <v>0</v>
      </c>
      <c r="AD3" s="85">
        <v>2</v>
      </c>
      <c r="AE3" s="91" t="s">
        <v>249</v>
      </c>
      <c r="AF3" s="85" t="b">
        <v>1</v>
      </c>
      <c r="AG3" s="85" t="s">
        <v>251</v>
      </c>
      <c r="AH3" s="85"/>
      <c r="AI3" s="91" t="s">
        <v>252</v>
      </c>
      <c r="AJ3" s="85" t="b">
        <v>0</v>
      </c>
      <c r="AK3" s="85">
        <v>1</v>
      </c>
      <c r="AL3" s="91" t="s">
        <v>249</v>
      </c>
      <c r="AM3" s="85" t="s">
        <v>253</v>
      </c>
      <c r="AN3" s="85" t="b">
        <v>0</v>
      </c>
      <c r="AO3" s="91" t="s">
        <v>242</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216</v>
      </c>
      <c r="C4" s="53"/>
      <c r="D4" s="54"/>
      <c r="E4" s="65"/>
      <c r="F4" s="55"/>
      <c r="G4" s="53"/>
      <c r="H4" s="57"/>
      <c r="I4" s="56"/>
      <c r="J4" s="56"/>
      <c r="K4" s="36" t="s">
        <v>65</v>
      </c>
      <c r="L4" s="83">
        <v>4</v>
      </c>
      <c r="M4" s="83"/>
      <c r="N4" s="63"/>
      <c r="O4" s="86" t="s">
        <v>222</v>
      </c>
      <c r="P4" s="88">
        <v>43617.10469907407</v>
      </c>
      <c r="Q4" s="86" t="s">
        <v>225</v>
      </c>
      <c r="R4" s="86"/>
      <c r="S4" s="86"/>
      <c r="T4" s="86"/>
      <c r="U4" s="86"/>
      <c r="V4" s="90" t="s">
        <v>234</v>
      </c>
      <c r="W4" s="88">
        <v>43617.10469907407</v>
      </c>
      <c r="X4" s="90" t="s">
        <v>238</v>
      </c>
      <c r="Y4" s="86"/>
      <c r="Z4" s="86"/>
      <c r="AA4" s="92" t="s">
        <v>243</v>
      </c>
      <c r="AB4" s="86"/>
      <c r="AC4" s="86" t="b">
        <v>0</v>
      </c>
      <c r="AD4" s="86">
        <v>0</v>
      </c>
      <c r="AE4" s="92" t="s">
        <v>249</v>
      </c>
      <c r="AF4" s="86" t="b">
        <v>1</v>
      </c>
      <c r="AG4" s="86" t="s">
        <v>251</v>
      </c>
      <c r="AH4" s="86"/>
      <c r="AI4" s="92" t="s">
        <v>252</v>
      </c>
      <c r="AJ4" s="86" t="b">
        <v>0</v>
      </c>
      <c r="AK4" s="86">
        <v>1</v>
      </c>
      <c r="AL4" s="92" t="s">
        <v>242</v>
      </c>
      <c r="AM4" s="86" t="s">
        <v>253</v>
      </c>
      <c r="AN4" s="86" t="b">
        <v>0</v>
      </c>
      <c r="AO4" s="92" t="s">
        <v>242</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214</v>
      </c>
      <c r="B5" s="84" t="s">
        <v>216</v>
      </c>
      <c r="C5" s="53"/>
      <c r="D5" s="54"/>
      <c r="E5" s="65"/>
      <c r="F5" s="55"/>
      <c r="G5" s="53"/>
      <c r="H5" s="57"/>
      <c r="I5" s="56"/>
      <c r="J5" s="56"/>
      <c r="K5" s="36" t="s">
        <v>65</v>
      </c>
      <c r="L5" s="83">
        <v>5</v>
      </c>
      <c r="M5" s="83"/>
      <c r="N5" s="63"/>
      <c r="O5" s="86" t="s">
        <v>222</v>
      </c>
      <c r="P5" s="88">
        <v>43618.945289351854</v>
      </c>
      <c r="Q5" s="86" t="s">
        <v>226</v>
      </c>
      <c r="R5" s="86"/>
      <c r="S5" s="86"/>
      <c r="T5" s="86"/>
      <c r="U5" s="86"/>
      <c r="V5" s="90" t="s">
        <v>235</v>
      </c>
      <c r="W5" s="88">
        <v>43618.945289351854</v>
      </c>
      <c r="X5" s="90" t="s">
        <v>239</v>
      </c>
      <c r="Y5" s="86"/>
      <c r="Z5" s="86"/>
      <c r="AA5" s="92" t="s">
        <v>244</v>
      </c>
      <c r="AB5" s="86"/>
      <c r="AC5" s="86" t="b">
        <v>0</v>
      </c>
      <c r="AD5" s="86">
        <v>0</v>
      </c>
      <c r="AE5" s="92" t="s">
        <v>249</v>
      </c>
      <c r="AF5" s="86" t="b">
        <v>1</v>
      </c>
      <c r="AG5" s="86" t="s">
        <v>251</v>
      </c>
      <c r="AH5" s="86"/>
      <c r="AI5" s="92" t="s">
        <v>252</v>
      </c>
      <c r="AJ5" s="86" t="b">
        <v>0</v>
      </c>
      <c r="AK5" s="86">
        <v>2</v>
      </c>
      <c r="AL5" s="92" t="s">
        <v>242</v>
      </c>
      <c r="AM5" s="86" t="s">
        <v>254</v>
      </c>
      <c r="AN5" s="86" t="b">
        <v>0</v>
      </c>
      <c r="AO5" s="92" t="s">
        <v>242</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212</v>
      </c>
      <c r="B6" s="84" t="s">
        <v>213</v>
      </c>
      <c r="C6" s="53"/>
      <c r="D6" s="54"/>
      <c r="E6" s="65"/>
      <c r="F6" s="55"/>
      <c r="G6" s="53"/>
      <c r="H6" s="57"/>
      <c r="I6" s="56"/>
      <c r="J6" s="56"/>
      <c r="K6" s="36" t="s">
        <v>66</v>
      </c>
      <c r="L6" s="83">
        <v>6</v>
      </c>
      <c r="M6" s="83"/>
      <c r="N6" s="63"/>
      <c r="O6" s="86" t="s">
        <v>222</v>
      </c>
      <c r="P6" s="88">
        <v>43617.08383101852</v>
      </c>
      <c r="Q6" s="86" t="s">
        <v>224</v>
      </c>
      <c r="R6" s="90" t="s">
        <v>229</v>
      </c>
      <c r="S6" s="86" t="s">
        <v>230</v>
      </c>
      <c r="T6" s="86"/>
      <c r="U6" s="86"/>
      <c r="V6" s="90" t="s">
        <v>233</v>
      </c>
      <c r="W6" s="88">
        <v>43617.08383101852</v>
      </c>
      <c r="X6" s="90" t="s">
        <v>237</v>
      </c>
      <c r="Y6" s="86"/>
      <c r="Z6" s="86"/>
      <c r="AA6" s="92" t="s">
        <v>242</v>
      </c>
      <c r="AB6" s="86"/>
      <c r="AC6" s="86" t="b">
        <v>0</v>
      </c>
      <c r="AD6" s="86">
        <v>2</v>
      </c>
      <c r="AE6" s="92" t="s">
        <v>249</v>
      </c>
      <c r="AF6" s="86" t="b">
        <v>1</v>
      </c>
      <c r="AG6" s="86" t="s">
        <v>251</v>
      </c>
      <c r="AH6" s="86"/>
      <c r="AI6" s="92" t="s">
        <v>252</v>
      </c>
      <c r="AJ6" s="86" t="b">
        <v>0</v>
      </c>
      <c r="AK6" s="86">
        <v>1</v>
      </c>
      <c r="AL6" s="92" t="s">
        <v>249</v>
      </c>
      <c r="AM6" s="86" t="s">
        <v>253</v>
      </c>
      <c r="AN6" s="86" t="b">
        <v>0</v>
      </c>
      <c r="AO6" s="92" t="s">
        <v>242</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213</v>
      </c>
      <c r="B7" s="84" t="s">
        <v>214</v>
      </c>
      <c r="C7" s="53"/>
      <c r="D7" s="54"/>
      <c r="E7" s="65"/>
      <c r="F7" s="55"/>
      <c r="G7" s="53"/>
      <c r="H7" s="57"/>
      <c r="I7" s="56"/>
      <c r="J7" s="56"/>
      <c r="K7" s="36" t="s">
        <v>66</v>
      </c>
      <c r="L7" s="83">
        <v>7</v>
      </c>
      <c r="M7" s="83"/>
      <c r="N7" s="63"/>
      <c r="O7" s="86" t="s">
        <v>222</v>
      </c>
      <c r="P7" s="88">
        <v>43617.10469907407</v>
      </c>
      <c r="Q7" s="86" t="s">
        <v>225</v>
      </c>
      <c r="R7" s="86"/>
      <c r="S7" s="86"/>
      <c r="T7" s="86"/>
      <c r="U7" s="86"/>
      <c r="V7" s="90" t="s">
        <v>234</v>
      </c>
      <c r="W7" s="88">
        <v>43617.10469907407</v>
      </c>
      <c r="X7" s="90" t="s">
        <v>238</v>
      </c>
      <c r="Y7" s="86"/>
      <c r="Z7" s="86"/>
      <c r="AA7" s="92" t="s">
        <v>243</v>
      </c>
      <c r="AB7" s="86"/>
      <c r="AC7" s="86" t="b">
        <v>0</v>
      </c>
      <c r="AD7" s="86">
        <v>0</v>
      </c>
      <c r="AE7" s="92" t="s">
        <v>249</v>
      </c>
      <c r="AF7" s="86" t="b">
        <v>1</v>
      </c>
      <c r="AG7" s="86" t="s">
        <v>251</v>
      </c>
      <c r="AH7" s="86"/>
      <c r="AI7" s="92" t="s">
        <v>252</v>
      </c>
      <c r="AJ7" s="86" t="b">
        <v>0</v>
      </c>
      <c r="AK7" s="86">
        <v>1</v>
      </c>
      <c r="AL7" s="92" t="s">
        <v>242</v>
      </c>
      <c r="AM7" s="86" t="s">
        <v>253</v>
      </c>
      <c r="AN7" s="86" t="b">
        <v>0</v>
      </c>
      <c r="AO7" s="92" t="s">
        <v>242</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v>6</v>
      </c>
      <c r="BE7" s="52">
        <v>33.333333333333336</v>
      </c>
      <c r="BF7" s="51">
        <v>0</v>
      </c>
      <c r="BG7" s="52">
        <v>0</v>
      </c>
      <c r="BH7" s="51">
        <v>0</v>
      </c>
      <c r="BI7" s="52">
        <v>0</v>
      </c>
      <c r="BJ7" s="51">
        <v>12</v>
      </c>
      <c r="BK7" s="52">
        <v>66.66666666666667</v>
      </c>
      <c r="BL7" s="51">
        <v>18</v>
      </c>
    </row>
    <row r="8" spans="1:64" ht="15">
      <c r="A8" s="84" t="s">
        <v>213</v>
      </c>
      <c r="B8" s="84" t="s">
        <v>212</v>
      </c>
      <c r="C8" s="53"/>
      <c r="D8" s="54"/>
      <c r="E8" s="65"/>
      <c r="F8" s="55"/>
      <c r="G8" s="53"/>
      <c r="H8" s="57"/>
      <c r="I8" s="56"/>
      <c r="J8" s="56"/>
      <c r="K8" s="36" t="s">
        <v>66</v>
      </c>
      <c r="L8" s="83">
        <v>8</v>
      </c>
      <c r="M8" s="83"/>
      <c r="N8" s="63"/>
      <c r="O8" s="86" t="s">
        <v>222</v>
      </c>
      <c r="P8" s="88">
        <v>43617.10469907407</v>
      </c>
      <c r="Q8" s="86" t="s">
        <v>225</v>
      </c>
      <c r="R8" s="86"/>
      <c r="S8" s="86"/>
      <c r="T8" s="86"/>
      <c r="U8" s="86"/>
      <c r="V8" s="90" t="s">
        <v>234</v>
      </c>
      <c r="W8" s="88">
        <v>43617.10469907407</v>
      </c>
      <c r="X8" s="90" t="s">
        <v>238</v>
      </c>
      <c r="Y8" s="86"/>
      <c r="Z8" s="86"/>
      <c r="AA8" s="92" t="s">
        <v>243</v>
      </c>
      <c r="AB8" s="86"/>
      <c r="AC8" s="86" t="b">
        <v>0</v>
      </c>
      <c r="AD8" s="86">
        <v>0</v>
      </c>
      <c r="AE8" s="92" t="s">
        <v>249</v>
      </c>
      <c r="AF8" s="86" t="b">
        <v>1</v>
      </c>
      <c r="AG8" s="86" t="s">
        <v>251</v>
      </c>
      <c r="AH8" s="86"/>
      <c r="AI8" s="92" t="s">
        <v>252</v>
      </c>
      <c r="AJ8" s="86" t="b">
        <v>0</v>
      </c>
      <c r="AK8" s="86">
        <v>1</v>
      </c>
      <c r="AL8" s="92" t="s">
        <v>242</v>
      </c>
      <c r="AM8" s="86" t="s">
        <v>253</v>
      </c>
      <c r="AN8" s="86" t="b">
        <v>0</v>
      </c>
      <c r="AO8" s="92" t="s">
        <v>242</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214</v>
      </c>
      <c r="B9" s="84" t="s">
        <v>213</v>
      </c>
      <c r="C9" s="53"/>
      <c r="D9" s="54"/>
      <c r="E9" s="65"/>
      <c r="F9" s="55"/>
      <c r="G9" s="53"/>
      <c r="H9" s="57"/>
      <c r="I9" s="56"/>
      <c r="J9" s="56"/>
      <c r="K9" s="36" t="s">
        <v>66</v>
      </c>
      <c r="L9" s="83">
        <v>9</v>
      </c>
      <c r="M9" s="83"/>
      <c r="N9" s="63"/>
      <c r="O9" s="86" t="s">
        <v>222</v>
      </c>
      <c r="P9" s="88">
        <v>43618.945289351854</v>
      </c>
      <c r="Q9" s="86" t="s">
        <v>226</v>
      </c>
      <c r="R9" s="86"/>
      <c r="S9" s="86"/>
      <c r="T9" s="86"/>
      <c r="U9" s="86"/>
      <c r="V9" s="90" t="s">
        <v>235</v>
      </c>
      <c r="W9" s="88">
        <v>43618.945289351854</v>
      </c>
      <c r="X9" s="90" t="s">
        <v>239</v>
      </c>
      <c r="Y9" s="86"/>
      <c r="Z9" s="86"/>
      <c r="AA9" s="92" t="s">
        <v>244</v>
      </c>
      <c r="AB9" s="86"/>
      <c r="AC9" s="86" t="b">
        <v>0</v>
      </c>
      <c r="AD9" s="86">
        <v>0</v>
      </c>
      <c r="AE9" s="92" t="s">
        <v>249</v>
      </c>
      <c r="AF9" s="86" t="b">
        <v>1</v>
      </c>
      <c r="AG9" s="86" t="s">
        <v>251</v>
      </c>
      <c r="AH9" s="86"/>
      <c r="AI9" s="92" t="s">
        <v>252</v>
      </c>
      <c r="AJ9" s="86" t="b">
        <v>0</v>
      </c>
      <c r="AK9" s="86">
        <v>2</v>
      </c>
      <c r="AL9" s="92" t="s">
        <v>242</v>
      </c>
      <c r="AM9" s="86" t="s">
        <v>254</v>
      </c>
      <c r="AN9" s="86" t="b">
        <v>0</v>
      </c>
      <c r="AO9" s="92" t="s">
        <v>242</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212</v>
      </c>
      <c r="B10" s="84" t="s">
        <v>214</v>
      </c>
      <c r="C10" s="53"/>
      <c r="D10" s="54"/>
      <c r="E10" s="65"/>
      <c r="F10" s="55"/>
      <c r="G10" s="53"/>
      <c r="H10" s="57"/>
      <c r="I10" s="56"/>
      <c r="J10" s="56"/>
      <c r="K10" s="36" t="s">
        <v>66</v>
      </c>
      <c r="L10" s="83">
        <v>10</v>
      </c>
      <c r="M10" s="83"/>
      <c r="N10" s="63"/>
      <c r="O10" s="86" t="s">
        <v>222</v>
      </c>
      <c r="P10" s="88">
        <v>43617.08383101852</v>
      </c>
      <c r="Q10" s="86" t="s">
        <v>224</v>
      </c>
      <c r="R10" s="90" t="s">
        <v>229</v>
      </c>
      <c r="S10" s="86" t="s">
        <v>230</v>
      </c>
      <c r="T10" s="86"/>
      <c r="U10" s="86"/>
      <c r="V10" s="90" t="s">
        <v>233</v>
      </c>
      <c r="W10" s="88">
        <v>43617.08383101852</v>
      </c>
      <c r="X10" s="90" t="s">
        <v>237</v>
      </c>
      <c r="Y10" s="86"/>
      <c r="Z10" s="86"/>
      <c r="AA10" s="92" t="s">
        <v>242</v>
      </c>
      <c r="AB10" s="86"/>
      <c r="AC10" s="86" t="b">
        <v>0</v>
      </c>
      <c r="AD10" s="86">
        <v>2</v>
      </c>
      <c r="AE10" s="92" t="s">
        <v>249</v>
      </c>
      <c r="AF10" s="86" t="b">
        <v>1</v>
      </c>
      <c r="AG10" s="86" t="s">
        <v>251</v>
      </c>
      <c r="AH10" s="86"/>
      <c r="AI10" s="92" t="s">
        <v>252</v>
      </c>
      <c r="AJ10" s="86" t="b">
        <v>0</v>
      </c>
      <c r="AK10" s="86">
        <v>1</v>
      </c>
      <c r="AL10" s="92" t="s">
        <v>249</v>
      </c>
      <c r="AM10" s="86" t="s">
        <v>253</v>
      </c>
      <c r="AN10" s="86" t="b">
        <v>0</v>
      </c>
      <c r="AO10" s="92" t="s">
        <v>242</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6</v>
      </c>
      <c r="BE10" s="52">
        <v>37.5</v>
      </c>
      <c r="BF10" s="51">
        <v>0</v>
      </c>
      <c r="BG10" s="52">
        <v>0</v>
      </c>
      <c r="BH10" s="51">
        <v>0</v>
      </c>
      <c r="BI10" s="52">
        <v>0</v>
      </c>
      <c r="BJ10" s="51">
        <v>10</v>
      </c>
      <c r="BK10" s="52">
        <v>62.5</v>
      </c>
      <c r="BL10" s="51">
        <v>16</v>
      </c>
    </row>
    <row r="11" spans="1:64" ht="15">
      <c r="A11" s="84" t="s">
        <v>214</v>
      </c>
      <c r="B11" s="84" t="s">
        <v>212</v>
      </c>
      <c r="C11" s="53"/>
      <c r="D11" s="54"/>
      <c r="E11" s="65"/>
      <c r="F11" s="55"/>
      <c r="G11" s="53"/>
      <c r="H11" s="57"/>
      <c r="I11" s="56"/>
      <c r="J11" s="56"/>
      <c r="K11" s="36" t="s">
        <v>66</v>
      </c>
      <c r="L11" s="83">
        <v>11</v>
      </c>
      <c r="M11" s="83"/>
      <c r="N11" s="63"/>
      <c r="O11" s="86" t="s">
        <v>222</v>
      </c>
      <c r="P11" s="88">
        <v>43618.945289351854</v>
      </c>
      <c r="Q11" s="86" t="s">
        <v>226</v>
      </c>
      <c r="R11" s="86"/>
      <c r="S11" s="86"/>
      <c r="T11" s="86"/>
      <c r="U11" s="86"/>
      <c r="V11" s="90" t="s">
        <v>235</v>
      </c>
      <c r="W11" s="88">
        <v>43618.945289351854</v>
      </c>
      <c r="X11" s="90" t="s">
        <v>239</v>
      </c>
      <c r="Y11" s="86"/>
      <c r="Z11" s="86"/>
      <c r="AA11" s="92" t="s">
        <v>244</v>
      </c>
      <c r="AB11" s="86"/>
      <c r="AC11" s="86" t="b">
        <v>0</v>
      </c>
      <c r="AD11" s="86">
        <v>0</v>
      </c>
      <c r="AE11" s="92" t="s">
        <v>249</v>
      </c>
      <c r="AF11" s="86" t="b">
        <v>1</v>
      </c>
      <c r="AG11" s="86" t="s">
        <v>251</v>
      </c>
      <c r="AH11" s="86"/>
      <c r="AI11" s="92" t="s">
        <v>252</v>
      </c>
      <c r="AJ11" s="86" t="b">
        <v>0</v>
      </c>
      <c r="AK11" s="86">
        <v>2</v>
      </c>
      <c r="AL11" s="92" t="s">
        <v>242</v>
      </c>
      <c r="AM11" s="86" t="s">
        <v>254</v>
      </c>
      <c r="AN11" s="86" t="b">
        <v>0</v>
      </c>
      <c r="AO11" s="92" t="s">
        <v>242</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6</v>
      </c>
      <c r="BE11" s="52">
        <v>33.333333333333336</v>
      </c>
      <c r="BF11" s="51">
        <v>0</v>
      </c>
      <c r="BG11" s="52">
        <v>0</v>
      </c>
      <c r="BH11" s="51">
        <v>0</v>
      </c>
      <c r="BI11" s="52">
        <v>0</v>
      </c>
      <c r="BJ11" s="51">
        <v>12</v>
      </c>
      <c r="BK11" s="52">
        <v>66.66666666666667</v>
      </c>
      <c r="BL11" s="51">
        <v>18</v>
      </c>
    </row>
    <row r="12" spans="1:64" ht="15">
      <c r="A12" s="84" t="s">
        <v>215</v>
      </c>
      <c r="B12" s="84" t="s">
        <v>217</v>
      </c>
      <c r="C12" s="53"/>
      <c r="D12" s="54"/>
      <c r="E12" s="65"/>
      <c r="F12" s="55"/>
      <c r="G12" s="53"/>
      <c r="H12" s="57"/>
      <c r="I12" s="56"/>
      <c r="J12" s="56"/>
      <c r="K12" s="36" t="s">
        <v>65</v>
      </c>
      <c r="L12" s="83">
        <v>12</v>
      </c>
      <c r="M12" s="83"/>
      <c r="N12" s="63"/>
      <c r="O12" s="86" t="s">
        <v>222</v>
      </c>
      <c r="P12" s="88">
        <v>43620.86787037037</v>
      </c>
      <c r="Q12" s="86" t="s">
        <v>227</v>
      </c>
      <c r="R12" s="86"/>
      <c r="S12" s="86"/>
      <c r="T12" s="86" t="s">
        <v>231</v>
      </c>
      <c r="U12" s="86"/>
      <c r="V12" s="90" t="s">
        <v>236</v>
      </c>
      <c r="W12" s="88">
        <v>43620.86787037037</v>
      </c>
      <c r="X12" s="90" t="s">
        <v>240</v>
      </c>
      <c r="Y12" s="86"/>
      <c r="Z12" s="86"/>
      <c r="AA12" s="92" t="s">
        <v>245</v>
      </c>
      <c r="AB12" s="92" t="s">
        <v>247</v>
      </c>
      <c r="AC12" s="86" t="b">
        <v>0</v>
      </c>
      <c r="AD12" s="86">
        <v>1</v>
      </c>
      <c r="AE12" s="92" t="s">
        <v>250</v>
      </c>
      <c r="AF12" s="86" t="b">
        <v>0</v>
      </c>
      <c r="AG12" s="86" t="s">
        <v>251</v>
      </c>
      <c r="AH12" s="86"/>
      <c r="AI12" s="92" t="s">
        <v>249</v>
      </c>
      <c r="AJ12" s="86" t="b">
        <v>0</v>
      </c>
      <c r="AK12" s="86">
        <v>0</v>
      </c>
      <c r="AL12" s="92" t="s">
        <v>249</v>
      </c>
      <c r="AM12" s="86" t="s">
        <v>254</v>
      </c>
      <c r="AN12" s="86" t="b">
        <v>0</v>
      </c>
      <c r="AO12" s="92" t="s">
        <v>247</v>
      </c>
      <c r="AP12" s="86" t="s">
        <v>176</v>
      </c>
      <c r="AQ12" s="86">
        <v>0</v>
      </c>
      <c r="AR12" s="86">
        <v>0</v>
      </c>
      <c r="AS12" s="86" t="s">
        <v>255</v>
      </c>
      <c r="AT12" s="86" t="s">
        <v>257</v>
      </c>
      <c r="AU12" s="86" t="s">
        <v>258</v>
      </c>
      <c r="AV12" s="86" t="s">
        <v>259</v>
      </c>
      <c r="AW12" s="86" t="s">
        <v>261</v>
      </c>
      <c r="AX12" s="86" t="s">
        <v>263</v>
      </c>
      <c r="AY12" s="86" t="s">
        <v>265</v>
      </c>
      <c r="AZ12" s="90" t="s">
        <v>266</v>
      </c>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215</v>
      </c>
      <c r="B13" s="84" t="s">
        <v>214</v>
      </c>
      <c r="C13" s="53"/>
      <c r="D13" s="54"/>
      <c r="E13" s="65"/>
      <c r="F13" s="55"/>
      <c r="G13" s="53"/>
      <c r="H13" s="57"/>
      <c r="I13" s="56"/>
      <c r="J13" s="56"/>
      <c r="K13" s="36" t="s">
        <v>65</v>
      </c>
      <c r="L13" s="83">
        <v>13</v>
      </c>
      <c r="M13" s="83"/>
      <c r="N13" s="63"/>
      <c r="O13" s="86" t="s">
        <v>222</v>
      </c>
      <c r="P13" s="88">
        <v>43620.86787037037</v>
      </c>
      <c r="Q13" s="86" t="s">
        <v>227</v>
      </c>
      <c r="R13" s="86"/>
      <c r="S13" s="86"/>
      <c r="T13" s="86" t="s">
        <v>231</v>
      </c>
      <c r="U13" s="86"/>
      <c r="V13" s="90" t="s">
        <v>236</v>
      </c>
      <c r="W13" s="88">
        <v>43620.86787037037</v>
      </c>
      <c r="X13" s="90" t="s">
        <v>240</v>
      </c>
      <c r="Y13" s="86"/>
      <c r="Z13" s="86"/>
      <c r="AA13" s="92" t="s">
        <v>245</v>
      </c>
      <c r="AB13" s="92" t="s">
        <v>247</v>
      </c>
      <c r="AC13" s="86" t="b">
        <v>0</v>
      </c>
      <c r="AD13" s="86">
        <v>1</v>
      </c>
      <c r="AE13" s="92" t="s">
        <v>250</v>
      </c>
      <c r="AF13" s="86" t="b">
        <v>0</v>
      </c>
      <c r="AG13" s="86" t="s">
        <v>251</v>
      </c>
      <c r="AH13" s="86"/>
      <c r="AI13" s="92" t="s">
        <v>249</v>
      </c>
      <c r="AJ13" s="86" t="b">
        <v>0</v>
      </c>
      <c r="AK13" s="86">
        <v>0</v>
      </c>
      <c r="AL13" s="92" t="s">
        <v>249</v>
      </c>
      <c r="AM13" s="86" t="s">
        <v>254</v>
      </c>
      <c r="AN13" s="86" t="b">
        <v>0</v>
      </c>
      <c r="AO13" s="92" t="s">
        <v>247</v>
      </c>
      <c r="AP13" s="86" t="s">
        <v>176</v>
      </c>
      <c r="AQ13" s="86">
        <v>0</v>
      </c>
      <c r="AR13" s="86">
        <v>0</v>
      </c>
      <c r="AS13" s="86" t="s">
        <v>255</v>
      </c>
      <c r="AT13" s="86" t="s">
        <v>257</v>
      </c>
      <c r="AU13" s="86" t="s">
        <v>258</v>
      </c>
      <c r="AV13" s="86" t="s">
        <v>259</v>
      </c>
      <c r="AW13" s="86" t="s">
        <v>261</v>
      </c>
      <c r="AX13" s="86" t="s">
        <v>263</v>
      </c>
      <c r="AY13" s="86" t="s">
        <v>265</v>
      </c>
      <c r="AZ13" s="90" t="s">
        <v>266</v>
      </c>
      <c r="BA13">
        <v>2</v>
      </c>
      <c r="BB13" s="85" t="str">
        <f>REPLACE(INDEX(GroupVertices[Group],MATCH(Edges24[[#This Row],[Vertex 1]],GroupVertices[Vertex],0)),1,1,"")</f>
        <v>1</v>
      </c>
      <c r="BC13" s="85" t="str">
        <f>REPLACE(INDEX(GroupVertices[Group],MATCH(Edges24[[#This Row],[Vertex 2]],GroupVertices[Vertex],0)),1,1,"")</f>
        <v>2</v>
      </c>
      <c r="BD13" s="51"/>
      <c r="BE13" s="52"/>
      <c r="BF13" s="51"/>
      <c r="BG13" s="52"/>
      <c r="BH13" s="51"/>
      <c r="BI13" s="52"/>
      <c r="BJ13" s="51"/>
      <c r="BK13" s="52"/>
      <c r="BL13" s="51"/>
    </row>
    <row r="14" spans="1:64" ht="15">
      <c r="A14" s="84" t="s">
        <v>215</v>
      </c>
      <c r="B14" s="84" t="s">
        <v>214</v>
      </c>
      <c r="C14" s="53"/>
      <c r="D14" s="54"/>
      <c r="E14" s="65"/>
      <c r="F14" s="55"/>
      <c r="G14" s="53"/>
      <c r="H14" s="57"/>
      <c r="I14" s="56"/>
      <c r="J14" s="56"/>
      <c r="K14" s="36" t="s">
        <v>65</v>
      </c>
      <c r="L14" s="83">
        <v>14</v>
      </c>
      <c r="M14" s="83"/>
      <c r="N14" s="63"/>
      <c r="O14" s="86" t="s">
        <v>222</v>
      </c>
      <c r="P14" s="88">
        <v>43621.71623842593</v>
      </c>
      <c r="Q14" s="86" t="s">
        <v>228</v>
      </c>
      <c r="R14" s="86"/>
      <c r="S14" s="86"/>
      <c r="T14" s="86" t="s">
        <v>232</v>
      </c>
      <c r="U14" s="86"/>
      <c r="V14" s="90" t="s">
        <v>236</v>
      </c>
      <c r="W14" s="88">
        <v>43621.71623842593</v>
      </c>
      <c r="X14" s="90" t="s">
        <v>241</v>
      </c>
      <c r="Y14" s="86"/>
      <c r="Z14" s="86"/>
      <c r="AA14" s="92" t="s">
        <v>246</v>
      </c>
      <c r="AB14" s="92" t="s">
        <v>248</v>
      </c>
      <c r="AC14" s="86" t="b">
        <v>0</v>
      </c>
      <c r="AD14" s="86">
        <v>2</v>
      </c>
      <c r="AE14" s="92" t="s">
        <v>250</v>
      </c>
      <c r="AF14" s="86" t="b">
        <v>0</v>
      </c>
      <c r="AG14" s="86" t="s">
        <v>251</v>
      </c>
      <c r="AH14" s="86"/>
      <c r="AI14" s="92" t="s">
        <v>249</v>
      </c>
      <c r="AJ14" s="86" t="b">
        <v>0</v>
      </c>
      <c r="AK14" s="86">
        <v>0</v>
      </c>
      <c r="AL14" s="92" t="s">
        <v>249</v>
      </c>
      <c r="AM14" s="86" t="s">
        <v>254</v>
      </c>
      <c r="AN14" s="86" t="b">
        <v>0</v>
      </c>
      <c r="AO14" s="92" t="s">
        <v>248</v>
      </c>
      <c r="AP14" s="86" t="s">
        <v>176</v>
      </c>
      <c r="AQ14" s="86">
        <v>0</v>
      </c>
      <c r="AR14" s="86">
        <v>0</v>
      </c>
      <c r="AS14" s="86" t="s">
        <v>256</v>
      </c>
      <c r="AT14" s="86" t="s">
        <v>257</v>
      </c>
      <c r="AU14" s="86" t="s">
        <v>258</v>
      </c>
      <c r="AV14" s="86" t="s">
        <v>260</v>
      </c>
      <c r="AW14" s="86" t="s">
        <v>262</v>
      </c>
      <c r="AX14" s="86" t="s">
        <v>264</v>
      </c>
      <c r="AY14" s="86" t="s">
        <v>265</v>
      </c>
      <c r="AZ14" s="90" t="s">
        <v>267</v>
      </c>
      <c r="BA14">
        <v>2</v>
      </c>
      <c r="BB14" s="85" t="str">
        <f>REPLACE(INDEX(GroupVertices[Group],MATCH(Edges24[[#This Row],[Vertex 1]],GroupVertices[Vertex],0)),1,1,"")</f>
        <v>1</v>
      </c>
      <c r="BC14" s="85" t="str">
        <f>REPLACE(INDEX(GroupVertices[Group],MATCH(Edges24[[#This Row],[Vertex 2]],GroupVertices[Vertex],0)),1,1,"")</f>
        <v>2</v>
      </c>
      <c r="BD14" s="51"/>
      <c r="BE14" s="52"/>
      <c r="BF14" s="51"/>
      <c r="BG14" s="52"/>
      <c r="BH14" s="51"/>
      <c r="BI14" s="52"/>
      <c r="BJ14" s="51"/>
      <c r="BK14" s="52"/>
      <c r="BL14" s="51"/>
    </row>
    <row r="15" spans="1:64" ht="15">
      <c r="A15" s="84" t="s">
        <v>215</v>
      </c>
      <c r="B15" s="84" t="s">
        <v>218</v>
      </c>
      <c r="C15" s="53"/>
      <c r="D15" s="54"/>
      <c r="E15" s="65"/>
      <c r="F15" s="55"/>
      <c r="G15" s="53"/>
      <c r="H15" s="57"/>
      <c r="I15" s="56"/>
      <c r="J15" s="56"/>
      <c r="K15" s="36" t="s">
        <v>65</v>
      </c>
      <c r="L15" s="83">
        <v>15</v>
      </c>
      <c r="M15" s="83"/>
      <c r="N15" s="63"/>
      <c r="O15" s="86" t="s">
        <v>222</v>
      </c>
      <c r="P15" s="88">
        <v>43620.86787037037</v>
      </c>
      <c r="Q15" s="86" t="s">
        <v>227</v>
      </c>
      <c r="R15" s="86"/>
      <c r="S15" s="86"/>
      <c r="T15" s="86" t="s">
        <v>231</v>
      </c>
      <c r="U15" s="86"/>
      <c r="V15" s="90" t="s">
        <v>236</v>
      </c>
      <c r="W15" s="88">
        <v>43620.86787037037</v>
      </c>
      <c r="X15" s="90" t="s">
        <v>240</v>
      </c>
      <c r="Y15" s="86"/>
      <c r="Z15" s="86"/>
      <c r="AA15" s="92" t="s">
        <v>245</v>
      </c>
      <c r="AB15" s="92" t="s">
        <v>247</v>
      </c>
      <c r="AC15" s="86" t="b">
        <v>0</v>
      </c>
      <c r="AD15" s="86">
        <v>1</v>
      </c>
      <c r="AE15" s="92" t="s">
        <v>250</v>
      </c>
      <c r="AF15" s="86" t="b">
        <v>0</v>
      </c>
      <c r="AG15" s="86" t="s">
        <v>251</v>
      </c>
      <c r="AH15" s="86"/>
      <c r="AI15" s="92" t="s">
        <v>249</v>
      </c>
      <c r="AJ15" s="86" t="b">
        <v>0</v>
      </c>
      <c r="AK15" s="86">
        <v>0</v>
      </c>
      <c r="AL15" s="92" t="s">
        <v>249</v>
      </c>
      <c r="AM15" s="86" t="s">
        <v>254</v>
      </c>
      <c r="AN15" s="86" t="b">
        <v>0</v>
      </c>
      <c r="AO15" s="92" t="s">
        <v>247</v>
      </c>
      <c r="AP15" s="86" t="s">
        <v>176</v>
      </c>
      <c r="AQ15" s="86">
        <v>0</v>
      </c>
      <c r="AR15" s="86">
        <v>0</v>
      </c>
      <c r="AS15" s="86" t="s">
        <v>255</v>
      </c>
      <c r="AT15" s="86" t="s">
        <v>257</v>
      </c>
      <c r="AU15" s="86" t="s">
        <v>258</v>
      </c>
      <c r="AV15" s="86" t="s">
        <v>259</v>
      </c>
      <c r="AW15" s="86" t="s">
        <v>261</v>
      </c>
      <c r="AX15" s="86" t="s">
        <v>263</v>
      </c>
      <c r="AY15" s="86" t="s">
        <v>265</v>
      </c>
      <c r="AZ15" s="90" t="s">
        <v>266</v>
      </c>
      <c r="BA15">
        <v>2</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215</v>
      </c>
      <c r="B16" s="84" t="s">
        <v>218</v>
      </c>
      <c r="C16" s="53"/>
      <c r="D16" s="54"/>
      <c r="E16" s="65"/>
      <c r="F16" s="55"/>
      <c r="G16" s="53"/>
      <c r="H16" s="57"/>
      <c r="I16" s="56"/>
      <c r="J16" s="56"/>
      <c r="K16" s="36" t="s">
        <v>65</v>
      </c>
      <c r="L16" s="83">
        <v>16</v>
      </c>
      <c r="M16" s="83"/>
      <c r="N16" s="63"/>
      <c r="O16" s="86" t="s">
        <v>222</v>
      </c>
      <c r="P16" s="88">
        <v>43621.71623842593</v>
      </c>
      <c r="Q16" s="86" t="s">
        <v>228</v>
      </c>
      <c r="R16" s="86"/>
      <c r="S16" s="86"/>
      <c r="T16" s="86" t="s">
        <v>232</v>
      </c>
      <c r="U16" s="86"/>
      <c r="V16" s="90" t="s">
        <v>236</v>
      </c>
      <c r="W16" s="88">
        <v>43621.71623842593</v>
      </c>
      <c r="X16" s="90" t="s">
        <v>241</v>
      </c>
      <c r="Y16" s="86"/>
      <c r="Z16" s="86"/>
      <c r="AA16" s="92" t="s">
        <v>246</v>
      </c>
      <c r="AB16" s="92" t="s">
        <v>248</v>
      </c>
      <c r="AC16" s="86" t="b">
        <v>0</v>
      </c>
      <c r="AD16" s="86">
        <v>2</v>
      </c>
      <c r="AE16" s="92" t="s">
        <v>250</v>
      </c>
      <c r="AF16" s="86" t="b">
        <v>0</v>
      </c>
      <c r="AG16" s="86" t="s">
        <v>251</v>
      </c>
      <c r="AH16" s="86"/>
      <c r="AI16" s="92" t="s">
        <v>249</v>
      </c>
      <c r="AJ16" s="86" t="b">
        <v>0</v>
      </c>
      <c r="AK16" s="86">
        <v>0</v>
      </c>
      <c r="AL16" s="92" t="s">
        <v>249</v>
      </c>
      <c r="AM16" s="86" t="s">
        <v>254</v>
      </c>
      <c r="AN16" s="86" t="b">
        <v>0</v>
      </c>
      <c r="AO16" s="92" t="s">
        <v>248</v>
      </c>
      <c r="AP16" s="86" t="s">
        <v>176</v>
      </c>
      <c r="AQ16" s="86">
        <v>0</v>
      </c>
      <c r="AR16" s="86">
        <v>0</v>
      </c>
      <c r="AS16" s="86" t="s">
        <v>256</v>
      </c>
      <c r="AT16" s="86" t="s">
        <v>257</v>
      </c>
      <c r="AU16" s="86" t="s">
        <v>258</v>
      </c>
      <c r="AV16" s="86" t="s">
        <v>260</v>
      </c>
      <c r="AW16" s="86" t="s">
        <v>262</v>
      </c>
      <c r="AX16" s="86" t="s">
        <v>264</v>
      </c>
      <c r="AY16" s="86" t="s">
        <v>265</v>
      </c>
      <c r="AZ16" s="90" t="s">
        <v>267</v>
      </c>
      <c r="BA16">
        <v>2</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215</v>
      </c>
      <c r="B17" s="84" t="s">
        <v>219</v>
      </c>
      <c r="C17" s="53"/>
      <c r="D17" s="54"/>
      <c r="E17" s="65"/>
      <c r="F17" s="55"/>
      <c r="G17" s="53"/>
      <c r="H17" s="57"/>
      <c r="I17" s="56"/>
      <c r="J17" s="56"/>
      <c r="K17" s="36" t="s">
        <v>65</v>
      </c>
      <c r="L17" s="83">
        <v>17</v>
      </c>
      <c r="M17" s="83"/>
      <c r="N17" s="63"/>
      <c r="O17" s="86" t="s">
        <v>222</v>
      </c>
      <c r="P17" s="88">
        <v>43620.86787037037</v>
      </c>
      <c r="Q17" s="86" t="s">
        <v>227</v>
      </c>
      <c r="R17" s="86"/>
      <c r="S17" s="86"/>
      <c r="T17" s="86" t="s">
        <v>231</v>
      </c>
      <c r="U17" s="86"/>
      <c r="V17" s="90" t="s">
        <v>236</v>
      </c>
      <c r="W17" s="88">
        <v>43620.86787037037</v>
      </c>
      <c r="X17" s="90" t="s">
        <v>240</v>
      </c>
      <c r="Y17" s="86"/>
      <c r="Z17" s="86"/>
      <c r="AA17" s="92" t="s">
        <v>245</v>
      </c>
      <c r="AB17" s="92" t="s">
        <v>247</v>
      </c>
      <c r="AC17" s="86" t="b">
        <v>0</v>
      </c>
      <c r="AD17" s="86">
        <v>1</v>
      </c>
      <c r="AE17" s="92" t="s">
        <v>250</v>
      </c>
      <c r="AF17" s="86" t="b">
        <v>0</v>
      </c>
      <c r="AG17" s="86" t="s">
        <v>251</v>
      </c>
      <c r="AH17" s="86"/>
      <c r="AI17" s="92" t="s">
        <v>249</v>
      </c>
      <c r="AJ17" s="86" t="b">
        <v>0</v>
      </c>
      <c r="AK17" s="86">
        <v>0</v>
      </c>
      <c r="AL17" s="92" t="s">
        <v>249</v>
      </c>
      <c r="AM17" s="86" t="s">
        <v>254</v>
      </c>
      <c r="AN17" s="86" t="b">
        <v>0</v>
      </c>
      <c r="AO17" s="92" t="s">
        <v>247</v>
      </c>
      <c r="AP17" s="86" t="s">
        <v>176</v>
      </c>
      <c r="AQ17" s="86">
        <v>0</v>
      </c>
      <c r="AR17" s="86">
        <v>0</v>
      </c>
      <c r="AS17" s="86" t="s">
        <v>255</v>
      </c>
      <c r="AT17" s="86" t="s">
        <v>257</v>
      </c>
      <c r="AU17" s="86" t="s">
        <v>258</v>
      </c>
      <c r="AV17" s="86" t="s">
        <v>259</v>
      </c>
      <c r="AW17" s="86" t="s">
        <v>261</v>
      </c>
      <c r="AX17" s="86" t="s">
        <v>263</v>
      </c>
      <c r="AY17" s="86" t="s">
        <v>265</v>
      </c>
      <c r="AZ17" s="90" t="s">
        <v>266</v>
      </c>
      <c r="BA17">
        <v>2</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215</v>
      </c>
      <c r="B18" s="84" t="s">
        <v>219</v>
      </c>
      <c r="C18" s="53"/>
      <c r="D18" s="54"/>
      <c r="E18" s="65"/>
      <c r="F18" s="55"/>
      <c r="G18" s="53"/>
      <c r="H18" s="57"/>
      <c r="I18" s="56"/>
      <c r="J18" s="56"/>
      <c r="K18" s="36" t="s">
        <v>65</v>
      </c>
      <c r="L18" s="83">
        <v>18</v>
      </c>
      <c r="M18" s="83"/>
      <c r="N18" s="63"/>
      <c r="O18" s="86" t="s">
        <v>222</v>
      </c>
      <c r="P18" s="88">
        <v>43621.71623842593</v>
      </c>
      <c r="Q18" s="86" t="s">
        <v>228</v>
      </c>
      <c r="R18" s="86"/>
      <c r="S18" s="86"/>
      <c r="T18" s="86" t="s">
        <v>232</v>
      </c>
      <c r="U18" s="86"/>
      <c r="V18" s="90" t="s">
        <v>236</v>
      </c>
      <c r="W18" s="88">
        <v>43621.71623842593</v>
      </c>
      <c r="X18" s="90" t="s">
        <v>241</v>
      </c>
      <c r="Y18" s="86"/>
      <c r="Z18" s="86"/>
      <c r="AA18" s="92" t="s">
        <v>246</v>
      </c>
      <c r="AB18" s="92" t="s">
        <v>248</v>
      </c>
      <c r="AC18" s="86" t="b">
        <v>0</v>
      </c>
      <c r="AD18" s="86">
        <v>2</v>
      </c>
      <c r="AE18" s="92" t="s">
        <v>250</v>
      </c>
      <c r="AF18" s="86" t="b">
        <v>0</v>
      </c>
      <c r="AG18" s="86" t="s">
        <v>251</v>
      </c>
      <c r="AH18" s="86"/>
      <c r="AI18" s="92" t="s">
        <v>249</v>
      </c>
      <c r="AJ18" s="86" t="b">
        <v>0</v>
      </c>
      <c r="AK18" s="86">
        <v>0</v>
      </c>
      <c r="AL18" s="92" t="s">
        <v>249</v>
      </c>
      <c r="AM18" s="86" t="s">
        <v>254</v>
      </c>
      <c r="AN18" s="86" t="b">
        <v>0</v>
      </c>
      <c r="AO18" s="92" t="s">
        <v>248</v>
      </c>
      <c r="AP18" s="86" t="s">
        <v>176</v>
      </c>
      <c r="AQ18" s="86">
        <v>0</v>
      </c>
      <c r="AR18" s="86">
        <v>0</v>
      </c>
      <c r="AS18" s="86" t="s">
        <v>256</v>
      </c>
      <c r="AT18" s="86" t="s">
        <v>257</v>
      </c>
      <c r="AU18" s="86" t="s">
        <v>258</v>
      </c>
      <c r="AV18" s="86" t="s">
        <v>260</v>
      </c>
      <c r="AW18" s="86" t="s">
        <v>262</v>
      </c>
      <c r="AX18" s="86" t="s">
        <v>264</v>
      </c>
      <c r="AY18" s="86" t="s">
        <v>265</v>
      </c>
      <c r="AZ18" s="90" t="s">
        <v>267</v>
      </c>
      <c r="BA18">
        <v>2</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215</v>
      </c>
      <c r="B19" s="84" t="s">
        <v>220</v>
      </c>
      <c r="C19" s="53"/>
      <c r="D19" s="54"/>
      <c r="E19" s="65"/>
      <c r="F19" s="55"/>
      <c r="G19" s="53"/>
      <c r="H19" s="57"/>
      <c r="I19" s="56"/>
      <c r="J19" s="56"/>
      <c r="K19" s="36" t="s">
        <v>65</v>
      </c>
      <c r="L19" s="83">
        <v>19</v>
      </c>
      <c r="M19" s="83"/>
      <c r="N19" s="63"/>
      <c r="O19" s="86" t="s">
        <v>222</v>
      </c>
      <c r="P19" s="88">
        <v>43620.86787037037</v>
      </c>
      <c r="Q19" s="86" t="s">
        <v>227</v>
      </c>
      <c r="R19" s="86"/>
      <c r="S19" s="86"/>
      <c r="T19" s="86" t="s">
        <v>231</v>
      </c>
      <c r="U19" s="86"/>
      <c r="V19" s="90" t="s">
        <v>236</v>
      </c>
      <c r="W19" s="88">
        <v>43620.86787037037</v>
      </c>
      <c r="X19" s="90" t="s">
        <v>240</v>
      </c>
      <c r="Y19" s="86"/>
      <c r="Z19" s="86"/>
      <c r="AA19" s="92" t="s">
        <v>245</v>
      </c>
      <c r="AB19" s="92" t="s">
        <v>247</v>
      </c>
      <c r="AC19" s="86" t="b">
        <v>0</v>
      </c>
      <c r="AD19" s="86">
        <v>1</v>
      </c>
      <c r="AE19" s="92" t="s">
        <v>250</v>
      </c>
      <c r="AF19" s="86" t="b">
        <v>0</v>
      </c>
      <c r="AG19" s="86" t="s">
        <v>251</v>
      </c>
      <c r="AH19" s="86"/>
      <c r="AI19" s="92" t="s">
        <v>249</v>
      </c>
      <c r="AJ19" s="86" t="b">
        <v>0</v>
      </c>
      <c r="AK19" s="86">
        <v>0</v>
      </c>
      <c r="AL19" s="92" t="s">
        <v>249</v>
      </c>
      <c r="AM19" s="86" t="s">
        <v>254</v>
      </c>
      <c r="AN19" s="86" t="b">
        <v>0</v>
      </c>
      <c r="AO19" s="92" t="s">
        <v>247</v>
      </c>
      <c r="AP19" s="86" t="s">
        <v>176</v>
      </c>
      <c r="AQ19" s="86">
        <v>0</v>
      </c>
      <c r="AR19" s="86">
        <v>0</v>
      </c>
      <c r="AS19" s="86" t="s">
        <v>255</v>
      </c>
      <c r="AT19" s="86" t="s">
        <v>257</v>
      </c>
      <c r="AU19" s="86" t="s">
        <v>258</v>
      </c>
      <c r="AV19" s="86" t="s">
        <v>259</v>
      </c>
      <c r="AW19" s="86" t="s">
        <v>261</v>
      </c>
      <c r="AX19" s="86" t="s">
        <v>263</v>
      </c>
      <c r="AY19" s="86" t="s">
        <v>265</v>
      </c>
      <c r="AZ19" s="90" t="s">
        <v>266</v>
      </c>
      <c r="BA19">
        <v>2</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215</v>
      </c>
      <c r="B20" s="84" t="s">
        <v>220</v>
      </c>
      <c r="C20" s="53"/>
      <c r="D20" s="54"/>
      <c r="E20" s="65"/>
      <c r="F20" s="55"/>
      <c r="G20" s="53"/>
      <c r="H20" s="57"/>
      <c r="I20" s="56"/>
      <c r="J20" s="56"/>
      <c r="K20" s="36" t="s">
        <v>65</v>
      </c>
      <c r="L20" s="83">
        <v>20</v>
      </c>
      <c r="M20" s="83"/>
      <c r="N20" s="63"/>
      <c r="O20" s="86" t="s">
        <v>222</v>
      </c>
      <c r="P20" s="88">
        <v>43621.71623842593</v>
      </c>
      <c r="Q20" s="86" t="s">
        <v>228</v>
      </c>
      <c r="R20" s="86"/>
      <c r="S20" s="86"/>
      <c r="T20" s="86" t="s">
        <v>232</v>
      </c>
      <c r="U20" s="86"/>
      <c r="V20" s="90" t="s">
        <v>236</v>
      </c>
      <c r="W20" s="88">
        <v>43621.71623842593</v>
      </c>
      <c r="X20" s="90" t="s">
        <v>241</v>
      </c>
      <c r="Y20" s="86"/>
      <c r="Z20" s="86"/>
      <c r="AA20" s="92" t="s">
        <v>246</v>
      </c>
      <c r="AB20" s="92" t="s">
        <v>248</v>
      </c>
      <c r="AC20" s="86" t="b">
        <v>0</v>
      </c>
      <c r="AD20" s="86">
        <v>2</v>
      </c>
      <c r="AE20" s="92" t="s">
        <v>250</v>
      </c>
      <c r="AF20" s="86" t="b">
        <v>0</v>
      </c>
      <c r="AG20" s="86" t="s">
        <v>251</v>
      </c>
      <c r="AH20" s="86"/>
      <c r="AI20" s="92" t="s">
        <v>249</v>
      </c>
      <c r="AJ20" s="86" t="b">
        <v>0</v>
      </c>
      <c r="AK20" s="86">
        <v>0</v>
      </c>
      <c r="AL20" s="92" t="s">
        <v>249</v>
      </c>
      <c r="AM20" s="86" t="s">
        <v>254</v>
      </c>
      <c r="AN20" s="86" t="b">
        <v>0</v>
      </c>
      <c r="AO20" s="92" t="s">
        <v>248</v>
      </c>
      <c r="AP20" s="86" t="s">
        <v>176</v>
      </c>
      <c r="AQ20" s="86">
        <v>0</v>
      </c>
      <c r="AR20" s="86">
        <v>0</v>
      </c>
      <c r="AS20" s="86" t="s">
        <v>256</v>
      </c>
      <c r="AT20" s="86" t="s">
        <v>257</v>
      </c>
      <c r="AU20" s="86" t="s">
        <v>258</v>
      </c>
      <c r="AV20" s="86" t="s">
        <v>260</v>
      </c>
      <c r="AW20" s="86" t="s">
        <v>262</v>
      </c>
      <c r="AX20" s="86" t="s">
        <v>264</v>
      </c>
      <c r="AY20" s="86" t="s">
        <v>265</v>
      </c>
      <c r="AZ20" s="90" t="s">
        <v>267</v>
      </c>
      <c r="BA20">
        <v>2</v>
      </c>
      <c r="BB20" s="85" t="str">
        <f>REPLACE(INDEX(GroupVertices[Group],MATCH(Edges24[[#This Row],[Vertex 1]],GroupVertices[Vertex],0)),1,1,"")</f>
        <v>1</v>
      </c>
      <c r="BC20" s="85" t="str">
        <f>REPLACE(INDEX(GroupVertices[Group],MATCH(Edges24[[#This Row],[Vertex 2]],GroupVertices[Vertex],0)),1,1,"")</f>
        <v>1</v>
      </c>
      <c r="BD20" s="51"/>
      <c r="BE20" s="52"/>
      <c r="BF20" s="51"/>
      <c r="BG20" s="52"/>
      <c r="BH20" s="51"/>
      <c r="BI20" s="52"/>
      <c r="BJ20" s="51"/>
      <c r="BK20" s="52"/>
      <c r="BL20" s="51"/>
    </row>
    <row r="21" spans="1:64" ht="15">
      <c r="A21" s="84" t="s">
        <v>215</v>
      </c>
      <c r="B21" s="84" t="s">
        <v>221</v>
      </c>
      <c r="C21" s="53"/>
      <c r="D21" s="54"/>
      <c r="E21" s="65"/>
      <c r="F21" s="55"/>
      <c r="G21" s="53"/>
      <c r="H21" s="57"/>
      <c r="I21" s="56"/>
      <c r="J21" s="56"/>
      <c r="K21" s="36" t="s">
        <v>65</v>
      </c>
      <c r="L21" s="83">
        <v>21</v>
      </c>
      <c r="M21" s="83"/>
      <c r="N21" s="63"/>
      <c r="O21" s="86" t="s">
        <v>223</v>
      </c>
      <c r="P21" s="88">
        <v>43620.86787037037</v>
      </c>
      <c r="Q21" s="86" t="s">
        <v>227</v>
      </c>
      <c r="R21" s="86"/>
      <c r="S21" s="86"/>
      <c r="T21" s="86" t="s">
        <v>231</v>
      </c>
      <c r="U21" s="86"/>
      <c r="V21" s="90" t="s">
        <v>236</v>
      </c>
      <c r="W21" s="88">
        <v>43620.86787037037</v>
      </c>
      <c r="X21" s="90" t="s">
        <v>240</v>
      </c>
      <c r="Y21" s="86"/>
      <c r="Z21" s="86"/>
      <c r="AA21" s="92" t="s">
        <v>245</v>
      </c>
      <c r="AB21" s="92" t="s">
        <v>247</v>
      </c>
      <c r="AC21" s="86" t="b">
        <v>0</v>
      </c>
      <c r="AD21" s="86">
        <v>1</v>
      </c>
      <c r="AE21" s="92" t="s">
        <v>250</v>
      </c>
      <c r="AF21" s="86" t="b">
        <v>0</v>
      </c>
      <c r="AG21" s="86" t="s">
        <v>251</v>
      </c>
      <c r="AH21" s="86"/>
      <c r="AI21" s="92" t="s">
        <v>249</v>
      </c>
      <c r="AJ21" s="86" t="b">
        <v>0</v>
      </c>
      <c r="AK21" s="86">
        <v>0</v>
      </c>
      <c r="AL21" s="92" t="s">
        <v>249</v>
      </c>
      <c r="AM21" s="86" t="s">
        <v>254</v>
      </c>
      <c r="AN21" s="86" t="b">
        <v>0</v>
      </c>
      <c r="AO21" s="92" t="s">
        <v>247</v>
      </c>
      <c r="AP21" s="86" t="s">
        <v>176</v>
      </c>
      <c r="AQ21" s="86">
        <v>0</v>
      </c>
      <c r="AR21" s="86">
        <v>0</v>
      </c>
      <c r="AS21" s="86" t="s">
        <v>255</v>
      </c>
      <c r="AT21" s="86" t="s">
        <v>257</v>
      </c>
      <c r="AU21" s="86" t="s">
        <v>258</v>
      </c>
      <c r="AV21" s="86" t="s">
        <v>259</v>
      </c>
      <c r="AW21" s="86" t="s">
        <v>261</v>
      </c>
      <c r="AX21" s="86" t="s">
        <v>263</v>
      </c>
      <c r="AY21" s="86" t="s">
        <v>265</v>
      </c>
      <c r="AZ21" s="90" t="s">
        <v>266</v>
      </c>
      <c r="BA21">
        <v>2</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11</v>
      </c>
      <c r="BK21" s="52">
        <v>100</v>
      </c>
      <c r="BL21" s="51">
        <v>11</v>
      </c>
    </row>
    <row r="22" spans="1:64" ht="15">
      <c r="A22" s="84" t="s">
        <v>215</v>
      </c>
      <c r="B22" s="84" t="s">
        <v>221</v>
      </c>
      <c r="C22" s="53"/>
      <c r="D22" s="54"/>
      <c r="E22" s="65"/>
      <c r="F22" s="55"/>
      <c r="G22" s="53"/>
      <c r="H22" s="57"/>
      <c r="I22" s="56"/>
      <c r="J22" s="56"/>
      <c r="K22" s="36" t="s">
        <v>65</v>
      </c>
      <c r="L22" s="83">
        <v>22</v>
      </c>
      <c r="M22" s="83"/>
      <c r="N22" s="63"/>
      <c r="O22" s="86" t="s">
        <v>223</v>
      </c>
      <c r="P22" s="88">
        <v>43621.71623842593</v>
      </c>
      <c r="Q22" s="86" t="s">
        <v>228</v>
      </c>
      <c r="R22" s="86"/>
      <c r="S22" s="86"/>
      <c r="T22" s="86" t="s">
        <v>232</v>
      </c>
      <c r="U22" s="86"/>
      <c r="V22" s="90" t="s">
        <v>236</v>
      </c>
      <c r="W22" s="88">
        <v>43621.71623842593</v>
      </c>
      <c r="X22" s="90" t="s">
        <v>241</v>
      </c>
      <c r="Y22" s="86"/>
      <c r="Z22" s="86"/>
      <c r="AA22" s="92" t="s">
        <v>246</v>
      </c>
      <c r="AB22" s="92" t="s">
        <v>248</v>
      </c>
      <c r="AC22" s="86" t="b">
        <v>0</v>
      </c>
      <c r="AD22" s="86">
        <v>2</v>
      </c>
      <c r="AE22" s="92" t="s">
        <v>250</v>
      </c>
      <c r="AF22" s="86" t="b">
        <v>0</v>
      </c>
      <c r="AG22" s="86" t="s">
        <v>251</v>
      </c>
      <c r="AH22" s="86"/>
      <c r="AI22" s="92" t="s">
        <v>249</v>
      </c>
      <c r="AJ22" s="86" t="b">
        <v>0</v>
      </c>
      <c r="AK22" s="86">
        <v>0</v>
      </c>
      <c r="AL22" s="92" t="s">
        <v>249</v>
      </c>
      <c r="AM22" s="86" t="s">
        <v>254</v>
      </c>
      <c r="AN22" s="86" t="b">
        <v>0</v>
      </c>
      <c r="AO22" s="92" t="s">
        <v>248</v>
      </c>
      <c r="AP22" s="86" t="s">
        <v>176</v>
      </c>
      <c r="AQ22" s="86">
        <v>0</v>
      </c>
      <c r="AR22" s="86">
        <v>0</v>
      </c>
      <c r="AS22" s="86" t="s">
        <v>256</v>
      </c>
      <c r="AT22" s="86" t="s">
        <v>257</v>
      </c>
      <c r="AU22" s="86" t="s">
        <v>258</v>
      </c>
      <c r="AV22" s="86" t="s">
        <v>260</v>
      </c>
      <c r="AW22" s="86" t="s">
        <v>262</v>
      </c>
      <c r="AX22" s="86" t="s">
        <v>264</v>
      </c>
      <c r="AY22" s="86" t="s">
        <v>265</v>
      </c>
      <c r="AZ22" s="90" t="s">
        <v>267</v>
      </c>
      <c r="BA22">
        <v>2</v>
      </c>
      <c r="BB22" s="85" t="str">
        <f>REPLACE(INDEX(GroupVertices[Group],MATCH(Edges24[[#This Row],[Vertex 1]],GroupVertices[Vertex],0)),1,1,"")</f>
        <v>1</v>
      </c>
      <c r="BC22" s="85" t="str">
        <f>REPLACE(INDEX(GroupVertices[Group],MATCH(Edges24[[#This Row],[Vertex 2]],GroupVertices[Vertex],0)),1,1,"")</f>
        <v>1</v>
      </c>
      <c r="BD22" s="51">
        <v>1</v>
      </c>
      <c r="BE22" s="52">
        <v>4.545454545454546</v>
      </c>
      <c r="BF22" s="51">
        <v>0</v>
      </c>
      <c r="BG22" s="52">
        <v>0</v>
      </c>
      <c r="BH22" s="51">
        <v>0</v>
      </c>
      <c r="BI22" s="52">
        <v>0</v>
      </c>
      <c r="BJ22" s="51">
        <v>21</v>
      </c>
      <c r="BK22" s="52">
        <v>95.45454545454545</v>
      </c>
      <c r="BL22"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twitter.com/myVCC/status/1134580429678190592"/>
    <hyperlink ref="R6" r:id="rId2" display="https://twitter.com/myVCC/status/1134580429678190592"/>
    <hyperlink ref="R10" r:id="rId3" display="https://twitter.com/myVCC/status/1134580429678190592"/>
    <hyperlink ref="V3" r:id="rId4" display="http://pbs.twimg.com/profile_images/609098493395779584/cjPByie-_normal.jpg"/>
    <hyperlink ref="V4" r:id="rId5" display="http://pbs.twimg.com/profile_images/1026881957056008193/R8stfOcm_normal.jpg"/>
    <hyperlink ref="V5" r:id="rId6" display="http://pbs.twimg.com/profile_images/828792634399350785/CdrIozbc_normal.jpg"/>
    <hyperlink ref="V6" r:id="rId7" display="http://pbs.twimg.com/profile_images/609098493395779584/cjPByie-_normal.jpg"/>
    <hyperlink ref="V7" r:id="rId8" display="http://pbs.twimg.com/profile_images/1026881957056008193/R8stfOcm_normal.jpg"/>
    <hyperlink ref="V8" r:id="rId9" display="http://pbs.twimg.com/profile_images/1026881957056008193/R8stfOcm_normal.jpg"/>
    <hyperlink ref="V9" r:id="rId10" display="http://pbs.twimg.com/profile_images/828792634399350785/CdrIozbc_normal.jpg"/>
    <hyperlink ref="V10" r:id="rId11" display="http://pbs.twimg.com/profile_images/609098493395779584/cjPByie-_normal.jpg"/>
    <hyperlink ref="V11" r:id="rId12" display="http://pbs.twimg.com/profile_images/828792634399350785/CdrIozbc_normal.jpg"/>
    <hyperlink ref="V12" r:id="rId13" display="http://pbs.twimg.com/profile_images/818339685562888192/nX1b0sq8_normal.jpg"/>
    <hyperlink ref="V13" r:id="rId14" display="http://pbs.twimg.com/profile_images/818339685562888192/nX1b0sq8_normal.jpg"/>
    <hyperlink ref="V14" r:id="rId15" display="http://pbs.twimg.com/profile_images/818339685562888192/nX1b0sq8_normal.jpg"/>
    <hyperlink ref="V15" r:id="rId16" display="http://pbs.twimg.com/profile_images/818339685562888192/nX1b0sq8_normal.jpg"/>
    <hyperlink ref="V16" r:id="rId17" display="http://pbs.twimg.com/profile_images/818339685562888192/nX1b0sq8_normal.jpg"/>
    <hyperlink ref="V17" r:id="rId18" display="http://pbs.twimg.com/profile_images/818339685562888192/nX1b0sq8_normal.jpg"/>
    <hyperlink ref="V18" r:id="rId19" display="http://pbs.twimg.com/profile_images/818339685562888192/nX1b0sq8_normal.jpg"/>
    <hyperlink ref="V19" r:id="rId20" display="http://pbs.twimg.com/profile_images/818339685562888192/nX1b0sq8_normal.jpg"/>
    <hyperlink ref="V20" r:id="rId21" display="http://pbs.twimg.com/profile_images/818339685562888192/nX1b0sq8_normal.jpg"/>
    <hyperlink ref="V21" r:id="rId22" display="http://pbs.twimg.com/profile_images/818339685562888192/nX1b0sq8_normal.jpg"/>
    <hyperlink ref="V22" r:id="rId23" display="http://pbs.twimg.com/profile_images/818339685562888192/nX1b0sq8_normal.jpg"/>
    <hyperlink ref="X3" r:id="rId24" display="https://twitter.com/#!/brettgri/status/1134640891765768192"/>
    <hyperlink ref="X4" r:id="rId25" display="https://twitter.com/#!/myvcc/status/1134648453470990336"/>
    <hyperlink ref="X5" r:id="rId26" display="https://twitter.com/#!/vccautoservtech/status/1135315460575047680"/>
    <hyperlink ref="X6" r:id="rId27" display="https://twitter.com/#!/brettgri/status/1134640891765768192"/>
    <hyperlink ref="X7" r:id="rId28" display="https://twitter.com/#!/myvcc/status/1134648453470990336"/>
    <hyperlink ref="X8" r:id="rId29" display="https://twitter.com/#!/myvcc/status/1134648453470990336"/>
    <hyperlink ref="X9" r:id="rId30" display="https://twitter.com/#!/vccautoservtech/status/1135315460575047680"/>
    <hyperlink ref="X10" r:id="rId31" display="https://twitter.com/#!/brettgri/status/1134640891765768192"/>
    <hyperlink ref="X11" r:id="rId32" display="https://twitter.com/#!/vccautoservtech/status/1135315460575047680"/>
    <hyperlink ref="X12" r:id="rId33" display="https://twitter.com/#!/karenmlarsen/status/1136012180883615744"/>
    <hyperlink ref="X13" r:id="rId34" display="https://twitter.com/#!/karenmlarsen/status/1136012180883615744"/>
    <hyperlink ref="X14" r:id="rId35" display="https://twitter.com/#!/karenmlarsen/status/1136319617222078464"/>
    <hyperlink ref="X15" r:id="rId36" display="https://twitter.com/#!/karenmlarsen/status/1136012180883615744"/>
    <hyperlink ref="X16" r:id="rId37" display="https://twitter.com/#!/karenmlarsen/status/1136319617222078464"/>
    <hyperlink ref="X17" r:id="rId38" display="https://twitter.com/#!/karenmlarsen/status/1136012180883615744"/>
    <hyperlink ref="X18" r:id="rId39" display="https://twitter.com/#!/karenmlarsen/status/1136319617222078464"/>
    <hyperlink ref="X19" r:id="rId40" display="https://twitter.com/#!/karenmlarsen/status/1136012180883615744"/>
    <hyperlink ref="X20" r:id="rId41" display="https://twitter.com/#!/karenmlarsen/status/1136319617222078464"/>
    <hyperlink ref="X21" r:id="rId42" display="https://twitter.com/#!/karenmlarsen/status/1136012180883615744"/>
    <hyperlink ref="X22" r:id="rId43" display="https://twitter.com/#!/karenmlarsen/status/1136319617222078464"/>
    <hyperlink ref="AZ12" r:id="rId44" display="https://api.twitter.com/1.1/geo/id/5f49a5792faa1e89.json"/>
    <hyperlink ref="AZ13" r:id="rId45" display="https://api.twitter.com/1.1/geo/id/5f49a5792faa1e89.json"/>
    <hyperlink ref="AZ14" r:id="rId46" display="https://api.twitter.com/1.1/geo/id/1e5cb4d0509db554.json"/>
    <hyperlink ref="AZ15" r:id="rId47" display="https://api.twitter.com/1.1/geo/id/5f49a5792faa1e89.json"/>
    <hyperlink ref="AZ16" r:id="rId48" display="https://api.twitter.com/1.1/geo/id/1e5cb4d0509db554.json"/>
    <hyperlink ref="AZ17" r:id="rId49" display="https://api.twitter.com/1.1/geo/id/5f49a5792faa1e89.json"/>
    <hyperlink ref="AZ18" r:id="rId50" display="https://api.twitter.com/1.1/geo/id/1e5cb4d0509db554.json"/>
    <hyperlink ref="AZ19" r:id="rId51" display="https://api.twitter.com/1.1/geo/id/5f49a5792faa1e89.json"/>
    <hyperlink ref="AZ20" r:id="rId52" display="https://api.twitter.com/1.1/geo/id/1e5cb4d0509db554.json"/>
    <hyperlink ref="AZ21" r:id="rId53" display="https://api.twitter.com/1.1/geo/id/5f49a5792faa1e89.json"/>
    <hyperlink ref="AZ22" r:id="rId54" display="https://api.twitter.com/1.1/geo/id/1e5cb4d0509db554.json"/>
  </hyperlinks>
  <printOptions/>
  <pageMargins left="0.7" right="0.7" top="0.75" bottom="0.75" header="0.3" footer="0.3"/>
  <pageSetup horizontalDpi="600" verticalDpi="600" orientation="portrait" r:id="rId58"/>
  <legacyDrawing r:id="rId56"/>
  <tableParts>
    <tablePart r:id="rId5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534</v>
      </c>
      <c r="B1" s="13" t="s">
        <v>34</v>
      </c>
    </row>
    <row r="2" spans="1:2" ht="15">
      <c r="A2" s="124" t="s">
        <v>215</v>
      </c>
      <c r="B2" s="85">
        <v>60</v>
      </c>
    </row>
    <row r="3" spans="1:2" ht="15">
      <c r="A3" s="124" t="s">
        <v>214</v>
      </c>
      <c r="B3" s="85">
        <v>36</v>
      </c>
    </row>
    <row r="4" spans="1:2" ht="15">
      <c r="A4" s="124" t="s">
        <v>218</v>
      </c>
      <c r="B4" s="85">
        <v>0</v>
      </c>
    </row>
    <row r="5" spans="1:2" ht="15">
      <c r="A5" s="124" t="s">
        <v>219</v>
      </c>
      <c r="B5" s="85">
        <v>0</v>
      </c>
    </row>
    <row r="6" spans="1:2" ht="15">
      <c r="A6" s="124" t="s">
        <v>221</v>
      </c>
      <c r="B6" s="85">
        <v>0</v>
      </c>
    </row>
    <row r="7" spans="1:2" ht="15">
      <c r="A7" s="124" t="s">
        <v>220</v>
      </c>
      <c r="B7" s="85">
        <v>0</v>
      </c>
    </row>
    <row r="8" spans="1:2" ht="15">
      <c r="A8" s="124" t="s">
        <v>213</v>
      </c>
      <c r="B8" s="85">
        <v>0</v>
      </c>
    </row>
    <row r="9" spans="1:2" ht="15">
      <c r="A9" s="124" t="s">
        <v>216</v>
      </c>
      <c r="B9" s="85">
        <v>0</v>
      </c>
    </row>
    <row r="10" spans="1:2" ht="15">
      <c r="A10" s="124" t="s">
        <v>217</v>
      </c>
      <c r="B10" s="85">
        <v>0</v>
      </c>
    </row>
    <row r="11" spans="1:2" ht="15">
      <c r="A11" s="124" t="s">
        <v>212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536</v>
      </c>
      <c r="B25" t="s">
        <v>535</v>
      </c>
    </row>
    <row r="26" spans="1:2" ht="15">
      <c r="A26" s="136">
        <v>43617.08383101852</v>
      </c>
      <c r="B26" s="3">
        <v>3</v>
      </c>
    </row>
    <row r="27" spans="1:2" ht="15">
      <c r="A27" s="136">
        <v>43617.10469907407</v>
      </c>
      <c r="B27" s="3">
        <v>3</v>
      </c>
    </row>
    <row r="28" spans="1:2" ht="15">
      <c r="A28" s="136">
        <v>43618.945289351854</v>
      </c>
      <c r="B28" s="3">
        <v>3</v>
      </c>
    </row>
    <row r="29" spans="1:2" ht="15">
      <c r="A29" s="136">
        <v>43620.86787037037</v>
      </c>
      <c r="B29" s="3">
        <v>6</v>
      </c>
    </row>
    <row r="30" spans="1:2" ht="15">
      <c r="A30" s="136">
        <v>43621.71623842593</v>
      </c>
      <c r="B30" s="3">
        <v>5</v>
      </c>
    </row>
    <row r="31" spans="1:2" ht="15">
      <c r="A31" s="136" t="s">
        <v>537</v>
      </c>
      <c r="B31"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192</v>
      </c>
      <c r="AT2" s="13" t="s">
        <v>283</v>
      </c>
      <c r="AU2" s="13" t="s">
        <v>284</v>
      </c>
      <c r="AV2" s="13" t="s">
        <v>285</v>
      </c>
      <c r="AW2" s="13" t="s">
        <v>286</v>
      </c>
      <c r="AX2" s="13" t="s">
        <v>287</v>
      </c>
      <c r="AY2" s="13" t="s">
        <v>288</v>
      </c>
      <c r="AZ2" s="13" t="s">
        <v>408</v>
      </c>
      <c r="BA2" s="130" t="s">
        <v>489</v>
      </c>
      <c r="BB2" s="130" t="s">
        <v>490</v>
      </c>
      <c r="BC2" s="130" t="s">
        <v>491</v>
      </c>
      <c r="BD2" s="130" t="s">
        <v>492</v>
      </c>
      <c r="BE2" s="130" t="s">
        <v>493</v>
      </c>
      <c r="BF2" s="130" t="s">
        <v>494</v>
      </c>
      <c r="BG2" s="130" t="s">
        <v>496</v>
      </c>
      <c r="BH2" s="130" t="s">
        <v>500</v>
      </c>
      <c r="BI2" s="130" t="s">
        <v>502</v>
      </c>
      <c r="BJ2" s="130" t="s">
        <v>506</v>
      </c>
      <c r="BK2" s="130" t="s">
        <v>523</v>
      </c>
      <c r="BL2" s="130" t="s">
        <v>524</v>
      </c>
      <c r="BM2" s="130" t="s">
        <v>525</v>
      </c>
      <c r="BN2" s="130" t="s">
        <v>526</v>
      </c>
      <c r="BO2" s="130" t="s">
        <v>527</v>
      </c>
      <c r="BP2" s="130" t="s">
        <v>528</v>
      </c>
      <c r="BQ2" s="130" t="s">
        <v>529</v>
      </c>
      <c r="BR2" s="130" t="s">
        <v>530</v>
      </c>
      <c r="BS2" s="130" t="s">
        <v>532</v>
      </c>
      <c r="BT2" s="3"/>
      <c r="BU2" s="3"/>
    </row>
    <row r="3" spans="1:73" ht="15" customHeight="1">
      <c r="A3" s="50" t="s">
        <v>212</v>
      </c>
      <c r="B3" s="53"/>
      <c r="C3" s="53" t="s">
        <v>64</v>
      </c>
      <c r="D3" s="54">
        <v>190.42212140851154</v>
      </c>
      <c r="E3" s="55"/>
      <c r="F3" s="112" t="s">
        <v>233</v>
      </c>
      <c r="G3" s="53"/>
      <c r="H3" s="57" t="s">
        <v>212</v>
      </c>
      <c r="I3" s="56"/>
      <c r="J3" s="56"/>
      <c r="K3" s="114" t="s">
        <v>355</v>
      </c>
      <c r="L3" s="59">
        <v>1</v>
      </c>
      <c r="M3" s="60">
        <v>6074.76611328125</v>
      </c>
      <c r="N3" s="60">
        <v>9064.8798828125</v>
      </c>
      <c r="O3" s="58"/>
      <c r="P3" s="61"/>
      <c r="Q3" s="61"/>
      <c r="R3" s="51"/>
      <c r="S3" s="51">
        <v>2</v>
      </c>
      <c r="T3" s="51">
        <v>3</v>
      </c>
      <c r="U3" s="52">
        <v>0</v>
      </c>
      <c r="V3" s="52">
        <v>0.05</v>
      </c>
      <c r="W3" s="52">
        <v>0.164852</v>
      </c>
      <c r="X3" s="52">
        <v>1.046223</v>
      </c>
      <c r="Y3" s="52">
        <v>0.6666666666666666</v>
      </c>
      <c r="Z3" s="52">
        <v>0.6666666666666666</v>
      </c>
      <c r="AA3" s="62">
        <v>3</v>
      </c>
      <c r="AB3" s="62"/>
      <c r="AC3" s="63"/>
      <c r="AD3" s="85" t="s">
        <v>289</v>
      </c>
      <c r="AE3" s="85">
        <v>340</v>
      </c>
      <c r="AF3" s="85">
        <v>190</v>
      </c>
      <c r="AG3" s="85">
        <v>365</v>
      </c>
      <c r="AH3" s="85">
        <v>451</v>
      </c>
      <c r="AI3" s="85"/>
      <c r="AJ3" s="85" t="s">
        <v>299</v>
      </c>
      <c r="AK3" s="85" t="s">
        <v>309</v>
      </c>
      <c r="AL3" s="85"/>
      <c r="AM3" s="85"/>
      <c r="AN3" s="87">
        <v>39920.08424768518</v>
      </c>
      <c r="AO3" s="89" t="s">
        <v>326</v>
      </c>
      <c r="AP3" s="85" t="b">
        <v>0</v>
      </c>
      <c r="AQ3" s="85" t="b">
        <v>0</v>
      </c>
      <c r="AR3" s="85" t="b">
        <v>1</v>
      </c>
      <c r="AS3" s="85" t="s">
        <v>251</v>
      </c>
      <c r="AT3" s="85">
        <v>7</v>
      </c>
      <c r="AU3" s="89" t="s">
        <v>334</v>
      </c>
      <c r="AV3" s="85" t="b">
        <v>0</v>
      </c>
      <c r="AW3" s="85" t="s">
        <v>344</v>
      </c>
      <c r="AX3" s="89" t="s">
        <v>345</v>
      </c>
      <c r="AY3" s="85" t="s">
        <v>66</v>
      </c>
      <c r="AZ3" s="85" t="str">
        <f>REPLACE(INDEX(GroupVertices[Group],MATCH(Vertices[[#This Row],[Vertex]],GroupVertices[Vertex],0)),1,1,"")</f>
        <v>2</v>
      </c>
      <c r="BA3" s="51" t="s">
        <v>229</v>
      </c>
      <c r="BB3" s="51" t="s">
        <v>229</v>
      </c>
      <c r="BC3" s="51" t="s">
        <v>230</v>
      </c>
      <c r="BD3" s="51" t="s">
        <v>230</v>
      </c>
      <c r="BE3" s="51"/>
      <c r="BF3" s="51"/>
      <c r="BG3" s="131" t="s">
        <v>497</v>
      </c>
      <c r="BH3" s="131" t="s">
        <v>497</v>
      </c>
      <c r="BI3" s="131" t="s">
        <v>503</v>
      </c>
      <c r="BJ3" s="131" t="s">
        <v>503</v>
      </c>
      <c r="BK3" s="131">
        <v>6</v>
      </c>
      <c r="BL3" s="134">
        <v>37.5</v>
      </c>
      <c r="BM3" s="131">
        <v>0</v>
      </c>
      <c r="BN3" s="134">
        <v>0</v>
      </c>
      <c r="BO3" s="131">
        <v>0</v>
      </c>
      <c r="BP3" s="134">
        <v>0</v>
      </c>
      <c r="BQ3" s="131">
        <v>10</v>
      </c>
      <c r="BR3" s="134">
        <v>62.5</v>
      </c>
      <c r="BS3" s="131">
        <v>16</v>
      </c>
      <c r="BT3" s="3"/>
      <c r="BU3" s="3"/>
    </row>
    <row r="4" spans="1:76" ht="15">
      <c r="A4" s="14" t="s">
        <v>216</v>
      </c>
      <c r="B4" s="15"/>
      <c r="C4" s="15" t="s">
        <v>64</v>
      </c>
      <c r="D4" s="93">
        <v>166.16375027003673</v>
      </c>
      <c r="E4" s="81"/>
      <c r="F4" s="112" t="s">
        <v>338</v>
      </c>
      <c r="G4" s="15"/>
      <c r="H4" s="16" t="s">
        <v>216</v>
      </c>
      <c r="I4" s="66"/>
      <c r="J4" s="66"/>
      <c r="K4" s="114" t="s">
        <v>356</v>
      </c>
      <c r="L4" s="94">
        <v>1</v>
      </c>
      <c r="M4" s="95">
        <v>9570.84765625</v>
      </c>
      <c r="N4" s="95">
        <v>9446.1142578125</v>
      </c>
      <c r="O4" s="77"/>
      <c r="P4" s="96"/>
      <c r="Q4" s="96"/>
      <c r="R4" s="97"/>
      <c r="S4" s="51">
        <v>3</v>
      </c>
      <c r="T4" s="51">
        <v>0</v>
      </c>
      <c r="U4" s="52">
        <v>0</v>
      </c>
      <c r="V4" s="52">
        <v>0.05</v>
      </c>
      <c r="W4" s="52">
        <v>0.164852</v>
      </c>
      <c r="X4" s="52">
        <v>1.046223</v>
      </c>
      <c r="Y4" s="52">
        <v>1</v>
      </c>
      <c r="Z4" s="52">
        <v>0</v>
      </c>
      <c r="AA4" s="82">
        <v>4</v>
      </c>
      <c r="AB4" s="82"/>
      <c r="AC4" s="98"/>
      <c r="AD4" s="85" t="s">
        <v>290</v>
      </c>
      <c r="AE4" s="85">
        <v>166</v>
      </c>
      <c r="AF4" s="85">
        <v>56</v>
      </c>
      <c r="AG4" s="85">
        <v>119</v>
      </c>
      <c r="AH4" s="85">
        <v>0</v>
      </c>
      <c r="AI4" s="85">
        <v>-28800</v>
      </c>
      <c r="AJ4" s="85" t="s">
        <v>300</v>
      </c>
      <c r="AK4" s="85" t="s">
        <v>310</v>
      </c>
      <c r="AL4" s="89" t="s">
        <v>317</v>
      </c>
      <c r="AM4" s="85" t="s">
        <v>325</v>
      </c>
      <c r="AN4" s="87">
        <v>40813.0378587963</v>
      </c>
      <c r="AO4" s="85"/>
      <c r="AP4" s="85" t="b">
        <v>0</v>
      </c>
      <c r="AQ4" s="85" t="b">
        <v>0</v>
      </c>
      <c r="AR4" s="85" t="b">
        <v>0</v>
      </c>
      <c r="AS4" s="85" t="s">
        <v>251</v>
      </c>
      <c r="AT4" s="85">
        <v>3</v>
      </c>
      <c r="AU4" s="89" t="s">
        <v>335</v>
      </c>
      <c r="AV4" s="85" t="b">
        <v>0</v>
      </c>
      <c r="AW4" s="85" t="s">
        <v>344</v>
      </c>
      <c r="AX4" s="89" t="s">
        <v>346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234</v>
      </c>
      <c r="G5" s="15"/>
      <c r="H5" s="16" t="s">
        <v>213</v>
      </c>
      <c r="I5" s="66"/>
      <c r="J5" s="66"/>
      <c r="K5" s="114" t="s">
        <v>357</v>
      </c>
      <c r="L5" s="94">
        <v>1</v>
      </c>
      <c r="M5" s="95">
        <v>9388.2744140625</v>
      </c>
      <c r="N5" s="95">
        <v>1105.771728515625</v>
      </c>
      <c r="O5" s="77"/>
      <c r="P5" s="96"/>
      <c r="Q5" s="96"/>
      <c r="R5" s="97"/>
      <c r="S5" s="51">
        <v>2</v>
      </c>
      <c r="T5" s="51">
        <v>3</v>
      </c>
      <c r="U5" s="52">
        <v>0</v>
      </c>
      <c r="V5" s="52">
        <v>0.05</v>
      </c>
      <c r="W5" s="52">
        <v>0.164852</v>
      </c>
      <c r="X5" s="52">
        <v>1.046223</v>
      </c>
      <c r="Y5" s="52">
        <v>0.6666666666666666</v>
      </c>
      <c r="Z5" s="52">
        <v>0.6666666666666666</v>
      </c>
      <c r="AA5" s="82">
        <v>5</v>
      </c>
      <c r="AB5" s="82"/>
      <c r="AC5" s="98"/>
      <c r="AD5" s="85" t="s">
        <v>291</v>
      </c>
      <c r="AE5" s="85">
        <v>1145</v>
      </c>
      <c r="AF5" s="85">
        <v>4662</v>
      </c>
      <c r="AG5" s="85">
        <v>13863</v>
      </c>
      <c r="AH5" s="85">
        <v>3785</v>
      </c>
      <c r="AI5" s="85"/>
      <c r="AJ5" s="85" t="s">
        <v>301</v>
      </c>
      <c r="AK5" s="85" t="s">
        <v>311</v>
      </c>
      <c r="AL5" s="89" t="s">
        <v>318</v>
      </c>
      <c r="AM5" s="85"/>
      <c r="AN5" s="87">
        <v>39806.02952546296</v>
      </c>
      <c r="AO5" s="89" t="s">
        <v>327</v>
      </c>
      <c r="AP5" s="85" t="b">
        <v>0</v>
      </c>
      <c r="AQ5" s="85" t="b">
        <v>0</v>
      </c>
      <c r="AR5" s="85" t="b">
        <v>1</v>
      </c>
      <c r="AS5" s="85" t="s">
        <v>251</v>
      </c>
      <c r="AT5" s="85">
        <v>216</v>
      </c>
      <c r="AU5" s="89" t="s">
        <v>336</v>
      </c>
      <c r="AV5" s="85" t="b">
        <v>0</v>
      </c>
      <c r="AW5" s="85" t="s">
        <v>344</v>
      </c>
      <c r="AX5" s="89" t="s">
        <v>347</v>
      </c>
      <c r="AY5" s="85" t="s">
        <v>66</v>
      </c>
      <c r="AZ5" s="85" t="str">
        <f>REPLACE(INDEX(GroupVertices[Group],MATCH(Vertices[[#This Row],[Vertex]],GroupVertices[Vertex],0)),1,1,"")</f>
        <v>2</v>
      </c>
      <c r="BA5" s="51"/>
      <c r="BB5" s="51"/>
      <c r="BC5" s="51"/>
      <c r="BD5" s="51"/>
      <c r="BE5" s="51"/>
      <c r="BF5" s="51"/>
      <c r="BG5" s="131" t="s">
        <v>498</v>
      </c>
      <c r="BH5" s="131" t="s">
        <v>498</v>
      </c>
      <c r="BI5" s="131" t="s">
        <v>504</v>
      </c>
      <c r="BJ5" s="131" t="s">
        <v>504</v>
      </c>
      <c r="BK5" s="131">
        <v>6</v>
      </c>
      <c r="BL5" s="134">
        <v>33.333333333333336</v>
      </c>
      <c r="BM5" s="131">
        <v>0</v>
      </c>
      <c r="BN5" s="134">
        <v>0</v>
      </c>
      <c r="BO5" s="131">
        <v>0</v>
      </c>
      <c r="BP5" s="134">
        <v>0</v>
      </c>
      <c r="BQ5" s="131">
        <v>12</v>
      </c>
      <c r="BR5" s="134">
        <v>66.66666666666667</v>
      </c>
      <c r="BS5" s="131">
        <v>18</v>
      </c>
      <c r="BT5" s="2"/>
      <c r="BU5" s="3"/>
      <c r="BV5" s="3"/>
      <c r="BW5" s="3"/>
      <c r="BX5" s="3"/>
    </row>
    <row r="6" spans="1:76" ht="15">
      <c r="A6" s="14" t="s">
        <v>214</v>
      </c>
      <c r="B6" s="15"/>
      <c r="C6" s="15" t="s">
        <v>64</v>
      </c>
      <c r="D6" s="93">
        <v>165.80168502916396</v>
      </c>
      <c r="E6" s="81"/>
      <c r="F6" s="112" t="s">
        <v>235</v>
      </c>
      <c r="G6" s="15"/>
      <c r="H6" s="16" t="s">
        <v>214</v>
      </c>
      <c r="I6" s="66"/>
      <c r="J6" s="66"/>
      <c r="K6" s="114" t="s">
        <v>358</v>
      </c>
      <c r="L6" s="94">
        <v>5999.8</v>
      </c>
      <c r="M6" s="95">
        <v>6308.00537109375</v>
      </c>
      <c r="N6" s="95">
        <v>552.8858642578125</v>
      </c>
      <c r="O6" s="77"/>
      <c r="P6" s="96"/>
      <c r="Q6" s="96"/>
      <c r="R6" s="97"/>
      <c r="S6" s="51">
        <v>3</v>
      </c>
      <c r="T6" s="51">
        <v>3</v>
      </c>
      <c r="U6" s="52">
        <v>36</v>
      </c>
      <c r="V6" s="52">
        <v>0.071429</v>
      </c>
      <c r="W6" s="52">
        <v>0.193838</v>
      </c>
      <c r="X6" s="52">
        <v>1.427638</v>
      </c>
      <c r="Y6" s="52">
        <v>0.3333333333333333</v>
      </c>
      <c r="Z6" s="52">
        <v>0.5</v>
      </c>
      <c r="AA6" s="82">
        <v>6</v>
      </c>
      <c r="AB6" s="82"/>
      <c r="AC6" s="98"/>
      <c r="AD6" s="85" t="s">
        <v>292</v>
      </c>
      <c r="AE6" s="85">
        <v>105</v>
      </c>
      <c r="AF6" s="85">
        <v>54</v>
      </c>
      <c r="AG6" s="85">
        <v>172</v>
      </c>
      <c r="AH6" s="85">
        <v>104</v>
      </c>
      <c r="AI6" s="85"/>
      <c r="AJ6" s="85" t="s">
        <v>302</v>
      </c>
      <c r="AK6" s="85" t="s">
        <v>312</v>
      </c>
      <c r="AL6" s="89" t="s">
        <v>319</v>
      </c>
      <c r="AM6" s="85"/>
      <c r="AN6" s="87">
        <v>42773.09239583334</v>
      </c>
      <c r="AO6" s="89" t="s">
        <v>328</v>
      </c>
      <c r="AP6" s="85" t="b">
        <v>1</v>
      </c>
      <c r="AQ6" s="85" t="b">
        <v>0</v>
      </c>
      <c r="AR6" s="85" t="b">
        <v>1</v>
      </c>
      <c r="AS6" s="85" t="s">
        <v>251</v>
      </c>
      <c r="AT6" s="85">
        <v>2</v>
      </c>
      <c r="AU6" s="85"/>
      <c r="AV6" s="85" t="b">
        <v>0</v>
      </c>
      <c r="AW6" s="85" t="s">
        <v>344</v>
      </c>
      <c r="AX6" s="89" t="s">
        <v>348</v>
      </c>
      <c r="AY6" s="85" t="s">
        <v>66</v>
      </c>
      <c r="AZ6" s="85" t="str">
        <f>REPLACE(INDEX(GroupVertices[Group],MATCH(Vertices[[#This Row],[Vertex]],GroupVertices[Vertex],0)),1,1,"")</f>
        <v>2</v>
      </c>
      <c r="BA6" s="51"/>
      <c r="BB6" s="51"/>
      <c r="BC6" s="51"/>
      <c r="BD6" s="51"/>
      <c r="BE6" s="51"/>
      <c r="BF6" s="51"/>
      <c r="BG6" s="131" t="s">
        <v>498</v>
      </c>
      <c r="BH6" s="131" t="s">
        <v>498</v>
      </c>
      <c r="BI6" s="131" t="s">
        <v>504</v>
      </c>
      <c r="BJ6" s="131" t="s">
        <v>504</v>
      </c>
      <c r="BK6" s="131">
        <v>6</v>
      </c>
      <c r="BL6" s="134">
        <v>33.333333333333336</v>
      </c>
      <c r="BM6" s="131">
        <v>0</v>
      </c>
      <c r="BN6" s="134">
        <v>0</v>
      </c>
      <c r="BO6" s="131">
        <v>0</v>
      </c>
      <c r="BP6" s="134">
        <v>0</v>
      </c>
      <c r="BQ6" s="131">
        <v>12</v>
      </c>
      <c r="BR6" s="134">
        <v>66.66666666666667</v>
      </c>
      <c r="BS6" s="131">
        <v>18</v>
      </c>
      <c r="BT6" s="2"/>
      <c r="BU6" s="3"/>
      <c r="BV6" s="3"/>
      <c r="BW6" s="3"/>
      <c r="BX6" s="3"/>
    </row>
    <row r="7" spans="1:76" ht="15">
      <c r="A7" s="14" t="s">
        <v>215</v>
      </c>
      <c r="B7" s="15"/>
      <c r="C7" s="15" t="s">
        <v>64</v>
      </c>
      <c r="D7" s="93">
        <v>259.75761503564485</v>
      </c>
      <c r="E7" s="81"/>
      <c r="F7" s="112" t="s">
        <v>236</v>
      </c>
      <c r="G7" s="15"/>
      <c r="H7" s="16" t="s">
        <v>215</v>
      </c>
      <c r="I7" s="66"/>
      <c r="J7" s="66"/>
      <c r="K7" s="114" t="s">
        <v>359</v>
      </c>
      <c r="L7" s="94">
        <v>9999</v>
      </c>
      <c r="M7" s="95">
        <v>2912.057861328125</v>
      </c>
      <c r="N7" s="95">
        <v>4725.9775390625</v>
      </c>
      <c r="O7" s="77"/>
      <c r="P7" s="96"/>
      <c r="Q7" s="96"/>
      <c r="R7" s="97"/>
      <c r="S7" s="51">
        <v>0</v>
      </c>
      <c r="T7" s="51">
        <v>6</v>
      </c>
      <c r="U7" s="52">
        <v>60</v>
      </c>
      <c r="V7" s="52">
        <v>0.083333</v>
      </c>
      <c r="W7" s="52">
        <v>0.12104</v>
      </c>
      <c r="X7" s="52">
        <v>2.741377</v>
      </c>
      <c r="Y7" s="52">
        <v>0</v>
      </c>
      <c r="Z7" s="52">
        <v>0</v>
      </c>
      <c r="AA7" s="82">
        <v>7</v>
      </c>
      <c r="AB7" s="82"/>
      <c r="AC7" s="98"/>
      <c r="AD7" s="85" t="s">
        <v>293</v>
      </c>
      <c r="AE7" s="85">
        <v>401</v>
      </c>
      <c r="AF7" s="85">
        <v>573</v>
      </c>
      <c r="AG7" s="85">
        <v>2822</v>
      </c>
      <c r="AH7" s="85">
        <v>2965</v>
      </c>
      <c r="AI7" s="85"/>
      <c r="AJ7" s="85" t="s">
        <v>303</v>
      </c>
      <c r="AK7" s="85" t="s">
        <v>313</v>
      </c>
      <c r="AL7" s="89" t="s">
        <v>320</v>
      </c>
      <c r="AM7" s="85"/>
      <c r="AN7" s="87">
        <v>40293.88340277778</v>
      </c>
      <c r="AO7" s="89" t="s">
        <v>329</v>
      </c>
      <c r="AP7" s="85" t="b">
        <v>0</v>
      </c>
      <c r="AQ7" s="85" t="b">
        <v>0</v>
      </c>
      <c r="AR7" s="85" t="b">
        <v>1</v>
      </c>
      <c r="AS7" s="85" t="s">
        <v>251</v>
      </c>
      <c r="AT7" s="85">
        <v>40</v>
      </c>
      <c r="AU7" s="89" t="s">
        <v>337</v>
      </c>
      <c r="AV7" s="85" t="b">
        <v>0</v>
      </c>
      <c r="AW7" s="85" t="s">
        <v>344</v>
      </c>
      <c r="AX7" s="89" t="s">
        <v>349</v>
      </c>
      <c r="AY7" s="85" t="s">
        <v>66</v>
      </c>
      <c r="AZ7" s="85" t="str">
        <f>REPLACE(INDEX(GroupVertices[Group],MATCH(Vertices[[#This Row],[Vertex]],GroupVertices[Vertex],0)),1,1,"")</f>
        <v>1</v>
      </c>
      <c r="BA7" s="51"/>
      <c r="BB7" s="51"/>
      <c r="BC7" s="51"/>
      <c r="BD7" s="51"/>
      <c r="BE7" s="51" t="s">
        <v>232</v>
      </c>
      <c r="BF7" s="51" t="s">
        <v>495</v>
      </c>
      <c r="BG7" s="131" t="s">
        <v>499</v>
      </c>
      <c r="BH7" s="131" t="s">
        <v>501</v>
      </c>
      <c r="BI7" s="131" t="s">
        <v>505</v>
      </c>
      <c r="BJ7" s="131" t="s">
        <v>505</v>
      </c>
      <c r="BK7" s="131">
        <v>1</v>
      </c>
      <c r="BL7" s="134">
        <v>3.0303030303030303</v>
      </c>
      <c r="BM7" s="131">
        <v>0</v>
      </c>
      <c r="BN7" s="134">
        <v>0</v>
      </c>
      <c r="BO7" s="131">
        <v>0</v>
      </c>
      <c r="BP7" s="134">
        <v>0</v>
      </c>
      <c r="BQ7" s="131">
        <v>32</v>
      </c>
      <c r="BR7" s="134">
        <v>96.96969696969697</v>
      </c>
      <c r="BS7" s="131">
        <v>33</v>
      </c>
      <c r="BT7" s="2"/>
      <c r="BU7" s="3"/>
      <c r="BV7" s="3"/>
      <c r="BW7" s="3"/>
      <c r="BX7" s="3"/>
    </row>
    <row r="8" spans="1:76" ht="15">
      <c r="A8" s="14" t="s">
        <v>217</v>
      </c>
      <c r="B8" s="15"/>
      <c r="C8" s="15" t="s">
        <v>64</v>
      </c>
      <c r="D8" s="93">
        <v>168.33614171527327</v>
      </c>
      <c r="E8" s="81"/>
      <c r="F8" s="112" t="s">
        <v>339</v>
      </c>
      <c r="G8" s="15"/>
      <c r="H8" s="16" t="s">
        <v>217</v>
      </c>
      <c r="I8" s="66"/>
      <c r="J8" s="66"/>
      <c r="K8" s="114" t="s">
        <v>360</v>
      </c>
      <c r="L8" s="94">
        <v>1</v>
      </c>
      <c r="M8" s="95">
        <v>827.1431884765625</v>
      </c>
      <c r="N8" s="95">
        <v>1138.0770263671875</v>
      </c>
      <c r="O8" s="77"/>
      <c r="P8" s="96"/>
      <c r="Q8" s="96"/>
      <c r="R8" s="97"/>
      <c r="S8" s="51">
        <v>1</v>
      </c>
      <c r="T8" s="51">
        <v>0</v>
      </c>
      <c r="U8" s="52">
        <v>0</v>
      </c>
      <c r="V8" s="52">
        <v>0.05</v>
      </c>
      <c r="W8" s="52">
        <v>0.038113</v>
      </c>
      <c r="X8" s="52">
        <v>0.538358</v>
      </c>
      <c r="Y8" s="52">
        <v>0</v>
      </c>
      <c r="Z8" s="52">
        <v>0</v>
      </c>
      <c r="AA8" s="82">
        <v>8</v>
      </c>
      <c r="AB8" s="82"/>
      <c r="AC8" s="98"/>
      <c r="AD8" s="85" t="s">
        <v>294</v>
      </c>
      <c r="AE8" s="85">
        <v>19</v>
      </c>
      <c r="AF8" s="85">
        <v>68</v>
      </c>
      <c r="AG8" s="85">
        <v>89</v>
      </c>
      <c r="AH8" s="85">
        <v>27</v>
      </c>
      <c r="AI8" s="85"/>
      <c r="AJ8" s="85" t="s">
        <v>304</v>
      </c>
      <c r="AK8" s="85" t="s">
        <v>314</v>
      </c>
      <c r="AL8" s="89" t="s">
        <v>321</v>
      </c>
      <c r="AM8" s="85"/>
      <c r="AN8" s="87">
        <v>42787.151550925926</v>
      </c>
      <c r="AO8" s="89" t="s">
        <v>330</v>
      </c>
      <c r="AP8" s="85" t="b">
        <v>1</v>
      </c>
      <c r="AQ8" s="85" t="b">
        <v>0</v>
      </c>
      <c r="AR8" s="85" t="b">
        <v>0</v>
      </c>
      <c r="AS8" s="85" t="s">
        <v>251</v>
      </c>
      <c r="AT8" s="85">
        <v>1</v>
      </c>
      <c r="AU8" s="85"/>
      <c r="AV8" s="85" t="b">
        <v>0</v>
      </c>
      <c r="AW8" s="85" t="s">
        <v>344</v>
      </c>
      <c r="AX8" s="89" t="s">
        <v>350</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218</v>
      </c>
      <c r="B9" s="15"/>
      <c r="C9" s="15" t="s">
        <v>64</v>
      </c>
      <c r="D9" s="93">
        <v>362.4031108230719</v>
      </c>
      <c r="E9" s="81"/>
      <c r="F9" s="112" t="s">
        <v>340</v>
      </c>
      <c r="G9" s="15"/>
      <c r="H9" s="16" t="s">
        <v>218</v>
      </c>
      <c r="I9" s="66"/>
      <c r="J9" s="66"/>
      <c r="K9" s="114" t="s">
        <v>361</v>
      </c>
      <c r="L9" s="94">
        <v>1</v>
      </c>
      <c r="M9" s="95">
        <v>3317.616943359375</v>
      </c>
      <c r="N9" s="95">
        <v>9263.779296875</v>
      </c>
      <c r="O9" s="77"/>
      <c r="P9" s="96"/>
      <c r="Q9" s="96"/>
      <c r="R9" s="97"/>
      <c r="S9" s="51">
        <v>1</v>
      </c>
      <c r="T9" s="51">
        <v>0</v>
      </c>
      <c r="U9" s="52">
        <v>0</v>
      </c>
      <c r="V9" s="52">
        <v>0.05</v>
      </c>
      <c r="W9" s="52">
        <v>0.038113</v>
      </c>
      <c r="X9" s="52">
        <v>0.538358</v>
      </c>
      <c r="Y9" s="52">
        <v>0</v>
      </c>
      <c r="Z9" s="52">
        <v>0</v>
      </c>
      <c r="AA9" s="82">
        <v>9</v>
      </c>
      <c r="AB9" s="82"/>
      <c r="AC9" s="98"/>
      <c r="AD9" s="85" t="s">
        <v>295</v>
      </c>
      <c r="AE9" s="85">
        <v>966</v>
      </c>
      <c r="AF9" s="85">
        <v>1140</v>
      </c>
      <c r="AG9" s="85">
        <v>1339</v>
      </c>
      <c r="AH9" s="85">
        <v>887</v>
      </c>
      <c r="AI9" s="85"/>
      <c r="AJ9" s="85" t="s">
        <v>305</v>
      </c>
      <c r="AK9" s="85" t="s">
        <v>315</v>
      </c>
      <c r="AL9" s="89" t="s">
        <v>322</v>
      </c>
      <c r="AM9" s="85"/>
      <c r="AN9" s="87">
        <v>42039.81282407408</v>
      </c>
      <c r="AO9" s="89" t="s">
        <v>331</v>
      </c>
      <c r="AP9" s="85" t="b">
        <v>0</v>
      </c>
      <c r="AQ9" s="85" t="b">
        <v>0</v>
      </c>
      <c r="AR9" s="85" t="b">
        <v>1</v>
      </c>
      <c r="AS9" s="85" t="s">
        <v>251</v>
      </c>
      <c r="AT9" s="85">
        <v>49</v>
      </c>
      <c r="AU9" s="89" t="s">
        <v>336</v>
      </c>
      <c r="AV9" s="85" t="b">
        <v>0</v>
      </c>
      <c r="AW9" s="85" t="s">
        <v>344</v>
      </c>
      <c r="AX9" s="89" t="s">
        <v>351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219</v>
      </c>
      <c r="B10" s="15"/>
      <c r="C10" s="15" t="s">
        <v>64</v>
      </c>
      <c r="D10" s="93">
        <v>1000</v>
      </c>
      <c r="E10" s="81"/>
      <c r="F10" s="112" t="s">
        <v>341</v>
      </c>
      <c r="G10" s="15"/>
      <c r="H10" s="16" t="s">
        <v>219</v>
      </c>
      <c r="I10" s="66"/>
      <c r="J10" s="66"/>
      <c r="K10" s="114" t="s">
        <v>362</v>
      </c>
      <c r="L10" s="94">
        <v>1</v>
      </c>
      <c r="M10" s="95">
        <v>4340.58447265625</v>
      </c>
      <c r="N10" s="95">
        <v>1105.771728515625</v>
      </c>
      <c r="O10" s="77"/>
      <c r="P10" s="96"/>
      <c r="Q10" s="96"/>
      <c r="R10" s="97"/>
      <c r="S10" s="51">
        <v>1</v>
      </c>
      <c r="T10" s="51">
        <v>0</v>
      </c>
      <c r="U10" s="52">
        <v>0</v>
      </c>
      <c r="V10" s="52">
        <v>0.05</v>
      </c>
      <c r="W10" s="52">
        <v>0.038113</v>
      </c>
      <c r="X10" s="52">
        <v>0.538358</v>
      </c>
      <c r="Y10" s="52">
        <v>0</v>
      </c>
      <c r="Z10" s="52">
        <v>0</v>
      </c>
      <c r="AA10" s="82">
        <v>10</v>
      </c>
      <c r="AB10" s="82"/>
      <c r="AC10" s="98"/>
      <c r="AD10" s="85" t="s">
        <v>296</v>
      </c>
      <c r="AE10" s="85">
        <v>511</v>
      </c>
      <c r="AF10" s="85">
        <v>9662</v>
      </c>
      <c r="AG10" s="85">
        <v>8427</v>
      </c>
      <c r="AH10" s="85">
        <v>908</v>
      </c>
      <c r="AI10" s="85"/>
      <c r="AJ10" s="85" t="s">
        <v>306</v>
      </c>
      <c r="AK10" s="85" t="s">
        <v>311</v>
      </c>
      <c r="AL10" s="89" t="s">
        <v>323</v>
      </c>
      <c r="AM10" s="85"/>
      <c r="AN10" s="87">
        <v>40401.83091435185</v>
      </c>
      <c r="AO10" s="89" t="s">
        <v>332</v>
      </c>
      <c r="AP10" s="85" t="b">
        <v>0</v>
      </c>
      <c r="AQ10" s="85" t="b">
        <v>0</v>
      </c>
      <c r="AR10" s="85" t="b">
        <v>1</v>
      </c>
      <c r="AS10" s="85" t="s">
        <v>251</v>
      </c>
      <c r="AT10" s="85">
        <v>206</v>
      </c>
      <c r="AU10" s="89" t="s">
        <v>336</v>
      </c>
      <c r="AV10" s="85" t="b">
        <v>0</v>
      </c>
      <c r="AW10" s="85" t="s">
        <v>344</v>
      </c>
      <c r="AX10" s="89" t="s">
        <v>352</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220</v>
      </c>
      <c r="B11" s="15"/>
      <c r="C11" s="15" t="s">
        <v>64</v>
      </c>
      <c r="D11" s="93">
        <v>261.02484337869953</v>
      </c>
      <c r="E11" s="81"/>
      <c r="F11" s="112" t="s">
        <v>342</v>
      </c>
      <c r="G11" s="15"/>
      <c r="H11" s="16" t="s">
        <v>220</v>
      </c>
      <c r="I11" s="66"/>
      <c r="J11" s="66"/>
      <c r="K11" s="114" t="s">
        <v>363</v>
      </c>
      <c r="L11" s="94">
        <v>1</v>
      </c>
      <c r="M11" s="95">
        <v>5879.85400390625</v>
      </c>
      <c r="N11" s="95">
        <v>5611.591796875</v>
      </c>
      <c r="O11" s="77"/>
      <c r="P11" s="96"/>
      <c r="Q11" s="96"/>
      <c r="R11" s="97"/>
      <c r="S11" s="51">
        <v>1</v>
      </c>
      <c r="T11" s="51">
        <v>0</v>
      </c>
      <c r="U11" s="52">
        <v>0</v>
      </c>
      <c r="V11" s="52">
        <v>0.05</v>
      </c>
      <c r="W11" s="52">
        <v>0.038113</v>
      </c>
      <c r="X11" s="52">
        <v>0.538358</v>
      </c>
      <c r="Y11" s="52">
        <v>0</v>
      </c>
      <c r="Z11" s="52">
        <v>0</v>
      </c>
      <c r="AA11" s="82">
        <v>11</v>
      </c>
      <c r="AB11" s="82"/>
      <c r="AC11" s="98"/>
      <c r="AD11" s="85" t="s">
        <v>297</v>
      </c>
      <c r="AE11" s="85">
        <v>181</v>
      </c>
      <c r="AF11" s="85">
        <v>580</v>
      </c>
      <c r="AG11" s="85">
        <v>2202</v>
      </c>
      <c r="AH11" s="85">
        <v>1353</v>
      </c>
      <c r="AI11" s="85"/>
      <c r="AJ11" s="85" t="s">
        <v>307</v>
      </c>
      <c r="AK11" s="85" t="s">
        <v>309</v>
      </c>
      <c r="AL11" s="89" t="s">
        <v>324</v>
      </c>
      <c r="AM11" s="85"/>
      <c r="AN11" s="87">
        <v>41282.27605324074</v>
      </c>
      <c r="AO11" s="89" t="s">
        <v>333</v>
      </c>
      <c r="AP11" s="85" t="b">
        <v>1</v>
      </c>
      <c r="AQ11" s="85" t="b">
        <v>0</v>
      </c>
      <c r="AR11" s="85" t="b">
        <v>1</v>
      </c>
      <c r="AS11" s="85" t="s">
        <v>251</v>
      </c>
      <c r="AT11" s="85">
        <v>38</v>
      </c>
      <c r="AU11" s="89" t="s">
        <v>336</v>
      </c>
      <c r="AV11" s="85" t="b">
        <v>0</v>
      </c>
      <c r="AW11" s="85" t="s">
        <v>344</v>
      </c>
      <c r="AX11" s="89" t="s">
        <v>353</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99" t="s">
        <v>221</v>
      </c>
      <c r="B12" s="100"/>
      <c r="C12" s="100" t="s">
        <v>64</v>
      </c>
      <c r="D12" s="101">
        <v>162</v>
      </c>
      <c r="E12" s="102"/>
      <c r="F12" s="113" t="s">
        <v>343</v>
      </c>
      <c r="G12" s="100"/>
      <c r="H12" s="103" t="s">
        <v>221</v>
      </c>
      <c r="I12" s="104"/>
      <c r="J12" s="104"/>
      <c r="K12" s="115" t="s">
        <v>364</v>
      </c>
      <c r="L12" s="105">
        <v>1</v>
      </c>
      <c r="M12" s="106">
        <v>302.1140441894531</v>
      </c>
      <c r="N12" s="106">
        <v>6881.42041015625</v>
      </c>
      <c r="O12" s="107"/>
      <c r="P12" s="108"/>
      <c r="Q12" s="108"/>
      <c r="R12" s="109"/>
      <c r="S12" s="51">
        <v>1</v>
      </c>
      <c r="T12" s="51">
        <v>0</v>
      </c>
      <c r="U12" s="52">
        <v>0</v>
      </c>
      <c r="V12" s="52">
        <v>0.05</v>
      </c>
      <c r="W12" s="52">
        <v>0.038113</v>
      </c>
      <c r="X12" s="52">
        <v>0.538358</v>
      </c>
      <c r="Y12" s="52">
        <v>0</v>
      </c>
      <c r="Z12" s="52">
        <v>0</v>
      </c>
      <c r="AA12" s="110">
        <v>12</v>
      </c>
      <c r="AB12" s="110"/>
      <c r="AC12" s="111"/>
      <c r="AD12" s="85" t="s">
        <v>298</v>
      </c>
      <c r="AE12" s="85">
        <v>144</v>
      </c>
      <c r="AF12" s="85">
        <v>33</v>
      </c>
      <c r="AG12" s="85">
        <v>13</v>
      </c>
      <c r="AH12" s="85">
        <v>15</v>
      </c>
      <c r="AI12" s="85">
        <v>-28800</v>
      </c>
      <c r="AJ12" s="85" t="s">
        <v>308</v>
      </c>
      <c r="AK12" s="85" t="s">
        <v>316</v>
      </c>
      <c r="AL12" s="85"/>
      <c r="AM12" s="85" t="s">
        <v>325</v>
      </c>
      <c r="AN12" s="87">
        <v>42192.074525462966</v>
      </c>
      <c r="AO12" s="85"/>
      <c r="AP12" s="85" t="b">
        <v>0</v>
      </c>
      <c r="AQ12" s="85" t="b">
        <v>0</v>
      </c>
      <c r="AR12" s="85" t="b">
        <v>0</v>
      </c>
      <c r="AS12" s="85" t="s">
        <v>251</v>
      </c>
      <c r="AT12" s="85">
        <v>0</v>
      </c>
      <c r="AU12" s="89" t="s">
        <v>336</v>
      </c>
      <c r="AV12" s="85" t="b">
        <v>0</v>
      </c>
      <c r="AW12" s="85" t="s">
        <v>344</v>
      </c>
      <c r="AX12" s="89" t="s">
        <v>354</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t.co/oUuxIMQvxw"/>
    <hyperlink ref="AL5" r:id="rId2" display="https://t.co/VFEAEd1hYZ"/>
    <hyperlink ref="AL6" r:id="rId3" display="https://t.co/aeazv4BtNM"/>
    <hyperlink ref="AL7" r:id="rId4" display="https://t.co/9VcNxdVuys"/>
    <hyperlink ref="AL8" r:id="rId5" display="http://britannia.vsb.bc.ca/"/>
    <hyperlink ref="AL9" r:id="rId6" display="https://t.co/JZYL08B2y0"/>
    <hyperlink ref="AL10" r:id="rId7" display="http://t.co/IyIjjGydWN"/>
    <hyperlink ref="AL11" r:id="rId8" display="https://t.co/kGpLEH8lzF"/>
    <hyperlink ref="AO3" r:id="rId9" display="https://pbs.twimg.com/profile_banners/32252744/1526334011"/>
    <hyperlink ref="AO5" r:id="rId10" display="https://pbs.twimg.com/profile_banners/18346497/1556237678"/>
    <hyperlink ref="AO6" r:id="rId11" display="https://pbs.twimg.com/profile_banners/828788636824899588/1486493929"/>
    <hyperlink ref="AO7" r:id="rId12" display="https://pbs.twimg.com/profile_banners/137115648/1357628055"/>
    <hyperlink ref="AO8" r:id="rId13" display="https://pbs.twimg.com/profile_banners/833883500105199618/1487649813"/>
    <hyperlink ref="AO9" r:id="rId14" display="https://pbs.twimg.com/profile_banners/3018484132/1471475910"/>
    <hyperlink ref="AO10" r:id="rId15" display="https://pbs.twimg.com/profile_banners/177303676/1551487501"/>
    <hyperlink ref="AO11" r:id="rId16" display="https://pbs.twimg.com/profile_banners/1070160854/1530201178"/>
    <hyperlink ref="AU3" r:id="rId17" display="http://abs.twimg.com/images/themes/theme4/bg.gif"/>
    <hyperlink ref="AU4" r:id="rId18" display="http://a0.twimg.com/profile_background_images/364073092/twitter_profile_design_nov_14th_copy.jpg"/>
    <hyperlink ref="AU5" r:id="rId19" display="http://abs.twimg.com/images/themes/theme1/bg.png"/>
    <hyperlink ref="AU7" r:id="rId20" display="http://abs.twimg.com/images/themes/theme5/bg.gif"/>
    <hyperlink ref="AU9" r:id="rId21" display="http://abs.twimg.com/images/themes/theme1/bg.png"/>
    <hyperlink ref="AU10" r:id="rId22" display="http://abs.twimg.com/images/themes/theme1/bg.png"/>
    <hyperlink ref="AU11" r:id="rId23" display="http://abs.twimg.com/images/themes/theme1/bg.png"/>
    <hyperlink ref="AU12" r:id="rId24" display="http://abs.twimg.com/images/themes/theme1/bg.png"/>
    <hyperlink ref="F3" r:id="rId25" display="http://pbs.twimg.com/profile_images/609098493395779584/cjPByie-_normal.jpg"/>
    <hyperlink ref="F4" r:id="rId26" display="http://pbs.twimg.com/profile_images/1817891061/dilawri_d_100percent_normal.jpg"/>
    <hyperlink ref="F5" r:id="rId27" display="http://pbs.twimg.com/profile_images/1026881957056008193/R8stfOcm_normal.jpg"/>
    <hyperlink ref="F6" r:id="rId28" display="http://pbs.twimg.com/profile_images/828792634399350785/CdrIozbc_normal.jpg"/>
    <hyperlink ref="F7" r:id="rId29" display="http://pbs.twimg.com/profile_images/818339685562888192/nX1b0sq8_normal.jpg"/>
    <hyperlink ref="F8" r:id="rId30" display="http://pbs.twimg.com/profile_images/834591570036871169/RwPMsjiS_normal.jpg"/>
    <hyperlink ref="F9" r:id="rId31" display="http://pbs.twimg.com/profile_images/766051166786621440/7yxCXJnf_normal.jpg"/>
    <hyperlink ref="F10" r:id="rId32" display="http://pbs.twimg.com/profile_images/1029144247721586688/DVO17QM3_normal.jpg"/>
    <hyperlink ref="F11" r:id="rId33" display="http://pbs.twimg.com/profile_images/461357957473513472/g6DID6XQ_normal.png"/>
    <hyperlink ref="F12" r:id="rId34" display="http://pbs.twimg.com/profile_images/618237075855249408/h3sma6sX_normal.jpg"/>
    <hyperlink ref="AX3" r:id="rId35" display="https://twitter.com/brettgri"/>
    <hyperlink ref="AX4" r:id="rId36" display="https://twitter.com/dilawrivncvr"/>
    <hyperlink ref="AX5" r:id="rId37" display="https://twitter.com/myvcc"/>
    <hyperlink ref="AX6" r:id="rId38" display="https://twitter.com/vccautoservtech"/>
    <hyperlink ref="AX7" r:id="rId39" display="https://twitter.com/karenmlarsen"/>
    <hyperlink ref="AX8" r:id="rId40" display="https://twitter.com/britsecondary"/>
    <hyperlink ref="AX9" r:id="rId41" display="https://twitter.com/ita_youth"/>
    <hyperlink ref="AX10" r:id="rId42" display="https://twitter.com/vsb39"/>
    <hyperlink ref="AX11" r:id="rId43" display="https://twitter.com/vsbcareered"/>
    <hyperlink ref="AX12" r:id="rId44" display="https://twitter.com/katosue90"/>
  </hyperlinks>
  <printOptions/>
  <pageMargins left="0.7" right="0.7" top="0.75" bottom="0.75" header="0.3" footer="0.3"/>
  <pageSetup horizontalDpi="600" verticalDpi="600" orientation="portrait"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425</v>
      </c>
      <c r="Z2" s="13" t="s">
        <v>429</v>
      </c>
      <c r="AA2" s="13" t="s">
        <v>439</v>
      </c>
      <c r="AB2" s="13" t="s">
        <v>456</v>
      </c>
      <c r="AC2" s="13" t="s">
        <v>471</v>
      </c>
      <c r="AD2" s="13" t="s">
        <v>479</v>
      </c>
      <c r="AE2" s="13" t="s">
        <v>480</v>
      </c>
      <c r="AF2" s="13" t="s">
        <v>486</v>
      </c>
      <c r="AG2" s="67" t="s">
        <v>523</v>
      </c>
      <c r="AH2" s="67" t="s">
        <v>524</v>
      </c>
      <c r="AI2" s="67" t="s">
        <v>525</v>
      </c>
      <c r="AJ2" s="67" t="s">
        <v>526</v>
      </c>
      <c r="AK2" s="67" t="s">
        <v>527</v>
      </c>
      <c r="AL2" s="67" t="s">
        <v>528</v>
      </c>
      <c r="AM2" s="67" t="s">
        <v>529</v>
      </c>
      <c r="AN2" s="67" t="s">
        <v>530</v>
      </c>
      <c r="AO2" s="67" t="s">
        <v>533</v>
      </c>
    </row>
    <row r="3" spans="1:41" ht="15">
      <c r="A3" s="125" t="s">
        <v>404</v>
      </c>
      <c r="B3" s="126" t="s">
        <v>406</v>
      </c>
      <c r="C3" s="126" t="s">
        <v>56</v>
      </c>
      <c r="D3" s="117"/>
      <c r="E3" s="116"/>
      <c r="F3" s="118" t="s">
        <v>540</v>
      </c>
      <c r="G3" s="119"/>
      <c r="H3" s="119"/>
      <c r="I3" s="120">
        <v>3</v>
      </c>
      <c r="J3" s="121"/>
      <c r="K3" s="51">
        <v>6</v>
      </c>
      <c r="L3" s="51">
        <v>1</v>
      </c>
      <c r="M3" s="51">
        <v>8</v>
      </c>
      <c r="N3" s="51">
        <v>9</v>
      </c>
      <c r="O3" s="51">
        <v>0</v>
      </c>
      <c r="P3" s="52">
        <v>0</v>
      </c>
      <c r="Q3" s="52">
        <v>0</v>
      </c>
      <c r="R3" s="51">
        <v>1</v>
      </c>
      <c r="S3" s="51">
        <v>0</v>
      </c>
      <c r="T3" s="51">
        <v>6</v>
      </c>
      <c r="U3" s="51">
        <v>9</v>
      </c>
      <c r="V3" s="51">
        <v>2</v>
      </c>
      <c r="W3" s="52">
        <v>1.388889</v>
      </c>
      <c r="X3" s="52">
        <v>0.16666666666666666</v>
      </c>
      <c r="Y3" s="85"/>
      <c r="Z3" s="85"/>
      <c r="AA3" s="85" t="s">
        <v>232</v>
      </c>
      <c r="AB3" s="91" t="s">
        <v>457</v>
      </c>
      <c r="AC3" s="91" t="s">
        <v>249</v>
      </c>
      <c r="AD3" s="91" t="s">
        <v>221</v>
      </c>
      <c r="AE3" s="91" t="s">
        <v>481</v>
      </c>
      <c r="AF3" s="91" t="s">
        <v>487</v>
      </c>
      <c r="AG3" s="131">
        <v>1</v>
      </c>
      <c r="AH3" s="134">
        <v>3.0303030303030303</v>
      </c>
      <c r="AI3" s="131">
        <v>0</v>
      </c>
      <c r="AJ3" s="134">
        <v>0</v>
      </c>
      <c r="AK3" s="131">
        <v>0</v>
      </c>
      <c r="AL3" s="134">
        <v>0</v>
      </c>
      <c r="AM3" s="131">
        <v>32</v>
      </c>
      <c r="AN3" s="134">
        <v>96.96969696969697</v>
      </c>
      <c r="AO3" s="131">
        <v>33</v>
      </c>
    </row>
    <row r="4" spans="1:41" ht="15">
      <c r="A4" s="125" t="s">
        <v>405</v>
      </c>
      <c r="B4" s="126" t="s">
        <v>407</v>
      </c>
      <c r="C4" s="126" t="s">
        <v>56</v>
      </c>
      <c r="D4" s="122"/>
      <c r="E4" s="100"/>
      <c r="F4" s="103" t="s">
        <v>541</v>
      </c>
      <c r="G4" s="107"/>
      <c r="H4" s="107"/>
      <c r="I4" s="123">
        <v>4</v>
      </c>
      <c r="J4" s="110"/>
      <c r="K4" s="51">
        <v>4</v>
      </c>
      <c r="L4" s="51">
        <v>9</v>
      </c>
      <c r="M4" s="51">
        <v>0</v>
      </c>
      <c r="N4" s="51">
        <v>9</v>
      </c>
      <c r="O4" s="51">
        <v>0</v>
      </c>
      <c r="P4" s="52">
        <v>0.5</v>
      </c>
      <c r="Q4" s="52">
        <v>0.6666666666666666</v>
      </c>
      <c r="R4" s="51">
        <v>1</v>
      </c>
      <c r="S4" s="51">
        <v>0</v>
      </c>
      <c r="T4" s="51">
        <v>4</v>
      </c>
      <c r="U4" s="51">
        <v>9</v>
      </c>
      <c r="V4" s="51">
        <v>1</v>
      </c>
      <c r="W4" s="52">
        <v>0.75</v>
      </c>
      <c r="X4" s="52">
        <v>0.75</v>
      </c>
      <c r="Y4" s="85" t="s">
        <v>229</v>
      </c>
      <c r="Z4" s="85" t="s">
        <v>230</v>
      </c>
      <c r="AA4" s="85"/>
      <c r="AB4" s="91" t="s">
        <v>458</v>
      </c>
      <c r="AC4" s="91" t="s">
        <v>472</v>
      </c>
      <c r="AD4" s="91"/>
      <c r="AE4" s="91" t="s">
        <v>482</v>
      </c>
      <c r="AF4" s="91" t="s">
        <v>488</v>
      </c>
      <c r="AG4" s="131">
        <v>18</v>
      </c>
      <c r="AH4" s="134">
        <v>34.61538461538461</v>
      </c>
      <c r="AI4" s="131">
        <v>0</v>
      </c>
      <c r="AJ4" s="134">
        <v>0</v>
      </c>
      <c r="AK4" s="131">
        <v>0</v>
      </c>
      <c r="AL4" s="134">
        <v>0</v>
      </c>
      <c r="AM4" s="131">
        <v>34</v>
      </c>
      <c r="AN4" s="134">
        <v>65.38461538461539</v>
      </c>
      <c r="AO4" s="131">
        <v>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404</v>
      </c>
      <c r="B2" s="91" t="s">
        <v>215</v>
      </c>
      <c r="C2" s="85">
        <f>VLOOKUP(GroupVertices[[#This Row],[Vertex]],Vertices[],MATCH("ID",Vertices[[#Headers],[Vertex]:[Vertex Content Word Count]],0),FALSE)</f>
        <v>7</v>
      </c>
    </row>
    <row r="3" spans="1:3" ht="15">
      <c r="A3" s="85" t="s">
        <v>404</v>
      </c>
      <c r="B3" s="91" t="s">
        <v>221</v>
      </c>
      <c r="C3" s="85">
        <f>VLOOKUP(GroupVertices[[#This Row],[Vertex]],Vertices[],MATCH("ID",Vertices[[#Headers],[Vertex]:[Vertex Content Word Count]],0),FALSE)</f>
        <v>12</v>
      </c>
    </row>
    <row r="4" spans="1:3" ht="15">
      <c r="A4" s="85" t="s">
        <v>404</v>
      </c>
      <c r="B4" s="91" t="s">
        <v>220</v>
      </c>
      <c r="C4" s="85">
        <f>VLOOKUP(GroupVertices[[#This Row],[Vertex]],Vertices[],MATCH("ID",Vertices[[#Headers],[Vertex]:[Vertex Content Word Count]],0),FALSE)</f>
        <v>11</v>
      </c>
    </row>
    <row r="5" spans="1:3" ht="15">
      <c r="A5" s="85" t="s">
        <v>404</v>
      </c>
      <c r="B5" s="91" t="s">
        <v>219</v>
      </c>
      <c r="C5" s="85">
        <f>VLOOKUP(GroupVertices[[#This Row],[Vertex]],Vertices[],MATCH("ID",Vertices[[#Headers],[Vertex]:[Vertex Content Word Count]],0),FALSE)</f>
        <v>10</v>
      </c>
    </row>
    <row r="6" spans="1:3" ht="15">
      <c r="A6" s="85" t="s">
        <v>404</v>
      </c>
      <c r="B6" s="91" t="s">
        <v>218</v>
      </c>
      <c r="C6" s="85">
        <f>VLOOKUP(GroupVertices[[#This Row],[Vertex]],Vertices[],MATCH("ID",Vertices[[#Headers],[Vertex]:[Vertex Content Word Count]],0),FALSE)</f>
        <v>9</v>
      </c>
    </row>
    <row r="7" spans="1:3" ht="15">
      <c r="A7" s="85" t="s">
        <v>404</v>
      </c>
      <c r="B7" s="91" t="s">
        <v>217</v>
      </c>
      <c r="C7" s="85">
        <f>VLOOKUP(GroupVertices[[#This Row],[Vertex]],Vertices[],MATCH("ID",Vertices[[#Headers],[Vertex]:[Vertex Content Word Count]],0),FALSE)</f>
        <v>8</v>
      </c>
    </row>
    <row r="8" spans="1:3" ht="15">
      <c r="A8" s="85" t="s">
        <v>405</v>
      </c>
      <c r="B8" s="91" t="s">
        <v>214</v>
      </c>
      <c r="C8" s="85">
        <f>VLOOKUP(GroupVertices[[#This Row],[Vertex]],Vertices[],MATCH("ID",Vertices[[#Headers],[Vertex]:[Vertex Content Word Count]],0),FALSE)</f>
        <v>6</v>
      </c>
    </row>
    <row r="9" spans="1:3" ht="15">
      <c r="A9" s="85" t="s">
        <v>405</v>
      </c>
      <c r="B9" s="91" t="s">
        <v>212</v>
      </c>
      <c r="C9" s="85">
        <f>VLOOKUP(GroupVertices[[#This Row],[Vertex]],Vertices[],MATCH("ID",Vertices[[#Headers],[Vertex]:[Vertex Content Word Count]],0),FALSE)</f>
        <v>3</v>
      </c>
    </row>
    <row r="10" spans="1:3" ht="15">
      <c r="A10" s="85" t="s">
        <v>405</v>
      </c>
      <c r="B10" s="91" t="s">
        <v>213</v>
      </c>
      <c r="C10" s="85">
        <f>VLOOKUP(GroupVertices[[#This Row],[Vertex]],Vertices[],MATCH("ID",Vertices[[#Headers],[Vertex]:[Vertex Content Word Count]],0),FALSE)</f>
        <v>5</v>
      </c>
    </row>
    <row r="11" spans="1:3" ht="15">
      <c r="A11" s="85" t="s">
        <v>405</v>
      </c>
      <c r="B11" s="91" t="s">
        <v>216</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414</v>
      </c>
      <c r="B2" s="36" t="s">
        <v>365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0.05</v>
      </c>
      <c r="M2" s="40">
        <f>COUNTIF(Vertices[Closeness Centrality],"&gt;= "&amp;L2)-COUNTIF(Vertices[Closeness Centrality],"&gt;="&amp;L3)</f>
        <v>8</v>
      </c>
      <c r="N2" s="39">
        <f>MIN(Vertices[Eigenvector Centrality])</f>
        <v>0.038113</v>
      </c>
      <c r="O2" s="40">
        <f>COUNTIF(Vertices[Eigenvector Centrality],"&gt;= "&amp;N2)-COUNTIF(Vertices[Eigenvector Centrality],"&gt;="&amp;N3)</f>
        <v>5</v>
      </c>
      <c r="P2" s="39">
        <f>MIN(Vertices[PageRank])</f>
        <v>0.538358</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1.0909090909090908</v>
      </c>
      <c r="K3" s="42">
        <f>COUNTIF(Vertices[Betweenness Centrality],"&gt;= "&amp;J3)-COUNTIF(Vertices[Betweenness Centrality],"&gt;="&amp;J4)</f>
        <v>0</v>
      </c>
      <c r="L3" s="41">
        <f aca="true" t="shared" si="5" ref="L3:L26">L2+($L$57-$L$2)/BinDivisor</f>
        <v>0.05060605454545455</v>
      </c>
      <c r="M3" s="42">
        <f>COUNTIF(Vertices[Closeness Centrality],"&gt;= "&amp;L3)-COUNTIF(Vertices[Closeness Centrality],"&gt;="&amp;L4)</f>
        <v>0</v>
      </c>
      <c r="N3" s="41">
        <f aca="true" t="shared" si="6" ref="N3:N26">N2+($N$57-$N$2)/BinDivisor</f>
        <v>0.04094436363636364</v>
      </c>
      <c r="O3" s="42">
        <f>COUNTIF(Vertices[Eigenvector Centrality],"&gt;= "&amp;N3)-COUNTIF(Vertices[Eigenvector Centrality],"&gt;="&amp;N4)</f>
        <v>0</v>
      </c>
      <c r="P3" s="41">
        <f aca="true" t="shared" si="7" ref="P3:P26">P2+($P$57-$P$2)/BinDivisor</f>
        <v>0.5784128909090909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0.21818181818181817</v>
      </c>
      <c r="I4" s="40">
        <f>COUNTIF(Vertices[Out-Degree],"&gt;= "&amp;H4)-COUNTIF(Vertices[Out-Degree],"&gt;="&amp;H5)</f>
        <v>0</v>
      </c>
      <c r="J4" s="39">
        <f t="shared" si="4"/>
        <v>2.1818181818181817</v>
      </c>
      <c r="K4" s="40">
        <f>COUNTIF(Vertices[Betweenness Centrality],"&gt;= "&amp;J4)-COUNTIF(Vertices[Betweenness Centrality],"&gt;="&amp;J5)</f>
        <v>0</v>
      </c>
      <c r="L4" s="39">
        <f t="shared" si="5"/>
        <v>0.05121210909090909</v>
      </c>
      <c r="M4" s="40">
        <f>COUNTIF(Vertices[Closeness Centrality],"&gt;= "&amp;L4)-COUNTIF(Vertices[Closeness Centrality],"&gt;="&amp;L5)</f>
        <v>0</v>
      </c>
      <c r="N4" s="39">
        <f t="shared" si="6"/>
        <v>0.04377572727272728</v>
      </c>
      <c r="O4" s="40">
        <f>COUNTIF(Vertices[Eigenvector Centrality],"&gt;= "&amp;N4)-COUNTIF(Vertices[Eigenvector Centrality],"&gt;="&amp;N5)</f>
        <v>0</v>
      </c>
      <c r="P4" s="39">
        <f t="shared" si="7"/>
        <v>0.6184677818181817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0.32727272727272727</v>
      </c>
      <c r="I5" s="42">
        <f>COUNTIF(Vertices[Out-Degree],"&gt;= "&amp;H5)-COUNTIF(Vertices[Out-Degree],"&gt;="&amp;H6)</f>
        <v>0</v>
      </c>
      <c r="J5" s="41">
        <f t="shared" si="4"/>
        <v>3.2727272727272725</v>
      </c>
      <c r="K5" s="42">
        <f>COUNTIF(Vertices[Betweenness Centrality],"&gt;= "&amp;J5)-COUNTIF(Vertices[Betweenness Centrality],"&gt;="&amp;J6)</f>
        <v>0</v>
      </c>
      <c r="L5" s="41">
        <f t="shared" si="5"/>
        <v>0.051818163636363636</v>
      </c>
      <c r="M5" s="42">
        <f>COUNTIF(Vertices[Closeness Centrality],"&gt;= "&amp;L5)-COUNTIF(Vertices[Closeness Centrality],"&gt;="&amp;L6)</f>
        <v>0</v>
      </c>
      <c r="N5" s="41">
        <f t="shared" si="6"/>
        <v>0.04660709090909092</v>
      </c>
      <c r="O5" s="42">
        <f>COUNTIF(Vertices[Eigenvector Centrality],"&gt;= "&amp;N5)-COUNTIF(Vertices[Eigenvector Centrality],"&gt;="&amp;N6)</f>
        <v>0</v>
      </c>
      <c r="P5" s="41">
        <f t="shared" si="7"/>
        <v>0.6585226727272726</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0.43636363636363634</v>
      </c>
      <c r="I6" s="40">
        <f>COUNTIF(Vertices[Out-Degree],"&gt;= "&amp;H6)-COUNTIF(Vertices[Out-Degree],"&gt;="&amp;H7)</f>
        <v>0</v>
      </c>
      <c r="J6" s="39">
        <f t="shared" si="4"/>
        <v>4.363636363636363</v>
      </c>
      <c r="K6" s="40">
        <f>COUNTIF(Vertices[Betweenness Centrality],"&gt;= "&amp;J6)-COUNTIF(Vertices[Betweenness Centrality],"&gt;="&amp;J7)</f>
        <v>0</v>
      </c>
      <c r="L6" s="39">
        <f t="shared" si="5"/>
        <v>0.05242421818181818</v>
      </c>
      <c r="M6" s="40">
        <f>COUNTIF(Vertices[Closeness Centrality],"&gt;= "&amp;L6)-COUNTIF(Vertices[Closeness Centrality],"&gt;="&amp;L7)</f>
        <v>0</v>
      </c>
      <c r="N6" s="39">
        <f t="shared" si="6"/>
        <v>0.049438454545454556</v>
      </c>
      <c r="O6" s="40">
        <f>COUNTIF(Vertices[Eigenvector Centrality],"&gt;= "&amp;N6)-COUNTIF(Vertices[Eigenvector Centrality],"&gt;="&amp;N7)</f>
        <v>0</v>
      </c>
      <c r="P6" s="39">
        <f t="shared" si="7"/>
        <v>0.6985775636363635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0.2727272727272727</v>
      </c>
      <c r="G7" s="42">
        <f>COUNTIF(Vertices[In-Degree],"&gt;= "&amp;F7)-COUNTIF(Vertices[In-Degree],"&gt;="&amp;F8)</f>
        <v>0</v>
      </c>
      <c r="H7" s="41">
        <f t="shared" si="3"/>
        <v>0.5454545454545454</v>
      </c>
      <c r="I7" s="42">
        <f>COUNTIF(Vertices[Out-Degree],"&gt;= "&amp;H7)-COUNTIF(Vertices[Out-Degree],"&gt;="&amp;H8)</f>
        <v>0</v>
      </c>
      <c r="J7" s="41">
        <f t="shared" si="4"/>
        <v>5.454545454545454</v>
      </c>
      <c r="K7" s="42">
        <f>COUNTIF(Vertices[Betweenness Centrality],"&gt;= "&amp;J7)-COUNTIF(Vertices[Betweenness Centrality],"&gt;="&amp;J8)</f>
        <v>0</v>
      </c>
      <c r="L7" s="41">
        <f t="shared" si="5"/>
        <v>0.053030272727272725</v>
      </c>
      <c r="M7" s="42">
        <f>COUNTIF(Vertices[Closeness Centrality],"&gt;= "&amp;L7)-COUNTIF(Vertices[Closeness Centrality],"&gt;="&amp;L8)</f>
        <v>0</v>
      </c>
      <c r="N7" s="41">
        <f t="shared" si="6"/>
        <v>0.052269818181818195</v>
      </c>
      <c r="O7" s="42">
        <f>COUNTIF(Vertices[Eigenvector Centrality],"&gt;= "&amp;N7)-COUNTIF(Vertices[Eigenvector Centrality],"&gt;="&amp;N8)</f>
        <v>0</v>
      </c>
      <c r="P7" s="41">
        <f t="shared" si="7"/>
        <v>0.7386324545454543</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0.32727272727272727</v>
      </c>
      <c r="G8" s="40">
        <f>COUNTIF(Vertices[In-Degree],"&gt;= "&amp;F8)-COUNTIF(Vertices[In-Degree],"&gt;="&amp;F9)</f>
        <v>0</v>
      </c>
      <c r="H8" s="39">
        <f t="shared" si="3"/>
        <v>0.6545454545454545</v>
      </c>
      <c r="I8" s="40">
        <f>COUNTIF(Vertices[Out-Degree],"&gt;= "&amp;H8)-COUNTIF(Vertices[Out-Degree],"&gt;="&amp;H9)</f>
        <v>0</v>
      </c>
      <c r="J8" s="39">
        <f t="shared" si="4"/>
        <v>6.545454545454545</v>
      </c>
      <c r="K8" s="40">
        <f>COUNTIF(Vertices[Betweenness Centrality],"&gt;= "&amp;J8)-COUNTIF(Vertices[Betweenness Centrality],"&gt;="&amp;J9)</f>
        <v>0</v>
      </c>
      <c r="L8" s="39">
        <f t="shared" si="5"/>
        <v>0.05363632727272727</v>
      </c>
      <c r="M8" s="40">
        <f>COUNTIF(Vertices[Closeness Centrality],"&gt;= "&amp;L8)-COUNTIF(Vertices[Closeness Centrality],"&gt;="&amp;L9)</f>
        <v>0</v>
      </c>
      <c r="N8" s="39">
        <f t="shared" si="6"/>
        <v>0.055101181818181834</v>
      </c>
      <c r="O8" s="40">
        <f>COUNTIF(Vertices[Eigenvector Centrality],"&gt;= "&amp;N8)-COUNTIF(Vertices[Eigenvector Centrality],"&gt;="&amp;N9)</f>
        <v>0</v>
      </c>
      <c r="P8" s="39">
        <f t="shared" si="7"/>
        <v>0.7786873454545452</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0.7636363636363637</v>
      </c>
      <c r="I9" s="42">
        <f>COUNTIF(Vertices[Out-Degree],"&gt;= "&amp;H9)-COUNTIF(Vertices[Out-Degree],"&gt;="&amp;H10)</f>
        <v>0</v>
      </c>
      <c r="J9" s="41">
        <f t="shared" si="4"/>
        <v>7.636363636363636</v>
      </c>
      <c r="K9" s="42">
        <f>COUNTIF(Vertices[Betweenness Centrality],"&gt;= "&amp;J9)-COUNTIF(Vertices[Betweenness Centrality],"&gt;="&amp;J10)</f>
        <v>0</v>
      </c>
      <c r="L9" s="41">
        <f t="shared" si="5"/>
        <v>0.05424238181818181</v>
      </c>
      <c r="M9" s="42">
        <f>COUNTIF(Vertices[Closeness Centrality],"&gt;= "&amp;L9)-COUNTIF(Vertices[Closeness Centrality],"&gt;="&amp;L10)</f>
        <v>0</v>
      </c>
      <c r="N9" s="41">
        <f t="shared" si="6"/>
        <v>0.05793254545454547</v>
      </c>
      <c r="O9" s="42">
        <f>COUNTIF(Vertices[Eigenvector Centrality],"&gt;= "&amp;N9)-COUNTIF(Vertices[Eigenvector Centrality],"&gt;="&amp;N10)</f>
        <v>0</v>
      </c>
      <c r="P9" s="41">
        <f t="shared" si="7"/>
        <v>0.8187422363636361</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415</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0.8727272727272728</v>
      </c>
      <c r="I10" s="40">
        <f>COUNTIF(Vertices[Out-Degree],"&gt;= "&amp;H10)-COUNTIF(Vertices[Out-Degree],"&gt;="&amp;H11)</f>
        <v>0</v>
      </c>
      <c r="J10" s="39">
        <f t="shared" si="4"/>
        <v>8.727272727272727</v>
      </c>
      <c r="K10" s="40">
        <f>COUNTIF(Vertices[Betweenness Centrality],"&gt;= "&amp;J10)-COUNTIF(Vertices[Betweenness Centrality],"&gt;="&amp;J11)</f>
        <v>0</v>
      </c>
      <c r="L10" s="39">
        <f t="shared" si="5"/>
        <v>0.05484843636363636</v>
      </c>
      <c r="M10" s="40">
        <f>COUNTIF(Vertices[Closeness Centrality],"&gt;= "&amp;L10)-COUNTIF(Vertices[Closeness Centrality],"&gt;="&amp;L11)</f>
        <v>0</v>
      </c>
      <c r="N10" s="39">
        <f t="shared" si="6"/>
        <v>0.06076390909090911</v>
      </c>
      <c r="O10" s="40">
        <f>COUNTIF(Vertices[Eigenvector Centrality],"&gt;= "&amp;N10)-COUNTIF(Vertices[Eigenvector Centrality],"&gt;="&amp;N11)</f>
        <v>0</v>
      </c>
      <c r="P10" s="39">
        <f t="shared" si="7"/>
        <v>0.858797127272727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0.9818181818181819</v>
      </c>
      <c r="I11" s="42">
        <f>COUNTIF(Vertices[Out-Degree],"&gt;= "&amp;H11)-COUNTIF(Vertices[Out-Degree],"&gt;="&amp;H12)</f>
        <v>0</v>
      </c>
      <c r="J11" s="41">
        <f t="shared" si="4"/>
        <v>9.818181818181817</v>
      </c>
      <c r="K11" s="42">
        <f>COUNTIF(Vertices[Betweenness Centrality],"&gt;= "&amp;J11)-COUNTIF(Vertices[Betweenness Centrality],"&gt;="&amp;J12)</f>
        <v>0</v>
      </c>
      <c r="L11" s="41">
        <f t="shared" si="5"/>
        <v>0.0554544909090909</v>
      </c>
      <c r="M11" s="42">
        <f>COUNTIF(Vertices[Closeness Centrality],"&gt;= "&amp;L11)-COUNTIF(Vertices[Closeness Centrality],"&gt;="&amp;L12)</f>
        <v>0</v>
      </c>
      <c r="N11" s="41">
        <f t="shared" si="6"/>
        <v>0.06359527272727275</v>
      </c>
      <c r="O11" s="42">
        <f>COUNTIF(Vertices[Eigenvector Centrality],"&gt;= "&amp;N11)-COUNTIF(Vertices[Eigenvector Centrality],"&gt;="&amp;N12)</f>
        <v>0</v>
      </c>
      <c r="P11" s="41">
        <f t="shared" si="7"/>
        <v>0.8988520181818178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1.090909090909091</v>
      </c>
      <c r="I12" s="40">
        <f>COUNTIF(Vertices[Out-Degree],"&gt;= "&amp;H12)-COUNTIF(Vertices[Out-Degree],"&gt;="&amp;H13)</f>
        <v>0</v>
      </c>
      <c r="J12" s="39">
        <f t="shared" si="4"/>
        <v>10.909090909090907</v>
      </c>
      <c r="K12" s="40">
        <f>COUNTIF(Vertices[Betweenness Centrality],"&gt;= "&amp;J12)-COUNTIF(Vertices[Betweenness Centrality],"&gt;="&amp;J13)</f>
        <v>0</v>
      </c>
      <c r="L12" s="39">
        <f t="shared" si="5"/>
        <v>0.056060545454545446</v>
      </c>
      <c r="M12" s="40">
        <f>COUNTIF(Vertices[Closeness Centrality],"&gt;= "&amp;L12)-COUNTIF(Vertices[Closeness Centrality],"&gt;="&amp;L13)</f>
        <v>0</v>
      </c>
      <c r="N12" s="39">
        <f t="shared" si="6"/>
        <v>0.06642663636363638</v>
      </c>
      <c r="O12" s="40">
        <f>COUNTIF(Vertices[Eigenvector Centrality],"&gt;= "&amp;N12)-COUNTIF(Vertices[Eigenvector Centrality],"&gt;="&amp;N13)</f>
        <v>0</v>
      </c>
      <c r="P12" s="39">
        <f t="shared" si="7"/>
        <v>0.9389069090909087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222</v>
      </c>
      <c r="B13" s="36">
        <v>18</v>
      </c>
      <c r="D13" s="34">
        <f t="shared" si="1"/>
        <v>0</v>
      </c>
      <c r="E13" s="3">
        <f>COUNTIF(Vertices[Degree],"&gt;= "&amp;D13)-COUNTIF(Vertices[Degree],"&gt;="&amp;D14)</f>
        <v>0</v>
      </c>
      <c r="F13" s="41">
        <f t="shared" si="2"/>
        <v>0.6000000000000001</v>
      </c>
      <c r="G13" s="42">
        <f>COUNTIF(Vertices[In-Degree],"&gt;= "&amp;F13)-COUNTIF(Vertices[In-Degree],"&gt;="&amp;F14)</f>
        <v>0</v>
      </c>
      <c r="H13" s="41">
        <f t="shared" si="3"/>
        <v>1.2000000000000002</v>
      </c>
      <c r="I13" s="42">
        <f>COUNTIF(Vertices[Out-Degree],"&gt;= "&amp;H13)-COUNTIF(Vertices[Out-Degree],"&gt;="&amp;H14)</f>
        <v>0</v>
      </c>
      <c r="J13" s="41">
        <f t="shared" si="4"/>
        <v>11.999999999999996</v>
      </c>
      <c r="K13" s="42">
        <f>COUNTIF(Vertices[Betweenness Centrality],"&gt;= "&amp;J13)-COUNTIF(Vertices[Betweenness Centrality],"&gt;="&amp;J14)</f>
        <v>0</v>
      </c>
      <c r="L13" s="41">
        <f t="shared" si="5"/>
        <v>0.05666659999999999</v>
      </c>
      <c r="M13" s="42">
        <f>COUNTIF(Vertices[Closeness Centrality],"&gt;= "&amp;L13)-COUNTIF(Vertices[Closeness Centrality],"&gt;="&amp;L14)</f>
        <v>0</v>
      </c>
      <c r="N13" s="41">
        <f t="shared" si="6"/>
        <v>0.06925800000000001</v>
      </c>
      <c r="O13" s="42">
        <f>COUNTIF(Vertices[Eigenvector Centrality],"&gt;= "&amp;N13)-COUNTIF(Vertices[Eigenvector Centrality],"&gt;="&amp;N14)</f>
        <v>0</v>
      </c>
      <c r="P13" s="41">
        <f t="shared" si="7"/>
        <v>0.9789617999999995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1.3090909090909093</v>
      </c>
      <c r="I14" s="40">
        <f>COUNTIF(Vertices[Out-Degree],"&gt;= "&amp;H14)-COUNTIF(Vertices[Out-Degree],"&gt;="&amp;H15)</f>
        <v>0</v>
      </c>
      <c r="J14" s="39">
        <f t="shared" si="4"/>
        <v>13.090909090909086</v>
      </c>
      <c r="K14" s="40">
        <f>COUNTIF(Vertices[Betweenness Centrality],"&gt;= "&amp;J14)-COUNTIF(Vertices[Betweenness Centrality],"&gt;="&amp;J15)</f>
        <v>0</v>
      </c>
      <c r="L14" s="39">
        <f t="shared" si="5"/>
        <v>0.057272654545454535</v>
      </c>
      <c r="M14" s="40">
        <f>COUNTIF(Vertices[Closeness Centrality],"&gt;= "&amp;L14)-COUNTIF(Vertices[Closeness Centrality],"&gt;="&amp;L15)</f>
        <v>0</v>
      </c>
      <c r="N14" s="39">
        <f t="shared" si="6"/>
        <v>0.07208936363636365</v>
      </c>
      <c r="O14" s="40">
        <f>COUNTIF(Vertices[Eigenvector Centrality],"&gt;= "&amp;N14)-COUNTIF(Vertices[Eigenvector Centrality],"&gt;="&amp;N15)</f>
        <v>0</v>
      </c>
      <c r="P14" s="39">
        <f t="shared" si="7"/>
        <v>1.0190166909090905</v>
      </c>
      <c r="Q14" s="40">
        <f>COUNTIF(Vertices[PageRank],"&gt;= "&amp;P14)-COUNTIF(Vertices[PageRank],"&gt;="&amp;P15)</f>
        <v>3</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0.7090909090909092</v>
      </c>
      <c r="G15" s="42">
        <f>COUNTIF(Vertices[In-Degree],"&gt;= "&amp;F15)-COUNTIF(Vertices[In-Degree],"&gt;="&amp;F16)</f>
        <v>0</v>
      </c>
      <c r="H15" s="41">
        <f t="shared" si="3"/>
        <v>1.4181818181818184</v>
      </c>
      <c r="I15" s="42">
        <f>COUNTIF(Vertices[Out-Degree],"&gt;= "&amp;H15)-COUNTIF(Vertices[Out-Degree],"&gt;="&amp;H16)</f>
        <v>0</v>
      </c>
      <c r="J15" s="41">
        <f t="shared" si="4"/>
        <v>14.181818181818176</v>
      </c>
      <c r="K15" s="42">
        <f>COUNTIF(Vertices[Betweenness Centrality],"&gt;= "&amp;J15)-COUNTIF(Vertices[Betweenness Centrality],"&gt;="&amp;J16)</f>
        <v>0</v>
      </c>
      <c r="L15" s="41">
        <f t="shared" si="5"/>
        <v>0.05787870909090908</v>
      </c>
      <c r="M15" s="42">
        <f>COUNTIF(Vertices[Closeness Centrality],"&gt;= "&amp;L15)-COUNTIF(Vertices[Closeness Centrality],"&gt;="&amp;L16)</f>
        <v>0</v>
      </c>
      <c r="N15" s="41">
        <f t="shared" si="6"/>
        <v>0.07492072727272728</v>
      </c>
      <c r="O15" s="42">
        <f>COUNTIF(Vertices[Eigenvector Centrality],"&gt;= "&amp;N15)-COUNTIF(Vertices[Eigenvector Centrality],"&gt;="&amp;N16)</f>
        <v>0</v>
      </c>
      <c r="P15" s="41">
        <f t="shared" si="7"/>
        <v>1.0590715818181815</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0.7636363636363638</v>
      </c>
      <c r="G16" s="40">
        <f>COUNTIF(Vertices[In-Degree],"&gt;= "&amp;F16)-COUNTIF(Vertices[In-Degree],"&gt;="&amp;F17)</f>
        <v>0</v>
      </c>
      <c r="H16" s="39">
        <f t="shared" si="3"/>
        <v>1.5272727272727276</v>
      </c>
      <c r="I16" s="40">
        <f>COUNTIF(Vertices[Out-Degree],"&gt;= "&amp;H16)-COUNTIF(Vertices[Out-Degree],"&gt;="&amp;H17)</f>
        <v>0</v>
      </c>
      <c r="J16" s="39">
        <f t="shared" si="4"/>
        <v>15.272727272727266</v>
      </c>
      <c r="K16" s="40">
        <f>COUNTIF(Vertices[Betweenness Centrality],"&gt;= "&amp;J16)-COUNTIF(Vertices[Betweenness Centrality],"&gt;="&amp;J17)</f>
        <v>0</v>
      </c>
      <c r="L16" s="39">
        <f t="shared" si="5"/>
        <v>0.058484763636363624</v>
      </c>
      <c r="M16" s="40">
        <f>COUNTIF(Vertices[Closeness Centrality],"&gt;= "&amp;L16)-COUNTIF(Vertices[Closeness Centrality],"&gt;="&amp;L17)</f>
        <v>0</v>
      </c>
      <c r="N16" s="39">
        <f t="shared" si="6"/>
        <v>0.07775209090909091</v>
      </c>
      <c r="O16" s="40">
        <f>COUNTIF(Vertices[Eigenvector Centrality],"&gt;= "&amp;N16)-COUNTIF(Vertices[Eigenvector Centrality],"&gt;="&amp;N17)</f>
        <v>0</v>
      </c>
      <c r="P16" s="39">
        <f t="shared" si="7"/>
        <v>1.0991264727272725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0.25</v>
      </c>
      <c r="D17" s="34">
        <f t="shared" si="1"/>
        <v>0</v>
      </c>
      <c r="E17" s="3">
        <f>COUNTIF(Vertices[Degree],"&gt;= "&amp;D17)-COUNTIF(Vertices[Degree],"&gt;="&amp;D18)</f>
        <v>0</v>
      </c>
      <c r="F17" s="41">
        <f t="shared" si="2"/>
        <v>0.8181818181818183</v>
      </c>
      <c r="G17" s="42">
        <f>COUNTIF(Vertices[In-Degree],"&gt;= "&amp;F17)-COUNTIF(Vertices[In-Degree],"&gt;="&amp;F18)</f>
        <v>0</v>
      </c>
      <c r="H17" s="41">
        <f t="shared" si="3"/>
        <v>1.6363636363636367</v>
      </c>
      <c r="I17" s="42">
        <f>COUNTIF(Vertices[Out-Degree],"&gt;= "&amp;H17)-COUNTIF(Vertices[Out-Degree],"&gt;="&amp;H18)</f>
        <v>0</v>
      </c>
      <c r="J17" s="41">
        <f t="shared" si="4"/>
        <v>16.363636363636356</v>
      </c>
      <c r="K17" s="42">
        <f>COUNTIF(Vertices[Betweenness Centrality],"&gt;= "&amp;J17)-COUNTIF(Vertices[Betweenness Centrality],"&gt;="&amp;J18)</f>
        <v>0</v>
      </c>
      <c r="L17" s="41">
        <f t="shared" si="5"/>
        <v>0.05909081818181817</v>
      </c>
      <c r="M17" s="42">
        <f>COUNTIF(Vertices[Closeness Centrality],"&gt;= "&amp;L17)-COUNTIF(Vertices[Closeness Centrality],"&gt;="&amp;L18)</f>
        <v>0</v>
      </c>
      <c r="N17" s="41">
        <f t="shared" si="6"/>
        <v>0.08058345454545454</v>
      </c>
      <c r="O17" s="42">
        <f>COUNTIF(Vertices[Eigenvector Centrality],"&gt;= "&amp;N17)-COUNTIF(Vertices[Eigenvector Centrality],"&gt;="&amp;N18)</f>
        <v>0</v>
      </c>
      <c r="P17" s="41">
        <f t="shared" si="7"/>
        <v>1.1391813636363635</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0.4</v>
      </c>
      <c r="D18" s="34">
        <f t="shared" si="1"/>
        <v>0</v>
      </c>
      <c r="E18" s="3">
        <f>COUNTIF(Vertices[Degree],"&gt;= "&amp;D18)-COUNTIF(Vertices[Degree],"&gt;="&amp;D19)</f>
        <v>0</v>
      </c>
      <c r="F18" s="39">
        <f t="shared" si="2"/>
        <v>0.8727272727272729</v>
      </c>
      <c r="G18" s="40">
        <f>COUNTIF(Vertices[In-Degree],"&gt;= "&amp;F18)-COUNTIF(Vertices[In-Degree],"&gt;="&amp;F19)</f>
        <v>0</v>
      </c>
      <c r="H18" s="39">
        <f t="shared" si="3"/>
        <v>1.7454545454545458</v>
      </c>
      <c r="I18" s="40">
        <f>COUNTIF(Vertices[Out-Degree],"&gt;= "&amp;H18)-COUNTIF(Vertices[Out-Degree],"&gt;="&amp;H19)</f>
        <v>0</v>
      </c>
      <c r="J18" s="39">
        <f t="shared" si="4"/>
        <v>17.454545454545446</v>
      </c>
      <c r="K18" s="40">
        <f>COUNTIF(Vertices[Betweenness Centrality],"&gt;= "&amp;J18)-COUNTIF(Vertices[Betweenness Centrality],"&gt;="&amp;J19)</f>
        <v>0</v>
      </c>
      <c r="L18" s="39">
        <f t="shared" si="5"/>
        <v>0.05969687272727271</v>
      </c>
      <c r="M18" s="40">
        <f>COUNTIF(Vertices[Closeness Centrality],"&gt;= "&amp;L18)-COUNTIF(Vertices[Closeness Centrality],"&gt;="&amp;L19)</f>
        <v>0</v>
      </c>
      <c r="N18" s="39">
        <f t="shared" si="6"/>
        <v>0.08341481818181817</v>
      </c>
      <c r="O18" s="40">
        <f>COUNTIF(Vertices[Eigenvector Centrality],"&gt;= "&amp;N18)-COUNTIF(Vertices[Eigenvector Centrality],"&gt;="&amp;N19)</f>
        <v>0</v>
      </c>
      <c r="P18" s="39">
        <f t="shared" si="7"/>
        <v>1.1792362545454544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1.854545454545455</v>
      </c>
      <c r="I19" s="42">
        <f>COUNTIF(Vertices[Out-Degree],"&gt;= "&amp;H19)-COUNTIF(Vertices[Out-Degree],"&gt;="&amp;H20)</f>
        <v>0</v>
      </c>
      <c r="J19" s="41">
        <f t="shared" si="4"/>
        <v>18.545454545454536</v>
      </c>
      <c r="K19" s="42">
        <f>COUNTIF(Vertices[Betweenness Centrality],"&gt;= "&amp;J19)-COUNTIF(Vertices[Betweenness Centrality],"&gt;="&amp;J20)</f>
        <v>0</v>
      </c>
      <c r="L19" s="41">
        <f t="shared" si="5"/>
        <v>0.06030292727272726</v>
      </c>
      <c r="M19" s="42">
        <f>COUNTIF(Vertices[Closeness Centrality],"&gt;= "&amp;L19)-COUNTIF(Vertices[Closeness Centrality],"&gt;="&amp;L20)</f>
        <v>0</v>
      </c>
      <c r="N19" s="41">
        <f t="shared" si="6"/>
        <v>0.0862461818181818</v>
      </c>
      <c r="O19" s="42">
        <f>COUNTIF(Vertices[Eigenvector Centrality],"&gt;= "&amp;N19)-COUNTIF(Vertices[Eigenvector Centrality],"&gt;="&amp;N20)</f>
        <v>0</v>
      </c>
      <c r="P19" s="41">
        <f t="shared" si="7"/>
        <v>1.2192911454545454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0.981818181818182</v>
      </c>
      <c r="G20" s="40">
        <f>COUNTIF(Vertices[In-Degree],"&gt;= "&amp;F20)-COUNTIF(Vertices[In-Degree],"&gt;="&amp;F21)</f>
        <v>5</v>
      </c>
      <c r="H20" s="39">
        <f t="shared" si="3"/>
        <v>1.963636363636364</v>
      </c>
      <c r="I20" s="40">
        <f>COUNTIF(Vertices[Out-Degree],"&gt;= "&amp;H20)-COUNTIF(Vertices[Out-Degree],"&gt;="&amp;H21)</f>
        <v>0</v>
      </c>
      <c r="J20" s="39">
        <f t="shared" si="4"/>
        <v>19.636363636363626</v>
      </c>
      <c r="K20" s="40">
        <f>COUNTIF(Vertices[Betweenness Centrality],"&gt;= "&amp;J20)-COUNTIF(Vertices[Betweenness Centrality],"&gt;="&amp;J21)</f>
        <v>0</v>
      </c>
      <c r="L20" s="39">
        <f t="shared" si="5"/>
        <v>0.0609089818181818</v>
      </c>
      <c r="M20" s="40">
        <f>COUNTIF(Vertices[Closeness Centrality],"&gt;= "&amp;L20)-COUNTIF(Vertices[Closeness Centrality],"&gt;="&amp;L21)</f>
        <v>0</v>
      </c>
      <c r="N20" s="39">
        <f t="shared" si="6"/>
        <v>0.08907754545454544</v>
      </c>
      <c r="O20" s="40">
        <f>COUNTIF(Vertices[Eigenvector Centrality],"&gt;= "&amp;N20)-COUNTIF(Vertices[Eigenvector Centrality],"&gt;="&amp;N21)</f>
        <v>0</v>
      </c>
      <c r="P20" s="39">
        <f t="shared" si="7"/>
        <v>1.2593460363636364</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2.072727272727273</v>
      </c>
      <c r="I21" s="42">
        <f>COUNTIF(Vertices[Out-Degree],"&gt;= "&amp;H21)-COUNTIF(Vertices[Out-Degree],"&gt;="&amp;H22)</f>
        <v>0</v>
      </c>
      <c r="J21" s="41">
        <f t="shared" si="4"/>
        <v>20.727272727272716</v>
      </c>
      <c r="K21" s="42">
        <f>COUNTIF(Vertices[Betweenness Centrality],"&gt;= "&amp;J21)-COUNTIF(Vertices[Betweenness Centrality],"&gt;="&amp;J22)</f>
        <v>0</v>
      </c>
      <c r="L21" s="41">
        <f t="shared" si="5"/>
        <v>0.061515036363636345</v>
      </c>
      <c r="M21" s="42">
        <f>COUNTIF(Vertices[Closeness Centrality],"&gt;= "&amp;L21)-COUNTIF(Vertices[Closeness Centrality],"&gt;="&amp;L22)</f>
        <v>0</v>
      </c>
      <c r="N21" s="41">
        <f t="shared" si="6"/>
        <v>0.09190890909090907</v>
      </c>
      <c r="O21" s="42">
        <f>COUNTIF(Vertices[Eigenvector Centrality],"&gt;= "&amp;N21)-COUNTIF(Vertices[Eigenvector Centrality],"&gt;="&amp;N22)</f>
        <v>0</v>
      </c>
      <c r="P21" s="41">
        <f t="shared" si="7"/>
        <v>1.2994009272727274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10</v>
      </c>
      <c r="D22" s="34">
        <f t="shared" si="1"/>
        <v>0</v>
      </c>
      <c r="E22" s="3">
        <f>COUNTIF(Vertices[Degree],"&gt;= "&amp;D22)-COUNTIF(Vertices[Degree],"&gt;="&amp;D23)</f>
        <v>0</v>
      </c>
      <c r="F22" s="39">
        <f t="shared" si="2"/>
        <v>1.090909090909091</v>
      </c>
      <c r="G22" s="40">
        <f>COUNTIF(Vertices[In-Degree],"&gt;= "&amp;F22)-COUNTIF(Vertices[In-Degree],"&gt;="&amp;F23)</f>
        <v>0</v>
      </c>
      <c r="H22" s="39">
        <f t="shared" si="3"/>
        <v>2.181818181818182</v>
      </c>
      <c r="I22" s="40">
        <f>COUNTIF(Vertices[Out-Degree],"&gt;= "&amp;H22)-COUNTIF(Vertices[Out-Degree],"&gt;="&amp;H23)</f>
        <v>0</v>
      </c>
      <c r="J22" s="39">
        <f t="shared" si="4"/>
        <v>21.818181818181806</v>
      </c>
      <c r="K22" s="40">
        <f>COUNTIF(Vertices[Betweenness Centrality],"&gt;= "&amp;J22)-COUNTIF(Vertices[Betweenness Centrality],"&gt;="&amp;J23)</f>
        <v>0</v>
      </c>
      <c r="L22" s="39">
        <f t="shared" si="5"/>
        <v>0.06212109090909089</v>
      </c>
      <c r="M22" s="40">
        <f>COUNTIF(Vertices[Closeness Centrality],"&gt;= "&amp;L22)-COUNTIF(Vertices[Closeness Centrality],"&gt;="&amp;L23)</f>
        <v>0</v>
      </c>
      <c r="N22" s="39">
        <f t="shared" si="6"/>
        <v>0.0947402727272727</v>
      </c>
      <c r="O22" s="40">
        <f>COUNTIF(Vertices[Eigenvector Centrality],"&gt;= "&amp;N22)-COUNTIF(Vertices[Eigenvector Centrality],"&gt;="&amp;N23)</f>
        <v>0</v>
      </c>
      <c r="P22" s="39">
        <f t="shared" si="7"/>
        <v>1.3394558181818184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20</v>
      </c>
      <c r="D23" s="34">
        <f t="shared" si="1"/>
        <v>0</v>
      </c>
      <c r="E23" s="3">
        <f>COUNTIF(Vertices[Degree],"&gt;= "&amp;D23)-COUNTIF(Vertices[Degree],"&gt;="&amp;D24)</f>
        <v>0</v>
      </c>
      <c r="F23" s="41">
        <f t="shared" si="2"/>
        <v>1.1454545454545455</v>
      </c>
      <c r="G23" s="42">
        <f>COUNTIF(Vertices[In-Degree],"&gt;= "&amp;F23)-COUNTIF(Vertices[In-Degree],"&gt;="&amp;F24)</f>
        <v>0</v>
      </c>
      <c r="H23" s="41">
        <f t="shared" si="3"/>
        <v>2.290909090909091</v>
      </c>
      <c r="I23" s="42">
        <f>COUNTIF(Vertices[Out-Degree],"&gt;= "&amp;H23)-COUNTIF(Vertices[Out-Degree],"&gt;="&amp;H24)</f>
        <v>0</v>
      </c>
      <c r="J23" s="41">
        <f t="shared" si="4"/>
        <v>22.909090909090896</v>
      </c>
      <c r="K23" s="42">
        <f>COUNTIF(Vertices[Betweenness Centrality],"&gt;= "&amp;J23)-COUNTIF(Vertices[Betweenness Centrality],"&gt;="&amp;J24)</f>
        <v>0</v>
      </c>
      <c r="L23" s="41">
        <f t="shared" si="5"/>
        <v>0.06272714545454544</v>
      </c>
      <c r="M23" s="42">
        <f>COUNTIF(Vertices[Closeness Centrality],"&gt;= "&amp;L23)-COUNTIF(Vertices[Closeness Centrality],"&gt;="&amp;L24)</f>
        <v>0</v>
      </c>
      <c r="N23" s="41">
        <f t="shared" si="6"/>
        <v>0.09757163636363633</v>
      </c>
      <c r="O23" s="42">
        <f>COUNTIF(Vertices[Eigenvector Centrality],"&gt;= "&amp;N23)-COUNTIF(Vertices[Eigenvector Centrality],"&gt;="&amp;N24)</f>
        <v>0</v>
      </c>
      <c r="P23" s="41">
        <f t="shared" si="7"/>
        <v>1.3795107090909093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1.2</v>
      </c>
      <c r="G24" s="40">
        <f>COUNTIF(Vertices[In-Degree],"&gt;= "&amp;F24)-COUNTIF(Vertices[In-Degree],"&gt;="&amp;F25)</f>
        <v>0</v>
      </c>
      <c r="H24" s="39">
        <f t="shared" si="3"/>
        <v>2.4</v>
      </c>
      <c r="I24" s="40">
        <f>COUNTIF(Vertices[Out-Degree],"&gt;= "&amp;H24)-COUNTIF(Vertices[Out-Degree],"&gt;="&amp;H25)</f>
        <v>0</v>
      </c>
      <c r="J24" s="39">
        <f t="shared" si="4"/>
        <v>23.999999999999986</v>
      </c>
      <c r="K24" s="40">
        <f>COUNTIF(Vertices[Betweenness Centrality],"&gt;= "&amp;J24)-COUNTIF(Vertices[Betweenness Centrality],"&gt;="&amp;J25)</f>
        <v>0</v>
      </c>
      <c r="L24" s="39">
        <f t="shared" si="5"/>
        <v>0.06333319999999999</v>
      </c>
      <c r="M24" s="40">
        <f>COUNTIF(Vertices[Closeness Centrality],"&gt;= "&amp;L24)-COUNTIF(Vertices[Closeness Centrality],"&gt;="&amp;L25)</f>
        <v>0</v>
      </c>
      <c r="N24" s="39">
        <f t="shared" si="6"/>
        <v>0.10040299999999996</v>
      </c>
      <c r="O24" s="40">
        <f>COUNTIF(Vertices[Eigenvector Centrality],"&gt;= "&amp;N24)-COUNTIF(Vertices[Eigenvector Centrality],"&gt;="&amp;N25)</f>
        <v>0</v>
      </c>
      <c r="P24" s="39">
        <f t="shared" si="7"/>
        <v>1.4195656000000003</v>
      </c>
      <c r="Q24" s="40">
        <f>COUNTIF(Vertices[PageRank],"&gt;= "&amp;P24)-COUNTIF(Vertices[PageRank],"&gt;="&amp;P25)</f>
        <v>1</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1.2545454545454544</v>
      </c>
      <c r="G25" s="42">
        <f>COUNTIF(Vertices[In-Degree],"&gt;= "&amp;F25)-COUNTIF(Vertices[In-Degree],"&gt;="&amp;F26)</f>
        <v>0</v>
      </c>
      <c r="H25" s="41">
        <f t="shared" si="3"/>
        <v>2.509090909090909</v>
      </c>
      <c r="I25" s="42">
        <f>COUNTIF(Vertices[Out-Degree],"&gt;= "&amp;H25)-COUNTIF(Vertices[Out-Degree],"&gt;="&amp;H26)</f>
        <v>0</v>
      </c>
      <c r="J25" s="41">
        <f t="shared" si="4"/>
        <v>25.090909090909076</v>
      </c>
      <c r="K25" s="42">
        <f>COUNTIF(Vertices[Betweenness Centrality],"&gt;= "&amp;J25)-COUNTIF(Vertices[Betweenness Centrality],"&gt;="&amp;J26)</f>
        <v>0</v>
      </c>
      <c r="L25" s="41">
        <f t="shared" si="5"/>
        <v>0.06393925454545454</v>
      </c>
      <c r="M25" s="42">
        <f>COUNTIF(Vertices[Closeness Centrality],"&gt;= "&amp;L25)-COUNTIF(Vertices[Closeness Centrality],"&gt;="&amp;L26)</f>
        <v>0</v>
      </c>
      <c r="N25" s="41">
        <f t="shared" si="6"/>
        <v>0.1032343636363636</v>
      </c>
      <c r="O25" s="42">
        <f>COUNTIF(Vertices[Eigenvector Centrality],"&gt;= "&amp;N25)-COUNTIF(Vertices[Eigenvector Centrality],"&gt;="&amp;N26)</f>
        <v>0</v>
      </c>
      <c r="P25" s="41">
        <f t="shared" si="7"/>
        <v>1.4596204909090913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1.86</v>
      </c>
      <c r="D26" s="34">
        <f t="shared" si="1"/>
        <v>0</v>
      </c>
      <c r="E26" s="3">
        <f>COUNTIF(Vertices[Degree],"&gt;= "&amp;D26)-COUNTIF(Vertices[Degree],"&gt;="&amp;D28)</f>
        <v>0</v>
      </c>
      <c r="F26" s="39">
        <f t="shared" si="2"/>
        <v>1.3090909090909089</v>
      </c>
      <c r="G26" s="40">
        <f>COUNTIF(Vertices[In-Degree],"&gt;= "&amp;F26)-COUNTIF(Vertices[In-Degree],"&gt;="&amp;F28)</f>
        <v>0</v>
      </c>
      <c r="H26" s="39">
        <f t="shared" si="3"/>
        <v>2.6181818181818177</v>
      </c>
      <c r="I26" s="40">
        <f>COUNTIF(Vertices[Out-Degree],"&gt;= "&amp;H26)-COUNTIF(Vertices[Out-Degree],"&gt;="&amp;H28)</f>
        <v>0</v>
      </c>
      <c r="J26" s="39">
        <f t="shared" si="4"/>
        <v>26.181818181818166</v>
      </c>
      <c r="K26" s="40">
        <f>COUNTIF(Vertices[Betweenness Centrality],"&gt;= "&amp;J26)-COUNTIF(Vertices[Betweenness Centrality],"&gt;="&amp;J28)</f>
        <v>0</v>
      </c>
      <c r="L26" s="39">
        <f t="shared" si="5"/>
        <v>0.0645453090909091</v>
      </c>
      <c r="M26" s="40">
        <f>COUNTIF(Vertices[Closeness Centrality],"&gt;= "&amp;L26)-COUNTIF(Vertices[Closeness Centrality],"&gt;="&amp;L28)</f>
        <v>0</v>
      </c>
      <c r="N26" s="39">
        <f t="shared" si="6"/>
        <v>0.10606572727272723</v>
      </c>
      <c r="O26" s="40">
        <f>COUNTIF(Vertices[Eigenvector Centrality],"&gt;= "&amp;N26)-COUNTIF(Vertices[Eigenvector Centrality],"&gt;="&amp;N28)</f>
        <v>0</v>
      </c>
      <c r="P26" s="39">
        <f t="shared" si="7"/>
        <v>1.4996753818181823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2.7272727272727266</v>
      </c>
      <c r="I28" s="42">
        <f>COUNTIF(Vertices[Out-Degree],"&gt;= "&amp;H28)-COUNTIF(Vertices[Out-Degree],"&gt;="&amp;H40)</f>
        <v>0</v>
      </c>
      <c r="J28" s="41">
        <f>J26+($J$57-$J$2)/BinDivisor</f>
        <v>27.272727272727256</v>
      </c>
      <c r="K28" s="42">
        <f>COUNTIF(Vertices[Betweenness Centrality],"&gt;= "&amp;J28)-COUNTIF(Vertices[Betweenness Centrality],"&gt;="&amp;J40)</f>
        <v>0</v>
      </c>
      <c r="L28" s="41">
        <f>L26+($L$57-$L$2)/BinDivisor</f>
        <v>0.06515136363636365</v>
      </c>
      <c r="M28" s="42">
        <f>COUNTIF(Vertices[Closeness Centrality],"&gt;= "&amp;L28)-COUNTIF(Vertices[Closeness Centrality],"&gt;="&amp;L40)</f>
        <v>0</v>
      </c>
      <c r="N28" s="41">
        <f>N26+($N$57-$N$2)/BinDivisor</f>
        <v>0.10889709090909086</v>
      </c>
      <c r="O28" s="42">
        <f>COUNTIF(Vertices[Eigenvector Centrality],"&gt;= "&amp;N28)-COUNTIF(Vertices[Eigenvector Centrality],"&gt;="&amp;N40)</f>
        <v>0</v>
      </c>
      <c r="P28" s="41">
        <f>P26+($P$57-$P$2)/BinDivisor</f>
        <v>1.5397302727272733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416</v>
      </c>
      <c r="B29" s="36">
        <v>0.36875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417</v>
      </c>
      <c r="B31" s="36" t="s">
        <v>418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2.8363636363636355</v>
      </c>
      <c r="I40" s="40">
        <f>COUNTIF(Vertices[Out-Degree],"&gt;= "&amp;H40)-COUNTIF(Vertices[Out-Degree],"&gt;="&amp;H41)</f>
        <v>0</v>
      </c>
      <c r="J40" s="39">
        <f>J28+($J$57-$J$2)/BinDivisor</f>
        <v>28.363636363636346</v>
      </c>
      <c r="K40" s="40">
        <f>COUNTIF(Vertices[Betweenness Centrality],"&gt;= "&amp;J40)-COUNTIF(Vertices[Betweenness Centrality],"&gt;="&amp;J41)</f>
        <v>0</v>
      </c>
      <c r="L40" s="39">
        <f>L28+($L$57-$L$2)/BinDivisor</f>
        <v>0.0657574181818182</v>
      </c>
      <c r="M40" s="40">
        <f>COUNTIF(Vertices[Closeness Centrality],"&gt;= "&amp;L40)-COUNTIF(Vertices[Closeness Centrality],"&gt;="&amp;L41)</f>
        <v>0</v>
      </c>
      <c r="N40" s="39">
        <f>N28+($N$57-$N$2)/BinDivisor</f>
        <v>0.11172845454545449</v>
      </c>
      <c r="O40" s="40">
        <f>COUNTIF(Vertices[Eigenvector Centrality],"&gt;= "&amp;N40)-COUNTIF(Vertices[Eigenvector Centrality],"&gt;="&amp;N41)</f>
        <v>0</v>
      </c>
      <c r="P40" s="39">
        <f>P28+($P$57-$P$2)/BinDivisor</f>
        <v>1.5797851636363642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2.9454545454545444</v>
      </c>
      <c r="I41" s="42">
        <f>COUNTIF(Vertices[Out-Degree],"&gt;= "&amp;H41)-COUNTIF(Vertices[Out-Degree],"&gt;="&amp;H42)</f>
        <v>3</v>
      </c>
      <c r="J41" s="41">
        <f aca="true" t="shared" si="13" ref="J41:J56">J40+($J$57-$J$2)/BinDivisor</f>
        <v>29.454545454545435</v>
      </c>
      <c r="K41" s="42">
        <f>COUNTIF(Vertices[Betweenness Centrality],"&gt;= "&amp;J41)-COUNTIF(Vertices[Betweenness Centrality],"&gt;="&amp;J42)</f>
        <v>0</v>
      </c>
      <c r="L41" s="41">
        <f aca="true" t="shared" si="14" ref="L41:L56">L40+($L$57-$L$2)/BinDivisor</f>
        <v>0.06636347272727275</v>
      </c>
      <c r="M41" s="42">
        <f>COUNTIF(Vertices[Closeness Centrality],"&gt;= "&amp;L41)-COUNTIF(Vertices[Closeness Centrality],"&gt;="&amp;L42)</f>
        <v>0</v>
      </c>
      <c r="N41" s="41">
        <f aca="true" t="shared" si="15" ref="N41:N56">N40+($N$57-$N$2)/BinDivisor</f>
        <v>0.11455981818181812</v>
      </c>
      <c r="O41" s="42">
        <f>COUNTIF(Vertices[Eigenvector Centrality],"&gt;= "&amp;N41)-COUNTIF(Vertices[Eigenvector Centrality],"&gt;="&amp;N42)</f>
        <v>0</v>
      </c>
      <c r="P41" s="41">
        <f aca="true" t="shared" si="16" ref="P41:P56">P40+($P$57-$P$2)/BinDivisor</f>
        <v>1.6198400545454552</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3.0545454545454533</v>
      </c>
      <c r="I42" s="40">
        <f>COUNTIF(Vertices[Out-Degree],"&gt;= "&amp;H42)-COUNTIF(Vertices[Out-Degree],"&gt;="&amp;H43)</f>
        <v>0</v>
      </c>
      <c r="J42" s="39">
        <f t="shared" si="13"/>
        <v>30.545454545454525</v>
      </c>
      <c r="K42" s="40">
        <f>COUNTIF(Vertices[Betweenness Centrality],"&gt;= "&amp;J42)-COUNTIF(Vertices[Betweenness Centrality],"&gt;="&amp;J43)</f>
        <v>0</v>
      </c>
      <c r="L42" s="39">
        <f t="shared" si="14"/>
        <v>0.0669695272727273</v>
      </c>
      <c r="M42" s="40">
        <f>COUNTIF(Vertices[Closeness Centrality],"&gt;= "&amp;L42)-COUNTIF(Vertices[Closeness Centrality],"&gt;="&amp;L43)</f>
        <v>0</v>
      </c>
      <c r="N42" s="39">
        <f t="shared" si="15"/>
        <v>0.11739118181818176</v>
      </c>
      <c r="O42" s="40">
        <f>COUNTIF(Vertices[Eigenvector Centrality],"&gt;= "&amp;N42)-COUNTIF(Vertices[Eigenvector Centrality],"&gt;="&amp;N43)</f>
        <v>0</v>
      </c>
      <c r="P42" s="39">
        <f t="shared" si="16"/>
        <v>1.6598949454545462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3.1636363636363622</v>
      </c>
      <c r="I43" s="42">
        <f>COUNTIF(Vertices[Out-Degree],"&gt;= "&amp;H43)-COUNTIF(Vertices[Out-Degree],"&gt;="&amp;H44)</f>
        <v>0</v>
      </c>
      <c r="J43" s="41">
        <f t="shared" si="13"/>
        <v>31.636363636363615</v>
      </c>
      <c r="K43" s="42">
        <f>COUNTIF(Vertices[Betweenness Centrality],"&gt;= "&amp;J43)-COUNTIF(Vertices[Betweenness Centrality],"&gt;="&amp;J44)</f>
        <v>0</v>
      </c>
      <c r="L43" s="41">
        <f t="shared" si="14"/>
        <v>0.06757558181818185</v>
      </c>
      <c r="M43" s="42">
        <f>COUNTIF(Vertices[Closeness Centrality],"&gt;= "&amp;L43)-COUNTIF(Vertices[Closeness Centrality],"&gt;="&amp;L44)</f>
        <v>0</v>
      </c>
      <c r="N43" s="41">
        <f t="shared" si="15"/>
        <v>0.12022254545454539</v>
      </c>
      <c r="O43" s="42">
        <f>COUNTIF(Vertices[Eigenvector Centrality],"&gt;= "&amp;N43)-COUNTIF(Vertices[Eigenvector Centrality],"&gt;="&amp;N44)</f>
        <v>1</v>
      </c>
      <c r="P43" s="41">
        <f t="shared" si="16"/>
        <v>1.6999498363636372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3.272727272727271</v>
      </c>
      <c r="I44" s="40">
        <f>COUNTIF(Vertices[Out-Degree],"&gt;= "&amp;H44)-COUNTIF(Vertices[Out-Degree],"&gt;="&amp;H45)</f>
        <v>0</v>
      </c>
      <c r="J44" s="39">
        <f t="shared" si="13"/>
        <v>32.727272727272705</v>
      </c>
      <c r="K44" s="40">
        <f>COUNTIF(Vertices[Betweenness Centrality],"&gt;= "&amp;J44)-COUNTIF(Vertices[Betweenness Centrality],"&gt;="&amp;J45)</f>
        <v>0</v>
      </c>
      <c r="L44" s="39">
        <f t="shared" si="14"/>
        <v>0.0681816363636364</v>
      </c>
      <c r="M44" s="40">
        <f>COUNTIF(Vertices[Closeness Centrality],"&gt;= "&amp;L44)-COUNTIF(Vertices[Closeness Centrality],"&gt;="&amp;L45)</f>
        <v>0</v>
      </c>
      <c r="N44" s="39">
        <f t="shared" si="15"/>
        <v>0.12305390909090902</v>
      </c>
      <c r="O44" s="40">
        <f>COUNTIF(Vertices[Eigenvector Centrality],"&gt;= "&amp;N44)-COUNTIF(Vertices[Eigenvector Centrality],"&gt;="&amp;N45)</f>
        <v>0</v>
      </c>
      <c r="P44" s="39">
        <f t="shared" si="16"/>
        <v>1.7400047272727281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3.38181818181818</v>
      </c>
      <c r="I45" s="42">
        <f>COUNTIF(Vertices[Out-Degree],"&gt;= "&amp;H45)-COUNTIF(Vertices[Out-Degree],"&gt;="&amp;H46)</f>
        <v>0</v>
      </c>
      <c r="J45" s="41">
        <f t="shared" si="13"/>
        <v>33.8181818181818</v>
      </c>
      <c r="K45" s="42">
        <f>COUNTIF(Vertices[Betweenness Centrality],"&gt;= "&amp;J45)-COUNTIF(Vertices[Betweenness Centrality],"&gt;="&amp;J46)</f>
        <v>0</v>
      </c>
      <c r="L45" s="41">
        <f t="shared" si="14"/>
        <v>0.06878769090909095</v>
      </c>
      <c r="M45" s="42">
        <f>COUNTIF(Vertices[Closeness Centrality],"&gt;= "&amp;L45)-COUNTIF(Vertices[Closeness Centrality],"&gt;="&amp;L46)</f>
        <v>0</v>
      </c>
      <c r="N45" s="41">
        <f t="shared" si="15"/>
        <v>0.12588527272727265</v>
      </c>
      <c r="O45" s="42">
        <f>COUNTIF(Vertices[Eigenvector Centrality],"&gt;= "&amp;N45)-COUNTIF(Vertices[Eigenvector Centrality],"&gt;="&amp;N46)</f>
        <v>0</v>
      </c>
      <c r="P45" s="41">
        <f t="shared" si="16"/>
        <v>1.7800596181818191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3.490909090909089</v>
      </c>
      <c r="I46" s="40">
        <f>COUNTIF(Vertices[Out-Degree],"&gt;= "&amp;H46)-COUNTIF(Vertices[Out-Degree],"&gt;="&amp;H47)</f>
        <v>0</v>
      </c>
      <c r="J46" s="39">
        <f t="shared" si="13"/>
        <v>34.90909090909089</v>
      </c>
      <c r="K46" s="40">
        <f>COUNTIF(Vertices[Betweenness Centrality],"&gt;= "&amp;J46)-COUNTIF(Vertices[Betweenness Centrality],"&gt;="&amp;J47)</f>
        <v>0</v>
      </c>
      <c r="L46" s="39">
        <f t="shared" si="14"/>
        <v>0.0693937454545455</v>
      </c>
      <c r="M46" s="40">
        <f>COUNTIF(Vertices[Closeness Centrality],"&gt;= "&amp;L46)-COUNTIF(Vertices[Closeness Centrality],"&gt;="&amp;L47)</f>
        <v>0</v>
      </c>
      <c r="N46" s="39">
        <f t="shared" si="15"/>
        <v>0.12871663636363628</v>
      </c>
      <c r="O46" s="40">
        <f>COUNTIF(Vertices[Eigenvector Centrality],"&gt;= "&amp;N46)-COUNTIF(Vertices[Eigenvector Centrality],"&gt;="&amp;N47)</f>
        <v>0</v>
      </c>
      <c r="P46" s="39">
        <f t="shared" si="16"/>
        <v>1.82011450909091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3.599999999999998</v>
      </c>
      <c r="I47" s="42">
        <f>COUNTIF(Vertices[Out-Degree],"&gt;= "&amp;H47)-COUNTIF(Vertices[Out-Degree],"&gt;="&amp;H48)</f>
        <v>0</v>
      </c>
      <c r="J47" s="41">
        <f t="shared" si="13"/>
        <v>35.999999999999986</v>
      </c>
      <c r="K47" s="42">
        <f>COUNTIF(Vertices[Betweenness Centrality],"&gt;= "&amp;J47)-COUNTIF(Vertices[Betweenness Centrality],"&gt;="&amp;J48)</f>
        <v>1</v>
      </c>
      <c r="L47" s="41">
        <f t="shared" si="14"/>
        <v>0.06999980000000006</v>
      </c>
      <c r="M47" s="42">
        <f>COUNTIF(Vertices[Closeness Centrality],"&gt;= "&amp;L47)-COUNTIF(Vertices[Closeness Centrality],"&gt;="&amp;L48)</f>
        <v>0</v>
      </c>
      <c r="N47" s="41">
        <f t="shared" si="15"/>
        <v>0.13154799999999991</v>
      </c>
      <c r="O47" s="42">
        <f>COUNTIF(Vertices[Eigenvector Centrality],"&gt;= "&amp;N47)-COUNTIF(Vertices[Eigenvector Centrality],"&gt;="&amp;N48)</f>
        <v>0</v>
      </c>
      <c r="P47" s="41">
        <f t="shared" si="16"/>
        <v>1.860169400000001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3.7090909090909068</v>
      </c>
      <c r="I48" s="40">
        <f>COUNTIF(Vertices[Out-Degree],"&gt;= "&amp;H48)-COUNTIF(Vertices[Out-Degree],"&gt;="&amp;H49)</f>
        <v>0</v>
      </c>
      <c r="J48" s="39">
        <f t="shared" si="13"/>
        <v>37.09090909090908</v>
      </c>
      <c r="K48" s="40">
        <f>COUNTIF(Vertices[Betweenness Centrality],"&gt;= "&amp;J48)-COUNTIF(Vertices[Betweenness Centrality],"&gt;="&amp;J49)</f>
        <v>0</v>
      </c>
      <c r="L48" s="39">
        <f t="shared" si="14"/>
        <v>0.07060585454545461</v>
      </c>
      <c r="M48" s="40">
        <f>COUNTIF(Vertices[Closeness Centrality],"&gt;= "&amp;L48)-COUNTIF(Vertices[Closeness Centrality],"&gt;="&amp;L49)</f>
        <v>0</v>
      </c>
      <c r="N48" s="39">
        <f t="shared" si="15"/>
        <v>0.13437936363636355</v>
      </c>
      <c r="O48" s="40">
        <f>COUNTIF(Vertices[Eigenvector Centrality],"&gt;= "&amp;N48)-COUNTIF(Vertices[Eigenvector Centrality],"&gt;="&amp;N49)</f>
        <v>0</v>
      </c>
      <c r="P48" s="39">
        <f t="shared" si="16"/>
        <v>1.900224290909092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3.8181818181818157</v>
      </c>
      <c r="I49" s="42">
        <f>COUNTIF(Vertices[Out-Degree],"&gt;= "&amp;H49)-COUNTIF(Vertices[Out-Degree],"&gt;="&amp;H50)</f>
        <v>0</v>
      </c>
      <c r="J49" s="41">
        <f t="shared" si="13"/>
        <v>38.18181818181817</v>
      </c>
      <c r="K49" s="42">
        <f>COUNTIF(Vertices[Betweenness Centrality],"&gt;= "&amp;J49)-COUNTIF(Vertices[Betweenness Centrality],"&gt;="&amp;J50)</f>
        <v>0</v>
      </c>
      <c r="L49" s="41">
        <f t="shared" si="14"/>
        <v>0.07121190909090916</v>
      </c>
      <c r="M49" s="42">
        <f>COUNTIF(Vertices[Closeness Centrality],"&gt;= "&amp;L49)-COUNTIF(Vertices[Closeness Centrality],"&gt;="&amp;L50)</f>
        <v>1</v>
      </c>
      <c r="N49" s="41">
        <f t="shared" si="15"/>
        <v>0.13721072727272718</v>
      </c>
      <c r="O49" s="42">
        <f>COUNTIF(Vertices[Eigenvector Centrality],"&gt;= "&amp;N49)-COUNTIF(Vertices[Eigenvector Centrality],"&gt;="&amp;N50)</f>
        <v>0</v>
      </c>
      <c r="P49" s="41">
        <f t="shared" si="16"/>
        <v>1.940279181818183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3.9272727272727246</v>
      </c>
      <c r="I50" s="40">
        <f>COUNTIF(Vertices[Out-Degree],"&gt;= "&amp;H50)-COUNTIF(Vertices[Out-Degree],"&gt;="&amp;H51)</f>
        <v>0</v>
      </c>
      <c r="J50" s="39">
        <f t="shared" si="13"/>
        <v>39.272727272727266</v>
      </c>
      <c r="K50" s="40">
        <f>COUNTIF(Vertices[Betweenness Centrality],"&gt;= "&amp;J50)-COUNTIF(Vertices[Betweenness Centrality],"&gt;="&amp;J51)</f>
        <v>0</v>
      </c>
      <c r="L50" s="39">
        <f t="shared" si="14"/>
        <v>0.07181796363636371</v>
      </c>
      <c r="M50" s="40">
        <f>COUNTIF(Vertices[Closeness Centrality],"&gt;= "&amp;L50)-COUNTIF(Vertices[Closeness Centrality],"&gt;="&amp;L51)</f>
        <v>0</v>
      </c>
      <c r="N50" s="39">
        <f t="shared" si="15"/>
        <v>0.1400420909090908</v>
      </c>
      <c r="O50" s="40">
        <f>COUNTIF(Vertices[Eigenvector Centrality],"&gt;= "&amp;N50)-COUNTIF(Vertices[Eigenvector Centrality],"&gt;="&amp;N51)</f>
        <v>0</v>
      </c>
      <c r="P50" s="39">
        <f t="shared" si="16"/>
        <v>1.980334072727274</v>
      </c>
      <c r="Q50" s="40">
        <f>COUNTIF(Vertices[PageRank],"&gt;= "&amp;P50)-COUNTIF(Vertices[PageRank],"&gt;="&amp;P51)</f>
        <v>0</v>
      </c>
      <c r="R50" s="39">
        <f t="shared" si="17"/>
        <v>0.6545454545454547</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4.0363636363636335</v>
      </c>
      <c r="I51" s="42">
        <f>COUNTIF(Vertices[Out-Degree],"&gt;= "&amp;H51)-COUNTIF(Vertices[Out-Degree],"&gt;="&amp;H52)</f>
        <v>0</v>
      </c>
      <c r="J51" s="41">
        <f t="shared" si="13"/>
        <v>40.36363636363636</v>
      </c>
      <c r="K51" s="42">
        <f>COUNTIF(Vertices[Betweenness Centrality],"&gt;= "&amp;J51)-COUNTIF(Vertices[Betweenness Centrality],"&gt;="&amp;J52)</f>
        <v>0</v>
      </c>
      <c r="L51" s="41">
        <f t="shared" si="14"/>
        <v>0.07242401818181826</v>
      </c>
      <c r="M51" s="42">
        <f>COUNTIF(Vertices[Closeness Centrality],"&gt;= "&amp;L51)-COUNTIF(Vertices[Closeness Centrality],"&gt;="&amp;L52)</f>
        <v>0</v>
      </c>
      <c r="N51" s="41">
        <f t="shared" si="15"/>
        <v>0.14287345454545444</v>
      </c>
      <c r="O51" s="42">
        <f>COUNTIF(Vertices[Eigenvector Centrality],"&gt;= "&amp;N51)-COUNTIF(Vertices[Eigenvector Centrality],"&gt;="&amp;N52)</f>
        <v>0</v>
      </c>
      <c r="P51" s="41">
        <f t="shared" si="16"/>
        <v>2.020388963636365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4.145454545454543</v>
      </c>
      <c r="I52" s="40">
        <f>COUNTIF(Vertices[Out-Degree],"&gt;= "&amp;H52)-COUNTIF(Vertices[Out-Degree],"&gt;="&amp;H53)</f>
        <v>0</v>
      </c>
      <c r="J52" s="39">
        <f t="shared" si="13"/>
        <v>41.45454545454545</v>
      </c>
      <c r="K52" s="40">
        <f>COUNTIF(Vertices[Betweenness Centrality],"&gt;= "&amp;J52)-COUNTIF(Vertices[Betweenness Centrality],"&gt;="&amp;J53)</f>
        <v>0</v>
      </c>
      <c r="L52" s="39">
        <f t="shared" si="14"/>
        <v>0.07303007272727281</v>
      </c>
      <c r="M52" s="40">
        <f>COUNTIF(Vertices[Closeness Centrality],"&gt;= "&amp;L52)-COUNTIF(Vertices[Closeness Centrality],"&gt;="&amp;L53)</f>
        <v>0</v>
      </c>
      <c r="N52" s="39">
        <f t="shared" si="15"/>
        <v>0.14570481818181807</v>
      </c>
      <c r="O52" s="40">
        <f>COUNTIF(Vertices[Eigenvector Centrality],"&gt;= "&amp;N52)-COUNTIF(Vertices[Eigenvector Centrality],"&gt;="&amp;N53)</f>
        <v>0</v>
      </c>
      <c r="P52" s="39">
        <f t="shared" si="16"/>
        <v>2.060443854545456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4.254545454545452</v>
      </c>
      <c r="I53" s="42">
        <f>COUNTIF(Vertices[Out-Degree],"&gt;= "&amp;H53)-COUNTIF(Vertices[Out-Degree],"&gt;="&amp;H54)</f>
        <v>0</v>
      </c>
      <c r="J53" s="41">
        <f t="shared" si="13"/>
        <v>42.54545454545455</v>
      </c>
      <c r="K53" s="42">
        <f>COUNTIF(Vertices[Betweenness Centrality],"&gt;= "&amp;J53)-COUNTIF(Vertices[Betweenness Centrality],"&gt;="&amp;J54)</f>
        <v>0</v>
      </c>
      <c r="L53" s="41">
        <f t="shared" si="14"/>
        <v>0.07363612727272736</v>
      </c>
      <c r="M53" s="42">
        <f>COUNTIF(Vertices[Closeness Centrality],"&gt;= "&amp;L53)-COUNTIF(Vertices[Closeness Centrality],"&gt;="&amp;L54)</f>
        <v>0</v>
      </c>
      <c r="N53" s="41">
        <f t="shared" si="15"/>
        <v>0.1485361818181817</v>
      </c>
      <c r="O53" s="42">
        <f>COUNTIF(Vertices[Eigenvector Centrality],"&gt;= "&amp;N53)-COUNTIF(Vertices[Eigenvector Centrality],"&gt;="&amp;N54)</f>
        <v>0</v>
      </c>
      <c r="P53" s="41">
        <f t="shared" si="16"/>
        <v>2.100498745454547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4.3636363636363615</v>
      </c>
      <c r="I54" s="40">
        <f>COUNTIF(Vertices[Out-Degree],"&gt;= "&amp;H54)-COUNTIF(Vertices[Out-Degree],"&gt;="&amp;H55)</f>
        <v>0</v>
      </c>
      <c r="J54" s="39">
        <f t="shared" si="13"/>
        <v>43.63636363636364</v>
      </c>
      <c r="K54" s="40">
        <f>COUNTIF(Vertices[Betweenness Centrality],"&gt;= "&amp;J54)-COUNTIF(Vertices[Betweenness Centrality],"&gt;="&amp;J55)</f>
        <v>0</v>
      </c>
      <c r="L54" s="39">
        <f t="shared" si="14"/>
        <v>0.07424218181818192</v>
      </c>
      <c r="M54" s="40">
        <f>COUNTIF(Vertices[Closeness Centrality],"&gt;= "&amp;L54)-COUNTIF(Vertices[Closeness Centrality],"&gt;="&amp;L55)</f>
        <v>0</v>
      </c>
      <c r="N54" s="39">
        <f t="shared" si="15"/>
        <v>0.15136754545454534</v>
      </c>
      <c r="O54" s="40">
        <f>COUNTIF(Vertices[Eigenvector Centrality],"&gt;= "&amp;N54)-COUNTIF(Vertices[Eigenvector Centrality],"&gt;="&amp;N55)</f>
        <v>0</v>
      </c>
      <c r="P54" s="39">
        <f t="shared" si="16"/>
        <v>2.140553636363638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4.472727272727271</v>
      </c>
      <c r="I55" s="42">
        <f>COUNTIF(Vertices[Out-Degree],"&gt;= "&amp;H55)-COUNTIF(Vertices[Out-Degree],"&gt;="&amp;H56)</f>
        <v>0</v>
      </c>
      <c r="J55" s="41">
        <f t="shared" si="13"/>
        <v>44.727272727272734</v>
      </c>
      <c r="K55" s="42">
        <f>COUNTIF(Vertices[Betweenness Centrality],"&gt;= "&amp;J55)-COUNTIF(Vertices[Betweenness Centrality],"&gt;="&amp;J56)</f>
        <v>0</v>
      </c>
      <c r="L55" s="41">
        <f t="shared" si="14"/>
        <v>0.07484823636363647</v>
      </c>
      <c r="M55" s="42">
        <f>COUNTIF(Vertices[Closeness Centrality],"&gt;= "&amp;L55)-COUNTIF(Vertices[Closeness Centrality],"&gt;="&amp;L56)</f>
        <v>0</v>
      </c>
      <c r="N55" s="41">
        <f t="shared" si="15"/>
        <v>0.15419890909090897</v>
      </c>
      <c r="O55" s="42">
        <f>COUNTIF(Vertices[Eigenvector Centrality],"&gt;= "&amp;N55)-COUNTIF(Vertices[Eigenvector Centrality],"&gt;="&amp;N56)</f>
        <v>0</v>
      </c>
      <c r="P55" s="41">
        <f t="shared" si="16"/>
        <v>2.180608527272729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4.58181818181818</v>
      </c>
      <c r="I56" s="40">
        <f>COUNTIF(Vertices[Out-Degree],"&gt;= "&amp;H56)-COUNTIF(Vertices[Out-Degree],"&gt;="&amp;H57)</f>
        <v>0</v>
      </c>
      <c r="J56" s="39">
        <f t="shared" si="13"/>
        <v>45.81818181818183</v>
      </c>
      <c r="K56" s="40">
        <f>COUNTIF(Vertices[Betweenness Centrality],"&gt;= "&amp;J56)-COUNTIF(Vertices[Betweenness Centrality],"&gt;="&amp;J57)</f>
        <v>0</v>
      </c>
      <c r="L56" s="39">
        <f t="shared" si="14"/>
        <v>0.07545429090909102</v>
      </c>
      <c r="M56" s="40">
        <f>COUNTIF(Vertices[Closeness Centrality],"&gt;= "&amp;L56)-COUNTIF(Vertices[Closeness Centrality],"&gt;="&amp;L57)</f>
        <v>0</v>
      </c>
      <c r="N56" s="39">
        <f t="shared" si="15"/>
        <v>0.1570302727272726</v>
      </c>
      <c r="O56" s="40">
        <f>COUNTIF(Vertices[Eigenvector Centrality],"&gt;= "&amp;N56)-COUNTIF(Vertices[Eigenvector Centrality],"&gt;="&amp;N57)</f>
        <v>3</v>
      </c>
      <c r="P56" s="39">
        <f t="shared" si="16"/>
        <v>2.22066341818182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6</v>
      </c>
      <c r="I57" s="44">
        <f>COUNTIF(Vertices[Out-Degree],"&gt;= "&amp;H57)-COUNTIF(Vertices[Out-Degree],"&gt;="&amp;H58)</f>
        <v>1</v>
      </c>
      <c r="J57" s="43">
        <f>MAX(Vertices[Betweenness Centrality])</f>
        <v>60</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0.193838</v>
      </c>
      <c r="O57" s="44">
        <f>COUNTIF(Vertices[Eigenvector Centrality],"&gt;= "&amp;N57)-COUNTIF(Vertices[Eigenvector Centrality],"&gt;="&amp;N58)</f>
        <v>1</v>
      </c>
      <c r="P57" s="43">
        <f>MAX(Vertices[PageRank])</f>
        <v>2.741377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60</v>
      </c>
    </row>
    <row r="99" spans="1:2" ht="15">
      <c r="A99" s="35" t="s">
        <v>102</v>
      </c>
      <c r="B99" s="49">
        <f>_xlfn.IFERROR(AVERAGE(Vertices[Betweenness Centrality]),NoMetricMessage)</f>
        <v>9.6</v>
      </c>
    </row>
    <row r="100" spans="1:2" ht="15">
      <c r="A100" s="35" t="s">
        <v>103</v>
      </c>
      <c r="B100" s="49">
        <f>_xlfn.IFERROR(MEDIAN(Vertices[Betweenness Centrality]),NoMetricMessage)</f>
        <v>0</v>
      </c>
    </row>
    <row r="111" spans="1:2" ht="15">
      <c r="A111" s="35" t="s">
        <v>106</v>
      </c>
      <c r="B111" s="49">
        <f>IF(COUNT(Vertices[Closeness Centrality])&gt;0,L2,NoMetricMessage)</f>
        <v>0.05</v>
      </c>
    </row>
    <row r="112" spans="1:2" ht="15">
      <c r="A112" s="35" t="s">
        <v>107</v>
      </c>
      <c r="B112" s="49">
        <f>IF(COUNT(Vertices[Closeness Centrality])&gt;0,L57,NoMetricMessage)</f>
        <v>0.083333</v>
      </c>
    </row>
    <row r="113" spans="1:2" ht="15">
      <c r="A113" s="35" t="s">
        <v>108</v>
      </c>
      <c r="B113" s="49">
        <f>_xlfn.IFERROR(AVERAGE(Vertices[Closeness Centrality]),NoMetricMessage)</f>
        <v>0.05547620000000001</v>
      </c>
    </row>
    <row r="114" spans="1:2" ht="15">
      <c r="A114" s="35" t="s">
        <v>109</v>
      </c>
      <c r="B114" s="49">
        <f>_xlfn.IFERROR(MEDIAN(Vertices[Closeness Centrality]),NoMetricMessage)</f>
        <v>0.05</v>
      </c>
    </row>
    <row r="125" spans="1:2" ht="15">
      <c r="A125" s="35" t="s">
        <v>112</v>
      </c>
      <c r="B125" s="49">
        <f>IF(COUNT(Vertices[Eigenvector Centrality])&gt;0,N2,NoMetricMessage)</f>
        <v>0.038113</v>
      </c>
    </row>
    <row r="126" spans="1:2" ht="15">
      <c r="A126" s="35" t="s">
        <v>113</v>
      </c>
      <c r="B126" s="49">
        <f>IF(COUNT(Vertices[Eigenvector Centrality])&gt;0,N57,NoMetricMessage)</f>
        <v>0.193838</v>
      </c>
    </row>
    <row r="127" spans="1:2" ht="15">
      <c r="A127" s="35" t="s">
        <v>114</v>
      </c>
      <c r="B127" s="49">
        <f>_xlfn.IFERROR(AVERAGE(Vertices[Eigenvector Centrality]),NoMetricMessage)</f>
        <v>0.09999989999999997</v>
      </c>
    </row>
    <row r="128" spans="1:2" ht="15">
      <c r="A128" s="35" t="s">
        <v>115</v>
      </c>
      <c r="B128" s="49">
        <f>_xlfn.IFERROR(MEDIAN(Vertices[Eigenvector Centrality]),NoMetricMessage)</f>
        <v>0.0795765</v>
      </c>
    </row>
    <row r="139" spans="1:2" ht="15">
      <c r="A139" s="35" t="s">
        <v>140</v>
      </c>
      <c r="B139" s="49">
        <f>IF(COUNT(Vertices[PageRank])&gt;0,P2,NoMetricMessage)</f>
        <v>0.538358</v>
      </c>
    </row>
    <row r="140" spans="1:2" ht="15">
      <c r="A140" s="35" t="s">
        <v>141</v>
      </c>
      <c r="B140" s="49">
        <f>IF(COUNT(Vertices[PageRank])&gt;0,P57,NoMetricMessage)</f>
        <v>2.741377</v>
      </c>
    </row>
    <row r="141" spans="1:2" ht="15">
      <c r="A141" s="35" t="s">
        <v>142</v>
      </c>
      <c r="B141" s="49">
        <f>_xlfn.IFERROR(AVERAGE(Vertices[PageRank]),NoMetricMessage)</f>
        <v>0.9999474000000002</v>
      </c>
    </row>
    <row r="142" spans="1:2" ht="15">
      <c r="A142" s="35" t="s">
        <v>143</v>
      </c>
      <c r="B142" s="49">
        <f>_xlfn.IFERROR(MEDIAN(Vertices[PageRank]),NoMetricMessage)</f>
        <v>0.7922905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0.26666666666666666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400</v>
      </c>
    </row>
    <row r="24" spans="10:11" ht="409.5">
      <c r="J24" t="s">
        <v>401</v>
      </c>
      <c r="K24" s="13" t="s">
        <v>544</v>
      </c>
    </row>
    <row r="25" spans="10:11" ht="15">
      <c r="J25" t="s">
        <v>402</v>
      </c>
      <c r="K25" t="b">
        <v>0</v>
      </c>
    </row>
    <row r="26" spans="10:11" ht="15">
      <c r="J26" t="s">
        <v>542</v>
      </c>
      <c r="K26" t="s">
        <v>543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411</v>
      </c>
      <c r="B2" s="128" t="s">
        <v>412</v>
      </c>
      <c r="C2" s="67" t="s">
        <v>413</v>
      </c>
    </row>
    <row r="3" spans="1:3" ht="15">
      <c r="A3" s="127" t="s">
        <v>404</v>
      </c>
      <c r="B3" s="127" t="s">
        <v>404</v>
      </c>
      <c r="C3" s="36">
        <v>9</v>
      </c>
    </row>
    <row r="4" spans="1:3" ht="15">
      <c r="A4" s="127" t="s">
        <v>404</v>
      </c>
      <c r="B4" s="127" t="s">
        <v>405</v>
      </c>
      <c r="C4" s="36">
        <v>2</v>
      </c>
    </row>
    <row r="5" spans="1:3" ht="15">
      <c r="A5" s="127" t="s">
        <v>405</v>
      </c>
      <c r="B5" s="127" t="s">
        <v>405</v>
      </c>
      <c r="C5" s="36">
        <v>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419</v>
      </c>
      <c r="B1" s="13" t="s">
        <v>420</v>
      </c>
      <c r="C1" s="85" t="s">
        <v>421</v>
      </c>
      <c r="D1" s="85" t="s">
        <v>423</v>
      </c>
      <c r="E1" s="13" t="s">
        <v>422</v>
      </c>
      <c r="F1" s="13" t="s">
        <v>424</v>
      </c>
    </row>
    <row r="2" spans="1:6" ht="15">
      <c r="A2" s="89" t="s">
        <v>229</v>
      </c>
      <c r="B2" s="85">
        <v>1</v>
      </c>
      <c r="C2" s="85"/>
      <c r="D2" s="85"/>
      <c r="E2" s="89" t="s">
        <v>229</v>
      </c>
      <c r="F2" s="85">
        <v>1</v>
      </c>
    </row>
    <row r="5" spans="1:6" ht="15" customHeight="1">
      <c r="A5" s="13" t="s">
        <v>426</v>
      </c>
      <c r="B5" s="13" t="s">
        <v>420</v>
      </c>
      <c r="C5" s="85" t="s">
        <v>427</v>
      </c>
      <c r="D5" s="85" t="s">
        <v>423</v>
      </c>
      <c r="E5" s="13" t="s">
        <v>428</v>
      </c>
      <c r="F5" s="13" t="s">
        <v>424</v>
      </c>
    </row>
    <row r="6" spans="1:6" ht="15">
      <c r="A6" s="85" t="s">
        <v>230</v>
      </c>
      <c r="B6" s="85">
        <v>1</v>
      </c>
      <c r="C6" s="85"/>
      <c r="D6" s="85"/>
      <c r="E6" s="85" t="s">
        <v>230</v>
      </c>
      <c r="F6" s="85">
        <v>1</v>
      </c>
    </row>
    <row r="9" spans="1:6" ht="15" customHeight="1">
      <c r="A9" s="13" t="s">
        <v>430</v>
      </c>
      <c r="B9" s="13" t="s">
        <v>420</v>
      </c>
      <c r="C9" s="13" t="s">
        <v>437</v>
      </c>
      <c r="D9" s="13" t="s">
        <v>423</v>
      </c>
      <c r="E9" s="85" t="s">
        <v>438</v>
      </c>
      <c r="F9" s="85" t="s">
        <v>424</v>
      </c>
    </row>
    <row r="10" spans="1:6" ht="15">
      <c r="A10" s="85" t="s">
        <v>431</v>
      </c>
      <c r="B10" s="85">
        <v>2</v>
      </c>
      <c r="C10" s="85" t="s">
        <v>431</v>
      </c>
      <c r="D10" s="85">
        <v>2</v>
      </c>
      <c r="E10" s="85"/>
      <c r="F10" s="85"/>
    </row>
    <row r="11" spans="1:6" ht="15">
      <c r="A11" s="85" t="s">
        <v>432</v>
      </c>
      <c r="B11" s="85">
        <v>2</v>
      </c>
      <c r="C11" s="85" t="s">
        <v>432</v>
      </c>
      <c r="D11" s="85">
        <v>2</v>
      </c>
      <c r="E11" s="85"/>
      <c r="F11" s="85"/>
    </row>
    <row r="12" spans="1:6" ht="15">
      <c r="A12" s="85" t="s">
        <v>433</v>
      </c>
      <c r="B12" s="85">
        <v>1</v>
      </c>
      <c r="C12" s="85" t="s">
        <v>433</v>
      </c>
      <c r="D12" s="85">
        <v>1</v>
      </c>
      <c r="E12" s="85"/>
      <c r="F12" s="85"/>
    </row>
    <row r="13" spans="1:6" ht="15">
      <c r="A13" s="85" t="s">
        <v>434</v>
      </c>
      <c r="B13" s="85">
        <v>1</v>
      </c>
      <c r="C13" s="85" t="s">
        <v>434</v>
      </c>
      <c r="D13" s="85">
        <v>1</v>
      </c>
      <c r="E13" s="85"/>
      <c r="F13" s="85"/>
    </row>
    <row r="14" spans="1:6" ht="15">
      <c r="A14" s="85" t="s">
        <v>435</v>
      </c>
      <c r="B14" s="85">
        <v>1</v>
      </c>
      <c r="C14" s="85" t="s">
        <v>435</v>
      </c>
      <c r="D14" s="85">
        <v>1</v>
      </c>
      <c r="E14" s="85"/>
      <c r="F14" s="85"/>
    </row>
    <row r="15" spans="1:6" ht="15">
      <c r="A15" s="85" t="s">
        <v>436</v>
      </c>
      <c r="B15" s="85">
        <v>1</v>
      </c>
      <c r="C15" s="85" t="s">
        <v>436</v>
      </c>
      <c r="D15" s="85">
        <v>1</v>
      </c>
      <c r="E15" s="85"/>
      <c r="F15" s="85"/>
    </row>
    <row r="18" spans="1:6" ht="15" customHeight="1">
      <c r="A18" s="13" t="s">
        <v>440</v>
      </c>
      <c r="B18" s="13" t="s">
        <v>420</v>
      </c>
      <c r="C18" s="13" t="s">
        <v>448</v>
      </c>
      <c r="D18" s="13" t="s">
        <v>423</v>
      </c>
      <c r="E18" s="13" t="s">
        <v>451</v>
      </c>
      <c r="F18" s="13" t="s">
        <v>424</v>
      </c>
    </row>
    <row r="19" spans="1:6" ht="15">
      <c r="A19" s="91" t="s">
        <v>441</v>
      </c>
      <c r="B19" s="91">
        <v>19</v>
      </c>
      <c r="C19" s="91" t="s">
        <v>220</v>
      </c>
      <c r="D19" s="91">
        <v>3</v>
      </c>
      <c r="E19" s="91" t="s">
        <v>446</v>
      </c>
      <c r="F19" s="91">
        <v>3</v>
      </c>
    </row>
    <row r="20" spans="1:6" ht="15">
      <c r="A20" s="91" t="s">
        <v>442</v>
      </c>
      <c r="B20" s="91">
        <v>0</v>
      </c>
      <c r="C20" s="91" t="s">
        <v>221</v>
      </c>
      <c r="D20" s="91">
        <v>2</v>
      </c>
      <c r="E20" s="91" t="s">
        <v>213</v>
      </c>
      <c r="F20" s="91">
        <v>3</v>
      </c>
    </row>
    <row r="21" spans="1:6" ht="15">
      <c r="A21" s="91" t="s">
        <v>443</v>
      </c>
      <c r="B21" s="91">
        <v>0</v>
      </c>
      <c r="C21" s="91" t="s">
        <v>219</v>
      </c>
      <c r="D21" s="91">
        <v>2</v>
      </c>
      <c r="E21" s="91" t="s">
        <v>214</v>
      </c>
      <c r="F21" s="91">
        <v>3</v>
      </c>
    </row>
    <row r="22" spans="1:6" ht="15">
      <c r="A22" s="91" t="s">
        <v>444</v>
      </c>
      <c r="B22" s="91">
        <v>66</v>
      </c>
      <c r="C22" s="91" t="s">
        <v>218</v>
      </c>
      <c r="D22" s="91">
        <v>2</v>
      </c>
      <c r="E22" s="91" t="s">
        <v>447</v>
      </c>
      <c r="F22" s="91">
        <v>3</v>
      </c>
    </row>
    <row r="23" spans="1:6" ht="15">
      <c r="A23" s="91" t="s">
        <v>445</v>
      </c>
      <c r="B23" s="91">
        <v>85</v>
      </c>
      <c r="C23" s="91" t="s">
        <v>449</v>
      </c>
      <c r="D23" s="91">
        <v>2</v>
      </c>
      <c r="E23" s="91" t="s">
        <v>452</v>
      </c>
      <c r="F23" s="91">
        <v>3</v>
      </c>
    </row>
    <row r="24" spans="1:6" ht="15">
      <c r="A24" s="91" t="s">
        <v>214</v>
      </c>
      <c r="B24" s="91">
        <v>5</v>
      </c>
      <c r="C24" s="91" t="s">
        <v>450</v>
      </c>
      <c r="D24" s="91">
        <v>2</v>
      </c>
      <c r="E24" s="91" t="s">
        <v>453</v>
      </c>
      <c r="F24" s="91">
        <v>3</v>
      </c>
    </row>
    <row r="25" spans="1:6" ht="15">
      <c r="A25" s="91" t="s">
        <v>220</v>
      </c>
      <c r="B25" s="91">
        <v>3</v>
      </c>
      <c r="C25" s="91" t="s">
        <v>214</v>
      </c>
      <c r="D25" s="91">
        <v>2</v>
      </c>
      <c r="E25" s="91" t="s">
        <v>216</v>
      </c>
      <c r="F25" s="91">
        <v>3</v>
      </c>
    </row>
    <row r="26" spans="1:6" ht="15">
      <c r="A26" s="91" t="s">
        <v>446</v>
      </c>
      <c r="B26" s="91">
        <v>3</v>
      </c>
      <c r="C26" s="91"/>
      <c r="D26" s="91"/>
      <c r="E26" s="91" t="s">
        <v>454</v>
      </c>
      <c r="F26" s="91">
        <v>3</v>
      </c>
    </row>
    <row r="27" spans="1:6" ht="15">
      <c r="A27" s="91" t="s">
        <v>213</v>
      </c>
      <c r="B27" s="91">
        <v>3</v>
      </c>
      <c r="C27" s="91"/>
      <c r="D27" s="91"/>
      <c r="E27" s="91" t="s">
        <v>455</v>
      </c>
      <c r="F27" s="91">
        <v>3</v>
      </c>
    </row>
    <row r="28" spans="1:6" ht="15">
      <c r="A28" s="91" t="s">
        <v>447</v>
      </c>
      <c r="B28" s="91">
        <v>3</v>
      </c>
      <c r="C28" s="91"/>
      <c r="D28" s="91"/>
      <c r="E28" s="91" t="s">
        <v>212</v>
      </c>
      <c r="F28" s="91">
        <v>2</v>
      </c>
    </row>
    <row r="31" spans="1:6" ht="15" customHeight="1">
      <c r="A31" s="13" t="s">
        <v>459</v>
      </c>
      <c r="B31" s="13" t="s">
        <v>420</v>
      </c>
      <c r="C31" s="85" t="s">
        <v>469</v>
      </c>
      <c r="D31" s="85" t="s">
        <v>423</v>
      </c>
      <c r="E31" s="13" t="s">
        <v>470</v>
      </c>
      <c r="F31" s="13" t="s">
        <v>424</v>
      </c>
    </row>
    <row r="32" spans="1:6" ht="15">
      <c r="A32" s="91" t="s">
        <v>460</v>
      </c>
      <c r="B32" s="91">
        <v>3</v>
      </c>
      <c r="C32" s="91"/>
      <c r="D32" s="91"/>
      <c r="E32" s="91" t="s">
        <v>460</v>
      </c>
      <c r="F32" s="91">
        <v>3</v>
      </c>
    </row>
    <row r="33" spans="1:6" ht="15">
      <c r="A33" s="91" t="s">
        <v>461</v>
      </c>
      <c r="B33" s="91">
        <v>3</v>
      </c>
      <c r="C33" s="91"/>
      <c r="D33" s="91"/>
      <c r="E33" s="91" t="s">
        <v>461</v>
      </c>
      <c r="F33" s="91">
        <v>3</v>
      </c>
    </row>
    <row r="34" spans="1:6" ht="15">
      <c r="A34" s="91" t="s">
        <v>462</v>
      </c>
      <c r="B34" s="91">
        <v>3</v>
      </c>
      <c r="C34" s="91"/>
      <c r="D34" s="91"/>
      <c r="E34" s="91" t="s">
        <v>462</v>
      </c>
      <c r="F34" s="91">
        <v>3</v>
      </c>
    </row>
    <row r="35" spans="1:6" ht="15">
      <c r="A35" s="91" t="s">
        <v>463</v>
      </c>
      <c r="B35" s="91">
        <v>3</v>
      </c>
      <c r="C35" s="91"/>
      <c r="D35" s="91"/>
      <c r="E35" s="91" t="s">
        <v>463</v>
      </c>
      <c r="F35" s="91">
        <v>3</v>
      </c>
    </row>
    <row r="36" spans="1:6" ht="15">
      <c r="A36" s="91" t="s">
        <v>464</v>
      </c>
      <c r="B36" s="91">
        <v>3</v>
      </c>
      <c r="C36" s="91"/>
      <c r="D36" s="91"/>
      <c r="E36" s="91" t="s">
        <v>464</v>
      </c>
      <c r="F36" s="91">
        <v>3</v>
      </c>
    </row>
    <row r="37" spans="1:6" ht="15">
      <c r="A37" s="91" t="s">
        <v>465</v>
      </c>
      <c r="B37" s="91">
        <v>3</v>
      </c>
      <c r="C37" s="91"/>
      <c r="D37" s="91"/>
      <c r="E37" s="91" t="s">
        <v>465</v>
      </c>
      <c r="F37" s="91">
        <v>3</v>
      </c>
    </row>
    <row r="38" spans="1:6" ht="15">
      <c r="A38" s="91" t="s">
        <v>466</v>
      </c>
      <c r="B38" s="91">
        <v>3</v>
      </c>
      <c r="C38" s="91"/>
      <c r="D38" s="91"/>
      <c r="E38" s="91" t="s">
        <v>466</v>
      </c>
      <c r="F38" s="91">
        <v>3</v>
      </c>
    </row>
    <row r="39" spans="1:6" ht="15">
      <c r="A39" s="91" t="s">
        <v>467</v>
      </c>
      <c r="B39" s="91">
        <v>3</v>
      </c>
      <c r="C39" s="91"/>
      <c r="D39" s="91"/>
      <c r="E39" s="91" t="s">
        <v>467</v>
      </c>
      <c r="F39" s="91">
        <v>3</v>
      </c>
    </row>
    <row r="40" spans="1:6" ht="15">
      <c r="A40" s="91" t="s">
        <v>468</v>
      </c>
      <c r="B40" s="91">
        <v>2</v>
      </c>
      <c r="C40" s="91"/>
      <c r="D40" s="91"/>
      <c r="E40" s="91" t="s">
        <v>468</v>
      </c>
      <c r="F40" s="91">
        <v>2</v>
      </c>
    </row>
    <row r="43" spans="1:6" ht="15" customHeight="1">
      <c r="A43" s="13" t="s">
        <v>473</v>
      </c>
      <c r="B43" s="13" t="s">
        <v>420</v>
      </c>
      <c r="C43" s="13" t="s">
        <v>475</v>
      </c>
      <c r="D43" s="13" t="s">
        <v>423</v>
      </c>
      <c r="E43" s="85" t="s">
        <v>476</v>
      </c>
      <c r="F43" s="85" t="s">
        <v>424</v>
      </c>
    </row>
    <row r="44" spans="1:6" ht="15">
      <c r="A44" s="85" t="s">
        <v>221</v>
      </c>
      <c r="B44" s="85">
        <v>2</v>
      </c>
      <c r="C44" s="85" t="s">
        <v>221</v>
      </c>
      <c r="D44" s="85">
        <v>2</v>
      </c>
      <c r="E44" s="85"/>
      <c r="F44" s="85"/>
    </row>
    <row r="47" spans="1:6" ht="15" customHeight="1">
      <c r="A47" s="13" t="s">
        <v>474</v>
      </c>
      <c r="B47" s="13" t="s">
        <v>420</v>
      </c>
      <c r="C47" s="13" t="s">
        <v>477</v>
      </c>
      <c r="D47" s="13" t="s">
        <v>423</v>
      </c>
      <c r="E47" s="13" t="s">
        <v>478</v>
      </c>
      <c r="F47" s="13" t="s">
        <v>424</v>
      </c>
    </row>
    <row r="48" spans="1:6" ht="15">
      <c r="A48" s="85" t="s">
        <v>214</v>
      </c>
      <c r="B48" s="85">
        <v>5</v>
      </c>
      <c r="C48" s="85" t="s">
        <v>220</v>
      </c>
      <c r="D48" s="85">
        <v>2</v>
      </c>
      <c r="E48" s="85" t="s">
        <v>213</v>
      </c>
      <c r="F48" s="85">
        <v>3</v>
      </c>
    </row>
    <row r="49" spans="1:6" ht="15">
      <c r="A49" s="85" t="s">
        <v>213</v>
      </c>
      <c r="B49" s="85">
        <v>3</v>
      </c>
      <c r="C49" s="85" t="s">
        <v>219</v>
      </c>
      <c r="D49" s="85">
        <v>2</v>
      </c>
      <c r="E49" s="85" t="s">
        <v>214</v>
      </c>
      <c r="F49" s="85">
        <v>3</v>
      </c>
    </row>
    <row r="50" spans="1:6" ht="15">
      <c r="A50" s="85" t="s">
        <v>216</v>
      </c>
      <c r="B50" s="85">
        <v>3</v>
      </c>
      <c r="C50" s="85" t="s">
        <v>218</v>
      </c>
      <c r="D50" s="85">
        <v>2</v>
      </c>
      <c r="E50" s="85" t="s">
        <v>216</v>
      </c>
      <c r="F50" s="85">
        <v>3</v>
      </c>
    </row>
    <row r="51" spans="1:6" ht="15">
      <c r="A51" s="85" t="s">
        <v>220</v>
      </c>
      <c r="B51" s="85">
        <v>2</v>
      </c>
      <c r="C51" s="85" t="s">
        <v>214</v>
      </c>
      <c r="D51" s="85">
        <v>2</v>
      </c>
      <c r="E51" s="85" t="s">
        <v>212</v>
      </c>
      <c r="F51" s="85">
        <v>2</v>
      </c>
    </row>
    <row r="52" spans="1:6" ht="15">
      <c r="A52" s="85" t="s">
        <v>219</v>
      </c>
      <c r="B52" s="85">
        <v>2</v>
      </c>
      <c r="C52" s="85" t="s">
        <v>217</v>
      </c>
      <c r="D52" s="85">
        <v>1</v>
      </c>
      <c r="E52" s="85"/>
      <c r="F52" s="85"/>
    </row>
    <row r="53" spans="1:6" ht="15">
      <c r="A53" s="85" t="s">
        <v>218</v>
      </c>
      <c r="B53" s="85">
        <v>2</v>
      </c>
      <c r="C53" s="85"/>
      <c r="D53" s="85"/>
      <c r="E53" s="85"/>
      <c r="F53" s="85"/>
    </row>
    <row r="54" spans="1:6" ht="15">
      <c r="A54" s="85" t="s">
        <v>212</v>
      </c>
      <c r="B54" s="85">
        <v>2</v>
      </c>
      <c r="C54" s="85"/>
      <c r="D54" s="85"/>
      <c r="E54" s="85"/>
      <c r="F54" s="85"/>
    </row>
    <row r="55" spans="1:6" ht="15">
      <c r="A55" s="85" t="s">
        <v>217</v>
      </c>
      <c r="B55" s="85">
        <v>1</v>
      </c>
      <c r="C55" s="85"/>
      <c r="D55" s="85"/>
      <c r="E55" s="85"/>
      <c r="F55" s="85"/>
    </row>
    <row r="58" spans="1:6" ht="15" customHeight="1">
      <c r="A58" s="13" t="s">
        <v>483</v>
      </c>
      <c r="B58" s="13" t="s">
        <v>420</v>
      </c>
      <c r="C58" s="13" t="s">
        <v>484</v>
      </c>
      <c r="D58" s="13" t="s">
        <v>423</v>
      </c>
      <c r="E58" s="13" t="s">
        <v>485</v>
      </c>
      <c r="F58" s="13" t="s">
        <v>424</v>
      </c>
    </row>
    <row r="59" spans="1:6" ht="15">
      <c r="A59" s="124" t="s">
        <v>213</v>
      </c>
      <c r="B59" s="85">
        <v>13863</v>
      </c>
      <c r="C59" s="124" t="s">
        <v>219</v>
      </c>
      <c r="D59" s="85">
        <v>8427</v>
      </c>
      <c r="E59" s="124" t="s">
        <v>213</v>
      </c>
      <c r="F59" s="85">
        <v>13863</v>
      </c>
    </row>
    <row r="60" spans="1:6" ht="15">
      <c r="A60" s="124" t="s">
        <v>219</v>
      </c>
      <c r="B60" s="85">
        <v>8427</v>
      </c>
      <c r="C60" s="124" t="s">
        <v>215</v>
      </c>
      <c r="D60" s="85">
        <v>2822</v>
      </c>
      <c r="E60" s="124" t="s">
        <v>212</v>
      </c>
      <c r="F60" s="85">
        <v>365</v>
      </c>
    </row>
    <row r="61" spans="1:6" ht="15">
      <c r="A61" s="124" t="s">
        <v>215</v>
      </c>
      <c r="B61" s="85">
        <v>2822</v>
      </c>
      <c r="C61" s="124" t="s">
        <v>220</v>
      </c>
      <c r="D61" s="85">
        <v>2202</v>
      </c>
      <c r="E61" s="124" t="s">
        <v>214</v>
      </c>
      <c r="F61" s="85">
        <v>172</v>
      </c>
    </row>
    <row r="62" spans="1:6" ht="15">
      <c r="A62" s="124" t="s">
        <v>220</v>
      </c>
      <c r="B62" s="85">
        <v>2202</v>
      </c>
      <c r="C62" s="124" t="s">
        <v>218</v>
      </c>
      <c r="D62" s="85">
        <v>1339</v>
      </c>
      <c r="E62" s="124" t="s">
        <v>216</v>
      </c>
      <c r="F62" s="85">
        <v>119</v>
      </c>
    </row>
    <row r="63" spans="1:6" ht="15">
      <c r="A63" s="124" t="s">
        <v>218</v>
      </c>
      <c r="B63" s="85">
        <v>1339</v>
      </c>
      <c r="C63" s="124" t="s">
        <v>217</v>
      </c>
      <c r="D63" s="85">
        <v>89</v>
      </c>
      <c r="E63" s="124"/>
      <c r="F63" s="85"/>
    </row>
    <row r="64" spans="1:6" ht="15">
      <c r="A64" s="124" t="s">
        <v>212</v>
      </c>
      <c r="B64" s="85">
        <v>365</v>
      </c>
      <c r="C64" s="124" t="s">
        <v>221</v>
      </c>
      <c r="D64" s="85">
        <v>13</v>
      </c>
      <c r="E64" s="124"/>
      <c r="F64" s="85"/>
    </row>
    <row r="65" spans="1:6" ht="15">
      <c r="A65" s="124" t="s">
        <v>214</v>
      </c>
      <c r="B65" s="85">
        <v>172</v>
      </c>
      <c r="C65" s="124"/>
      <c r="D65" s="85"/>
      <c r="E65" s="124"/>
      <c r="F65" s="85"/>
    </row>
    <row r="66" spans="1:6" ht="15">
      <c r="A66" s="124" t="s">
        <v>216</v>
      </c>
      <c r="B66" s="85">
        <v>119</v>
      </c>
      <c r="C66" s="124"/>
      <c r="D66" s="85"/>
      <c r="E66" s="124"/>
      <c r="F66" s="85"/>
    </row>
    <row r="67" spans="1:6" ht="15">
      <c r="A67" s="124" t="s">
        <v>217</v>
      </c>
      <c r="B67" s="85">
        <v>89</v>
      </c>
      <c r="C67" s="124"/>
      <c r="D67" s="85"/>
      <c r="E67" s="124"/>
      <c r="F67" s="85"/>
    </row>
    <row r="68" spans="1:6" ht="15">
      <c r="A68" s="124" t="s">
        <v>221</v>
      </c>
      <c r="B68" s="85">
        <v>13</v>
      </c>
      <c r="C68" s="124"/>
      <c r="D68" s="85"/>
      <c r="E68" s="124"/>
      <c r="F68" s="85"/>
    </row>
  </sheetData>
  <hyperlinks>
    <hyperlink ref="A2" r:id="rId1" display="https://twitter.com/myVCC/status/1134580429678190592"/>
    <hyperlink ref="E2" r:id="rId2" display="https://twitter.com/myVCC/status/1134580429678190592"/>
  </hyperlinks>
  <printOptions/>
  <pageMargins left="0.7" right="0.7" top="0.75" bottom="0.75" header="0.3" footer="0.3"/>
  <pageSetup orientation="portrait" paperSize="9"/>
  <tableParts>
    <tablePart r:id="rId8"/>
    <tablePart r:id="rId4"/>
    <tablePart r:id="rId10"/>
    <tablePart r:id="rId5"/>
    <tablePart r:id="rId3"/>
    <tablePart r:id="rId9"/>
    <tablePart r:id="rId7"/>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