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<sst xmlns="http://schemas.openxmlformats.org/spreadsheetml/2006/main" count="2760" uniqueCount="854">
  <si>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</si>
  <si>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</si>
  <si>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</si>
  <si>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</si>
  <si>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</si>
  <si>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</si>
  <si>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</si>
  <si>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</si>
  <si>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</si>
  <si>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</si>
  <si>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</si>
  <si>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</si>
  <si>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</si>
  <si>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</si>
  <si>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</si>
  <si>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</si>
  <si>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</si>
  <si>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</si>
  <si>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</si>
  <si>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</si>
  <si>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</si>
  <si>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</si>
  <si>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</si>
  <si>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</si>
  <si>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</si>
  <si>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</si>
  <si>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</si>
  <si>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</si>
  <si>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</si>
  <si>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</si>
  <si>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</si>
  <si>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</si>
  <si>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</si>
  <si>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</si>
  <si>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</si>
  <si>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</si>
  <si>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</si>
  <si>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</si>
  <si>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</si>
  <si>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</si>
  <si>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</si>
  <si>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</si>
  <si>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</si>
  <si>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</si>
  <si>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</si>
  <si>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</si>
  <si>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</si>
  <si>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</si>
  <si>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</si>
  <si>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</si>
  <si>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</si>
  <si>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</si>
  <si>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</si>
  <si>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</si>
  <si>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</si>
  <si>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</si>
  <si>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</si>
  <si>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</si>
  <si>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</si>
  <si>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</si>
  <si>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</si>
  <si>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</si>
  <si>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</si>
  <si>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</si>
  <si>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</si>
  <si>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</si>
  <si>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</si>
  <si>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</si>
  <si>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</si>
  <si>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</si>
  <si>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</si>
  <si>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</si>
  <si>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</si>
  <si>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</si>
  <si>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</si>
  <si>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</si>
  <si>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</si>
  <si>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</si>
  <si>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</si>
  <si>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</si>
  <si>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</si>
  <si>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</si>
  <si>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</si>
  <si>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</si>
  <si>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</si>
  <si>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</si>
  <si>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</si>
  <si>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</si>
  <si>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</si>
  <si>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</si>
  <si>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</si>
  <si>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</si>
  <si>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</si>
  <si>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</si>
  <si>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</si>
  <si>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</si>
  <si>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</si>
  <si>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</si>
  <si>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</si>
  <si>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</si>
  <si>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</si>
  <si>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</si>
  <si>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</si>
  <si>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</si>
  <si>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</si>
  <si>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</si>
  <si>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</si>
  <si>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</si>
  <si>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</si>
  <si>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</si>
  <si>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</si>
  <si>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</si>
  <si>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</si>
  <si>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</si>
  <si>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</si>
  <si>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</si>
  <si>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</si>
  <si>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</si>
  <si>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</si>
  <si>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</si>
  <si>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</si>
  <si>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</si>
  <si>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</si>
  <si>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</si>
  <si>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</si>
  <si>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</si>
  <si>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</si>
  <si>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</si>
  <si>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</si>
  <si>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</si>
  <si>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</si>
  <si>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</si>
  <si>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</si>
  <si>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</si>
  <si>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</si>
  <si>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</si>
  <si>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</si>
  <si>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</si>
  <si>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</si>
  <si>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</si>
  <si>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</si>
  <si>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</si>
  <si>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</si>
  <si>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</si>
  <si>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</si>
  <si>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</si>
  <si>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</si>
  <si>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</si>
  <si>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</si>
  <si>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</si>
  <si>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</si>
  <si>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</si>
  <si>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</si>
  <si>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</si>
  <si>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</si>
  <si>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</si>
  <si>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</si>
  <si>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</si>
  <si>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</si>
  <si>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</si>
  <si>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</si>
  <si>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</si>
  <si>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</si>
  <si>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</si>
  <si>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</si>
  <si>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</si>
  <si>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</si>
  <si>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</si>
  <si>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</si>
  <si>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</si>
  <si>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</si>
  <si>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</si>
  <si>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</si>
  <si>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</si>
  <si>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</si>
  <si>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</si>
  <si>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</si>
  <si>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</si>
  <si>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</si>
  <si>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</si>
  <si>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</si>
  <si>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</si>
  <si>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</si>
  <si>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</si>
  <si>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</si>
  <si>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</si>
  <si>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</si>
  <si>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</si>
  <si>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</si>
  <si>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</si>
  <si>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</si>
  <si>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</si>
  <si>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</si>
  <si>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</si>
  <si>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</si>
  <si>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</si>
  <si>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</si>
  <si>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</si>
  <si>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</si>
  <si>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</si>
  <si>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</si>
  <si>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</si>
  <si>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</si>
  <si>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</si>
  <si>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</si>
  <si>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</si>
  <si>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</si>
  <si>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</si>
  <si>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</si>
  <si>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</si>
  <si>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</si>
  <si>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</si>
  <si>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cgrob513</t>
  </si>
  <si>
    <t>coledonahue11</t>
  </si>
  <si>
    <t>jglover49</t>
  </si>
  <si>
    <t>j_yungbull</t>
  </si>
  <si>
    <t>grind_timessu</t>
  </si>
  <si>
    <t>chrisstrub</t>
  </si>
  <si>
    <t>olovabrahamsson</t>
  </si>
  <si>
    <t>pavloscavelier</t>
  </si>
  <si>
    <t>social_shakeup</t>
  </si>
  <si>
    <t>mars744</t>
  </si>
  <si>
    <t>meganspreer</t>
  </si>
  <si>
    <t>gregoryfca</t>
  </si>
  <si>
    <t>caroliiinejones</t>
  </si>
  <si>
    <t>jwatson_wx</t>
  </si>
  <si>
    <t>danicakombol</t>
  </si>
  <si>
    <t>andreatrnstm</t>
  </si>
  <si>
    <t>philipbotstrom</t>
  </si>
  <si>
    <t>ssu_sverige</t>
  </si>
  <si>
    <t>j_loizeaux</t>
  </si>
  <si>
    <t>marketingprofs</t>
  </si>
  <si>
    <t>kentstate</t>
  </si>
  <si>
    <t>cinnabon</t>
  </si>
  <si>
    <t>benandjerrys</t>
  </si>
  <si>
    <t>theskimm</t>
  </si>
  <si>
    <t>dmweisberg</t>
  </si>
  <si>
    <t>cbzakin</t>
  </si>
  <si>
    <t>Mentions</t>
  </si>
  <si>
    <t>I live-tweeted from the #ssu2019 conference, now you can get more (free!) juicy insights! @J_Loizeaux &amp;amp; I dish on how to successfully approach influencer marketing, social media, &amp;amp; communications. Check it out, https://t.co/n1lh43D46H @GregoryFCA @social_shakeup #PRtips</t>
  </si>
  <si>
    <t>RT @j_yungbull: Another good day of wrk ... when the suns out the cleats out . Working on a outside release wit a slant !! _xD83C__xDFC8_ #ssu2019 https…</t>
  </si>
  <si>
    <t>Another good day of wrk ... when the suns out the cleats out . Working on a outside release wit a slant !! _xD83C__xDFC8_ #ssu2019 https://t.co/y8yn8jjLeI</t>
  </si>
  <si>
    <t>Was great to meet you @caroliiinejones ! #SSU2019 https://t.co/QDVhlhSIoc</t>
  </si>
  <si>
    <t>May 2019 was my fourth time at  #SSU2019, and third time speaking. Of course the event is a terrific opportunity to strengthen connections with friends old and new, like @danicakombol, @JWatson_Wx and the event… https://t.co/HnKXwtCx77</t>
  </si>
  <si>
    <t>Ledarbloggen i NSD: @ssu_sverige kongressar 9-12 augusti. Allt talar nu för att @philipbotstrom och @andreaTRNSTM får förnyat förtroende som ordförande respektive förbundssekreterare. https://t.co/xwnYDte4Pu #svpol #SSU2019</t>
  </si>
  <si>
    <t>RT @OlovAbrahamsson: Ledarbloggen i NSD: @ssu_sverige kongressar 9-12 augusti. Allt talar nu för att @philipbotstrom och @andreaTRNSTM får…</t>
  </si>
  <si>
    <t>RT @cgrob513: I live-tweeted from the #ssu2019 conference, now you can get more (free!) juicy insights! @J_Loizeaux &amp;amp; I dish on how to succ…</t>
  </si>
  <si>
    <t>4 #SSU2019 speakers from @benandjerrys @Cinnabon @KentState @MarketingProfs share social media tips and trends https://t.co/vRDqlZWBxg #socialmarketing</t>
  </si>
  <si>
    <t>RT @ChrisStrub: May 2019 was my fourth time at  #SSU2019, and third time speaking. Of course the event is a terrific opportunity to strengt…</t>
  </si>
  <si>
    <t>Take a closer look inside #SSU2019 with our new video series https://t.co/rWZpuE01Sj #socialmarketing</t>
  </si>
  <si>
    <t>We can't stop smiling thinking about #SSU2019! Get an inside look at what you missed and make sure to mark May 12-14, 2020 on your calendar! https://t.co/P18hYiDVjW https://t.co/2VftTFci3f</t>
  </si>
  <si>
    <t>Just got my copy of @theskimm’s new book, courtesy of the @social_shakeup! Looking forward to reading it. #ssu2019 https://t.co/nNt4WdIvif</t>
  </si>
  <si>
    <t>YASSSSS! Thank you #SSU2019 and @cbzakin and @DMWeisberg! So excited to crack this open! https://t.co/rvxQvxS0nL</t>
  </si>
  <si>
    <t>https://thenewshackers.com/how-to-drive-successful-social-campaigns-according-to-top-brands-and-influencers/</t>
  </si>
  <si>
    <t>https://twitter.com/everywherechris/status/1138415642724511744</t>
  </si>
  <si>
    <t>https://www.instagram.com/p/ByvwFMZpu7B/?igshid=1st4xfbv08fxe</t>
  </si>
  <si>
    <t>https://www.nsd.se/bloggar/ledarbloggen/ssu-laddar-for-kongress/?blog=6811846&amp;entry=11270058</t>
  </si>
  <si>
    <t>https://www.socialshakeupshow.com/video-ssu2019-speakers-summer-social-tips/#.XQJjwTn0tB8.twitter</t>
  </si>
  <si>
    <t>https://www.socialshakeupshow.com/inside-social-shake-up-2019/#.XQfxfyam5yg.twitter</t>
  </si>
  <si>
    <t>https://www.socialshakeupshow.com/inside-social-shake-up-2019/</t>
  </si>
  <si>
    <t>thenewshackers.com</t>
  </si>
  <si>
    <t>twitter.com</t>
  </si>
  <si>
    <t>instagram.com</t>
  </si>
  <si>
    <t>nsd.se</t>
  </si>
  <si>
    <t>socialshakeupshow.com</t>
  </si>
  <si>
    <t>ssu2019 prtips</t>
  </si>
  <si>
    <t>ssu2019</t>
  </si>
  <si>
    <t>svpol ssu2019</t>
  </si>
  <si>
    <t>ssu2019 socialmarketing</t>
  </si>
  <si>
    <t>https://pbs.twimg.com/ext_tw_video_thumb/1138591417129979906/pu/img/HVNX2yZRZ6murKSh.jpg</t>
  </si>
  <si>
    <t>https://pbs.twimg.com/media/D9hIT1pXsAAFKTG.jpg</t>
  </si>
  <si>
    <t>https://pbs.twimg.com/media/D9nTM1hWsAEwY3Q.jpg</t>
  </si>
  <si>
    <t>https://pbs.twimg.com/media/D9rFZZBWkAIpPtw.jpg</t>
  </si>
  <si>
    <t>http://pbs.twimg.com/profile_images/928702838158610432/6Ms1DQbq_normal.jpg</t>
  </si>
  <si>
    <t>http://pbs.twimg.com/profile_images/1118966676358406146/O5MH71Sx_normal.jpg</t>
  </si>
  <si>
    <t>http://pbs.twimg.com/profile_images/1028814286490087427/Q_fJ5olM_normal.jpg</t>
  </si>
  <si>
    <t>http://pbs.twimg.com/profile_images/1132812484371468288/Kw8d5Un9_normal.jpg</t>
  </si>
  <si>
    <t>http://pbs.twimg.com/profile_images/1083110628015919104/pOpzARfj_normal.jpg</t>
  </si>
  <si>
    <t>http://pbs.twimg.com/profile_images/954671197760958464/j63EK4KM_normal.jpg</t>
  </si>
  <si>
    <t>http://pbs.twimg.com/profile_images/896450753304416258/5vgicnfY_normal.jpg</t>
  </si>
  <si>
    <t>http://pbs.twimg.com/profile_images/1082650712956461061/fqUCJLIm_normal.jpg</t>
  </si>
  <si>
    <t>https://twitter.com/#!/cgrob513/status/1136759104607797251</t>
  </si>
  <si>
    <t>https://twitter.com/#!/coledonahue11/status/1138618830941499392</t>
  </si>
  <si>
    <t>https://twitter.com/#!/jglover49/status/1138619795769888770</t>
  </si>
  <si>
    <t>https://twitter.com/#!/j_yungbull/status/1138591485216120843</t>
  </si>
  <si>
    <t>https://twitter.com/#!/grind_timessu/status/1138650162748887040</t>
  </si>
  <si>
    <t>https://twitter.com/#!/chrisstrub/status/1138591695946358786</t>
  </si>
  <si>
    <t>https://twitter.com/#!/chrisstrub/status/1140013758191767552</t>
  </si>
  <si>
    <t>https://twitter.com/#!/olovabrahamsson/status/1141220457863090176</t>
  </si>
  <si>
    <t>https://twitter.com/#!/pavloscavelier/status/1141422131542147072</t>
  </si>
  <si>
    <t>https://twitter.com/#!/social_shakeup/status/1138080047514947584</t>
  </si>
  <si>
    <t>https://twitter.com/#!/social_shakeup/status/1139525472621137921</t>
  </si>
  <si>
    <t>https://twitter.com/#!/social_shakeup/status/1141362852835581955</t>
  </si>
  <si>
    <t>https://twitter.com/#!/social_shakeup/status/1140711100603916290</t>
  </si>
  <si>
    <t>https://twitter.com/#!/social_shakeup/status/1141742370402308096</t>
  </si>
  <si>
    <t>https://twitter.com/#!/mars744/status/1142176207145971712</t>
  </si>
  <si>
    <t>https://twitter.com/#!/meganspreer/status/1142442502680657921</t>
  </si>
  <si>
    <t>1136759104607797251</t>
  </si>
  <si>
    <t>1138618830941499392</t>
  </si>
  <si>
    <t>1138619795769888770</t>
  </si>
  <si>
    <t>1138591485216120843</t>
  </si>
  <si>
    <t>1138650162748887040</t>
  </si>
  <si>
    <t>1138591695946358786</t>
  </si>
  <si>
    <t>1140013758191767552</t>
  </si>
  <si>
    <t>1141220457863090176</t>
  </si>
  <si>
    <t>1141422131542147072</t>
  </si>
  <si>
    <t>1138080047514947584</t>
  </si>
  <si>
    <t>1139525472621137921</t>
  </si>
  <si>
    <t>1141362852835581955</t>
  </si>
  <si>
    <t>1140711100603916290</t>
  </si>
  <si>
    <t>1141742370402308096</t>
  </si>
  <si>
    <t>1142176207145971712</t>
  </si>
  <si>
    <t>1142442502680657921</t>
  </si>
  <si>
    <t/>
  </si>
  <si>
    <t>en</t>
  </si>
  <si>
    <t>sv</t>
  </si>
  <si>
    <t>1138415642724511744</t>
  </si>
  <si>
    <t>Twitter Web Client</t>
  </si>
  <si>
    <t>Twitter for iPhone</t>
  </si>
  <si>
    <t>Instagram</t>
  </si>
  <si>
    <t>Hootsuite Inc.</t>
  </si>
  <si>
    <t>Retweet</t>
  </si>
  <si>
    <t>-82.434848,34.687331 
-82.249689,34.687331 
-82.249689,34.904552 
-82.434848,34.904552</t>
  </si>
  <si>
    <t>-84.576827,33.6475029 
-84.289385,33.6475029 
-84.289385,33.8868859 
-84.576827,33.8868859</t>
  </si>
  <si>
    <t>United States</t>
  </si>
  <si>
    <t>US</t>
  </si>
  <si>
    <t>Greenville, SC</t>
  </si>
  <si>
    <t>Atlanta, GA</t>
  </si>
  <si>
    <t>8eb7d0abedc4817b</t>
  </si>
  <si>
    <t>8173485c72e78ca5</t>
  </si>
  <si>
    <t>Greenville</t>
  </si>
  <si>
    <t>Atlanta</t>
  </si>
  <si>
    <t>city</t>
  </si>
  <si>
    <t>https://api.twitter.com/1.1/geo/id/8eb7d0abedc4817b.json</t>
  </si>
  <si>
    <t>https://api.twitter.com/1.1/geo/id/8173485c72e78ca5.json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</si>
  <si>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</si>
  <si>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</si>
  <si>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</si>
  <si>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</si>
  <si>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</si>
  <si>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</si>
  <si>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</si>
  <si>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</si>
  <si>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</si>
  <si>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</si>
  <si>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</si>
  <si>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</si>
  <si>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</si>
  <si>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</si>
  <si>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</si>
  <si>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</si>
  <si>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</si>
  <si>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</si>
  <si>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</si>
  <si>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</si>
  <si>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</si>
  <si>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Cassie Olszewski</t>
  </si>
  <si>
    <t>Gregory FCA</t>
  </si>
  <si>
    <t>Cole Donahue</t>
  </si>
  <si>
    <t>Jayln Thompson ( J RAMBO_xD83D__xDC9A__xD83D__xDE47__xD83C__xDFFE_‍♂️)</t>
  </si>
  <si>
    <t>Jonathon Glover_xD83C__xDF88_</t>
  </si>
  <si>
    <t>Randall Moss</t>
  </si>
  <si>
    <t>Chris Strub #SMDayHou</t>
  </si>
  <si>
    <t>Caroline A. Jones</t>
  </si>
  <si>
    <t>Jennifer Watson #sparkme</t>
  </si>
  <si>
    <t>Danica Kombol</t>
  </si>
  <si>
    <t>Olov Abrahamsson</t>
  </si>
  <si>
    <t>Andrea Törnestam</t>
  </si>
  <si>
    <t>Pavlos Cavelier Bizas</t>
  </si>
  <si>
    <t>Philip Botström</t>
  </si>
  <si>
    <t>SSU</t>
  </si>
  <si>
    <t>Jessica Loizeaux</t>
  </si>
  <si>
    <t>The Social Shake-Up Show</t>
  </si>
  <si>
    <t>Ann Handley</t>
  </si>
  <si>
    <t>Kent State</t>
  </si>
  <si>
    <t>Cinnabon</t>
  </si>
  <si>
    <t>Ben &amp; Jerry's</t>
  </si>
  <si>
    <t>María Canales</t>
  </si>
  <si>
    <t>theSkimm</t>
  </si>
  <si>
    <t>Megan Spreer</t>
  </si>
  <si>
    <t>Danielle Weisberg</t>
  </si>
  <si>
    <t>Carly</t>
  </si>
  <si>
    <t>Tech PR. Circus Artist. @UW Husky. Traveler. Dog Mom. Cat Whisperer.</t>
  </si>
  <si>
    <t>Nationally ranked full-service Public Relations and Financial Communications firm.</t>
  </si>
  <si>
    <t>912 || QB @SavannahStateFB || Corinthians 16:13_xD83D__xDE4F__xD83C__xDFFB_</t>
  </si>
  <si>
    <t>Rush Henrietta Alum.CO2K19_xD83C__xDF93_‼️SSU2023_xD83D__xDC99__xD83E__xDDE1_ ELITE BALLA_xD83D__xDC3A__xD83C__xDFC8_ “ You can’t have a million dollar dream with a minimum wage work ethic” 404BORN585MADE</t>
  </si>
  <si>
    <t>Savannah State University ‘23 _xD83E__xDDE1__xD83D__xDC99_ #LowLife_xD83C__xDF88_</t>
  </si>
  <si>
    <t>Ribault ALUMNI Savannah state student coach work with Defense#LackOfWorries All about making others better #MOTIVATOR 216 made ✈904 Raised✈️912</t>
  </si>
  <si>
    <t>#LinkedInLive Pioneer; @Forbes Contributor; Author, @50States100Days &amp; #GivingDayGuy, hosting online giving days nationwide, like #GiveSTLDay &amp; #BigGive2019</t>
  </si>
  <si>
    <t>Executive Director @socialmediaclub _xD83D__xDC69__xD83C__xDFFC_‍_xD83D__xDCBB__xD83D__xDCF1__xD83C__xDF0D__xD83D__xDCF8_✨ #SocialMediaClub #SMClub #IfYouGetItShareIt #SMCDSM</t>
  </si>
  <si>
    <t>Meteorologist &amp; social media specialist at the @weatherchannel. Storm chaser. Emmy Winner. Speaker. Twin. GIS analyst. Love photographing nature's beauty.</t>
  </si>
  <si>
    <t>Communicator, Catalyst, Pie Baker, CEO of Influencer Marketing Firm, @BeEverywhere, Guinness Record Holder for #beatcancer</t>
  </si>
  <si>
    <t>Politisk chefredaktör, Norrländska Socialdemokraten.</t>
  </si>
  <si>
    <t>Förbundssekreterare @ssu_sverige</t>
  </si>
  <si>
    <t>Din favvo-såsse i flödet. Styrelse- och kommunfullmäktigeledamot @s_uppsala. Kassör @ssuiuppland. Juriststudent @uppsalauni.</t>
  </si>
  <si>
    <t>Förbundsordförande @ssu_sverige</t>
  </si>
  <si>
    <t>SSU är @socialdemokrat ungdomsförbund. Vi samlar över 17 000 unga antirasister och feminister i hela Sverige. Vi kämpar för ökad jämlikhet.</t>
  </si>
  <si>
    <t>Aspiring dog walker working in tech PR @GregoryFCA. French fry connoisseur. Penn State Alum.</t>
  </si>
  <si>
    <t>May 12-14, 2020 in ATL #SocialMedia how-to's and tips. Get more #socialmarketing insights with the What's Shakin' eletter: https://t.co/gvxlu6ZlYw | #SSU2020</t>
  </si>
  <si>
    <t>Head of Content at MarketingProfs, a marketing education &amp; training company with a practical approach. Speaker. WSJ bestselling author of 2 books. Say hi! _xD83D__xDC4B__xD83C__xDFFB_</t>
  </si>
  <si>
    <t>Kent State is a public university in Kent, Ohio, with more than 38,000 students, 300 degree programs and 245,000 alumni worldwide. #GoFlashes ⚡️</t>
  </si>
  <si>
    <t>Cinnabon Official Twitter. The world's most famous cinnamon roll.</t>
  </si>
  <si>
    <t>Peace, Love, &amp; Ice Cream</t>
  </si>
  <si>
    <t>@Penn_State social media &amp; Penn State alum || NoVA // DC // España || Opinions are my own.</t>
  </si>
  <si>
    <t>theSkimm makes it easier to live a smarter life. You're welcome. Join millions of others and get in on it here: https://t.co/JfVjbg4HJ7 #SkimmLife</t>
  </si>
  <si>
    <t>I'm a gingery social media communicator, jayhawk, mom, craft beer fan, and LFK enthusiast.</t>
  </si>
  <si>
    <t>Co-founder, theSkimm http://t.co/dRDGUbxb @theSkimm Chicagoan at heart, Cubs fan, SVU addict, former MSNBC'er. Retweets are not endorsements.</t>
  </si>
  <si>
    <t>Co-founder, theSkimm http://t.co/WjIK0HE79d @theSkimm News junkie, celebrity expert, documentary maker, soufflé lover</t>
  </si>
  <si>
    <t>Philadelphia, PA</t>
  </si>
  <si>
    <t>Ardmore, PA</t>
  </si>
  <si>
    <t>Savannah, GA</t>
  </si>
  <si>
    <t>Henrietta, NY</t>
  </si>
  <si>
    <t>Albany, GA</t>
  </si>
  <si>
    <t>des moines</t>
  </si>
  <si>
    <t>Everywhere</t>
  </si>
  <si>
    <t>Luleå, Sverige</t>
  </si>
  <si>
    <t>Uppsala</t>
  </si>
  <si>
    <t>Sverige</t>
  </si>
  <si>
    <t>Philadelphia</t>
  </si>
  <si>
    <t>Boston, Massachusetts</t>
  </si>
  <si>
    <t>Kent State University</t>
  </si>
  <si>
    <t>Burlington, VT</t>
  </si>
  <si>
    <t>Kansas, USA</t>
  </si>
  <si>
    <t>New York, NY</t>
  </si>
  <si>
    <t>http://t.co/Vl3Bfgf17M</t>
  </si>
  <si>
    <t>https://t.co/cPwpPbjoOJ</t>
  </si>
  <si>
    <t>https://t.co/NSjgYSk4gu</t>
  </si>
  <si>
    <t>https://t.co/HzzyXa0AWS</t>
  </si>
  <si>
    <t>https://t.co/7aYDr89TBg</t>
  </si>
  <si>
    <t>https://t.co/PsV6IT2SdL</t>
  </si>
  <si>
    <t>https://t.co/LNCRnfgLVl</t>
  </si>
  <si>
    <t>https://t.co/eZCoKDIMHV</t>
  </si>
  <si>
    <t>https://t.co/PmOcB3MVun</t>
  </si>
  <si>
    <t>https://t.co/PMCmpPOtUZ</t>
  </si>
  <si>
    <t>https://t.co/HutGQ9sylv</t>
  </si>
  <si>
    <t>https://t.co/DsvFuuSiyF</t>
  </si>
  <si>
    <t>https://t.co/8s7qIAZCbZ</t>
  </si>
  <si>
    <t>https://t.co/rQJMm4GkNZ</t>
  </si>
  <si>
    <t>https://t.co/y3UxioDx5R</t>
  </si>
  <si>
    <t>https://t.co/JfVjbg4HJ7</t>
  </si>
  <si>
    <t>http://t.co/fF1kXR3QjQ</t>
  </si>
  <si>
    <t>Eastern Time (US &amp; Canada)</t>
  </si>
  <si>
    <t>https://pbs.twimg.com/profile_banners/235026733/1519653959</t>
  </si>
  <si>
    <t>https://pbs.twimg.com/profile_banners/14856350/1546553379</t>
  </si>
  <si>
    <t>https://pbs.twimg.com/profile_banners/4747669948/1555453552</t>
  </si>
  <si>
    <t>https://pbs.twimg.com/profile_banners/988062261242671106/1559862317</t>
  </si>
  <si>
    <t>https://pbs.twimg.com/profile_banners/1028810616855777280/1541528916</t>
  </si>
  <si>
    <t>https://pbs.twimg.com/profile_banners/254193995/1551155258</t>
  </si>
  <si>
    <t>https://pbs.twimg.com/profile_banners/116060961/1546208158</t>
  </si>
  <si>
    <t>https://pbs.twimg.com/profile_banners/14656336/1547159839</t>
  </si>
  <si>
    <t>https://pbs.twimg.com/profile_banners/40368131/1506098850</t>
  </si>
  <si>
    <t>https://pbs.twimg.com/profile_banners/19049119/1348069011</t>
  </si>
  <si>
    <t>https://pbs.twimg.com/profile_banners/706031147210444800/1541688265</t>
  </si>
  <si>
    <t>https://pbs.twimg.com/profile_banners/520537002/1506771951</t>
  </si>
  <si>
    <t>https://pbs.twimg.com/profile_banners/795953862/1537024878</t>
  </si>
  <si>
    <t>https://pbs.twimg.com/profile_banners/526953918/1506002822</t>
  </si>
  <si>
    <t>https://pbs.twimg.com/profile_banners/132162464/1519893548</t>
  </si>
  <si>
    <t>https://pbs.twimg.com/profile_banners/1017743611/1431650886</t>
  </si>
  <si>
    <t>https://pbs.twimg.com/profile_banners/747808659275718657/1557843834</t>
  </si>
  <si>
    <t>https://pbs.twimg.com/profile_banners/8596022/1538499434</t>
  </si>
  <si>
    <t>https://pbs.twimg.com/profile_banners/17790352/1556755367</t>
  </si>
  <si>
    <t>https://pbs.twimg.com/profile_banners/84708371/1560355868</t>
  </si>
  <si>
    <t>https://pbs.twimg.com/profile_banners/18949610/1397228573</t>
  </si>
  <si>
    <t>https://pbs.twimg.com/profile_banners/275765643/1561118808</t>
  </si>
  <si>
    <t>https://pbs.twimg.com/profile_banners/515034648/1553613425</t>
  </si>
  <si>
    <t>https://pbs.twimg.com/profile_banners/558020218/1464287905</t>
  </si>
  <si>
    <t>http://abs.twimg.com/images/themes/theme4/bg.gif</t>
  </si>
  <si>
    <t>http://abs.twimg.com/images/themes/theme1/bg.png</t>
  </si>
  <si>
    <t>http://abs.twimg.com/images/themes/theme3/bg.gif</t>
  </si>
  <si>
    <t>http://abs.twimg.com/images/themes/theme5/bg.gif</t>
  </si>
  <si>
    <t>http://abs.twimg.com/images/themes/theme9/bg.gif</t>
  </si>
  <si>
    <t>http://pbs.twimg.com/profile_images/1080949186458279936/-_ZRE6or_normal.jpg</t>
  </si>
  <si>
    <t>http://pbs.twimg.com/profile_images/1122664902127230981/lpgGu1GZ_normal.jpg</t>
  </si>
  <si>
    <t>http://pbs.twimg.com/profile_images/1079101848093483008/cMmVhGhA_normal.jpg</t>
  </si>
  <si>
    <t>http://pbs.twimg.com/profile_images/2702898894/77fee9bb02649467f56aec7ce328ce0b_normal.jpeg</t>
  </si>
  <si>
    <t>http://pbs.twimg.com/profile_images/2634734762/f510b80a0a346144ca9d0cec887bce31_normal.jpeg</t>
  </si>
  <si>
    <t>http://pbs.twimg.com/profile_images/788453025551704064/DDrdngLX_normal.jpg</t>
  </si>
  <si>
    <t>http://pbs.twimg.com/profile_images/1001024614506618880/EWvRlcco_normal.jpg</t>
  </si>
  <si>
    <t>http://pbs.twimg.com/profile_images/805788922592763904/odRyc6Qa_normal.jpg</t>
  </si>
  <si>
    <t>http://pbs.twimg.com/profile_images/1047121912168665089/ufWi16C4_normal.jpg</t>
  </si>
  <si>
    <t>http://pbs.twimg.com/profile_images/793591182542635008/ITzRBVZC_normal.jpg</t>
  </si>
  <si>
    <t>http://pbs.twimg.com/profile_images/706892778597277697/76-1E4If_normal.jpg</t>
  </si>
  <si>
    <t>http://pbs.twimg.com/profile_images/1101222216593825792/JCC4f9Q1_normal.png</t>
  </si>
  <si>
    <t>http://pbs.twimg.com/profile_images/887388366832107521/k1qJVVve_normal.jpg</t>
  </si>
  <si>
    <t>http://pbs.twimg.com/profile_images/1123758723837628416/i78trCPW_normal.jpg</t>
  </si>
  <si>
    <t>http://pbs.twimg.com/profile_images/1110561365180190721/_utyZmOL_normal.png</t>
  </si>
  <si>
    <t>http://pbs.twimg.com/profile_images/735902644317757440/YDMCucIU_normal.jpg</t>
  </si>
  <si>
    <t>http://pbs.twimg.com/profile_images/2407769687/4hxlqbidwzqfa44erw25_normal.jpeg</t>
  </si>
  <si>
    <t>http://pbs.twimg.com/profile_images/2409264845/hboiegdgyvom8af3lr6k_normal.jpeg</t>
  </si>
  <si>
    <t>Open Twitter Page for This Person</t>
  </si>
  <si>
    <t>https://twitter.com/cgrob513</t>
  </si>
  <si>
    <t>https://twitter.com/gregoryfca</t>
  </si>
  <si>
    <t>https://twitter.com/coledonahue11</t>
  </si>
  <si>
    <t>https://twitter.com/j_yungbull</t>
  </si>
  <si>
    <t>https://twitter.com/jglover49</t>
  </si>
  <si>
    <t>https://twitter.com/grind_timessu</t>
  </si>
  <si>
    <t>https://twitter.com/chrisstrub</t>
  </si>
  <si>
    <t>https://twitter.com/caroliiinejones</t>
  </si>
  <si>
    <t>https://twitter.com/jwatson_wx</t>
  </si>
  <si>
    <t>https://twitter.com/danicakombol</t>
  </si>
  <si>
    <t>https://twitter.com/olovabrahamsson</t>
  </si>
  <si>
    <t>https://twitter.com/andreatrnstm</t>
  </si>
  <si>
    <t>https://twitter.com/pavloscavelier</t>
  </si>
  <si>
    <t>https://twitter.com/philipbotstrom</t>
  </si>
  <si>
    <t>https://twitter.com/ssu_sverige</t>
  </si>
  <si>
    <t>https://twitter.com/j_loizeaux</t>
  </si>
  <si>
    <t>https://twitter.com/social_shakeup</t>
  </si>
  <si>
    <t>https://twitter.com/marketingprofs</t>
  </si>
  <si>
    <t>https://twitter.com/kentstate</t>
  </si>
  <si>
    <t>https://twitter.com/cinnabon</t>
  </si>
  <si>
    <t>https://twitter.com/benandjerrys</t>
  </si>
  <si>
    <t>https://twitter.com/mars744</t>
  </si>
  <si>
    <t>https://twitter.com/theskimm</t>
  </si>
  <si>
    <t>https://twitter.com/meganspreer</t>
  </si>
  <si>
    <t>https://twitter.com/dmweisberg</t>
  </si>
  <si>
    <t>https://twitter.com/cbzakin</t>
  </si>
  <si>
    <t>cgrob513
I live-tweeted from the #ssu2019
conference, now you can get more
(free!) juicy insights! @J_Loizeaux
&amp;amp; I dish on how to successfully
approach influencer marketing,
social media, &amp;amp; communications.
Check it out, https://t.co/n1lh43D46H
@GregoryFCA @social_shakeup #PRtips</t>
  </si>
  <si>
    <t xml:space="preserve">gregoryfca
</t>
  </si>
  <si>
    <t>coledonahue11
RT @j_yungbull: Another good day
of wrk ... when the suns out the
cleats out . Working on a outside
release wit a slant !! _xD83C__xDFC8_ #ssu2019
https…</t>
  </si>
  <si>
    <t>j_yungbull
Another good day of wrk ... when
the suns out the cleats out . Working
on a outside release wit a slant
!! _xD83C__xDFC8_ #ssu2019 https://t.co/y8yn8jjLeI</t>
  </si>
  <si>
    <t>jglover49
RT @j_yungbull: Another good day
of wrk ... when the suns out the
cleats out . Working on a outside
release wit a slant !! _xD83C__xDFC8_ #ssu2019
https…</t>
  </si>
  <si>
    <t>grind_timessu
RT @j_yungbull: Another good day
of wrk ... when the suns out the
cleats out . Working on a outside
release wit a slant !! _xD83C__xDFC8_ #ssu2019
https…</t>
  </si>
  <si>
    <t>chrisstrub
May 2019 was my fourth time at
#SSU2019, and third time speaking.
Of course the event is a terrific
opportunity to strengthen connections
with friends old and new, like
@danicakombol, @JWatson_Wx and
the event… https://t.co/HnKXwtCx77</t>
  </si>
  <si>
    <t xml:space="preserve">caroliiinejones
</t>
  </si>
  <si>
    <t xml:space="preserve">jwatson_wx
</t>
  </si>
  <si>
    <t xml:space="preserve">danicakombol
</t>
  </si>
  <si>
    <t>olovabrahamsson
Ledarbloggen i NSD: @ssu_sverige
kongressar 9-12 augusti. Allt talar
nu för att @philipbotstrom och
@andreaTRNSTM får förnyat förtroende
som ordförande respektive förbundssekreterare.
https://t.co/xwnYDte4Pu #svpol
#SSU2019</t>
  </si>
  <si>
    <t xml:space="preserve">andreatrnstm
</t>
  </si>
  <si>
    <t>pavloscavelier
RT @OlovAbrahamsson: Ledarbloggen
i NSD: @ssu_sverige kongressar
9-12 augusti. Allt talar nu för
att @philipbotstrom och @andreaTRNSTM
får…</t>
  </si>
  <si>
    <t xml:space="preserve">philipbotstrom
</t>
  </si>
  <si>
    <t xml:space="preserve">ssu_sverige
</t>
  </si>
  <si>
    <t xml:space="preserve">j_loizeaux
</t>
  </si>
  <si>
    <t>social_shakeup
We can't stop smiling thinking
about #SSU2019! Get an inside look
at what you missed and make sure
to mark May 12-14, 2020 on your
calendar! https://t.co/P18hYiDVjW
https://t.co/2VftTFci3f</t>
  </si>
  <si>
    <t xml:space="preserve">marketingprofs
</t>
  </si>
  <si>
    <t xml:space="preserve">kentstate
</t>
  </si>
  <si>
    <t xml:space="preserve">cinnabon
</t>
  </si>
  <si>
    <t xml:space="preserve">benandjerrys
</t>
  </si>
  <si>
    <t>mars744
Just got my copy of @theskimm’s
new book, courtesy of the @social_shakeup!
Looking forward to reading it.
#ssu2019 https://t.co/nNt4WdIvif</t>
  </si>
  <si>
    <t xml:space="preserve">theskimm
</t>
  </si>
  <si>
    <t>meganspreer
YASSSSS! Thank you #SSU2019 and
@cbzakin and @DMWeisberg! So excited
to crack this open! https://t.co/rvxQvxS0nL</t>
  </si>
  <si>
    <t xml:space="preserve">dmweisberg
</t>
  </si>
  <si>
    <t xml:space="preserve">cbzakin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</si>
  <si>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</si>
  <si>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</si>
  <si>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</si>
  <si>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</si>
  <si>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</si>
  <si>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</si>
  <si>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</si>
  <si>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</si>
  <si>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</si>
  <si>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</si>
  <si>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</si>
  <si>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</si>
  <si>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</si>
  <si>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</si>
  <si>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</si>
  <si>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</si>
  <si>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</si>
  <si>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</si>
  <si>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</si>
  <si>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</si>
  <si>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</si>
  <si>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</si>
  <si>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</si>
  <si>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</si>
  <si>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</si>
  <si>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</si>
  <si>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</si>
  <si>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</si>
  <si>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</si>
  <si>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</si>
  <si>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</si>
  <si>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</si>
  <si>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</si>
  <si>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</si>
  <si>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</si>
  <si>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</si>
  <si>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</si>
  <si>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</si>
  <si>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</si>
  <si>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</si>
  <si>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</si>
  <si>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</si>
  <si>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</si>
  <si>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</si>
  <si>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</si>
  <si>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</si>
  <si>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</si>
  <si>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</si>
  <si>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</si>
  <si>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</si>
  <si>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</si>
  <si>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</si>
  <si>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</si>
  <si>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</si>
  <si>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</si>
  <si>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</si>
  <si>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</si>
  <si>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</si>
  <si>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</si>
  <si>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</si>
  <si>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</si>
  <si>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</si>
  <si>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</si>
  <si>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</si>
  <si>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</si>
  <si>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</si>
  <si>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</si>
  <si>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</si>
  <si>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</si>
  <si>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</si>
  <si>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</si>
  <si>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</si>
  <si>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</si>
  <si>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</si>
  <si>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</si>
  <si>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</si>
  <si>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</si>
  <si>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https://www.socialshakeupshow.com/video-ssu2019-speakers-summer-social-tips/#.XQJjwTn0tB8.twitter https://www.socialshakeupshow.com/inside-social-shake-up-2019/#.XQfxfyam5yg.twitter https://www.socialshakeupshow.com/inside-social-shake-up-2019/ https://thenewshackers.com/how-to-drive-successful-social-campaigns-according-to-top-brands-and-influencers/</t>
  </si>
  <si>
    <t>https://www.instagram.com/p/ByvwFMZpu7B/?igshid=1st4xfbv08fxe https://twitter.com/everywherechris/status/1138415642724511744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</si>
  <si>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</si>
  <si>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</si>
  <si>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</si>
  <si>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</si>
  <si>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</si>
  <si>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</si>
  <si>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</si>
  <si>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</si>
  <si>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socialshakeupshow.com thenewshackers.com</t>
  </si>
  <si>
    <t>instagram.com twitter.com</t>
  </si>
  <si>
    <t>Top Hashtags in Tweet in Entire Graph</t>
  </si>
  <si>
    <t>socialmarketing</t>
  </si>
  <si>
    <t>prtips</t>
  </si>
  <si>
    <t>svpol</t>
  </si>
  <si>
    <t>Top Hashtags in Tweet in G1</t>
  </si>
  <si>
    <t>Top Hashtags in Tweet in G2</t>
  </si>
  <si>
    <t>Top Hashtags in Tweet in G3</t>
  </si>
  <si>
    <t>Top Hashtags in Tweet in G4</t>
  </si>
  <si>
    <t>Top Hashtags in Tweet in G5</t>
  </si>
  <si>
    <t>Top Hashtags in Tweet in G6</t>
  </si>
  <si>
    <t>Top Hashtags in Tweet</t>
  </si>
  <si>
    <t>ssu2019 socialmarketing prtips</t>
  </si>
  <si>
    <t>Top Words in Tweet in Entire Graph</t>
  </si>
  <si>
    <t>Words in Sentiment List#1: Positive</t>
  </si>
  <si>
    <t>Words in Sentiment List#2: Negative</t>
  </si>
  <si>
    <t>Words in Sentiment List#3: Angry/Violent</t>
  </si>
  <si>
    <t>Non-categorized Words</t>
  </si>
  <si>
    <t>Total Words</t>
  </si>
  <si>
    <t>#ssu2019</t>
  </si>
  <si>
    <t>out</t>
  </si>
  <si>
    <t>time</t>
  </si>
  <si>
    <t>another</t>
  </si>
  <si>
    <t>good</t>
  </si>
  <si>
    <t>Top Words in Tweet in G1</t>
  </si>
  <si>
    <t>social</t>
  </si>
  <si>
    <t>media</t>
  </si>
  <si>
    <t>#socialmarketing</t>
  </si>
  <si>
    <t>live</t>
  </si>
  <si>
    <t>tweeted</t>
  </si>
  <si>
    <t>conference</t>
  </si>
  <si>
    <t>now</t>
  </si>
  <si>
    <t>more</t>
  </si>
  <si>
    <t>free</t>
  </si>
  <si>
    <t>Top Words in Tweet in G2</t>
  </si>
  <si>
    <t>ledarbloggen</t>
  </si>
  <si>
    <t>nsd</t>
  </si>
  <si>
    <t>kongressar</t>
  </si>
  <si>
    <t>9</t>
  </si>
  <si>
    <t>12</t>
  </si>
  <si>
    <t>augusti</t>
  </si>
  <si>
    <t>allt</t>
  </si>
  <si>
    <t>talar</t>
  </si>
  <si>
    <t>nu</t>
  </si>
  <si>
    <t>Top Words in Tweet in G3</t>
  </si>
  <si>
    <t>event</t>
  </si>
  <si>
    <t>Top Words in Tweet in G4</t>
  </si>
  <si>
    <t>day</t>
  </si>
  <si>
    <t>wrk</t>
  </si>
  <si>
    <t>suns</t>
  </si>
  <si>
    <t>cleats</t>
  </si>
  <si>
    <t>working</t>
  </si>
  <si>
    <t>outside</t>
  </si>
  <si>
    <t>release</t>
  </si>
  <si>
    <t>Top Words in Tweet in G5</t>
  </si>
  <si>
    <t>Top Words in Tweet in G6</t>
  </si>
  <si>
    <t>Top Words in Tweet</t>
  </si>
  <si>
    <t>#ssu2019 social media #socialmarketing live tweeted conference now more free</t>
  </si>
  <si>
    <t>ledarbloggen nsd ssu_sverige kongressar 9 12 augusti allt talar nu</t>
  </si>
  <si>
    <t>time #ssu2019 event</t>
  </si>
  <si>
    <t>out another good day wrk suns cleats working outside release</t>
  </si>
  <si>
    <t>Top Word Pairs in Tweet in Entire Graph</t>
  </si>
  <si>
    <t>another,good</t>
  </si>
  <si>
    <t>good,day</t>
  </si>
  <si>
    <t>day,wrk</t>
  </si>
  <si>
    <t>wrk,suns</t>
  </si>
  <si>
    <t>suns,out</t>
  </si>
  <si>
    <t>out,cleats</t>
  </si>
  <si>
    <t>cleats,out</t>
  </si>
  <si>
    <t>out,working</t>
  </si>
  <si>
    <t>working,outside</t>
  </si>
  <si>
    <t>outside,release</t>
  </si>
  <si>
    <t>Top Word Pairs in Tweet in G1</t>
  </si>
  <si>
    <t>social,media</t>
  </si>
  <si>
    <t>live,tweeted</t>
  </si>
  <si>
    <t>tweeted,#ssu2019</t>
  </si>
  <si>
    <t>#ssu2019,conference</t>
  </si>
  <si>
    <t>conference,now</t>
  </si>
  <si>
    <t>now,more</t>
  </si>
  <si>
    <t>more,free</t>
  </si>
  <si>
    <t>free,juicy</t>
  </si>
  <si>
    <t>juicy,insights</t>
  </si>
  <si>
    <t>insights,j_loizeaux</t>
  </si>
  <si>
    <t>Top Word Pairs in Tweet in G2</t>
  </si>
  <si>
    <t>ledarbloggen,nsd</t>
  </si>
  <si>
    <t>nsd,ssu_sverige</t>
  </si>
  <si>
    <t>ssu_sverige,kongressar</t>
  </si>
  <si>
    <t>kongressar,9</t>
  </si>
  <si>
    <t>9,12</t>
  </si>
  <si>
    <t>12,augusti</t>
  </si>
  <si>
    <t>augusti,allt</t>
  </si>
  <si>
    <t>allt,talar</t>
  </si>
  <si>
    <t>talar,nu</t>
  </si>
  <si>
    <t>nu,för</t>
  </si>
  <si>
    <t>Top Word Pairs in Tweet in G3</t>
  </si>
  <si>
    <t>Top Word Pairs in Tweet in G4</t>
  </si>
  <si>
    <t>Top Word Pairs in Tweet in G5</t>
  </si>
  <si>
    <t>Top Word Pairs in Tweet in G6</t>
  </si>
  <si>
    <t>Top Word Pairs in Tweet</t>
  </si>
  <si>
    <t>social,media  live,tweeted  tweeted,#ssu2019  #ssu2019,conference  conference,now  now,more  more,free  free,juicy  juicy,insights  insights,j_loizeaux</t>
  </si>
  <si>
    <t>ledarbloggen,nsd  nsd,ssu_sverige  ssu_sverige,kongressar  kongressar,9  9,12  12,augusti  augusti,allt  allt,talar  talar,nu  nu,för</t>
  </si>
  <si>
    <t>another,good  good,day  day,wrk  wrk,suns  suns,out  out,cleats  cleats,out  out,working  working,outside  outside,release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</si>
  <si>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</si>
  <si>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</si>
  <si>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</si>
  <si>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</si>
  <si>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</si>
  <si>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</si>
  <si>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</si>
  <si>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</si>
  <si>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</si>
  <si>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</si>
  <si>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</si>
  <si>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</si>
  <si>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</si>
  <si>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</si>
  <si>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</si>
  <si>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</si>
  <si>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j_loizeaux benandjerrys cinnabon kentstate marketingprofs cgrob513 chrisstrub gregoryfca social_shakeup</t>
  </si>
  <si>
    <t>ssu_sverige philipbotstrom andreatrnstm olovabrahamsson</t>
  </si>
  <si>
    <t>danicakombol jwatson_wx caroliiinejones</t>
  </si>
  <si>
    <t>cbzakin dmweisberg</t>
  </si>
  <si>
    <t>theskimm social_shakeup</t>
  </si>
  <si>
    <t>Top Tweeters in Entire Graph</t>
  </si>
  <si>
    <t>Top Tweeters in G1</t>
  </si>
  <si>
    <t>Top Tweeters in G2</t>
  </si>
  <si>
    <t>Top Tweeters in G3</t>
  </si>
  <si>
    <t>Top Tweeters in G4</t>
  </si>
  <si>
    <t>Top Tweeters in G5</t>
  </si>
  <si>
    <t>Top Tweeters in G6</t>
  </si>
  <si>
    <t>Top Tweeters</t>
  </si>
  <si>
    <t>cinnabon marketingprofs benandjerrys social_shakeup kentstate cgrob513 gregoryfca j_loizeaux</t>
  </si>
  <si>
    <t>pavloscavelier olovabrahamsson ssu_sverige philipbotstrom andreatrnstm</t>
  </si>
  <si>
    <t>chrisstrub jwatson_wx danicakombol caroliiinejones</t>
  </si>
  <si>
    <t>grind_timessu coledonahue11 jglover49 j_yungbull</t>
  </si>
  <si>
    <t>dmweisberg cbzakin meganspreer</t>
  </si>
  <si>
    <t>theskimm mars744</t>
  </si>
  <si>
    <t>Top URLs in Tweet by Count</t>
  </si>
  <si>
    <t>https://www.socialshakeupshow.com/video-ssu2019-speakers-summer-social-tips/#.XQJjwTn0tB8.twitter https://www.socialshakeupshow.com/inside-social-shake-up-2019/ https://www.socialshakeupshow.com/inside-social-shake-up-2019/#.XQfxfyam5yg.twitter</t>
  </si>
  <si>
    <t>Top URLs in Tweet by Salience</t>
  </si>
  <si>
    <t>Top Domains in Tweet by Count</t>
  </si>
  <si>
    <t>Top Domains in Tweet by Salience</t>
  </si>
  <si>
    <t>Top Hashtags in Tweet by Count</t>
  </si>
  <si>
    <t>Top Hashtags in Tweet by Salience</t>
  </si>
  <si>
    <t>socialmarketing ssu2019</t>
  </si>
  <si>
    <t>Top Words in Tweet by Count</t>
  </si>
  <si>
    <t>live tweeted conference now more free juicy insights j_loizeaux dish</t>
  </si>
  <si>
    <t>out j_yungbull another good day wrk suns cleats working outside</t>
  </si>
  <si>
    <t>time event 2019 fourth third speaking course terrific opportunity strengthen</t>
  </si>
  <si>
    <t>olovabrahamsson ledarbloggen nsd ssu_sverige kongressar 9 12 augusti allt talar</t>
  </si>
  <si>
    <t>#socialmarketing inside look time 4 speakers benandjerrys cinnabon kentstate marketingprofs</t>
  </si>
  <si>
    <t>copy theskimm s new book courtesy social_shakeup looking forward reading</t>
  </si>
  <si>
    <t>yasssss thank cbzakin dmweisberg excited crack open</t>
  </si>
  <si>
    <t>Top Words in Tweet by Salience</t>
  </si>
  <si>
    <t>time #socialmarketing inside look 4 speakers benandjerrys cinnabon kentstate marketingprofs</t>
  </si>
  <si>
    <t>Top Word Pairs in Tweet by Count</t>
  </si>
  <si>
    <t>live,tweeted  tweeted,#ssu2019  #ssu2019,conference  conference,now  now,more  more,free  free,juicy  juicy,insights  insights,j_loizeaux  j_loizeaux,dish</t>
  </si>
  <si>
    <t>j_yungbull,another  another,good  good,day  day,wrk  wrk,suns  suns,out  out,cleats  cleats,out  out,working  working,outside</t>
  </si>
  <si>
    <t>2019,fourth  fourth,time  time,#ssu2019  #ssu2019,third  third,time  time,speaking  speaking,course  course,event  event,terrific  terrific,opportunity</t>
  </si>
  <si>
    <t>olovabrahamsson,ledarbloggen  ledarbloggen,nsd  nsd,ssu_sverige  ssu_sverige,kongressar  kongressar,9  9,12  12,augusti  augusti,allt  allt,talar  talar,nu</t>
  </si>
  <si>
    <t>4,#ssu2019  #ssu2019,speakers  speakers,benandjerrys  benandjerrys,cinnabon  cinnabon,kentstate  kentstate,marketingprofs  marketingprofs,share  share,social  social,media  media,tips</t>
  </si>
  <si>
    <t>copy,theskimm  theskimm,s  s,new  new,book  book,courtesy  courtesy,social_shakeup  social_shakeup,looking  looking,forward  forward,reading  reading,#ssu2019</t>
  </si>
  <si>
    <t>yasssss,thank  thank,#ssu2019  #ssu2019,cbzakin  cbzakin,dmweisberg  dmweisberg,excited  excited,crack  crack,open</t>
  </si>
  <si>
    <t>Top Word Pairs in Tweet by Salience</t>
  </si>
  <si>
    <t>Word</t>
  </si>
  <si>
    <t>wit</t>
  </si>
  <si>
    <t>slant</t>
  </si>
  <si>
    <t>new</t>
  </si>
  <si>
    <t>https</t>
  </si>
  <si>
    <t>inside</t>
  </si>
  <si>
    <t>look</t>
  </si>
  <si>
    <t>2019</t>
  </si>
  <si>
    <t>fourth</t>
  </si>
  <si>
    <t>third</t>
  </si>
  <si>
    <t>speaking</t>
  </si>
  <si>
    <t>course</t>
  </si>
  <si>
    <t>terrific</t>
  </si>
  <si>
    <t>opportunity</t>
  </si>
  <si>
    <t>juicy</t>
  </si>
  <si>
    <t>insights</t>
  </si>
  <si>
    <t>dish</t>
  </si>
  <si>
    <t>för</t>
  </si>
  <si>
    <t>att</t>
  </si>
  <si>
    <t>och</t>
  </si>
  <si>
    <t>får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</si>
  <si>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</si>
  <si>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</si>
  <si>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</si>
  <si>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</si>
  <si>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</si>
  <si>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</si>
  <si>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</si>
  <si>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</si>
  <si>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</si>
  <si>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</si>
  <si>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</si>
  <si>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</si>
  <si>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</si>
  <si>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</si>
  <si>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</si>
  <si>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</si>
  <si>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</si>
  <si>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</si>
  <si>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</si>
  <si>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</si>
  <si>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</si>
  <si>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</si>
  <si>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</si>
  <si>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</si>
  <si>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</si>
  <si>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</si>
  <si>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</si>
  <si>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</si>
  <si>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</si>
  <si>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</si>
  <si>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</si>
  <si>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</si>
  <si>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#ssu2019 social media #socialmarketing live tweeted conference now more free</t>
  </si>
  <si>
    <t>G2: ledarbloggen nsd ssu_sverige kongressar 9 12 augusti allt talar nu</t>
  </si>
  <si>
    <t>G3: time #ssu2019 event</t>
  </si>
  <si>
    <t>G4: out another good day wrk suns cleats working outside release</t>
  </si>
  <si>
    <t>Autofill Workbook Results</t>
  </si>
  <si>
    <t>Edge Weight▓1▓1▓0▓True▓Gray▓Red▓▓Edge Weight▓1▓1▓0▓3▓10▓False▓Edge Weight▓1▓1▓0▓35▓12▓False▓▓0▓0▓0▓True▓Black▓Black▓▓Followers▓115▓41730▓0▓162▓1000▓False▓▓0▓0▓0▓0▓0▓False▓▓0▓0▓0▓0▓0▓False▓▓0▓0▓0▓0▓0▓False</t>
  </si>
  <si>
    <t>GraphSource░GraphServerTwitterSearch▓GraphTerm░#ssu2019▓ImportDescription░The graph represents a network of 26 Twitter users whose tweets in the requested range contained "#ssu2019", or who were replied to or mentioned in those tweets.  The network was obtained from the NodeXL Graph Server on Monday, 24 June 2019 at 07:41 UTC.
The requested start date was Monday, 24 June 2019 at 00:01 UTC and the maximum number of days (going backward) was 14.
The maximum number of tweets collected was 5,000.
The tweets in the network were tweeted over the 12-day, 0-hour, 54-minute period from Monday, 10 June 2019 at 13:46 UTC to Saturday, 22 June 2019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</si>
</sst>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#ssu2019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6/6/2019 22:17</c:v>
                </c:pt>
                <c:pt idx="1">
                  <c:v>6/10/2019 13:46</c:v>
                </c:pt>
                <c:pt idx="2">
                  <c:v>6/11/2019 23:38</c:v>
                </c:pt>
                <c:pt idx="3">
                  <c:v>6/11/2019 23:39</c:v>
                </c:pt>
                <c:pt idx="4">
                  <c:v>6/12/2019 1:27</c:v>
                </c:pt>
                <c:pt idx="5">
                  <c:v>6/12/2019 1:31</c:v>
                </c:pt>
                <c:pt idx="6">
                  <c:v>6/12/2019 3:32</c:v>
                </c:pt>
                <c:pt idx="7">
                  <c:v>6/14/2019 13:30</c:v>
                </c:pt>
                <c:pt idx="8">
                  <c:v>6/15/2019 21:50</c:v>
                </c:pt>
                <c:pt idx="9">
                  <c:v>6/17/2019 20:01</c:v>
                </c:pt>
                <c:pt idx="10">
                  <c:v>6/19/2019 5:45</c:v>
                </c:pt>
                <c:pt idx="11">
                  <c:v>6/19/2019 15:11</c:v>
                </c:pt>
                <c:pt idx="12">
                  <c:v>6/19/2019 19:06</c:v>
                </c:pt>
                <c:pt idx="13">
                  <c:v>6/20/2019 16:19</c:v>
                </c:pt>
                <c:pt idx="14">
                  <c:v>6/21/2019 21:03</c:v>
                </c:pt>
                <c:pt idx="15">
                  <c:v>6/22/2019 14:41</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4682661"/>
        <c:axId val="45273038"/>
      </c:barChart>
      <c:catAx>
        <c:axId val="64682661"/>
        <c:scaling>
          <c:orientation val="minMax"/>
        </c:scaling>
        <c:axPos val="b"/>
        <c:delete val="0"/>
        <c:numFmt formatCode="General" sourceLinked="1"/>
        <c:majorTickMark val="out"/>
        <c:minorTickMark val="none"/>
        <c:tickLblPos val="nextTo"/>
        <c:crossAx val="45273038"/>
        <c:crosses val="autoZero"/>
        <c:auto val="1"/>
        <c:lblOffset val="100"/>
        <c:noMultiLvlLbl val="0"/>
      </c:catAx>
      <c:valAx>
        <c:axId val="45273038"/>
        <c:scaling>
          <c:orientation val="minMax"/>
        </c:scaling>
        <c:axPos val="l"/>
        <c:majorGridlines/>
        <c:delete val="0"/>
        <c:numFmt formatCode="General" sourceLinked="1"/>
        <c:majorTickMark val="out"/>
        <c:minorTickMark val="none"/>
        <c:tickLblPos val="nextTo"/>
        <c:crossAx val="646826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935721"/>
        <c:axId val="55768306"/>
      </c:barChart>
      <c:catAx>
        <c:axId val="509357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68306"/>
        <c:crosses val="autoZero"/>
        <c:auto val="1"/>
        <c:lblOffset val="100"/>
        <c:noMultiLvlLbl val="0"/>
      </c:catAx>
      <c:valAx>
        <c:axId val="55768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5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52707"/>
        <c:axId val="20938908"/>
      </c:barChart>
      <c:catAx>
        <c:axId val="321527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38908"/>
        <c:crosses val="autoZero"/>
        <c:auto val="1"/>
        <c:lblOffset val="100"/>
        <c:noMultiLvlLbl val="0"/>
      </c:catAx>
      <c:valAx>
        <c:axId val="2093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2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232445"/>
        <c:axId val="18329958"/>
      </c:barChart>
      <c:catAx>
        <c:axId val="54232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29958"/>
        <c:crosses val="autoZero"/>
        <c:auto val="1"/>
        <c:lblOffset val="100"/>
        <c:noMultiLvlLbl val="0"/>
      </c:catAx>
      <c:valAx>
        <c:axId val="18329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751895"/>
        <c:axId val="8331600"/>
      </c:barChart>
      <c:catAx>
        <c:axId val="30751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31600"/>
        <c:crosses val="autoZero"/>
        <c:auto val="1"/>
        <c:lblOffset val="100"/>
        <c:noMultiLvlLbl val="0"/>
      </c:catAx>
      <c:valAx>
        <c:axId val="833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51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875537"/>
        <c:axId val="3770970"/>
      </c:barChart>
      <c:catAx>
        <c:axId val="7875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0970"/>
        <c:crosses val="autoZero"/>
        <c:auto val="1"/>
        <c:lblOffset val="100"/>
        <c:noMultiLvlLbl val="0"/>
      </c:catAx>
      <c:valAx>
        <c:axId val="377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75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38731"/>
        <c:axId val="37013124"/>
      </c:barChart>
      <c:catAx>
        <c:axId val="33938731"/>
        <c:scaling>
          <c:orientation val="minMax"/>
        </c:scaling>
        <c:axPos val="b"/>
        <c:delete val="1"/>
        <c:majorTickMark val="out"/>
        <c:minorTickMark val="none"/>
        <c:tickLblPos val="none"/>
        <c:crossAx val="37013124"/>
        <c:crosses val="autoZero"/>
        <c:auto val="1"/>
        <c:lblOffset val="100"/>
        <c:noMultiLvlLbl val="0"/>
      </c:catAx>
      <c:valAx>
        <c:axId val="37013124"/>
        <c:scaling>
          <c:orientation val="minMax"/>
        </c:scaling>
        <c:axPos val="l"/>
        <c:delete val="1"/>
        <c:majorTickMark val="out"/>
        <c:minorTickMark val="none"/>
        <c:tickLblPos val="none"/>
        <c:crossAx val="339387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5">
  <cacheSource type="worksheet">
    <worksheetSource ref="A2:BL1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su2019 prtips"/>
        <s v="ssu2019"/>
        <s v="svpol ssu2019"/>
        <m/>
        <s v="ssu2019 soci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19-06-06T22:17:45.000"/>
        <d v="2019-06-12T01:27:38.000"/>
        <d v="2019-06-12T01:31:28.000"/>
        <d v="2019-06-11T23:38:58.000"/>
        <d v="2019-06-12T03:32:08.000"/>
        <d v="2019-06-11T23:39:48.000"/>
        <d v="2019-06-15T21:50:35.000"/>
        <d v="2019-06-19T05:45:34.000"/>
        <d v="2019-06-19T19:06:57.000"/>
        <d v="2019-06-10T13:46:42.000"/>
        <d v="2019-06-14T13:30:18.000"/>
        <d v="2019-06-19T15:11:24.000"/>
        <d v="2019-06-17T20:01:34.000"/>
        <d v="2019-06-20T16:19:28.000"/>
        <d v="2019-06-21T21:03:23.000"/>
        <d v="2019-06-22T14:41:32.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cgrob513"/>
    <s v="gregoryfca"/>
    <m/>
    <m/>
    <m/>
    <m/>
    <m/>
    <m/>
    <m/>
    <m/>
    <s v="No"/>
    <n v="3"/>
    <m/>
    <m/>
    <x v="0"/>
    <d v="2019-06-06T22:17:45.000"/>
    <s v="I live-tweeted from the #ssu2019 conference, now you can get more (free!) juicy insights! @J_Loizeaux &amp;amp; I dish on how to successfully approach influencer marketing, social media, &amp;amp; communications. Check it out, https://t.co/n1lh43D46H @GregoryFCA @social_shakeup #PRtips"/>
    <s v="https://thenewshackers.com/how-to-drive-successful-social-campaigns-according-to-top-brands-and-influencers/"/>
    <s v="thenewshackers.com"/>
    <x v="0"/>
    <m/>
    <s v="http://pbs.twimg.com/profile_images/928702838158610432/6Ms1DQbq_normal.jpg"/>
    <x v="0"/>
    <s v="https://twitter.com/#!/cgrob513/status/1136759104607797251"/>
    <m/>
    <m/>
    <s v="1136759104607797251"/>
    <m/>
    <b v="0"/>
    <n v="5"/>
    <s v=""/>
    <b v="0"/>
    <s v="en"/>
    <m/>
    <s v=""/>
    <b v="0"/>
    <n v="3"/>
    <s v=""/>
    <s v="Twitter Web Client"/>
    <b v="0"/>
    <s v="1136759104607797251"/>
    <s v="Retweet"/>
    <n v="0"/>
    <n v="0"/>
    <m/>
    <m/>
    <m/>
    <m/>
    <m/>
    <m/>
    <m/>
    <m/>
    <n v="1"/>
    <s v="1"/>
    <s v="1"/>
    <m/>
    <m/>
    <m/>
    <m/>
    <m/>
    <m/>
    <m/>
    <m/>
    <m/>
  </r>
  <r>
    <s v="coledonahue11"/>
    <s v="j_yungbull"/>
    <m/>
    <m/>
    <m/>
    <m/>
    <m/>
    <m/>
    <m/>
    <m/>
    <s v="No"/>
    <n v="4"/>
    <m/>
    <m/>
    <x v="0"/>
    <d v="2019-06-12T01:27:38.000"/>
    <s v="RT @j_yungbull: Another good day of wrk ... when the suns out the cleats out . Working on a outside release wit a slant !! 🏈 #ssu2019 https…"/>
    <m/>
    <m/>
    <x v="1"/>
    <m/>
    <s v="http://pbs.twimg.com/profile_images/1118966676358406146/O5MH71Sx_normal.jpg"/>
    <x v="1"/>
    <s v="https://twitter.com/#!/coledonahue11/status/1138618830941499392"/>
    <m/>
    <m/>
    <s v="1138618830941499392"/>
    <m/>
    <b v="0"/>
    <n v="0"/>
    <s v=""/>
    <b v="0"/>
    <s v="en"/>
    <m/>
    <s v=""/>
    <b v="0"/>
    <n v="3"/>
    <s v="1138591485216120843"/>
    <s v="Twitter for iPhone"/>
    <b v="0"/>
    <s v="1138591485216120843"/>
    <s v="Tweet"/>
    <n v="0"/>
    <n v="0"/>
    <m/>
    <m/>
    <m/>
    <m/>
    <m/>
    <m/>
    <m/>
    <m/>
    <n v="1"/>
    <s v="4"/>
    <s v="4"/>
    <n v="1"/>
    <n v="4.166666666666667"/>
    <n v="0"/>
    <n v="0"/>
    <n v="0"/>
    <n v="0"/>
    <n v="23"/>
    <n v="95.83333333333333"/>
    <n v="24"/>
  </r>
  <r>
    <s v="jglover49"/>
    <s v="j_yungbull"/>
    <m/>
    <m/>
    <m/>
    <m/>
    <m/>
    <m/>
    <m/>
    <m/>
    <s v="No"/>
    <n v="5"/>
    <m/>
    <m/>
    <x v="0"/>
    <d v="2019-06-12T01:31:28.000"/>
    <s v="RT @j_yungbull: Another good day of wrk ... when the suns out the cleats out . Working on a outside release wit a slant !! 🏈 #ssu2019 https…"/>
    <m/>
    <m/>
    <x v="1"/>
    <m/>
    <s v="http://pbs.twimg.com/profile_images/1028814286490087427/Q_fJ5olM_normal.jpg"/>
    <x v="2"/>
    <s v="https://twitter.com/#!/jglover49/status/1138619795769888770"/>
    <m/>
    <m/>
    <s v="1138619795769888770"/>
    <m/>
    <b v="0"/>
    <n v="0"/>
    <s v=""/>
    <b v="0"/>
    <s v="en"/>
    <m/>
    <s v=""/>
    <b v="0"/>
    <n v="3"/>
    <s v="1138591485216120843"/>
    <s v="Twitter for iPhone"/>
    <b v="0"/>
    <s v="1138591485216120843"/>
    <s v="Tweet"/>
    <n v="0"/>
    <n v="0"/>
    <m/>
    <m/>
    <m/>
    <m/>
    <m/>
    <m/>
    <m/>
    <m/>
    <n v="1"/>
    <s v="4"/>
    <s v="4"/>
    <n v="1"/>
    <n v="4.166666666666667"/>
    <n v="0"/>
    <n v="0"/>
    <n v="0"/>
    <n v="0"/>
    <n v="23"/>
    <n v="95.83333333333333"/>
    <n v="24"/>
  </r>
  <r>
    <s v="j_yungbull"/>
    <s v="j_yungbull"/>
    <m/>
    <m/>
    <m/>
    <m/>
    <m/>
    <m/>
    <m/>
    <m/>
    <s v="No"/>
    <n v="6"/>
    <m/>
    <m/>
    <x v="1"/>
    <d v="2019-06-11T23:38:58.000"/>
    <s v="Another good day of wrk ... when the suns out the cleats out . Working on a outside release wit a slant !! 🏈 #ssu2019 https://t.co/y8yn8jjLeI"/>
    <m/>
    <m/>
    <x v="1"/>
    <s v="https://pbs.twimg.com/ext_tw_video_thumb/1138591417129979906/pu/img/HVNX2yZRZ6murKSh.jpg"/>
    <s v="https://pbs.twimg.com/ext_tw_video_thumb/1138591417129979906/pu/img/HVNX2yZRZ6murKSh.jpg"/>
    <x v="3"/>
    <s v="https://twitter.com/#!/j_yungbull/status/1138591485216120843"/>
    <m/>
    <m/>
    <s v="1138591485216120843"/>
    <m/>
    <b v="0"/>
    <n v="5"/>
    <s v=""/>
    <b v="0"/>
    <s v="en"/>
    <m/>
    <s v=""/>
    <b v="0"/>
    <n v="3"/>
    <s v=""/>
    <s v="Twitter for iPhone"/>
    <b v="0"/>
    <s v="1138591485216120843"/>
    <s v="Tweet"/>
    <n v="0"/>
    <n v="0"/>
    <m/>
    <m/>
    <m/>
    <m/>
    <m/>
    <m/>
    <m/>
    <m/>
    <n v="1"/>
    <s v="4"/>
    <s v="4"/>
    <n v="1"/>
    <n v="4.761904761904762"/>
    <n v="0"/>
    <n v="0"/>
    <n v="0"/>
    <n v="0"/>
    <n v="20"/>
    <n v="95.23809523809524"/>
    <n v="21"/>
  </r>
  <r>
    <s v="grind_timessu"/>
    <s v="j_yungbull"/>
    <m/>
    <m/>
    <m/>
    <m/>
    <m/>
    <m/>
    <m/>
    <m/>
    <s v="No"/>
    <n v="7"/>
    <m/>
    <m/>
    <x v="0"/>
    <d v="2019-06-12T03:32:08.000"/>
    <s v="RT @j_yungbull: Another good day of wrk ... when the suns out the cleats out . Working on a outside release wit a slant !! 🏈 #ssu2019 https…"/>
    <m/>
    <m/>
    <x v="1"/>
    <m/>
    <s v="http://pbs.twimg.com/profile_images/1132812484371468288/Kw8d5Un9_normal.jpg"/>
    <x v="4"/>
    <s v="https://twitter.com/#!/grind_timessu/status/1138650162748887040"/>
    <m/>
    <m/>
    <s v="1138650162748887040"/>
    <m/>
    <b v="0"/>
    <n v="0"/>
    <s v=""/>
    <b v="0"/>
    <s v="en"/>
    <m/>
    <s v=""/>
    <b v="0"/>
    <n v="3"/>
    <s v="1138591485216120843"/>
    <s v="Twitter for iPhone"/>
    <b v="0"/>
    <s v="1138591485216120843"/>
    <s v="Tweet"/>
    <n v="0"/>
    <n v="0"/>
    <m/>
    <m/>
    <m/>
    <m/>
    <m/>
    <m/>
    <m/>
    <m/>
    <n v="1"/>
    <s v="4"/>
    <s v="4"/>
    <n v="1"/>
    <n v="4.166666666666667"/>
    <n v="0"/>
    <n v="0"/>
    <n v="0"/>
    <n v="0"/>
    <n v="23"/>
    <n v="95.83333333333333"/>
    <n v="24"/>
  </r>
  <r>
    <s v="chrisstrub"/>
    <s v="caroliiinejones"/>
    <m/>
    <m/>
    <m/>
    <m/>
    <m/>
    <m/>
    <m/>
    <m/>
    <s v="No"/>
    <n v="8"/>
    <m/>
    <m/>
    <x v="0"/>
    <d v="2019-06-11T23:39:48.000"/>
    <s v="Was great to meet you @caroliiinejones ! #SSU2019 https://t.co/QDVhlhSIoc"/>
    <s v="https://twitter.com/everywherechris/status/1138415642724511744"/>
    <s v="twitter.com"/>
    <x v="1"/>
    <m/>
    <s v="http://pbs.twimg.com/profile_images/1083110628015919104/pOpzARfj_normal.jpg"/>
    <x v="5"/>
    <s v="https://twitter.com/#!/chrisstrub/status/1138591695946358786"/>
    <m/>
    <m/>
    <s v="1138591695946358786"/>
    <m/>
    <b v="0"/>
    <n v="1"/>
    <s v=""/>
    <b v="1"/>
    <s v="en"/>
    <m/>
    <s v="1138415642724511744"/>
    <b v="0"/>
    <n v="0"/>
    <s v=""/>
    <s v="Twitter for iPhone"/>
    <b v="0"/>
    <s v="1138591695946358786"/>
    <s v="Tweet"/>
    <n v="0"/>
    <n v="0"/>
    <s v="-82.434848,34.687331 _x000a_-82.249689,34.687331 _x000a_-82.249689,34.904552 _x000a_-82.434848,34.904552"/>
    <s v="United States"/>
    <s v="US"/>
    <s v="Greenville, SC"/>
    <s v="8eb7d0abedc4817b"/>
    <s v="Greenville"/>
    <s v="city"/>
    <s v="https://api.twitter.com/1.1/geo/id/8eb7d0abedc4817b.json"/>
    <n v="1"/>
    <s v="3"/>
    <s v="3"/>
    <n v="1"/>
    <n v="14.285714285714286"/>
    <n v="0"/>
    <n v="0"/>
    <n v="0"/>
    <n v="0"/>
    <n v="6"/>
    <n v="85.71428571428571"/>
    <n v="7"/>
  </r>
  <r>
    <s v="chrisstrub"/>
    <s v="jwatson_wx"/>
    <m/>
    <m/>
    <m/>
    <m/>
    <m/>
    <m/>
    <m/>
    <m/>
    <s v="No"/>
    <n v="9"/>
    <m/>
    <m/>
    <x v="0"/>
    <d v="2019-06-15T21:50:35.000"/>
    <s v="May 2019 was my fourth time at  #SSU2019, and third time speaking. Of course the event is a terrific opportunity to strengthen connections with friends old and new, like @danicakombol, @JWatson_Wx and the event… https://t.co/HnKXwtCx77"/>
    <s v="https://www.instagram.com/p/ByvwFMZpu7B/?igshid=1st4xfbv08fxe"/>
    <s v="instagram.com"/>
    <x v="1"/>
    <m/>
    <s v="http://pbs.twimg.com/profile_images/1083110628015919104/pOpzARfj_normal.jpg"/>
    <x v="6"/>
    <s v="https://twitter.com/#!/chrisstrub/status/1140013758191767552"/>
    <n v="33.76160002"/>
    <n v="-84.38568056"/>
    <s v="1140013758191767552"/>
    <m/>
    <b v="0"/>
    <n v="1"/>
    <s v=""/>
    <b v="0"/>
    <s v="en"/>
    <m/>
    <s v=""/>
    <b v="0"/>
    <n v="0"/>
    <s v=""/>
    <s v="Instagram"/>
    <b v="0"/>
    <s v="1140013758191767552"/>
    <s v="Tweet"/>
    <n v="0"/>
    <n v="0"/>
    <s v="-84.576827,33.6475029 _x000a_-84.289385,33.6475029 _x000a_-84.289385,33.8868859 _x000a_-84.576827,33.8868859"/>
    <s v="United States"/>
    <s v="US"/>
    <s v="Atlanta, GA"/>
    <s v="8173485c72e78ca5"/>
    <s v="Atlanta"/>
    <s v="city"/>
    <s v="https://api.twitter.com/1.1/geo/id/8173485c72e78ca5.json"/>
    <n v="1"/>
    <s v="3"/>
    <s v="3"/>
    <m/>
    <m/>
    <m/>
    <m/>
    <m/>
    <m/>
    <m/>
    <m/>
    <m/>
  </r>
  <r>
    <s v="olovabrahamsson"/>
    <s v="andreatrnstm"/>
    <m/>
    <m/>
    <m/>
    <m/>
    <m/>
    <m/>
    <m/>
    <m/>
    <s v="No"/>
    <n v="11"/>
    <m/>
    <m/>
    <x v="0"/>
    <d v="2019-06-19T05:45:34.000"/>
    <s v="Ledarbloggen i NSD: @ssu_sverige kongressar 9-12 augusti. Allt talar nu för att @philipbotstrom och @andreaTRNSTM får förnyat förtroende som ordförande respektive förbundssekreterare. https://t.co/xwnYDte4Pu #svpol #SSU2019"/>
    <s v="https://www.nsd.se/bloggar/ledarbloggen/ssu-laddar-for-kongress/?blog=6811846&amp;entry=11270058"/>
    <s v="nsd.se"/>
    <x v="2"/>
    <m/>
    <s v="http://pbs.twimg.com/profile_images/954671197760958464/j63EK4KM_normal.jpg"/>
    <x v="7"/>
    <s v="https://twitter.com/#!/olovabrahamsson/status/1141220457863090176"/>
    <m/>
    <m/>
    <s v="1141220457863090176"/>
    <m/>
    <b v="0"/>
    <n v="3"/>
    <s v=""/>
    <b v="0"/>
    <s v="sv"/>
    <m/>
    <s v=""/>
    <b v="0"/>
    <n v="1"/>
    <s v=""/>
    <s v="Twitter Web Client"/>
    <b v="0"/>
    <s v="1141220457863090176"/>
    <s v="Tweet"/>
    <n v="0"/>
    <n v="0"/>
    <m/>
    <m/>
    <m/>
    <m/>
    <m/>
    <m/>
    <m/>
    <m/>
    <n v="1"/>
    <s v="2"/>
    <s v="2"/>
    <m/>
    <m/>
    <m/>
    <m/>
    <m/>
    <m/>
    <m/>
    <m/>
    <m/>
  </r>
  <r>
    <s v="pavloscavelier"/>
    <s v="andreatrnstm"/>
    <m/>
    <m/>
    <m/>
    <m/>
    <m/>
    <m/>
    <m/>
    <m/>
    <s v="No"/>
    <n v="12"/>
    <m/>
    <m/>
    <x v="0"/>
    <d v="2019-06-19T19:06:57.000"/>
    <s v="RT @OlovAbrahamsson: Ledarbloggen i NSD: @ssu_sverige kongressar 9-12 augusti. Allt talar nu för att @philipbotstrom och @andreaTRNSTM får…"/>
    <m/>
    <m/>
    <x v="3"/>
    <m/>
    <s v="http://pbs.twimg.com/profile_images/896450753304416258/5vgicnfY_normal.jpg"/>
    <x v="8"/>
    <s v="https://twitter.com/#!/pavloscavelier/status/1141422131542147072"/>
    <m/>
    <m/>
    <s v="1141422131542147072"/>
    <m/>
    <b v="0"/>
    <n v="0"/>
    <s v=""/>
    <b v="0"/>
    <s v="sv"/>
    <m/>
    <s v=""/>
    <b v="0"/>
    <n v="1"/>
    <s v="1141220457863090176"/>
    <s v="Twitter for iPhone"/>
    <b v="0"/>
    <s v="1141220457863090176"/>
    <s v="Tweet"/>
    <n v="0"/>
    <n v="0"/>
    <m/>
    <m/>
    <m/>
    <m/>
    <m/>
    <m/>
    <m/>
    <m/>
    <n v="1"/>
    <s v="2"/>
    <s v="2"/>
    <m/>
    <m/>
    <m/>
    <m/>
    <m/>
    <m/>
    <m/>
    <m/>
    <m/>
  </r>
  <r>
    <s v="social_shakeup"/>
    <s v="j_loizeaux"/>
    <m/>
    <m/>
    <m/>
    <m/>
    <m/>
    <m/>
    <m/>
    <m/>
    <s v="No"/>
    <n v="19"/>
    <m/>
    <m/>
    <x v="0"/>
    <d v="2019-06-10T13:46:42.000"/>
    <s v="RT @cgrob513: I live-tweeted from the #ssu2019 conference, now you can get more (free!) juicy insights! @J_Loizeaux &amp;amp; I dish on how to succ…"/>
    <m/>
    <m/>
    <x v="1"/>
    <m/>
    <s v="http://pbs.twimg.com/profile_images/1082650712956461061/fqUCJLIm_normal.jpg"/>
    <x v="9"/>
    <s v="https://twitter.com/#!/social_shakeup/status/1138080047514947584"/>
    <m/>
    <m/>
    <s v="1138080047514947584"/>
    <m/>
    <b v="0"/>
    <n v="0"/>
    <s v=""/>
    <b v="0"/>
    <s v="en"/>
    <m/>
    <s v=""/>
    <b v="0"/>
    <n v="3"/>
    <s v="1136759104607797251"/>
    <s v="Hootsuite Inc."/>
    <b v="0"/>
    <s v="1136759104607797251"/>
    <s v="Tweet"/>
    <n v="0"/>
    <n v="0"/>
    <m/>
    <m/>
    <m/>
    <m/>
    <m/>
    <m/>
    <m/>
    <m/>
    <n v="1"/>
    <s v="1"/>
    <s v="1"/>
    <m/>
    <m/>
    <m/>
    <m/>
    <m/>
    <m/>
    <m/>
    <m/>
    <m/>
  </r>
  <r>
    <s v="social_shakeup"/>
    <s v="marketingprofs"/>
    <m/>
    <m/>
    <m/>
    <m/>
    <m/>
    <m/>
    <m/>
    <m/>
    <s v="No"/>
    <n v="22"/>
    <m/>
    <m/>
    <x v="0"/>
    <d v="2019-06-14T13:30:18.000"/>
    <s v="4 #SSU2019 speakers from @benandjerrys @Cinnabon @KentState @MarketingProfs share social media tips and trends https://t.co/vRDqlZWBxg #socialmarketing"/>
    <s v="https://www.socialshakeupshow.com/video-ssu2019-speakers-summer-social-tips/#.XQJjwTn0tB8.twitter"/>
    <s v="socialshakeupshow.com"/>
    <x v="4"/>
    <m/>
    <s v="http://pbs.twimg.com/profile_images/1082650712956461061/fqUCJLIm_normal.jpg"/>
    <x v="10"/>
    <s v="https://twitter.com/#!/social_shakeup/status/1139525472621137921"/>
    <m/>
    <m/>
    <s v="1139525472621137921"/>
    <m/>
    <b v="0"/>
    <n v="0"/>
    <s v=""/>
    <b v="0"/>
    <s v="en"/>
    <m/>
    <s v=""/>
    <b v="0"/>
    <n v="0"/>
    <s v=""/>
    <s v="Hootsuite Inc."/>
    <b v="0"/>
    <s v="1139525472621137921"/>
    <s v="Tweet"/>
    <n v="0"/>
    <n v="0"/>
    <m/>
    <m/>
    <m/>
    <m/>
    <m/>
    <m/>
    <m/>
    <m/>
    <n v="1"/>
    <s v="1"/>
    <s v="1"/>
    <m/>
    <m/>
    <m/>
    <m/>
    <m/>
    <m/>
    <m/>
    <m/>
    <m/>
  </r>
  <r>
    <s v="social_shakeup"/>
    <s v="chrisstrub"/>
    <m/>
    <m/>
    <m/>
    <m/>
    <m/>
    <m/>
    <m/>
    <m/>
    <s v="No"/>
    <n v="26"/>
    <m/>
    <m/>
    <x v="0"/>
    <d v="2019-06-19T15:11:24.000"/>
    <s v="RT @ChrisStrub: May 2019 was my fourth time at  #SSU2019, and third time speaking. Of course the event is a terrific opportunity to strengt…"/>
    <m/>
    <m/>
    <x v="1"/>
    <m/>
    <s v="http://pbs.twimg.com/profile_images/1082650712956461061/fqUCJLIm_normal.jpg"/>
    <x v="11"/>
    <s v="https://twitter.com/#!/social_shakeup/status/1141362852835581955"/>
    <m/>
    <m/>
    <s v="1141362852835581955"/>
    <m/>
    <b v="0"/>
    <n v="0"/>
    <s v=""/>
    <b v="0"/>
    <s v="en"/>
    <m/>
    <s v=""/>
    <b v="0"/>
    <n v="1"/>
    <s v="1140013758191767552"/>
    <s v="Hootsuite Inc."/>
    <b v="0"/>
    <s v="1140013758191767552"/>
    <s v="Tweet"/>
    <n v="0"/>
    <n v="0"/>
    <m/>
    <m/>
    <m/>
    <m/>
    <m/>
    <m/>
    <m/>
    <m/>
    <n v="1"/>
    <s v="1"/>
    <s v="3"/>
    <n v="1"/>
    <n v="4.166666666666667"/>
    <n v="0"/>
    <n v="0"/>
    <n v="0"/>
    <n v="0"/>
    <n v="23"/>
    <n v="95.83333333333333"/>
    <n v="24"/>
  </r>
  <r>
    <s v="social_shakeup"/>
    <s v="social_shakeup"/>
    <m/>
    <m/>
    <m/>
    <m/>
    <m/>
    <m/>
    <m/>
    <m/>
    <s v="No"/>
    <n v="27"/>
    <m/>
    <m/>
    <x v="1"/>
    <d v="2019-06-17T20:01:34.000"/>
    <s v="Take a closer look inside #SSU2019 with our new video series https://t.co/rWZpuE01Sj #socialmarketing"/>
    <s v="https://www.socialshakeupshow.com/inside-social-shake-up-2019/#.XQfxfyam5yg.twitter"/>
    <s v="socialshakeupshow.com"/>
    <x v="4"/>
    <m/>
    <s v="http://pbs.twimg.com/profile_images/1082650712956461061/fqUCJLIm_normal.jpg"/>
    <x v="12"/>
    <s v="https://twitter.com/#!/social_shakeup/status/1140711100603916290"/>
    <m/>
    <m/>
    <s v="1140711100603916290"/>
    <m/>
    <b v="0"/>
    <n v="0"/>
    <s v=""/>
    <b v="0"/>
    <s v="en"/>
    <m/>
    <s v=""/>
    <b v="0"/>
    <n v="0"/>
    <s v=""/>
    <s v="Twitter Web Client"/>
    <b v="0"/>
    <s v="1140711100603916290"/>
    <s v="Tweet"/>
    <n v="0"/>
    <n v="0"/>
    <m/>
    <m/>
    <m/>
    <m/>
    <m/>
    <m/>
    <m/>
    <m/>
    <n v="2"/>
    <s v="1"/>
    <s v="1"/>
    <n v="0"/>
    <n v="0"/>
    <n v="0"/>
    <n v="0"/>
    <n v="0"/>
    <n v="0"/>
    <n v="12"/>
    <n v="100"/>
    <n v="12"/>
  </r>
  <r>
    <s v="social_shakeup"/>
    <s v="social_shakeup"/>
    <m/>
    <m/>
    <m/>
    <m/>
    <m/>
    <m/>
    <m/>
    <m/>
    <s v="No"/>
    <n v="28"/>
    <m/>
    <m/>
    <x v="1"/>
    <d v="2019-06-20T16:19:28.000"/>
    <s v="We can't stop smiling thinking about #SSU2019! Get an inside look at what you missed and make sure to mark May 12-14, 2020 on your calendar! https://t.co/P18hYiDVjW https://t.co/2VftTFci3f"/>
    <s v="https://www.socialshakeupshow.com/inside-social-shake-up-2019/"/>
    <s v="socialshakeupshow.com"/>
    <x v="1"/>
    <s v="https://pbs.twimg.com/media/D9hIT1pXsAAFKTG.jpg"/>
    <s v="https://pbs.twimg.com/media/D9hIT1pXsAAFKTG.jpg"/>
    <x v="13"/>
    <s v="https://twitter.com/#!/social_shakeup/status/1141742370402308096"/>
    <m/>
    <m/>
    <s v="1141742370402308096"/>
    <m/>
    <b v="0"/>
    <n v="1"/>
    <s v=""/>
    <b v="0"/>
    <s v="en"/>
    <m/>
    <s v=""/>
    <b v="0"/>
    <n v="0"/>
    <s v=""/>
    <s v="Twitter Web Client"/>
    <b v="0"/>
    <s v="1141742370402308096"/>
    <s v="Tweet"/>
    <n v="0"/>
    <n v="0"/>
    <m/>
    <m/>
    <m/>
    <m/>
    <m/>
    <m/>
    <m/>
    <m/>
    <n v="2"/>
    <s v="1"/>
    <s v="1"/>
    <n v="1"/>
    <n v="3.7037037037037037"/>
    <n v="1"/>
    <n v="3.7037037037037037"/>
    <n v="0"/>
    <n v="0"/>
    <n v="25"/>
    <n v="92.5925925925926"/>
    <n v="27"/>
  </r>
  <r>
    <s v="mars744"/>
    <s v="social_shakeup"/>
    <m/>
    <m/>
    <m/>
    <m/>
    <m/>
    <m/>
    <m/>
    <m/>
    <s v="No"/>
    <n v="29"/>
    <m/>
    <m/>
    <x v="0"/>
    <d v="2019-06-21T21:03:23.000"/>
    <s v="Just got my copy of @theskimm’s new book, courtesy of the @social_shakeup! Looking forward to reading it. #ssu2019 https://t.co/nNt4WdIvif"/>
    <m/>
    <m/>
    <x v="1"/>
    <s v="https://pbs.twimg.com/media/D9nTM1hWsAEwY3Q.jpg"/>
    <s v="https://pbs.twimg.com/media/D9nTM1hWsAEwY3Q.jpg"/>
    <x v="14"/>
    <s v="https://twitter.com/#!/mars744/status/1142176207145971712"/>
    <m/>
    <m/>
    <s v="1142176207145971712"/>
    <m/>
    <b v="0"/>
    <n v="0"/>
    <s v=""/>
    <b v="0"/>
    <s v="en"/>
    <m/>
    <s v=""/>
    <b v="0"/>
    <n v="0"/>
    <s v=""/>
    <s v="Twitter for iPhone"/>
    <b v="0"/>
    <s v="1142176207145971712"/>
    <s v="Tweet"/>
    <n v="0"/>
    <n v="0"/>
    <m/>
    <m/>
    <m/>
    <m/>
    <m/>
    <m/>
    <m/>
    <m/>
    <n v="1"/>
    <s v="6"/>
    <s v="1"/>
    <m/>
    <m/>
    <m/>
    <m/>
    <m/>
    <m/>
    <m/>
    <m/>
    <m/>
  </r>
  <r>
    <s v="meganspreer"/>
    <s v="dmweisberg"/>
    <m/>
    <m/>
    <m/>
    <m/>
    <m/>
    <m/>
    <m/>
    <m/>
    <s v="No"/>
    <n v="31"/>
    <m/>
    <m/>
    <x v="0"/>
    <d v="2019-06-22T14:41:32.000"/>
    <s v="YASSSSS! Thank you #SSU2019 and @cbzakin and @DMWeisberg! So excited to crack this open! https://t.co/rvxQvxS0nL"/>
    <m/>
    <m/>
    <x v="1"/>
    <s v="https://pbs.twimg.com/media/D9rFZZBWkAIpPtw.jpg"/>
    <s v="https://pbs.twimg.com/media/D9rFZZBWkAIpPtw.jpg"/>
    <x v="15"/>
    <s v="https://twitter.com/#!/meganspreer/status/1142442502680657921"/>
    <m/>
    <m/>
    <s v="1142442502680657921"/>
    <m/>
    <b v="0"/>
    <n v="0"/>
    <s v=""/>
    <b v="0"/>
    <s v="en"/>
    <m/>
    <s v=""/>
    <b v="0"/>
    <n v="0"/>
    <s v=""/>
    <s v="Twitter for iPhone"/>
    <b v="0"/>
    <s v="1142442502680657921"/>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9"/>
        <item x="3"/>
        <item x="5"/>
        <item x="1"/>
        <item x="2"/>
        <item x="4"/>
        <item x="10"/>
        <item x="6"/>
        <item x="12"/>
        <item x="7"/>
        <item x="11"/>
        <item x="8"/>
        <item x="13"/>
        <item x="14"/>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1" s="1"/>
        <i x="0"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 totalsRowShown="0" headerRowDxfId="428" dataDxfId="427">
  <autoFilter ref="A2:BL32"/>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98" dataDxfId="297">
  <autoFilter ref="A2:C10"/>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8" totalsRowShown="0" headerRowDxfId="291" dataDxfId="290">
  <autoFilter ref="A1:N8"/>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N16" totalsRowShown="0" headerRowDxfId="275" dataDxfId="274">
  <autoFilter ref="A11:N16"/>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N23" totalsRowShown="0" headerRowDxfId="259" dataDxfId="258">
  <autoFilter ref="A19:N23"/>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N36" totalsRowShown="0" headerRowDxfId="242" dataDxfId="241">
  <autoFilter ref="A26:N36"/>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N49" totalsRowShown="0" headerRowDxfId="225" dataDxfId="224">
  <autoFilter ref="A39:N49"/>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N53" totalsRowShown="0" headerRowDxfId="208" dataDxfId="207">
  <autoFilter ref="A52:N53"/>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5:N65" totalsRowShown="0" headerRowDxfId="205" dataDxfId="204">
  <autoFilter ref="A55:N65"/>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N78" totalsRowShown="0" headerRowDxfId="174" dataDxfId="173">
  <autoFilter ref="A68:N78"/>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5" dataDxfId="374">
  <autoFilter ref="A2:BS28"/>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4" totalsRowShown="0" headerRowDxfId="147" dataDxfId="146">
  <autoFilter ref="A1:G11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3" totalsRowShown="0" headerRowDxfId="138" dataDxfId="137">
  <autoFilter ref="A1:L9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8" totalsRowShown="0" headerRowDxfId="64" dataDxfId="63">
  <autoFilter ref="A2:BL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9" dataDxfId="328">
  <autoFilter ref="A1:C27"/>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newshackers.com/how-to-drive-successful-social-campaigns-according-to-top-brands-and-influencers/" TargetMode="External" /><Relationship Id="rId2" Type="http://schemas.openxmlformats.org/officeDocument/2006/relationships/hyperlink" Target="https://twitter.com/everywherechris/status/1138415642724511744" TargetMode="External" /><Relationship Id="rId3" Type="http://schemas.openxmlformats.org/officeDocument/2006/relationships/hyperlink" Target="https://www.instagram.com/p/ByvwFMZpu7B/?igshid=1st4xfbv08fxe" TargetMode="External" /><Relationship Id="rId4" Type="http://schemas.openxmlformats.org/officeDocument/2006/relationships/hyperlink" Target="https://www.instagram.com/p/ByvwFMZpu7B/?igshid=1st4xfbv08fxe" TargetMode="External" /><Relationship Id="rId5" Type="http://schemas.openxmlformats.org/officeDocument/2006/relationships/hyperlink" Target="https://www.nsd.se/bloggar/ledarbloggen/ssu-laddar-for-kongress/?blog=6811846&amp;entry=11270058" TargetMode="External" /><Relationship Id="rId6" Type="http://schemas.openxmlformats.org/officeDocument/2006/relationships/hyperlink" Target="https://www.nsd.se/bloggar/ledarbloggen/ssu-laddar-for-kongress/?blog=6811846&amp;entry=11270058" TargetMode="External" /><Relationship Id="rId7" Type="http://schemas.openxmlformats.org/officeDocument/2006/relationships/hyperlink" Target="https://www.nsd.se/bloggar/ledarbloggen/ssu-laddar-for-kongress/?blog=6811846&amp;entry=11270058" TargetMode="External" /><Relationship Id="rId8" Type="http://schemas.openxmlformats.org/officeDocument/2006/relationships/hyperlink" Target="https://thenewshackers.com/how-to-drive-successful-social-campaigns-according-to-top-brands-and-influencers/" TargetMode="External" /><Relationship Id="rId9" Type="http://schemas.openxmlformats.org/officeDocument/2006/relationships/hyperlink" Target="https://thenewshackers.com/how-to-drive-successful-social-campaigns-according-to-top-brands-and-influencers/" TargetMode="External" /><Relationship Id="rId10" Type="http://schemas.openxmlformats.org/officeDocument/2006/relationships/hyperlink" Target="https://www.socialshakeupshow.com/video-ssu2019-speakers-summer-social-tips/#.XQJjwTn0tB8.twitter" TargetMode="External" /><Relationship Id="rId11" Type="http://schemas.openxmlformats.org/officeDocument/2006/relationships/hyperlink" Target="https://www.socialshakeupshow.com/video-ssu2019-speakers-summer-social-tips/#.XQJjwTn0tB8.twitter" TargetMode="External" /><Relationship Id="rId12" Type="http://schemas.openxmlformats.org/officeDocument/2006/relationships/hyperlink" Target="https://www.socialshakeupshow.com/video-ssu2019-speakers-summer-social-tips/#.XQJjwTn0tB8.twitter" TargetMode="External" /><Relationship Id="rId13" Type="http://schemas.openxmlformats.org/officeDocument/2006/relationships/hyperlink" Target="https://www.socialshakeupshow.com/video-ssu2019-speakers-summer-social-tips/#.XQJjwTn0tB8.twitter" TargetMode="External" /><Relationship Id="rId14" Type="http://schemas.openxmlformats.org/officeDocument/2006/relationships/hyperlink" Target="https://www.socialshakeupshow.com/inside-social-shake-up-2019/#.XQfxfyam5yg.twitter" TargetMode="External" /><Relationship Id="rId15" Type="http://schemas.openxmlformats.org/officeDocument/2006/relationships/hyperlink" Target="https://www.socialshakeupshow.com/inside-social-shake-up-2019/" TargetMode="External" /><Relationship Id="rId16" Type="http://schemas.openxmlformats.org/officeDocument/2006/relationships/hyperlink" Target="https://pbs.twimg.com/ext_tw_video_thumb/1138591417129979906/pu/img/HVNX2yZRZ6murKSh.jpg" TargetMode="External" /><Relationship Id="rId17" Type="http://schemas.openxmlformats.org/officeDocument/2006/relationships/hyperlink" Target="https://pbs.twimg.com/media/D9hIT1pXsAAFKTG.jpg" TargetMode="External" /><Relationship Id="rId18" Type="http://schemas.openxmlformats.org/officeDocument/2006/relationships/hyperlink" Target="https://pbs.twimg.com/media/D9nTM1hWsAEwY3Q.jpg" TargetMode="External" /><Relationship Id="rId19" Type="http://schemas.openxmlformats.org/officeDocument/2006/relationships/hyperlink" Target="https://pbs.twimg.com/media/D9nTM1hWsAEwY3Q.jpg" TargetMode="External" /><Relationship Id="rId20" Type="http://schemas.openxmlformats.org/officeDocument/2006/relationships/hyperlink" Target="https://pbs.twimg.com/media/D9rFZZBWkAIpPtw.jpg" TargetMode="External" /><Relationship Id="rId21" Type="http://schemas.openxmlformats.org/officeDocument/2006/relationships/hyperlink" Target="https://pbs.twimg.com/media/D9rFZZBWkAIpPtw.jpg" TargetMode="External" /><Relationship Id="rId22" Type="http://schemas.openxmlformats.org/officeDocument/2006/relationships/hyperlink" Target="http://pbs.twimg.com/profile_images/928702838158610432/6Ms1DQbq_normal.jpg" TargetMode="External" /><Relationship Id="rId23" Type="http://schemas.openxmlformats.org/officeDocument/2006/relationships/hyperlink" Target="http://pbs.twimg.com/profile_images/1118966676358406146/O5MH71Sx_normal.jpg" TargetMode="External" /><Relationship Id="rId24" Type="http://schemas.openxmlformats.org/officeDocument/2006/relationships/hyperlink" Target="http://pbs.twimg.com/profile_images/1028814286490087427/Q_fJ5olM_normal.jpg" TargetMode="External" /><Relationship Id="rId25" Type="http://schemas.openxmlformats.org/officeDocument/2006/relationships/hyperlink" Target="https://pbs.twimg.com/ext_tw_video_thumb/1138591417129979906/pu/img/HVNX2yZRZ6murKSh.jpg" TargetMode="External" /><Relationship Id="rId26" Type="http://schemas.openxmlformats.org/officeDocument/2006/relationships/hyperlink" Target="http://pbs.twimg.com/profile_images/1132812484371468288/Kw8d5Un9_normal.jpg" TargetMode="External" /><Relationship Id="rId27" Type="http://schemas.openxmlformats.org/officeDocument/2006/relationships/hyperlink" Target="http://pbs.twimg.com/profile_images/1083110628015919104/pOpzARfj_normal.jpg" TargetMode="External" /><Relationship Id="rId28" Type="http://schemas.openxmlformats.org/officeDocument/2006/relationships/hyperlink" Target="http://pbs.twimg.com/profile_images/1083110628015919104/pOpzARfj_normal.jpg" TargetMode="External" /><Relationship Id="rId29" Type="http://schemas.openxmlformats.org/officeDocument/2006/relationships/hyperlink" Target="http://pbs.twimg.com/profile_images/1083110628015919104/pOpzARfj_normal.jpg" TargetMode="External" /><Relationship Id="rId30" Type="http://schemas.openxmlformats.org/officeDocument/2006/relationships/hyperlink" Target="http://pbs.twimg.com/profile_images/954671197760958464/j63EK4KM_normal.jpg" TargetMode="External" /><Relationship Id="rId31" Type="http://schemas.openxmlformats.org/officeDocument/2006/relationships/hyperlink" Target="http://pbs.twimg.com/profile_images/896450753304416258/5vgicnfY_normal.jpg" TargetMode="External" /><Relationship Id="rId32" Type="http://schemas.openxmlformats.org/officeDocument/2006/relationships/hyperlink" Target="http://pbs.twimg.com/profile_images/954671197760958464/j63EK4KM_normal.jpg" TargetMode="External" /><Relationship Id="rId33" Type="http://schemas.openxmlformats.org/officeDocument/2006/relationships/hyperlink" Target="http://pbs.twimg.com/profile_images/896450753304416258/5vgicnfY_normal.jpg" TargetMode="External" /><Relationship Id="rId34" Type="http://schemas.openxmlformats.org/officeDocument/2006/relationships/hyperlink" Target="http://pbs.twimg.com/profile_images/954671197760958464/j63EK4KM_normal.jpg" TargetMode="External" /><Relationship Id="rId35" Type="http://schemas.openxmlformats.org/officeDocument/2006/relationships/hyperlink" Target="http://pbs.twimg.com/profile_images/896450753304416258/5vgicnfY_normal.jpg" TargetMode="External" /><Relationship Id="rId36" Type="http://schemas.openxmlformats.org/officeDocument/2006/relationships/hyperlink" Target="http://pbs.twimg.com/profile_images/896450753304416258/5vgicnfY_normal.jpg" TargetMode="External" /><Relationship Id="rId37" Type="http://schemas.openxmlformats.org/officeDocument/2006/relationships/hyperlink" Target="http://pbs.twimg.com/profile_images/928702838158610432/6Ms1DQbq_normal.jpg" TargetMode="External" /><Relationship Id="rId38" Type="http://schemas.openxmlformats.org/officeDocument/2006/relationships/hyperlink" Target="http://pbs.twimg.com/profile_images/1082650712956461061/fqUCJLIm_normal.jpg" TargetMode="External" /><Relationship Id="rId39" Type="http://schemas.openxmlformats.org/officeDocument/2006/relationships/hyperlink" Target="http://pbs.twimg.com/profile_images/928702838158610432/6Ms1DQbq_normal.jpg" TargetMode="External" /><Relationship Id="rId40" Type="http://schemas.openxmlformats.org/officeDocument/2006/relationships/hyperlink" Target="http://pbs.twimg.com/profile_images/1082650712956461061/fqUCJLIm_normal.jpg" TargetMode="External" /><Relationship Id="rId41" Type="http://schemas.openxmlformats.org/officeDocument/2006/relationships/hyperlink" Target="http://pbs.twimg.com/profile_images/1082650712956461061/fqUCJLIm_normal.jpg" TargetMode="External" /><Relationship Id="rId42" Type="http://schemas.openxmlformats.org/officeDocument/2006/relationships/hyperlink" Target="http://pbs.twimg.com/profile_images/1082650712956461061/fqUCJLIm_normal.jpg" TargetMode="External" /><Relationship Id="rId43" Type="http://schemas.openxmlformats.org/officeDocument/2006/relationships/hyperlink" Target="http://pbs.twimg.com/profile_images/1082650712956461061/fqUCJLIm_normal.jpg" TargetMode="External" /><Relationship Id="rId44" Type="http://schemas.openxmlformats.org/officeDocument/2006/relationships/hyperlink" Target="http://pbs.twimg.com/profile_images/1082650712956461061/fqUCJLIm_normal.jpg" TargetMode="External" /><Relationship Id="rId45" Type="http://schemas.openxmlformats.org/officeDocument/2006/relationships/hyperlink" Target="http://pbs.twimg.com/profile_images/1082650712956461061/fqUCJLIm_normal.jpg" TargetMode="External" /><Relationship Id="rId46" Type="http://schemas.openxmlformats.org/officeDocument/2006/relationships/hyperlink" Target="http://pbs.twimg.com/profile_images/1082650712956461061/fqUCJLIm_normal.jpg" TargetMode="External" /><Relationship Id="rId47" Type="http://schemas.openxmlformats.org/officeDocument/2006/relationships/hyperlink" Target="https://pbs.twimg.com/media/D9hIT1pXsAAFKTG.jpg" TargetMode="External" /><Relationship Id="rId48" Type="http://schemas.openxmlformats.org/officeDocument/2006/relationships/hyperlink" Target="https://pbs.twimg.com/media/D9nTM1hWsAEwY3Q.jpg" TargetMode="External" /><Relationship Id="rId49" Type="http://schemas.openxmlformats.org/officeDocument/2006/relationships/hyperlink" Target="https://pbs.twimg.com/media/D9nTM1hWsAEwY3Q.jpg" TargetMode="External" /><Relationship Id="rId50" Type="http://schemas.openxmlformats.org/officeDocument/2006/relationships/hyperlink" Target="https://pbs.twimg.com/media/D9rFZZBWkAIpPtw.jpg" TargetMode="External" /><Relationship Id="rId51" Type="http://schemas.openxmlformats.org/officeDocument/2006/relationships/hyperlink" Target="https://pbs.twimg.com/media/D9rFZZBWkAIpPtw.jpg" TargetMode="External" /><Relationship Id="rId52" Type="http://schemas.openxmlformats.org/officeDocument/2006/relationships/hyperlink" Target="https://twitter.com/#!/cgrob513/status/1136759104607797251" TargetMode="External" /><Relationship Id="rId53" Type="http://schemas.openxmlformats.org/officeDocument/2006/relationships/hyperlink" Target="https://twitter.com/#!/coledonahue11/status/1138618830941499392" TargetMode="External" /><Relationship Id="rId54" Type="http://schemas.openxmlformats.org/officeDocument/2006/relationships/hyperlink" Target="https://twitter.com/#!/jglover49/status/1138619795769888770" TargetMode="External" /><Relationship Id="rId55" Type="http://schemas.openxmlformats.org/officeDocument/2006/relationships/hyperlink" Target="https://twitter.com/#!/j_yungbull/status/1138591485216120843" TargetMode="External" /><Relationship Id="rId56" Type="http://schemas.openxmlformats.org/officeDocument/2006/relationships/hyperlink" Target="https://twitter.com/#!/grind_timessu/status/1138650162748887040" TargetMode="External" /><Relationship Id="rId57" Type="http://schemas.openxmlformats.org/officeDocument/2006/relationships/hyperlink" Target="https://twitter.com/#!/chrisstrub/status/1138591695946358786" TargetMode="External" /><Relationship Id="rId58" Type="http://schemas.openxmlformats.org/officeDocument/2006/relationships/hyperlink" Target="https://twitter.com/#!/chrisstrub/status/1140013758191767552" TargetMode="External" /><Relationship Id="rId59" Type="http://schemas.openxmlformats.org/officeDocument/2006/relationships/hyperlink" Target="https://twitter.com/#!/chrisstrub/status/1140013758191767552" TargetMode="External" /><Relationship Id="rId60" Type="http://schemas.openxmlformats.org/officeDocument/2006/relationships/hyperlink" Target="https://twitter.com/#!/olovabrahamsson/status/1141220457863090176" TargetMode="External" /><Relationship Id="rId61" Type="http://schemas.openxmlformats.org/officeDocument/2006/relationships/hyperlink" Target="https://twitter.com/#!/pavloscavelier/status/1141422131542147072" TargetMode="External" /><Relationship Id="rId62" Type="http://schemas.openxmlformats.org/officeDocument/2006/relationships/hyperlink" Target="https://twitter.com/#!/olovabrahamsson/status/1141220457863090176" TargetMode="External" /><Relationship Id="rId63" Type="http://schemas.openxmlformats.org/officeDocument/2006/relationships/hyperlink" Target="https://twitter.com/#!/pavloscavelier/status/1141422131542147072" TargetMode="External" /><Relationship Id="rId64" Type="http://schemas.openxmlformats.org/officeDocument/2006/relationships/hyperlink" Target="https://twitter.com/#!/olovabrahamsson/status/1141220457863090176" TargetMode="External" /><Relationship Id="rId65" Type="http://schemas.openxmlformats.org/officeDocument/2006/relationships/hyperlink" Target="https://twitter.com/#!/pavloscavelier/status/1141422131542147072" TargetMode="External" /><Relationship Id="rId66" Type="http://schemas.openxmlformats.org/officeDocument/2006/relationships/hyperlink" Target="https://twitter.com/#!/pavloscavelier/status/1141422131542147072" TargetMode="External" /><Relationship Id="rId67" Type="http://schemas.openxmlformats.org/officeDocument/2006/relationships/hyperlink" Target="https://twitter.com/#!/cgrob513/status/1136759104607797251" TargetMode="External" /><Relationship Id="rId68" Type="http://schemas.openxmlformats.org/officeDocument/2006/relationships/hyperlink" Target="https://twitter.com/#!/social_shakeup/status/1138080047514947584" TargetMode="External" /><Relationship Id="rId69" Type="http://schemas.openxmlformats.org/officeDocument/2006/relationships/hyperlink" Target="https://twitter.com/#!/cgrob513/status/1136759104607797251" TargetMode="External" /><Relationship Id="rId70" Type="http://schemas.openxmlformats.org/officeDocument/2006/relationships/hyperlink" Target="https://twitter.com/#!/social_shakeup/status/1138080047514947584" TargetMode="External" /><Relationship Id="rId71" Type="http://schemas.openxmlformats.org/officeDocument/2006/relationships/hyperlink" Target="https://twitter.com/#!/social_shakeup/status/1139525472621137921" TargetMode="External" /><Relationship Id="rId72" Type="http://schemas.openxmlformats.org/officeDocument/2006/relationships/hyperlink" Target="https://twitter.com/#!/social_shakeup/status/1139525472621137921" TargetMode="External" /><Relationship Id="rId73" Type="http://schemas.openxmlformats.org/officeDocument/2006/relationships/hyperlink" Target="https://twitter.com/#!/social_shakeup/status/1139525472621137921" TargetMode="External" /><Relationship Id="rId74" Type="http://schemas.openxmlformats.org/officeDocument/2006/relationships/hyperlink" Target="https://twitter.com/#!/social_shakeup/status/1139525472621137921" TargetMode="External" /><Relationship Id="rId75" Type="http://schemas.openxmlformats.org/officeDocument/2006/relationships/hyperlink" Target="https://twitter.com/#!/social_shakeup/status/1141362852835581955" TargetMode="External" /><Relationship Id="rId76" Type="http://schemas.openxmlformats.org/officeDocument/2006/relationships/hyperlink" Target="https://twitter.com/#!/social_shakeup/status/1140711100603916290" TargetMode="External" /><Relationship Id="rId77" Type="http://schemas.openxmlformats.org/officeDocument/2006/relationships/hyperlink" Target="https://twitter.com/#!/social_shakeup/status/1141742370402308096" TargetMode="External" /><Relationship Id="rId78" Type="http://schemas.openxmlformats.org/officeDocument/2006/relationships/hyperlink" Target="https://twitter.com/#!/mars744/status/1142176207145971712" TargetMode="External" /><Relationship Id="rId79" Type="http://schemas.openxmlformats.org/officeDocument/2006/relationships/hyperlink" Target="https://twitter.com/#!/mars744/status/1142176207145971712" TargetMode="External" /><Relationship Id="rId80" Type="http://schemas.openxmlformats.org/officeDocument/2006/relationships/hyperlink" Target="https://twitter.com/#!/meganspreer/status/1142442502680657921" TargetMode="External" /><Relationship Id="rId81" Type="http://schemas.openxmlformats.org/officeDocument/2006/relationships/hyperlink" Target="https://twitter.com/#!/meganspreer/status/1142442502680657921" TargetMode="External" /><Relationship Id="rId82" Type="http://schemas.openxmlformats.org/officeDocument/2006/relationships/hyperlink" Target="https://api.twitter.com/1.1/geo/id/8eb7d0abedc4817b.json" TargetMode="External" /><Relationship Id="rId83" Type="http://schemas.openxmlformats.org/officeDocument/2006/relationships/hyperlink" Target="https://api.twitter.com/1.1/geo/id/8173485c72e78ca5.json" TargetMode="External" /><Relationship Id="rId84" Type="http://schemas.openxmlformats.org/officeDocument/2006/relationships/hyperlink" Target="https://api.twitter.com/1.1/geo/id/8173485c72e78ca5.json" TargetMode="External" /><Relationship Id="rId85" Type="http://schemas.openxmlformats.org/officeDocument/2006/relationships/comments" Target="../comments1.xml" /><Relationship Id="rId86" Type="http://schemas.openxmlformats.org/officeDocument/2006/relationships/vmlDrawing" Target="../drawings/vmlDrawing1.vml" /><Relationship Id="rId87" Type="http://schemas.openxmlformats.org/officeDocument/2006/relationships/table" Target="../tables/table1.xml" /><Relationship Id="rId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henewshackers.com/how-to-drive-successful-social-campaigns-according-to-top-brands-and-influencers/" TargetMode="External" /><Relationship Id="rId2" Type="http://schemas.openxmlformats.org/officeDocument/2006/relationships/hyperlink" Target="https://twitter.com/everywherechris/status/1138415642724511744" TargetMode="External" /><Relationship Id="rId3" Type="http://schemas.openxmlformats.org/officeDocument/2006/relationships/hyperlink" Target="https://www.instagram.com/p/ByvwFMZpu7B/?igshid=1st4xfbv08fxe" TargetMode="External" /><Relationship Id="rId4" Type="http://schemas.openxmlformats.org/officeDocument/2006/relationships/hyperlink" Target="https://www.nsd.se/bloggar/ledarbloggen/ssu-laddar-for-kongress/?blog=6811846&amp;entry=11270058" TargetMode="External" /><Relationship Id="rId5" Type="http://schemas.openxmlformats.org/officeDocument/2006/relationships/hyperlink" Target="https://www.socialshakeupshow.com/video-ssu2019-speakers-summer-social-tips/#.XQJjwTn0tB8.twitter" TargetMode="External" /><Relationship Id="rId6" Type="http://schemas.openxmlformats.org/officeDocument/2006/relationships/hyperlink" Target="https://www.socialshakeupshow.com/inside-social-shake-up-2019/#.XQfxfyam5yg.twitter" TargetMode="External" /><Relationship Id="rId7" Type="http://schemas.openxmlformats.org/officeDocument/2006/relationships/hyperlink" Target="https://www.socialshakeupshow.com/inside-social-shake-up-2019/" TargetMode="External" /><Relationship Id="rId8" Type="http://schemas.openxmlformats.org/officeDocument/2006/relationships/hyperlink" Target="https://pbs.twimg.com/ext_tw_video_thumb/1138591417129979906/pu/img/HVNX2yZRZ6murKSh.jpg" TargetMode="External" /><Relationship Id="rId9" Type="http://schemas.openxmlformats.org/officeDocument/2006/relationships/hyperlink" Target="https://pbs.twimg.com/media/D9hIT1pXsAAFKTG.jpg" TargetMode="External" /><Relationship Id="rId10" Type="http://schemas.openxmlformats.org/officeDocument/2006/relationships/hyperlink" Target="https://pbs.twimg.com/media/D9nTM1hWsAEwY3Q.jpg" TargetMode="External" /><Relationship Id="rId11" Type="http://schemas.openxmlformats.org/officeDocument/2006/relationships/hyperlink" Target="https://pbs.twimg.com/media/D9rFZZBWkAIpPtw.jpg" TargetMode="External" /><Relationship Id="rId12" Type="http://schemas.openxmlformats.org/officeDocument/2006/relationships/hyperlink" Target="http://pbs.twimg.com/profile_images/928702838158610432/6Ms1DQbq_normal.jpg" TargetMode="External" /><Relationship Id="rId13" Type="http://schemas.openxmlformats.org/officeDocument/2006/relationships/hyperlink" Target="http://pbs.twimg.com/profile_images/1118966676358406146/O5MH71Sx_normal.jpg" TargetMode="External" /><Relationship Id="rId14" Type="http://schemas.openxmlformats.org/officeDocument/2006/relationships/hyperlink" Target="http://pbs.twimg.com/profile_images/1028814286490087427/Q_fJ5olM_normal.jpg" TargetMode="External" /><Relationship Id="rId15" Type="http://schemas.openxmlformats.org/officeDocument/2006/relationships/hyperlink" Target="https://pbs.twimg.com/ext_tw_video_thumb/1138591417129979906/pu/img/HVNX2yZRZ6murKSh.jpg" TargetMode="External" /><Relationship Id="rId16" Type="http://schemas.openxmlformats.org/officeDocument/2006/relationships/hyperlink" Target="http://pbs.twimg.com/profile_images/1132812484371468288/Kw8d5Un9_normal.jpg" TargetMode="External" /><Relationship Id="rId17" Type="http://schemas.openxmlformats.org/officeDocument/2006/relationships/hyperlink" Target="http://pbs.twimg.com/profile_images/1083110628015919104/pOpzARfj_normal.jpg" TargetMode="External" /><Relationship Id="rId18" Type="http://schemas.openxmlformats.org/officeDocument/2006/relationships/hyperlink" Target="http://pbs.twimg.com/profile_images/1083110628015919104/pOpzARfj_normal.jpg" TargetMode="External" /><Relationship Id="rId19" Type="http://schemas.openxmlformats.org/officeDocument/2006/relationships/hyperlink" Target="http://pbs.twimg.com/profile_images/954671197760958464/j63EK4KM_normal.jpg" TargetMode="External" /><Relationship Id="rId20" Type="http://schemas.openxmlformats.org/officeDocument/2006/relationships/hyperlink" Target="http://pbs.twimg.com/profile_images/896450753304416258/5vgicnfY_normal.jpg" TargetMode="External" /><Relationship Id="rId21" Type="http://schemas.openxmlformats.org/officeDocument/2006/relationships/hyperlink" Target="http://pbs.twimg.com/profile_images/1082650712956461061/fqUCJLIm_normal.jpg" TargetMode="External" /><Relationship Id="rId22" Type="http://schemas.openxmlformats.org/officeDocument/2006/relationships/hyperlink" Target="http://pbs.twimg.com/profile_images/1082650712956461061/fqUCJLIm_normal.jpg" TargetMode="External" /><Relationship Id="rId23" Type="http://schemas.openxmlformats.org/officeDocument/2006/relationships/hyperlink" Target="http://pbs.twimg.com/profile_images/1082650712956461061/fqUCJLIm_normal.jpg" TargetMode="External" /><Relationship Id="rId24" Type="http://schemas.openxmlformats.org/officeDocument/2006/relationships/hyperlink" Target="http://pbs.twimg.com/profile_images/1082650712956461061/fqUCJLIm_normal.jpg" TargetMode="External" /><Relationship Id="rId25" Type="http://schemas.openxmlformats.org/officeDocument/2006/relationships/hyperlink" Target="https://pbs.twimg.com/media/D9hIT1pXsAAFKTG.jpg" TargetMode="External" /><Relationship Id="rId26" Type="http://schemas.openxmlformats.org/officeDocument/2006/relationships/hyperlink" Target="https://pbs.twimg.com/media/D9nTM1hWsAEwY3Q.jpg" TargetMode="External" /><Relationship Id="rId27" Type="http://schemas.openxmlformats.org/officeDocument/2006/relationships/hyperlink" Target="https://pbs.twimg.com/media/D9rFZZBWkAIpPtw.jpg" TargetMode="External" /><Relationship Id="rId28" Type="http://schemas.openxmlformats.org/officeDocument/2006/relationships/hyperlink" Target="https://twitter.com/#!/cgrob513/status/1136759104607797251" TargetMode="External" /><Relationship Id="rId29" Type="http://schemas.openxmlformats.org/officeDocument/2006/relationships/hyperlink" Target="https://twitter.com/#!/coledonahue11/status/1138618830941499392" TargetMode="External" /><Relationship Id="rId30" Type="http://schemas.openxmlformats.org/officeDocument/2006/relationships/hyperlink" Target="https://twitter.com/#!/jglover49/status/1138619795769888770" TargetMode="External" /><Relationship Id="rId31" Type="http://schemas.openxmlformats.org/officeDocument/2006/relationships/hyperlink" Target="https://twitter.com/#!/j_yungbull/status/1138591485216120843" TargetMode="External" /><Relationship Id="rId32" Type="http://schemas.openxmlformats.org/officeDocument/2006/relationships/hyperlink" Target="https://twitter.com/#!/grind_timessu/status/1138650162748887040" TargetMode="External" /><Relationship Id="rId33" Type="http://schemas.openxmlformats.org/officeDocument/2006/relationships/hyperlink" Target="https://twitter.com/#!/chrisstrub/status/1138591695946358786" TargetMode="External" /><Relationship Id="rId34" Type="http://schemas.openxmlformats.org/officeDocument/2006/relationships/hyperlink" Target="https://twitter.com/#!/chrisstrub/status/1140013758191767552" TargetMode="External" /><Relationship Id="rId35" Type="http://schemas.openxmlformats.org/officeDocument/2006/relationships/hyperlink" Target="https://twitter.com/#!/olovabrahamsson/status/1141220457863090176" TargetMode="External" /><Relationship Id="rId36" Type="http://schemas.openxmlformats.org/officeDocument/2006/relationships/hyperlink" Target="https://twitter.com/#!/pavloscavelier/status/1141422131542147072" TargetMode="External" /><Relationship Id="rId37" Type="http://schemas.openxmlformats.org/officeDocument/2006/relationships/hyperlink" Target="https://twitter.com/#!/social_shakeup/status/1138080047514947584" TargetMode="External" /><Relationship Id="rId38" Type="http://schemas.openxmlformats.org/officeDocument/2006/relationships/hyperlink" Target="https://twitter.com/#!/social_shakeup/status/1139525472621137921" TargetMode="External" /><Relationship Id="rId39" Type="http://schemas.openxmlformats.org/officeDocument/2006/relationships/hyperlink" Target="https://twitter.com/#!/social_shakeup/status/1141362852835581955" TargetMode="External" /><Relationship Id="rId40" Type="http://schemas.openxmlformats.org/officeDocument/2006/relationships/hyperlink" Target="https://twitter.com/#!/social_shakeup/status/1140711100603916290" TargetMode="External" /><Relationship Id="rId41" Type="http://schemas.openxmlformats.org/officeDocument/2006/relationships/hyperlink" Target="https://twitter.com/#!/social_shakeup/status/1141742370402308096" TargetMode="External" /><Relationship Id="rId42" Type="http://schemas.openxmlformats.org/officeDocument/2006/relationships/hyperlink" Target="https://twitter.com/#!/mars744/status/1142176207145971712" TargetMode="External" /><Relationship Id="rId43" Type="http://schemas.openxmlformats.org/officeDocument/2006/relationships/hyperlink" Target="https://twitter.com/#!/meganspreer/status/1142442502680657921" TargetMode="External" /><Relationship Id="rId44" Type="http://schemas.openxmlformats.org/officeDocument/2006/relationships/hyperlink" Target="https://api.twitter.com/1.1/geo/id/8eb7d0abedc4817b.json" TargetMode="External" /><Relationship Id="rId45" Type="http://schemas.openxmlformats.org/officeDocument/2006/relationships/hyperlink" Target="https://api.twitter.com/1.1/geo/id/8173485c72e78ca5.json" TargetMode="External" /><Relationship Id="rId46" Type="http://schemas.openxmlformats.org/officeDocument/2006/relationships/comments" Target="../comments12.xml" /><Relationship Id="rId47" Type="http://schemas.openxmlformats.org/officeDocument/2006/relationships/vmlDrawing" Target="../drawings/vmlDrawing6.vml" /><Relationship Id="rId48" Type="http://schemas.openxmlformats.org/officeDocument/2006/relationships/table" Target="../tables/table22.xml" /><Relationship Id="rId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Vl3Bfgf17M" TargetMode="External" /><Relationship Id="rId2" Type="http://schemas.openxmlformats.org/officeDocument/2006/relationships/hyperlink" Target="https://t.co/cPwpPbjoOJ" TargetMode="External" /><Relationship Id="rId3" Type="http://schemas.openxmlformats.org/officeDocument/2006/relationships/hyperlink" Target="https://t.co/NSjgYSk4gu" TargetMode="External" /><Relationship Id="rId4" Type="http://schemas.openxmlformats.org/officeDocument/2006/relationships/hyperlink" Target="https://t.co/HzzyXa0AWS" TargetMode="External" /><Relationship Id="rId5" Type="http://schemas.openxmlformats.org/officeDocument/2006/relationships/hyperlink" Target="https://t.co/7aYDr89TBg" TargetMode="External" /><Relationship Id="rId6" Type="http://schemas.openxmlformats.org/officeDocument/2006/relationships/hyperlink" Target="https://t.co/PsV6IT2SdL" TargetMode="External" /><Relationship Id="rId7" Type="http://schemas.openxmlformats.org/officeDocument/2006/relationships/hyperlink" Target="https://t.co/LNCRnfgLVl" TargetMode="External" /><Relationship Id="rId8" Type="http://schemas.openxmlformats.org/officeDocument/2006/relationships/hyperlink" Target="https://t.co/eZCoKDIMHV" TargetMode="External" /><Relationship Id="rId9" Type="http://schemas.openxmlformats.org/officeDocument/2006/relationships/hyperlink" Target="https://t.co/PmOcB3MVun" TargetMode="External" /><Relationship Id="rId10" Type="http://schemas.openxmlformats.org/officeDocument/2006/relationships/hyperlink" Target="https://t.co/PMCmpPOtUZ" TargetMode="External" /><Relationship Id="rId11" Type="http://schemas.openxmlformats.org/officeDocument/2006/relationships/hyperlink" Target="https://t.co/HutGQ9sylv" TargetMode="External" /><Relationship Id="rId12" Type="http://schemas.openxmlformats.org/officeDocument/2006/relationships/hyperlink" Target="https://t.co/DsvFuuSiyF" TargetMode="External" /><Relationship Id="rId13" Type="http://schemas.openxmlformats.org/officeDocument/2006/relationships/hyperlink" Target="https://t.co/8s7qIAZCbZ" TargetMode="External" /><Relationship Id="rId14" Type="http://schemas.openxmlformats.org/officeDocument/2006/relationships/hyperlink" Target="https://t.co/rQJMm4GkNZ" TargetMode="External" /><Relationship Id="rId15" Type="http://schemas.openxmlformats.org/officeDocument/2006/relationships/hyperlink" Target="https://t.co/y3UxioDx5R" TargetMode="External" /><Relationship Id="rId16" Type="http://schemas.openxmlformats.org/officeDocument/2006/relationships/hyperlink" Target="https://t.co/JfVjbg4HJ7" TargetMode="External" /><Relationship Id="rId17" Type="http://schemas.openxmlformats.org/officeDocument/2006/relationships/hyperlink" Target="http://t.co/fF1kXR3QjQ" TargetMode="External" /><Relationship Id="rId18" Type="http://schemas.openxmlformats.org/officeDocument/2006/relationships/hyperlink" Target="https://pbs.twimg.com/profile_banners/235026733/1519653959" TargetMode="External" /><Relationship Id="rId19" Type="http://schemas.openxmlformats.org/officeDocument/2006/relationships/hyperlink" Target="https://pbs.twimg.com/profile_banners/14856350/1546553379" TargetMode="External" /><Relationship Id="rId20" Type="http://schemas.openxmlformats.org/officeDocument/2006/relationships/hyperlink" Target="https://pbs.twimg.com/profile_banners/4747669948/1555453552" TargetMode="External" /><Relationship Id="rId21" Type="http://schemas.openxmlformats.org/officeDocument/2006/relationships/hyperlink" Target="https://pbs.twimg.com/profile_banners/988062261242671106/1559862317" TargetMode="External" /><Relationship Id="rId22" Type="http://schemas.openxmlformats.org/officeDocument/2006/relationships/hyperlink" Target="https://pbs.twimg.com/profile_banners/1028810616855777280/1541528916" TargetMode="External" /><Relationship Id="rId23" Type="http://schemas.openxmlformats.org/officeDocument/2006/relationships/hyperlink" Target="https://pbs.twimg.com/profile_banners/254193995/1551155258" TargetMode="External" /><Relationship Id="rId24" Type="http://schemas.openxmlformats.org/officeDocument/2006/relationships/hyperlink" Target="https://pbs.twimg.com/profile_banners/116060961/1546208158" TargetMode="External" /><Relationship Id="rId25" Type="http://schemas.openxmlformats.org/officeDocument/2006/relationships/hyperlink" Target="https://pbs.twimg.com/profile_banners/14656336/1547159839" TargetMode="External" /><Relationship Id="rId26" Type="http://schemas.openxmlformats.org/officeDocument/2006/relationships/hyperlink" Target="https://pbs.twimg.com/profile_banners/40368131/1506098850" TargetMode="External" /><Relationship Id="rId27" Type="http://schemas.openxmlformats.org/officeDocument/2006/relationships/hyperlink" Target="https://pbs.twimg.com/profile_banners/19049119/1348069011" TargetMode="External" /><Relationship Id="rId28" Type="http://schemas.openxmlformats.org/officeDocument/2006/relationships/hyperlink" Target="https://pbs.twimg.com/profile_banners/706031147210444800/1541688265" TargetMode="External" /><Relationship Id="rId29" Type="http://schemas.openxmlformats.org/officeDocument/2006/relationships/hyperlink" Target="https://pbs.twimg.com/profile_banners/520537002/1506771951" TargetMode="External" /><Relationship Id="rId30" Type="http://schemas.openxmlformats.org/officeDocument/2006/relationships/hyperlink" Target="https://pbs.twimg.com/profile_banners/795953862/1537024878" TargetMode="External" /><Relationship Id="rId31" Type="http://schemas.openxmlformats.org/officeDocument/2006/relationships/hyperlink" Target="https://pbs.twimg.com/profile_banners/526953918/1506002822" TargetMode="External" /><Relationship Id="rId32" Type="http://schemas.openxmlformats.org/officeDocument/2006/relationships/hyperlink" Target="https://pbs.twimg.com/profile_banners/132162464/1519893548" TargetMode="External" /><Relationship Id="rId33" Type="http://schemas.openxmlformats.org/officeDocument/2006/relationships/hyperlink" Target="https://pbs.twimg.com/profile_banners/1017743611/1431650886" TargetMode="External" /><Relationship Id="rId34" Type="http://schemas.openxmlformats.org/officeDocument/2006/relationships/hyperlink" Target="https://pbs.twimg.com/profile_banners/747808659275718657/1557843834" TargetMode="External" /><Relationship Id="rId35" Type="http://schemas.openxmlformats.org/officeDocument/2006/relationships/hyperlink" Target="https://pbs.twimg.com/profile_banners/8596022/1538499434" TargetMode="External" /><Relationship Id="rId36" Type="http://schemas.openxmlformats.org/officeDocument/2006/relationships/hyperlink" Target="https://pbs.twimg.com/profile_banners/17790352/1556755367" TargetMode="External" /><Relationship Id="rId37" Type="http://schemas.openxmlformats.org/officeDocument/2006/relationships/hyperlink" Target="https://pbs.twimg.com/profile_banners/84708371/1560355868" TargetMode="External" /><Relationship Id="rId38" Type="http://schemas.openxmlformats.org/officeDocument/2006/relationships/hyperlink" Target="https://pbs.twimg.com/profile_banners/18949610/1397228573" TargetMode="External" /><Relationship Id="rId39" Type="http://schemas.openxmlformats.org/officeDocument/2006/relationships/hyperlink" Target="https://pbs.twimg.com/profile_banners/275765643/1561118808" TargetMode="External" /><Relationship Id="rId40" Type="http://schemas.openxmlformats.org/officeDocument/2006/relationships/hyperlink" Target="https://pbs.twimg.com/profile_banners/515034648/1553613425" TargetMode="External" /><Relationship Id="rId41" Type="http://schemas.openxmlformats.org/officeDocument/2006/relationships/hyperlink" Target="https://pbs.twimg.com/profile_banners/558020218/1464287905" TargetMode="External" /><Relationship Id="rId42" Type="http://schemas.openxmlformats.org/officeDocument/2006/relationships/hyperlink" Target="http://abs.twimg.com/images/themes/theme4/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3/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3/bg.gif" TargetMode="External" /><Relationship Id="rId48" Type="http://schemas.openxmlformats.org/officeDocument/2006/relationships/hyperlink" Target="http://abs.twimg.com/images/themes/theme5/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9/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5/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pbs.twimg.com/profile_images/928702838158610432/6Ms1DQbq_normal.jpg" TargetMode="External" /><Relationship Id="rId65" Type="http://schemas.openxmlformats.org/officeDocument/2006/relationships/hyperlink" Target="http://pbs.twimg.com/profile_images/1080949186458279936/-_ZRE6or_normal.jpg" TargetMode="External" /><Relationship Id="rId66" Type="http://schemas.openxmlformats.org/officeDocument/2006/relationships/hyperlink" Target="http://pbs.twimg.com/profile_images/1118966676358406146/O5MH71Sx_normal.jpg" TargetMode="External" /><Relationship Id="rId67" Type="http://schemas.openxmlformats.org/officeDocument/2006/relationships/hyperlink" Target="http://pbs.twimg.com/profile_images/1122664902127230981/lpgGu1GZ_normal.jpg" TargetMode="External" /><Relationship Id="rId68" Type="http://schemas.openxmlformats.org/officeDocument/2006/relationships/hyperlink" Target="http://pbs.twimg.com/profile_images/1028814286490087427/Q_fJ5olM_normal.jpg" TargetMode="External" /><Relationship Id="rId69" Type="http://schemas.openxmlformats.org/officeDocument/2006/relationships/hyperlink" Target="http://pbs.twimg.com/profile_images/1132812484371468288/Kw8d5Un9_normal.jpg" TargetMode="External" /><Relationship Id="rId70" Type="http://schemas.openxmlformats.org/officeDocument/2006/relationships/hyperlink" Target="http://pbs.twimg.com/profile_images/1083110628015919104/pOpzARfj_normal.jpg" TargetMode="External" /><Relationship Id="rId71" Type="http://schemas.openxmlformats.org/officeDocument/2006/relationships/hyperlink" Target="http://pbs.twimg.com/profile_images/1079101848093483008/cMmVhGhA_normal.jpg" TargetMode="External" /><Relationship Id="rId72" Type="http://schemas.openxmlformats.org/officeDocument/2006/relationships/hyperlink" Target="http://pbs.twimg.com/profile_images/2702898894/77fee9bb02649467f56aec7ce328ce0b_normal.jpeg" TargetMode="External" /><Relationship Id="rId73" Type="http://schemas.openxmlformats.org/officeDocument/2006/relationships/hyperlink" Target="http://pbs.twimg.com/profile_images/2634734762/f510b80a0a346144ca9d0cec887bce31_normal.jpeg" TargetMode="External" /><Relationship Id="rId74" Type="http://schemas.openxmlformats.org/officeDocument/2006/relationships/hyperlink" Target="http://pbs.twimg.com/profile_images/954671197760958464/j63EK4KM_normal.jpg" TargetMode="External" /><Relationship Id="rId75" Type="http://schemas.openxmlformats.org/officeDocument/2006/relationships/hyperlink" Target="http://pbs.twimg.com/profile_images/788453025551704064/DDrdngLX_normal.jpg" TargetMode="External" /><Relationship Id="rId76" Type="http://schemas.openxmlformats.org/officeDocument/2006/relationships/hyperlink" Target="http://pbs.twimg.com/profile_images/896450753304416258/5vgicnfY_normal.jpg" TargetMode="External" /><Relationship Id="rId77" Type="http://schemas.openxmlformats.org/officeDocument/2006/relationships/hyperlink" Target="http://pbs.twimg.com/profile_images/1001024614506618880/EWvRlcco_normal.jpg" TargetMode="External" /><Relationship Id="rId78" Type="http://schemas.openxmlformats.org/officeDocument/2006/relationships/hyperlink" Target="http://pbs.twimg.com/profile_images/805788922592763904/odRyc6Qa_normal.jpg" TargetMode="External" /><Relationship Id="rId79" Type="http://schemas.openxmlformats.org/officeDocument/2006/relationships/hyperlink" Target="http://pbs.twimg.com/profile_images/1047121912168665089/ufWi16C4_normal.jpg" TargetMode="External" /><Relationship Id="rId80" Type="http://schemas.openxmlformats.org/officeDocument/2006/relationships/hyperlink" Target="http://pbs.twimg.com/profile_images/1082650712956461061/fqUCJLIm_normal.jpg" TargetMode="External" /><Relationship Id="rId81" Type="http://schemas.openxmlformats.org/officeDocument/2006/relationships/hyperlink" Target="http://pbs.twimg.com/profile_images/793591182542635008/ITzRBVZC_normal.jpg" TargetMode="External" /><Relationship Id="rId82" Type="http://schemas.openxmlformats.org/officeDocument/2006/relationships/hyperlink" Target="http://pbs.twimg.com/profile_images/706892778597277697/76-1E4If_normal.jpg" TargetMode="External" /><Relationship Id="rId83" Type="http://schemas.openxmlformats.org/officeDocument/2006/relationships/hyperlink" Target="http://pbs.twimg.com/profile_images/1101222216593825792/JCC4f9Q1_normal.png" TargetMode="External" /><Relationship Id="rId84" Type="http://schemas.openxmlformats.org/officeDocument/2006/relationships/hyperlink" Target="http://pbs.twimg.com/profile_images/887388366832107521/k1qJVVve_normal.jpg" TargetMode="External" /><Relationship Id="rId85" Type="http://schemas.openxmlformats.org/officeDocument/2006/relationships/hyperlink" Target="http://pbs.twimg.com/profile_images/1123758723837628416/i78trCPW_normal.jpg" TargetMode="External" /><Relationship Id="rId86" Type="http://schemas.openxmlformats.org/officeDocument/2006/relationships/hyperlink" Target="http://pbs.twimg.com/profile_images/1110561365180190721/_utyZmOL_normal.png" TargetMode="External" /><Relationship Id="rId87" Type="http://schemas.openxmlformats.org/officeDocument/2006/relationships/hyperlink" Target="http://pbs.twimg.com/profile_images/735902644317757440/YDMCucIU_normal.jpg" TargetMode="External" /><Relationship Id="rId88" Type="http://schemas.openxmlformats.org/officeDocument/2006/relationships/hyperlink" Target="http://pbs.twimg.com/profile_images/2407769687/4hxlqbidwzqfa44erw25_normal.jpeg" TargetMode="External" /><Relationship Id="rId89" Type="http://schemas.openxmlformats.org/officeDocument/2006/relationships/hyperlink" Target="http://pbs.twimg.com/profile_images/2409264845/hboiegdgyvom8af3lr6k_normal.jpeg" TargetMode="External" /><Relationship Id="rId90" Type="http://schemas.openxmlformats.org/officeDocument/2006/relationships/hyperlink" Target="https://twitter.com/cgrob513" TargetMode="External" /><Relationship Id="rId91" Type="http://schemas.openxmlformats.org/officeDocument/2006/relationships/hyperlink" Target="https://twitter.com/gregoryfca" TargetMode="External" /><Relationship Id="rId92" Type="http://schemas.openxmlformats.org/officeDocument/2006/relationships/hyperlink" Target="https://twitter.com/coledonahue11" TargetMode="External" /><Relationship Id="rId93" Type="http://schemas.openxmlformats.org/officeDocument/2006/relationships/hyperlink" Target="https://twitter.com/j_yungbull" TargetMode="External" /><Relationship Id="rId94" Type="http://schemas.openxmlformats.org/officeDocument/2006/relationships/hyperlink" Target="https://twitter.com/jglover49" TargetMode="External" /><Relationship Id="rId95" Type="http://schemas.openxmlformats.org/officeDocument/2006/relationships/hyperlink" Target="https://twitter.com/grind_timessu" TargetMode="External" /><Relationship Id="rId96" Type="http://schemas.openxmlformats.org/officeDocument/2006/relationships/hyperlink" Target="https://twitter.com/chrisstrub" TargetMode="External" /><Relationship Id="rId97" Type="http://schemas.openxmlformats.org/officeDocument/2006/relationships/hyperlink" Target="https://twitter.com/caroliiinejones" TargetMode="External" /><Relationship Id="rId98" Type="http://schemas.openxmlformats.org/officeDocument/2006/relationships/hyperlink" Target="https://twitter.com/jwatson_wx" TargetMode="External" /><Relationship Id="rId99" Type="http://schemas.openxmlformats.org/officeDocument/2006/relationships/hyperlink" Target="https://twitter.com/danicakombol" TargetMode="External" /><Relationship Id="rId100" Type="http://schemas.openxmlformats.org/officeDocument/2006/relationships/hyperlink" Target="https://twitter.com/olovabrahamsson" TargetMode="External" /><Relationship Id="rId101" Type="http://schemas.openxmlformats.org/officeDocument/2006/relationships/hyperlink" Target="https://twitter.com/andreatrnstm" TargetMode="External" /><Relationship Id="rId102" Type="http://schemas.openxmlformats.org/officeDocument/2006/relationships/hyperlink" Target="https://twitter.com/pavloscavelier" TargetMode="External" /><Relationship Id="rId103" Type="http://schemas.openxmlformats.org/officeDocument/2006/relationships/hyperlink" Target="https://twitter.com/philipbotstrom" TargetMode="External" /><Relationship Id="rId104" Type="http://schemas.openxmlformats.org/officeDocument/2006/relationships/hyperlink" Target="https://twitter.com/ssu_sverige" TargetMode="External" /><Relationship Id="rId105" Type="http://schemas.openxmlformats.org/officeDocument/2006/relationships/hyperlink" Target="https://twitter.com/j_loizeaux" TargetMode="External" /><Relationship Id="rId106" Type="http://schemas.openxmlformats.org/officeDocument/2006/relationships/hyperlink" Target="https://twitter.com/social_shakeup" TargetMode="External" /><Relationship Id="rId107" Type="http://schemas.openxmlformats.org/officeDocument/2006/relationships/hyperlink" Target="https://twitter.com/marketingprofs" TargetMode="External" /><Relationship Id="rId108" Type="http://schemas.openxmlformats.org/officeDocument/2006/relationships/hyperlink" Target="https://twitter.com/kentstate" TargetMode="External" /><Relationship Id="rId109" Type="http://schemas.openxmlformats.org/officeDocument/2006/relationships/hyperlink" Target="https://twitter.com/cinnabon" TargetMode="External" /><Relationship Id="rId110" Type="http://schemas.openxmlformats.org/officeDocument/2006/relationships/hyperlink" Target="https://twitter.com/benandjerrys" TargetMode="External" /><Relationship Id="rId111" Type="http://schemas.openxmlformats.org/officeDocument/2006/relationships/hyperlink" Target="https://twitter.com/mars744" TargetMode="External" /><Relationship Id="rId112" Type="http://schemas.openxmlformats.org/officeDocument/2006/relationships/hyperlink" Target="https://twitter.com/theskimm" TargetMode="External" /><Relationship Id="rId113" Type="http://schemas.openxmlformats.org/officeDocument/2006/relationships/hyperlink" Target="https://twitter.com/meganspreer" TargetMode="External" /><Relationship Id="rId114" Type="http://schemas.openxmlformats.org/officeDocument/2006/relationships/hyperlink" Target="https://twitter.com/dmweisberg" TargetMode="External" /><Relationship Id="rId115" Type="http://schemas.openxmlformats.org/officeDocument/2006/relationships/hyperlink" Target="https://twitter.com/cbzakin"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shakeupshow.com/video-ssu2019-speakers-summer-social-tips/#.XQJjwTn0tB8.twitter" TargetMode="External" /><Relationship Id="rId2" Type="http://schemas.openxmlformats.org/officeDocument/2006/relationships/hyperlink" Target="https://www.socialshakeupshow.com/inside-social-shake-up-2019/" TargetMode="External" /><Relationship Id="rId3" Type="http://schemas.openxmlformats.org/officeDocument/2006/relationships/hyperlink" Target="https://www.socialshakeupshow.com/inside-social-shake-up-2019/#.XQfxfyam5yg.twitter" TargetMode="External" /><Relationship Id="rId4" Type="http://schemas.openxmlformats.org/officeDocument/2006/relationships/hyperlink" Target="https://thenewshackers.com/how-to-drive-successful-social-campaigns-according-to-top-brands-and-influencers/" TargetMode="External" /><Relationship Id="rId5" Type="http://schemas.openxmlformats.org/officeDocument/2006/relationships/hyperlink" Target="https://www.nsd.se/bloggar/ledarbloggen/ssu-laddar-for-kongress/?blog=6811846&amp;entry=11270058" TargetMode="External" /><Relationship Id="rId6" Type="http://schemas.openxmlformats.org/officeDocument/2006/relationships/hyperlink" Target="https://www.instagram.com/p/ByvwFMZpu7B/?igshid=1st4xfbv08fxe" TargetMode="External" /><Relationship Id="rId7" Type="http://schemas.openxmlformats.org/officeDocument/2006/relationships/hyperlink" Target="https://twitter.com/everywherechris/status/1138415642724511744" TargetMode="External" /><Relationship Id="rId8" Type="http://schemas.openxmlformats.org/officeDocument/2006/relationships/hyperlink" Target="https://www.socialshakeupshow.com/video-ssu2019-speakers-summer-social-tips/#.XQJjwTn0tB8.twitter" TargetMode="External" /><Relationship Id="rId9" Type="http://schemas.openxmlformats.org/officeDocument/2006/relationships/hyperlink" Target="https://www.socialshakeupshow.com/inside-social-shake-up-2019/#.XQfxfyam5yg.twitter" TargetMode="External" /><Relationship Id="rId10" Type="http://schemas.openxmlformats.org/officeDocument/2006/relationships/hyperlink" Target="https://www.socialshakeupshow.com/inside-social-shake-up-2019/" TargetMode="External" /><Relationship Id="rId11" Type="http://schemas.openxmlformats.org/officeDocument/2006/relationships/hyperlink" Target="https://thenewshackers.com/how-to-drive-successful-social-campaigns-according-to-top-brands-and-influencers/" TargetMode="External" /><Relationship Id="rId12" Type="http://schemas.openxmlformats.org/officeDocument/2006/relationships/hyperlink" Target="https://www.nsd.se/bloggar/ledarbloggen/ssu-laddar-for-kongress/?blog=6811846&amp;entry=11270058" TargetMode="External" /><Relationship Id="rId13" Type="http://schemas.openxmlformats.org/officeDocument/2006/relationships/hyperlink" Target="https://www.instagram.com/p/ByvwFMZpu7B/?igshid=1st4xfbv08fxe" TargetMode="External" /><Relationship Id="rId14" Type="http://schemas.openxmlformats.org/officeDocument/2006/relationships/hyperlink" Target="https://twitter.com/everywherechris/status/1138415642724511744"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580</v>
      </c>
      <c r="BB2" s="13" t="s">
        <v>594</v>
      </c>
      <c r="BC2" s="13" t="s">
        <v>595</v>
      </c>
      <c r="BD2" s="67" t="s">
        <v>830</v>
      </c>
      <c r="BE2" s="67" t="s">
        <v>831</v>
      </c>
      <c r="BF2" s="67" t="s">
        <v>832</v>
      </c>
      <c r="BG2" s="67" t="s">
        <v>833</v>
      </c>
      <c r="BH2" s="67" t="s">
        <v>834</v>
      </c>
      <c r="BI2" s="67" t="s">
        <v>835</v>
      </c>
      <c r="BJ2" s="67" t="s">
        <v>836</v>
      </c>
      <c r="BK2" s="67" t="s">
        <v>837</v>
      </c>
      <c r="BL2" s="67" t="s">
        <v>838</v>
      </c>
    </row>
    <row r="3" spans="1:64" ht="15" customHeight="1">
      <c r="A3" s="84" t="s">
        <v>212</v>
      </c>
      <c r="B3" s="84" t="s">
        <v>223</v>
      </c>
      <c r="C3" s="53" t="s">
        <v>845</v>
      </c>
      <c r="D3" s="54">
        <v>3</v>
      </c>
      <c r="E3" s="65" t="s">
        <v>132</v>
      </c>
      <c r="F3" s="55">
        <v>35</v>
      </c>
      <c r="G3" s="53"/>
      <c r="H3" s="57"/>
      <c r="I3" s="56"/>
      <c r="J3" s="56"/>
      <c r="K3" s="36" t="s">
        <v>65</v>
      </c>
      <c r="L3" s="62">
        <v>3</v>
      </c>
      <c r="M3" s="62"/>
      <c r="N3" s="63"/>
      <c r="O3" s="85" t="s">
        <v>238</v>
      </c>
      <c r="P3" s="87">
        <v>43622.92899305555</v>
      </c>
      <c r="Q3" s="85" t="s">
        <v>239</v>
      </c>
      <c r="R3" s="89" t="s">
        <v>253</v>
      </c>
      <c r="S3" s="85" t="s">
        <v>260</v>
      </c>
      <c r="T3" s="85" t="s">
        <v>265</v>
      </c>
      <c r="U3" s="85"/>
      <c r="V3" s="89" t="s">
        <v>273</v>
      </c>
      <c r="W3" s="87">
        <v>43622.92899305555</v>
      </c>
      <c r="X3" s="89" t="s">
        <v>281</v>
      </c>
      <c r="Y3" s="85"/>
      <c r="Z3" s="85"/>
      <c r="AA3" s="91" t="s">
        <v>297</v>
      </c>
      <c r="AB3" s="85"/>
      <c r="AC3" s="85" t="b">
        <v>0</v>
      </c>
      <c r="AD3" s="85">
        <v>5</v>
      </c>
      <c r="AE3" s="91" t="s">
        <v>313</v>
      </c>
      <c r="AF3" s="85" t="b">
        <v>0</v>
      </c>
      <c r="AG3" s="85" t="s">
        <v>314</v>
      </c>
      <c r="AH3" s="85"/>
      <c r="AI3" s="91" t="s">
        <v>313</v>
      </c>
      <c r="AJ3" s="85" t="b">
        <v>0</v>
      </c>
      <c r="AK3" s="85">
        <v>3</v>
      </c>
      <c r="AL3" s="91" t="s">
        <v>313</v>
      </c>
      <c r="AM3" s="85" t="s">
        <v>317</v>
      </c>
      <c r="AN3" s="85" t="b">
        <v>0</v>
      </c>
      <c r="AO3" s="91" t="s">
        <v>297</v>
      </c>
      <c r="AP3" s="85" t="s">
        <v>321</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213</v>
      </c>
      <c r="B4" s="84" t="s">
        <v>215</v>
      </c>
      <c r="C4" s="53" t="s">
        <v>845</v>
      </c>
      <c r="D4" s="54">
        <v>3</v>
      </c>
      <c r="E4" s="65" t="s">
        <v>132</v>
      </c>
      <c r="F4" s="55">
        <v>35</v>
      </c>
      <c r="G4" s="53"/>
      <c r="H4" s="57"/>
      <c r="I4" s="56"/>
      <c r="J4" s="56"/>
      <c r="K4" s="36" t="s">
        <v>65</v>
      </c>
      <c r="L4" s="83">
        <v>4</v>
      </c>
      <c r="M4" s="83"/>
      <c r="N4" s="63"/>
      <c r="O4" s="86" t="s">
        <v>238</v>
      </c>
      <c r="P4" s="88">
        <v>43628.06085648148</v>
      </c>
      <c r="Q4" s="86" t="s">
        <v>240</v>
      </c>
      <c r="R4" s="86"/>
      <c r="S4" s="86"/>
      <c r="T4" s="86" t="s">
        <v>266</v>
      </c>
      <c r="U4" s="86"/>
      <c r="V4" s="90" t="s">
        <v>274</v>
      </c>
      <c r="W4" s="88">
        <v>43628.06085648148</v>
      </c>
      <c r="X4" s="90" t="s">
        <v>282</v>
      </c>
      <c r="Y4" s="86"/>
      <c r="Z4" s="86"/>
      <c r="AA4" s="92" t="s">
        <v>298</v>
      </c>
      <c r="AB4" s="86"/>
      <c r="AC4" s="86" t="b">
        <v>0</v>
      </c>
      <c r="AD4" s="86">
        <v>0</v>
      </c>
      <c r="AE4" s="92" t="s">
        <v>313</v>
      </c>
      <c r="AF4" s="86" t="b">
        <v>0</v>
      </c>
      <c r="AG4" s="86" t="s">
        <v>314</v>
      </c>
      <c r="AH4" s="86"/>
      <c r="AI4" s="92" t="s">
        <v>313</v>
      </c>
      <c r="AJ4" s="86" t="b">
        <v>0</v>
      </c>
      <c r="AK4" s="86">
        <v>3</v>
      </c>
      <c r="AL4" s="92" t="s">
        <v>300</v>
      </c>
      <c r="AM4" s="86" t="s">
        <v>318</v>
      </c>
      <c r="AN4" s="86" t="b">
        <v>0</v>
      </c>
      <c r="AO4" s="92" t="s">
        <v>300</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1</v>
      </c>
      <c r="BE4" s="52">
        <v>4.166666666666667</v>
      </c>
      <c r="BF4" s="51">
        <v>0</v>
      </c>
      <c r="BG4" s="52">
        <v>0</v>
      </c>
      <c r="BH4" s="51">
        <v>0</v>
      </c>
      <c r="BI4" s="52">
        <v>0</v>
      </c>
      <c r="BJ4" s="51">
        <v>23</v>
      </c>
      <c r="BK4" s="52">
        <v>95.83333333333333</v>
      </c>
      <c r="BL4" s="51">
        <v>24</v>
      </c>
    </row>
    <row r="5" spans="1:64" ht="45">
      <c r="A5" s="84" t="s">
        <v>214</v>
      </c>
      <c r="B5" s="84" t="s">
        <v>215</v>
      </c>
      <c r="C5" s="53" t="s">
        <v>845</v>
      </c>
      <c r="D5" s="54">
        <v>3</v>
      </c>
      <c r="E5" s="65" t="s">
        <v>132</v>
      </c>
      <c r="F5" s="55">
        <v>35</v>
      </c>
      <c r="G5" s="53"/>
      <c r="H5" s="57"/>
      <c r="I5" s="56"/>
      <c r="J5" s="56"/>
      <c r="K5" s="36" t="s">
        <v>65</v>
      </c>
      <c r="L5" s="83">
        <v>5</v>
      </c>
      <c r="M5" s="83"/>
      <c r="N5" s="63"/>
      <c r="O5" s="86" t="s">
        <v>238</v>
      </c>
      <c r="P5" s="88">
        <v>43628.06351851852</v>
      </c>
      <c r="Q5" s="86" t="s">
        <v>240</v>
      </c>
      <c r="R5" s="86"/>
      <c r="S5" s="86"/>
      <c r="T5" s="86" t="s">
        <v>266</v>
      </c>
      <c r="U5" s="86"/>
      <c r="V5" s="90" t="s">
        <v>275</v>
      </c>
      <c r="W5" s="88">
        <v>43628.06351851852</v>
      </c>
      <c r="X5" s="90" t="s">
        <v>283</v>
      </c>
      <c r="Y5" s="86"/>
      <c r="Z5" s="86"/>
      <c r="AA5" s="92" t="s">
        <v>299</v>
      </c>
      <c r="AB5" s="86"/>
      <c r="AC5" s="86" t="b">
        <v>0</v>
      </c>
      <c r="AD5" s="86">
        <v>0</v>
      </c>
      <c r="AE5" s="92" t="s">
        <v>313</v>
      </c>
      <c r="AF5" s="86" t="b">
        <v>0</v>
      </c>
      <c r="AG5" s="86" t="s">
        <v>314</v>
      </c>
      <c r="AH5" s="86"/>
      <c r="AI5" s="92" t="s">
        <v>313</v>
      </c>
      <c r="AJ5" s="86" t="b">
        <v>0</v>
      </c>
      <c r="AK5" s="86">
        <v>3</v>
      </c>
      <c r="AL5" s="92" t="s">
        <v>300</v>
      </c>
      <c r="AM5" s="86" t="s">
        <v>318</v>
      </c>
      <c r="AN5" s="86" t="b">
        <v>0</v>
      </c>
      <c r="AO5" s="92" t="s">
        <v>300</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1</v>
      </c>
      <c r="BE5" s="52">
        <v>4.166666666666667</v>
      </c>
      <c r="BF5" s="51">
        <v>0</v>
      </c>
      <c r="BG5" s="52">
        <v>0</v>
      </c>
      <c r="BH5" s="51">
        <v>0</v>
      </c>
      <c r="BI5" s="52">
        <v>0</v>
      </c>
      <c r="BJ5" s="51">
        <v>23</v>
      </c>
      <c r="BK5" s="52">
        <v>95.83333333333333</v>
      </c>
      <c r="BL5" s="51">
        <v>24</v>
      </c>
    </row>
    <row r="6" spans="1:64" ht="45">
      <c r="A6" s="84" t="s">
        <v>215</v>
      </c>
      <c r="B6" s="84" t="s">
        <v>215</v>
      </c>
      <c r="C6" s="53" t="s">
        <v>845</v>
      </c>
      <c r="D6" s="54">
        <v>3</v>
      </c>
      <c r="E6" s="65" t="s">
        <v>132</v>
      </c>
      <c r="F6" s="55">
        <v>35</v>
      </c>
      <c r="G6" s="53"/>
      <c r="H6" s="57"/>
      <c r="I6" s="56"/>
      <c r="J6" s="56"/>
      <c r="K6" s="36" t="s">
        <v>65</v>
      </c>
      <c r="L6" s="83">
        <v>6</v>
      </c>
      <c r="M6" s="83"/>
      <c r="N6" s="63"/>
      <c r="O6" s="86" t="s">
        <v>176</v>
      </c>
      <c r="P6" s="88">
        <v>43627.98539351852</v>
      </c>
      <c r="Q6" s="86" t="s">
        <v>241</v>
      </c>
      <c r="R6" s="86"/>
      <c r="S6" s="86"/>
      <c r="T6" s="86" t="s">
        <v>266</v>
      </c>
      <c r="U6" s="90" t="s">
        <v>269</v>
      </c>
      <c r="V6" s="90" t="s">
        <v>269</v>
      </c>
      <c r="W6" s="88">
        <v>43627.98539351852</v>
      </c>
      <c r="X6" s="90" t="s">
        <v>284</v>
      </c>
      <c r="Y6" s="86"/>
      <c r="Z6" s="86"/>
      <c r="AA6" s="92" t="s">
        <v>300</v>
      </c>
      <c r="AB6" s="86"/>
      <c r="AC6" s="86" t="b">
        <v>0</v>
      </c>
      <c r="AD6" s="86">
        <v>5</v>
      </c>
      <c r="AE6" s="92" t="s">
        <v>313</v>
      </c>
      <c r="AF6" s="86" t="b">
        <v>0</v>
      </c>
      <c r="AG6" s="86" t="s">
        <v>314</v>
      </c>
      <c r="AH6" s="86"/>
      <c r="AI6" s="92" t="s">
        <v>313</v>
      </c>
      <c r="AJ6" s="86" t="b">
        <v>0</v>
      </c>
      <c r="AK6" s="86">
        <v>3</v>
      </c>
      <c r="AL6" s="92" t="s">
        <v>313</v>
      </c>
      <c r="AM6" s="86" t="s">
        <v>318</v>
      </c>
      <c r="AN6" s="86" t="b">
        <v>0</v>
      </c>
      <c r="AO6" s="92" t="s">
        <v>300</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4.761904761904762</v>
      </c>
      <c r="BF6" s="51">
        <v>0</v>
      </c>
      <c r="BG6" s="52">
        <v>0</v>
      </c>
      <c r="BH6" s="51">
        <v>0</v>
      </c>
      <c r="BI6" s="52">
        <v>0</v>
      </c>
      <c r="BJ6" s="51">
        <v>20</v>
      </c>
      <c r="BK6" s="52">
        <v>95.23809523809524</v>
      </c>
      <c r="BL6" s="51">
        <v>21</v>
      </c>
    </row>
    <row r="7" spans="1:64" ht="45">
      <c r="A7" s="84" t="s">
        <v>216</v>
      </c>
      <c r="B7" s="84" t="s">
        <v>215</v>
      </c>
      <c r="C7" s="53" t="s">
        <v>845</v>
      </c>
      <c r="D7" s="54">
        <v>3</v>
      </c>
      <c r="E7" s="65" t="s">
        <v>132</v>
      </c>
      <c r="F7" s="55">
        <v>35</v>
      </c>
      <c r="G7" s="53"/>
      <c r="H7" s="57"/>
      <c r="I7" s="56"/>
      <c r="J7" s="56"/>
      <c r="K7" s="36" t="s">
        <v>65</v>
      </c>
      <c r="L7" s="83">
        <v>7</v>
      </c>
      <c r="M7" s="83"/>
      <c r="N7" s="63"/>
      <c r="O7" s="86" t="s">
        <v>238</v>
      </c>
      <c r="P7" s="88">
        <v>43628.147314814814</v>
      </c>
      <c r="Q7" s="86" t="s">
        <v>240</v>
      </c>
      <c r="R7" s="86"/>
      <c r="S7" s="86"/>
      <c r="T7" s="86" t="s">
        <v>266</v>
      </c>
      <c r="U7" s="86"/>
      <c r="V7" s="90" t="s">
        <v>276</v>
      </c>
      <c r="W7" s="88">
        <v>43628.147314814814</v>
      </c>
      <c r="X7" s="90" t="s">
        <v>285</v>
      </c>
      <c r="Y7" s="86"/>
      <c r="Z7" s="86"/>
      <c r="AA7" s="92" t="s">
        <v>301</v>
      </c>
      <c r="AB7" s="86"/>
      <c r="AC7" s="86" t="b">
        <v>0</v>
      </c>
      <c r="AD7" s="86">
        <v>0</v>
      </c>
      <c r="AE7" s="92" t="s">
        <v>313</v>
      </c>
      <c r="AF7" s="86" t="b">
        <v>0</v>
      </c>
      <c r="AG7" s="86" t="s">
        <v>314</v>
      </c>
      <c r="AH7" s="86"/>
      <c r="AI7" s="92" t="s">
        <v>313</v>
      </c>
      <c r="AJ7" s="86" t="b">
        <v>0</v>
      </c>
      <c r="AK7" s="86">
        <v>3</v>
      </c>
      <c r="AL7" s="92" t="s">
        <v>300</v>
      </c>
      <c r="AM7" s="86" t="s">
        <v>318</v>
      </c>
      <c r="AN7" s="86" t="b">
        <v>0</v>
      </c>
      <c r="AO7" s="92" t="s">
        <v>300</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1</v>
      </c>
      <c r="BE7" s="52">
        <v>4.166666666666667</v>
      </c>
      <c r="BF7" s="51">
        <v>0</v>
      </c>
      <c r="BG7" s="52">
        <v>0</v>
      </c>
      <c r="BH7" s="51">
        <v>0</v>
      </c>
      <c r="BI7" s="52">
        <v>0</v>
      </c>
      <c r="BJ7" s="51">
        <v>23</v>
      </c>
      <c r="BK7" s="52">
        <v>95.83333333333333</v>
      </c>
      <c r="BL7" s="51">
        <v>24</v>
      </c>
    </row>
    <row r="8" spans="1:64" ht="45">
      <c r="A8" s="84" t="s">
        <v>217</v>
      </c>
      <c r="B8" s="84" t="s">
        <v>224</v>
      </c>
      <c r="C8" s="53" t="s">
        <v>845</v>
      </c>
      <c r="D8" s="54">
        <v>3</v>
      </c>
      <c r="E8" s="65" t="s">
        <v>132</v>
      </c>
      <c r="F8" s="55">
        <v>35</v>
      </c>
      <c r="G8" s="53"/>
      <c r="H8" s="57"/>
      <c r="I8" s="56"/>
      <c r="J8" s="56"/>
      <c r="K8" s="36" t="s">
        <v>65</v>
      </c>
      <c r="L8" s="83">
        <v>8</v>
      </c>
      <c r="M8" s="83"/>
      <c r="N8" s="63"/>
      <c r="O8" s="86" t="s">
        <v>238</v>
      </c>
      <c r="P8" s="88">
        <v>43627.985972222225</v>
      </c>
      <c r="Q8" s="86" t="s">
        <v>242</v>
      </c>
      <c r="R8" s="90" t="s">
        <v>254</v>
      </c>
      <c r="S8" s="86" t="s">
        <v>261</v>
      </c>
      <c r="T8" s="86" t="s">
        <v>266</v>
      </c>
      <c r="U8" s="86"/>
      <c r="V8" s="90" t="s">
        <v>277</v>
      </c>
      <c r="W8" s="88">
        <v>43627.985972222225</v>
      </c>
      <c r="X8" s="90" t="s">
        <v>286</v>
      </c>
      <c r="Y8" s="86"/>
      <c r="Z8" s="86"/>
      <c r="AA8" s="92" t="s">
        <v>302</v>
      </c>
      <c r="AB8" s="86"/>
      <c r="AC8" s="86" t="b">
        <v>0</v>
      </c>
      <c r="AD8" s="86">
        <v>1</v>
      </c>
      <c r="AE8" s="92" t="s">
        <v>313</v>
      </c>
      <c r="AF8" s="86" t="b">
        <v>1</v>
      </c>
      <c r="AG8" s="86" t="s">
        <v>314</v>
      </c>
      <c r="AH8" s="86"/>
      <c r="AI8" s="92" t="s">
        <v>316</v>
      </c>
      <c r="AJ8" s="86" t="b">
        <v>0</v>
      </c>
      <c r="AK8" s="86">
        <v>0</v>
      </c>
      <c r="AL8" s="92" t="s">
        <v>313</v>
      </c>
      <c r="AM8" s="86" t="s">
        <v>318</v>
      </c>
      <c r="AN8" s="86" t="b">
        <v>0</v>
      </c>
      <c r="AO8" s="92" t="s">
        <v>302</v>
      </c>
      <c r="AP8" s="86" t="s">
        <v>176</v>
      </c>
      <c r="AQ8" s="86">
        <v>0</v>
      </c>
      <c r="AR8" s="86">
        <v>0</v>
      </c>
      <c r="AS8" s="86" t="s">
        <v>322</v>
      </c>
      <c r="AT8" s="86" t="s">
        <v>324</v>
      </c>
      <c r="AU8" s="86" t="s">
        <v>325</v>
      </c>
      <c r="AV8" s="86" t="s">
        <v>326</v>
      </c>
      <c r="AW8" s="86" t="s">
        <v>328</v>
      </c>
      <c r="AX8" s="86" t="s">
        <v>330</v>
      </c>
      <c r="AY8" s="86" t="s">
        <v>332</v>
      </c>
      <c r="AZ8" s="90" t="s">
        <v>333</v>
      </c>
      <c r="BA8">
        <v>1</v>
      </c>
      <c r="BB8" s="85" t="str">
        <f>REPLACE(INDEX(GroupVertices[Group],MATCH(Edges[[#This Row],[Vertex 1]],GroupVertices[Vertex],0)),1,1,"")</f>
        <v>3</v>
      </c>
      <c r="BC8" s="85" t="str">
        <f>REPLACE(INDEX(GroupVertices[Group],MATCH(Edges[[#This Row],[Vertex 2]],GroupVertices[Vertex],0)),1,1,"")</f>
        <v>3</v>
      </c>
      <c r="BD8" s="51">
        <v>1</v>
      </c>
      <c r="BE8" s="52">
        <v>14.285714285714286</v>
      </c>
      <c r="BF8" s="51">
        <v>0</v>
      </c>
      <c r="BG8" s="52">
        <v>0</v>
      </c>
      <c r="BH8" s="51">
        <v>0</v>
      </c>
      <c r="BI8" s="52">
        <v>0</v>
      </c>
      <c r="BJ8" s="51">
        <v>6</v>
      </c>
      <c r="BK8" s="52">
        <v>85.71428571428571</v>
      </c>
      <c r="BL8" s="51">
        <v>7</v>
      </c>
    </row>
    <row r="9" spans="1:64" ht="45">
      <c r="A9" s="84" t="s">
        <v>217</v>
      </c>
      <c r="B9" s="84" t="s">
        <v>225</v>
      </c>
      <c r="C9" s="53" t="s">
        <v>845</v>
      </c>
      <c r="D9" s="54">
        <v>3</v>
      </c>
      <c r="E9" s="65" t="s">
        <v>132</v>
      </c>
      <c r="F9" s="55">
        <v>35</v>
      </c>
      <c r="G9" s="53"/>
      <c r="H9" s="57"/>
      <c r="I9" s="56"/>
      <c r="J9" s="56"/>
      <c r="K9" s="36" t="s">
        <v>65</v>
      </c>
      <c r="L9" s="83">
        <v>9</v>
      </c>
      <c r="M9" s="83"/>
      <c r="N9" s="63"/>
      <c r="O9" s="86" t="s">
        <v>238</v>
      </c>
      <c r="P9" s="88">
        <v>43631.91012731481</v>
      </c>
      <c r="Q9" s="86" t="s">
        <v>243</v>
      </c>
      <c r="R9" s="90" t="s">
        <v>255</v>
      </c>
      <c r="S9" s="86" t="s">
        <v>262</v>
      </c>
      <c r="T9" s="86" t="s">
        <v>266</v>
      </c>
      <c r="U9" s="86"/>
      <c r="V9" s="90" t="s">
        <v>277</v>
      </c>
      <c r="W9" s="88">
        <v>43631.91012731481</v>
      </c>
      <c r="X9" s="90" t="s">
        <v>287</v>
      </c>
      <c r="Y9" s="86">
        <v>33.76160002</v>
      </c>
      <c r="Z9" s="86">
        <v>-84.38568056</v>
      </c>
      <c r="AA9" s="92" t="s">
        <v>303</v>
      </c>
      <c r="AB9" s="86"/>
      <c r="AC9" s="86" t="b">
        <v>0</v>
      </c>
      <c r="AD9" s="86">
        <v>1</v>
      </c>
      <c r="AE9" s="92" t="s">
        <v>313</v>
      </c>
      <c r="AF9" s="86" t="b">
        <v>0</v>
      </c>
      <c r="AG9" s="86" t="s">
        <v>314</v>
      </c>
      <c r="AH9" s="86"/>
      <c r="AI9" s="92" t="s">
        <v>313</v>
      </c>
      <c r="AJ9" s="86" t="b">
        <v>0</v>
      </c>
      <c r="AK9" s="86">
        <v>0</v>
      </c>
      <c r="AL9" s="92" t="s">
        <v>313</v>
      </c>
      <c r="AM9" s="86" t="s">
        <v>319</v>
      </c>
      <c r="AN9" s="86" t="b">
        <v>0</v>
      </c>
      <c r="AO9" s="92" t="s">
        <v>303</v>
      </c>
      <c r="AP9" s="86" t="s">
        <v>176</v>
      </c>
      <c r="AQ9" s="86">
        <v>0</v>
      </c>
      <c r="AR9" s="86">
        <v>0</v>
      </c>
      <c r="AS9" s="86" t="s">
        <v>323</v>
      </c>
      <c r="AT9" s="86" t="s">
        <v>324</v>
      </c>
      <c r="AU9" s="86" t="s">
        <v>325</v>
      </c>
      <c r="AV9" s="86" t="s">
        <v>327</v>
      </c>
      <c r="AW9" s="86" t="s">
        <v>329</v>
      </c>
      <c r="AX9" s="86" t="s">
        <v>331</v>
      </c>
      <c r="AY9" s="86" t="s">
        <v>332</v>
      </c>
      <c r="AZ9" s="90" t="s">
        <v>334</v>
      </c>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217</v>
      </c>
      <c r="B10" s="84" t="s">
        <v>226</v>
      </c>
      <c r="C10" s="53" t="s">
        <v>845</v>
      </c>
      <c r="D10" s="54">
        <v>3</v>
      </c>
      <c r="E10" s="65" t="s">
        <v>132</v>
      </c>
      <c r="F10" s="55">
        <v>35</v>
      </c>
      <c r="G10" s="53"/>
      <c r="H10" s="57"/>
      <c r="I10" s="56"/>
      <c r="J10" s="56"/>
      <c r="K10" s="36" t="s">
        <v>65</v>
      </c>
      <c r="L10" s="83">
        <v>10</v>
      </c>
      <c r="M10" s="83"/>
      <c r="N10" s="63"/>
      <c r="O10" s="86" t="s">
        <v>238</v>
      </c>
      <c r="P10" s="88">
        <v>43631.91012731481</v>
      </c>
      <c r="Q10" s="86" t="s">
        <v>243</v>
      </c>
      <c r="R10" s="90" t="s">
        <v>255</v>
      </c>
      <c r="S10" s="86" t="s">
        <v>262</v>
      </c>
      <c r="T10" s="86" t="s">
        <v>266</v>
      </c>
      <c r="U10" s="86"/>
      <c r="V10" s="90" t="s">
        <v>277</v>
      </c>
      <c r="W10" s="88">
        <v>43631.91012731481</v>
      </c>
      <c r="X10" s="90" t="s">
        <v>287</v>
      </c>
      <c r="Y10" s="86">
        <v>33.76160002</v>
      </c>
      <c r="Z10" s="86">
        <v>-84.38568056</v>
      </c>
      <c r="AA10" s="92" t="s">
        <v>303</v>
      </c>
      <c r="AB10" s="86"/>
      <c r="AC10" s="86" t="b">
        <v>0</v>
      </c>
      <c r="AD10" s="86">
        <v>1</v>
      </c>
      <c r="AE10" s="92" t="s">
        <v>313</v>
      </c>
      <c r="AF10" s="86" t="b">
        <v>0</v>
      </c>
      <c r="AG10" s="86" t="s">
        <v>314</v>
      </c>
      <c r="AH10" s="86"/>
      <c r="AI10" s="92" t="s">
        <v>313</v>
      </c>
      <c r="AJ10" s="86" t="b">
        <v>0</v>
      </c>
      <c r="AK10" s="86">
        <v>0</v>
      </c>
      <c r="AL10" s="92" t="s">
        <v>313</v>
      </c>
      <c r="AM10" s="86" t="s">
        <v>319</v>
      </c>
      <c r="AN10" s="86" t="b">
        <v>0</v>
      </c>
      <c r="AO10" s="92" t="s">
        <v>303</v>
      </c>
      <c r="AP10" s="86" t="s">
        <v>176</v>
      </c>
      <c r="AQ10" s="86">
        <v>0</v>
      </c>
      <c r="AR10" s="86">
        <v>0</v>
      </c>
      <c r="AS10" s="86" t="s">
        <v>323</v>
      </c>
      <c r="AT10" s="86" t="s">
        <v>324</v>
      </c>
      <c r="AU10" s="86" t="s">
        <v>325</v>
      </c>
      <c r="AV10" s="86" t="s">
        <v>327</v>
      </c>
      <c r="AW10" s="86" t="s">
        <v>329</v>
      </c>
      <c r="AX10" s="86" t="s">
        <v>331</v>
      </c>
      <c r="AY10" s="86" t="s">
        <v>332</v>
      </c>
      <c r="AZ10" s="90" t="s">
        <v>334</v>
      </c>
      <c r="BA10">
        <v>1</v>
      </c>
      <c r="BB10" s="85" t="str">
        <f>REPLACE(INDEX(GroupVertices[Group],MATCH(Edges[[#This Row],[Vertex 1]],GroupVertices[Vertex],0)),1,1,"")</f>
        <v>3</v>
      </c>
      <c r="BC10" s="85" t="str">
        <f>REPLACE(INDEX(GroupVertices[Group],MATCH(Edges[[#This Row],[Vertex 2]],GroupVertices[Vertex],0)),1,1,"")</f>
        <v>3</v>
      </c>
      <c r="BD10" s="51">
        <v>2</v>
      </c>
      <c r="BE10" s="52">
        <v>5.882352941176471</v>
      </c>
      <c r="BF10" s="51">
        <v>0</v>
      </c>
      <c r="BG10" s="52">
        <v>0</v>
      </c>
      <c r="BH10" s="51">
        <v>0</v>
      </c>
      <c r="BI10" s="52">
        <v>0</v>
      </c>
      <c r="BJ10" s="51">
        <v>32</v>
      </c>
      <c r="BK10" s="52">
        <v>94.11764705882354</v>
      </c>
      <c r="BL10" s="51">
        <v>34</v>
      </c>
    </row>
    <row r="11" spans="1:64" ht="45">
      <c r="A11" s="84" t="s">
        <v>218</v>
      </c>
      <c r="B11" s="84" t="s">
        <v>227</v>
      </c>
      <c r="C11" s="53" t="s">
        <v>845</v>
      </c>
      <c r="D11" s="54">
        <v>3</v>
      </c>
      <c r="E11" s="65" t="s">
        <v>132</v>
      </c>
      <c r="F11" s="55">
        <v>35</v>
      </c>
      <c r="G11" s="53"/>
      <c r="H11" s="57"/>
      <c r="I11" s="56"/>
      <c r="J11" s="56"/>
      <c r="K11" s="36" t="s">
        <v>65</v>
      </c>
      <c r="L11" s="83">
        <v>11</v>
      </c>
      <c r="M11" s="83"/>
      <c r="N11" s="63"/>
      <c r="O11" s="86" t="s">
        <v>238</v>
      </c>
      <c r="P11" s="88">
        <v>43635.23997685185</v>
      </c>
      <c r="Q11" s="86" t="s">
        <v>244</v>
      </c>
      <c r="R11" s="90" t="s">
        <v>256</v>
      </c>
      <c r="S11" s="86" t="s">
        <v>263</v>
      </c>
      <c r="T11" s="86" t="s">
        <v>267</v>
      </c>
      <c r="U11" s="86"/>
      <c r="V11" s="90" t="s">
        <v>278</v>
      </c>
      <c r="W11" s="88">
        <v>43635.23997685185</v>
      </c>
      <c r="X11" s="90" t="s">
        <v>288</v>
      </c>
      <c r="Y11" s="86"/>
      <c r="Z11" s="86"/>
      <c r="AA11" s="92" t="s">
        <v>304</v>
      </c>
      <c r="AB11" s="86"/>
      <c r="AC11" s="86" t="b">
        <v>0</v>
      </c>
      <c r="AD11" s="86">
        <v>3</v>
      </c>
      <c r="AE11" s="92" t="s">
        <v>313</v>
      </c>
      <c r="AF11" s="86" t="b">
        <v>0</v>
      </c>
      <c r="AG11" s="86" t="s">
        <v>315</v>
      </c>
      <c r="AH11" s="86"/>
      <c r="AI11" s="92" t="s">
        <v>313</v>
      </c>
      <c r="AJ11" s="86" t="b">
        <v>0</v>
      </c>
      <c r="AK11" s="86">
        <v>1</v>
      </c>
      <c r="AL11" s="92" t="s">
        <v>313</v>
      </c>
      <c r="AM11" s="86" t="s">
        <v>317</v>
      </c>
      <c r="AN11" s="86" t="b">
        <v>0</v>
      </c>
      <c r="AO11" s="92" t="s">
        <v>304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219</v>
      </c>
      <c r="B12" s="84" t="s">
        <v>227</v>
      </c>
      <c r="C12" s="53" t="s">
        <v>845</v>
      </c>
      <c r="D12" s="54">
        <v>3</v>
      </c>
      <c r="E12" s="65" t="s">
        <v>132</v>
      </c>
      <c r="F12" s="55">
        <v>35</v>
      </c>
      <c r="G12" s="53"/>
      <c r="H12" s="57"/>
      <c r="I12" s="56"/>
      <c r="J12" s="56"/>
      <c r="K12" s="36" t="s">
        <v>65</v>
      </c>
      <c r="L12" s="83">
        <v>12</v>
      </c>
      <c r="M12" s="83"/>
      <c r="N12" s="63"/>
      <c r="O12" s="86" t="s">
        <v>238</v>
      </c>
      <c r="P12" s="88">
        <v>43635.79649305555</v>
      </c>
      <c r="Q12" s="86" t="s">
        <v>245</v>
      </c>
      <c r="R12" s="86"/>
      <c r="S12" s="86"/>
      <c r="T12" s="86"/>
      <c r="U12" s="86"/>
      <c r="V12" s="90" t="s">
        <v>279</v>
      </c>
      <c r="W12" s="88">
        <v>43635.79649305555</v>
      </c>
      <c r="X12" s="90" t="s">
        <v>289</v>
      </c>
      <c r="Y12" s="86"/>
      <c r="Z12" s="86"/>
      <c r="AA12" s="92" t="s">
        <v>305</v>
      </c>
      <c r="AB12" s="86"/>
      <c r="AC12" s="86" t="b">
        <v>0</v>
      </c>
      <c r="AD12" s="86">
        <v>0</v>
      </c>
      <c r="AE12" s="92" t="s">
        <v>313</v>
      </c>
      <c r="AF12" s="86" t="b">
        <v>0</v>
      </c>
      <c r="AG12" s="86" t="s">
        <v>315</v>
      </c>
      <c r="AH12" s="86"/>
      <c r="AI12" s="92" t="s">
        <v>313</v>
      </c>
      <c r="AJ12" s="86" t="b">
        <v>0</v>
      </c>
      <c r="AK12" s="86">
        <v>1</v>
      </c>
      <c r="AL12" s="92" t="s">
        <v>304</v>
      </c>
      <c r="AM12" s="86" t="s">
        <v>318</v>
      </c>
      <c r="AN12" s="86" t="b">
        <v>0</v>
      </c>
      <c r="AO12" s="92" t="s">
        <v>304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228</v>
      </c>
      <c r="C13" s="53" t="s">
        <v>845</v>
      </c>
      <c r="D13" s="54">
        <v>3</v>
      </c>
      <c r="E13" s="65" t="s">
        <v>132</v>
      </c>
      <c r="F13" s="55">
        <v>35</v>
      </c>
      <c r="G13" s="53"/>
      <c r="H13" s="57"/>
      <c r="I13" s="56"/>
      <c r="J13" s="56"/>
      <c r="K13" s="36" t="s">
        <v>65</v>
      </c>
      <c r="L13" s="83">
        <v>13</v>
      </c>
      <c r="M13" s="83"/>
      <c r="N13" s="63"/>
      <c r="O13" s="86" t="s">
        <v>238</v>
      </c>
      <c r="P13" s="88">
        <v>43635.23997685185</v>
      </c>
      <c r="Q13" s="86" t="s">
        <v>244</v>
      </c>
      <c r="R13" s="90" t="s">
        <v>256</v>
      </c>
      <c r="S13" s="86" t="s">
        <v>263</v>
      </c>
      <c r="T13" s="86" t="s">
        <v>267</v>
      </c>
      <c r="U13" s="86"/>
      <c r="V13" s="90" t="s">
        <v>278</v>
      </c>
      <c r="W13" s="88">
        <v>43635.23997685185</v>
      </c>
      <c r="X13" s="90" t="s">
        <v>288</v>
      </c>
      <c r="Y13" s="86"/>
      <c r="Z13" s="86"/>
      <c r="AA13" s="92" t="s">
        <v>304</v>
      </c>
      <c r="AB13" s="86"/>
      <c r="AC13" s="86" t="b">
        <v>0</v>
      </c>
      <c r="AD13" s="86">
        <v>3</v>
      </c>
      <c r="AE13" s="92" t="s">
        <v>313</v>
      </c>
      <c r="AF13" s="86" t="b">
        <v>0</v>
      </c>
      <c r="AG13" s="86" t="s">
        <v>315</v>
      </c>
      <c r="AH13" s="86"/>
      <c r="AI13" s="92" t="s">
        <v>313</v>
      </c>
      <c r="AJ13" s="86" t="b">
        <v>0</v>
      </c>
      <c r="AK13" s="86">
        <v>1</v>
      </c>
      <c r="AL13" s="92" t="s">
        <v>313</v>
      </c>
      <c r="AM13" s="86" t="s">
        <v>317</v>
      </c>
      <c r="AN13" s="86" t="b">
        <v>0</v>
      </c>
      <c r="AO13" s="92" t="s">
        <v>304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219</v>
      </c>
      <c r="B14" s="84" t="s">
        <v>228</v>
      </c>
      <c r="C14" s="53" t="s">
        <v>845</v>
      </c>
      <c r="D14" s="54">
        <v>3</v>
      </c>
      <c r="E14" s="65" t="s">
        <v>132</v>
      </c>
      <c r="F14" s="55">
        <v>35</v>
      </c>
      <c r="G14" s="53"/>
      <c r="H14" s="57"/>
      <c r="I14" s="56"/>
      <c r="J14" s="56"/>
      <c r="K14" s="36" t="s">
        <v>65</v>
      </c>
      <c r="L14" s="83">
        <v>14</v>
      </c>
      <c r="M14" s="83"/>
      <c r="N14" s="63"/>
      <c r="O14" s="86" t="s">
        <v>238</v>
      </c>
      <c r="P14" s="88">
        <v>43635.79649305555</v>
      </c>
      <c r="Q14" s="86" t="s">
        <v>245</v>
      </c>
      <c r="R14" s="86"/>
      <c r="S14" s="86"/>
      <c r="T14" s="86"/>
      <c r="U14" s="86"/>
      <c r="V14" s="90" t="s">
        <v>279</v>
      </c>
      <c r="W14" s="88">
        <v>43635.79649305555</v>
      </c>
      <c r="X14" s="90" t="s">
        <v>289</v>
      </c>
      <c r="Y14" s="86"/>
      <c r="Z14" s="86"/>
      <c r="AA14" s="92" t="s">
        <v>305</v>
      </c>
      <c r="AB14" s="86"/>
      <c r="AC14" s="86" t="b">
        <v>0</v>
      </c>
      <c r="AD14" s="86">
        <v>0</v>
      </c>
      <c r="AE14" s="92" t="s">
        <v>313</v>
      </c>
      <c r="AF14" s="86" t="b">
        <v>0</v>
      </c>
      <c r="AG14" s="86" t="s">
        <v>315</v>
      </c>
      <c r="AH14" s="86"/>
      <c r="AI14" s="92" t="s">
        <v>313</v>
      </c>
      <c r="AJ14" s="86" t="b">
        <v>0</v>
      </c>
      <c r="AK14" s="86">
        <v>1</v>
      </c>
      <c r="AL14" s="92" t="s">
        <v>304</v>
      </c>
      <c r="AM14" s="86" t="s">
        <v>318</v>
      </c>
      <c r="AN14" s="86" t="b">
        <v>0</v>
      </c>
      <c r="AO14" s="92" t="s">
        <v>304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218</v>
      </c>
      <c r="B15" s="84" t="s">
        <v>229</v>
      </c>
      <c r="C15" s="53" t="s">
        <v>845</v>
      </c>
      <c r="D15" s="54">
        <v>3</v>
      </c>
      <c r="E15" s="65" t="s">
        <v>132</v>
      </c>
      <c r="F15" s="55">
        <v>35</v>
      </c>
      <c r="G15" s="53"/>
      <c r="H15" s="57"/>
      <c r="I15" s="56"/>
      <c r="J15" s="56"/>
      <c r="K15" s="36" t="s">
        <v>65</v>
      </c>
      <c r="L15" s="83">
        <v>15</v>
      </c>
      <c r="M15" s="83"/>
      <c r="N15" s="63"/>
      <c r="O15" s="86" t="s">
        <v>238</v>
      </c>
      <c r="P15" s="88">
        <v>43635.23997685185</v>
      </c>
      <c r="Q15" s="86" t="s">
        <v>244</v>
      </c>
      <c r="R15" s="90" t="s">
        <v>256</v>
      </c>
      <c r="S15" s="86" t="s">
        <v>263</v>
      </c>
      <c r="T15" s="86" t="s">
        <v>267</v>
      </c>
      <c r="U15" s="86"/>
      <c r="V15" s="90" t="s">
        <v>278</v>
      </c>
      <c r="W15" s="88">
        <v>43635.23997685185</v>
      </c>
      <c r="X15" s="90" t="s">
        <v>288</v>
      </c>
      <c r="Y15" s="86"/>
      <c r="Z15" s="86"/>
      <c r="AA15" s="92" t="s">
        <v>304</v>
      </c>
      <c r="AB15" s="86"/>
      <c r="AC15" s="86" t="b">
        <v>0</v>
      </c>
      <c r="AD15" s="86">
        <v>3</v>
      </c>
      <c r="AE15" s="92" t="s">
        <v>313</v>
      </c>
      <c r="AF15" s="86" t="b">
        <v>0</v>
      </c>
      <c r="AG15" s="86" t="s">
        <v>315</v>
      </c>
      <c r="AH15" s="86"/>
      <c r="AI15" s="92" t="s">
        <v>313</v>
      </c>
      <c r="AJ15" s="86" t="b">
        <v>0</v>
      </c>
      <c r="AK15" s="86">
        <v>1</v>
      </c>
      <c r="AL15" s="92" t="s">
        <v>313</v>
      </c>
      <c r="AM15" s="86" t="s">
        <v>317</v>
      </c>
      <c r="AN15" s="86" t="b">
        <v>0</v>
      </c>
      <c r="AO15" s="92" t="s">
        <v>304</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25</v>
      </c>
      <c r="BK15" s="52">
        <v>100</v>
      </c>
      <c r="BL15" s="51">
        <v>25</v>
      </c>
    </row>
    <row r="16" spans="1:64" ht="45">
      <c r="A16" s="84" t="s">
        <v>219</v>
      </c>
      <c r="B16" s="84" t="s">
        <v>229</v>
      </c>
      <c r="C16" s="53" t="s">
        <v>845</v>
      </c>
      <c r="D16" s="54">
        <v>3</v>
      </c>
      <c r="E16" s="65" t="s">
        <v>132</v>
      </c>
      <c r="F16" s="55">
        <v>35</v>
      </c>
      <c r="G16" s="53"/>
      <c r="H16" s="57"/>
      <c r="I16" s="56"/>
      <c r="J16" s="56"/>
      <c r="K16" s="36" t="s">
        <v>65</v>
      </c>
      <c r="L16" s="83">
        <v>16</v>
      </c>
      <c r="M16" s="83"/>
      <c r="N16" s="63"/>
      <c r="O16" s="86" t="s">
        <v>238</v>
      </c>
      <c r="P16" s="88">
        <v>43635.79649305555</v>
      </c>
      <c r="Q16" s="86" t="s">
        <v>245</v>
      </c>
      <c r="R16" s="86"/>
      <c r="S16" s="86"/>
      <c r="T16" s="86"/>
      <c r="U16" s="86"/>
      <c r="V16" s="90" t="s">
        <v>279</v>
      </c>
      <c r="W16" s="88">
        <v>43635.79649305555</v>
      </c>
      <c r="X16" s="90" t="s">
        <v>289</v>
      </c>
      <c r="Y16" s="86"/>
      <c r="Z16" s="86"/>
      <c r="AA16" s="92" t="s">
        <v>305</v>
      </c>
      <c r="AB16" s="86"/>
      <c r="AC16" s="86" t="b">
        <v>0</v>
      </c>
      <c r="AD16" s="86">
        <v>0</v>
      </c>
      <c r="AE16" s="92" t="s">
        <v>313</v>
      </c>
      <c r="AF16" s="86" t="b">
        <v>0</v>
      </c>
      <c r="AG16" s="86" t="s">
        <v>315</v>
      </c>
      <c r="AH16" s="86"/>
      <c r="AI16" s="92" t="s">
        <v>313</v>
      </c>
      <c r="AJ16" s="86" t="b">
        <v>0</v>
      </c>
      <c r="AK16" s="86">
        <v>1</v>
      </c>
      <c r="AL16" s="92" t="s">
        <v>304</v>
      </c>
      <c r="AM16" s="86" t="s">
        <v>318</v>
      </c>
      <c r="AN16" s="86" t="b">
        <v>0</v>
      </c>
      <c r="AO16" s="92" t="s">
        <v>304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19</v>
      </c>
      <c r="BK16" s="52">
        <v>100</v>
      </c>
      <c r="BL16" s="51">
        <v>19</v>
      </c>
    </row>
    <row r="17" spans="1:64" ht="45">
      <c r="A17" s="84" t="s">
        <v>219</v>
      </c>
      <c r="B17" s="84" t="s">
        <v>218</v>
      </c>
      <c r="C17" s="53" t="s">
        <v>845</v>
      </c>
      <c r="D17" s="54">
        <v>3</v>
      </c>
      <c r="E17" s="65" t="s">
        <v>132</v>
      </c>
      <c r="F17" s="55">
        <v>35</v>
      </c>
      <c r="G17" s="53"/>
      <c r="H17" s="57"/>
      <c r="I17" s="56"/>
      <c r="J17" s="56"/>
      <c r="K17" s="36" t="s">
        <v>65</v>
      </c>
      <c r="L17" s="83">
        <v>17</v>
      </c>
      <c r="M17" s="83"/>
      <c r="N17" s="63"/>
      <c r="O17" s="86" t="s">
        <v>238</v>
      </c>
      <c r="P17" s="88">
        <v>43635.79649305555</v>
      </c>
      <c r="Q17" s="86" t="s">
        <v>245</v>
      </c>
      <c r="R17" s="86"/>
      <c r="S17" s="86"/>
      <c r="T17" s="86"/>
      <c r="U17" s="86"/>
      <c r="V17" s="90" t="s">
        <v>279</v>
      </c>
      <c r="W17" s="88">
        <v>43635.79649305555</v>
      </c>
      <c r="X17" s="90" t="s">
        <v>289</v>
      </c>
      <c r="Y17" s="86"/>
      <c r="Z17" s="86"/>
      <c r="AA17" s="92" t="s">
        <v>305</v>
      </c>
      <c r="AB17" s="86"/>
      <c r="AC17" s="86" t="b">
        <v>0</v>
      </c>
      <c r="AD17" s="86">
        <v>0</v>
      </c>
      <c r="AE17" s="92" t="s">
        <v>313</v>
      </c>
      <c r="AF17" s="86" t="b">
        <v>0</v>
      </c>
      <c r="AG17" s="86" t="s">
        <v>315</v>
      </c>
      <c r="AH17" s="86"/>
      <c r="AI17" s="92" t="s">
        <v>313</v>
      </c>
      <c r="AJ17" s="86" t="b">
        <v>0</v>
      </c>
      <c r="AK17" s="86">
        <v>1</v>
      </c>
      <c r="AL17" s="92" t="s">
        <v>304</v>
      </c>
      <c r="AM17" s="86" t="s">
        <v>318</v>
      </c>
      <c r="AN17" s="86" t="b">
        <v>0</v>
      </c>
      <c r="AO17" s="92" t="s">
        <v>304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212</v>
      </c>
      <c r="B18" s="84" t="s">
        <v>230</v>
      </c>
      <c r="C18" s="53" t="s">
        <v>845</v>
      </c>
      <c r="D18" s="54">
        <v>3</v>
      </c>
      <c r="E18" s="65" t="s">
        <v>132</v>
      </c>
      <c r="F18" s="55">
        <v>35</v>
      </c>
      <c r="G18" s="53"/>
      <c r="H18" s="57"/>
      <c r="I18" s="56"/>
      <c r="J18" s="56"/>
      <c r="K18" s="36" t="s">
        <v>65</v>
      </c>
      <c r="L18" s="83">
        <v>18</v>
      </c>
      <c r="M18" s="83"/>
      <c r="N18" s="63"/>
      <c r="O18" s="86" t="s">
        <v>238</v>
      </c>
      <c r="P18" s="88">
        <v>43622.92899305555</v>
      </c>
      <c r="Q18" s="86" t="s">
        <v>239</v>
      </c>
      <c r="R18" s="90" t="s">
        <v>253</v>
      </c>
      <c r="S18" s="86" t="s">
        <v>260</v>
      </c>
      <c r="T18" s="86" t="s">
        <v>265</v>
      </c>
      <c r="U18" s="86"/>
      <c r="V18" s="90" t="s">
        <v>273</v>
      </c>
      <c r="W18" s="88">
        <v>43622.92899305555</v>
      </c>
      <c r="X18" s="90" t="s">
        <v>281</v>
      </c>
      <c r="Y18" s="86"/>
      <c r="Z18" s="86"/>
      <c r="AA18" s="92" t="s">
        <v>297</v>
      </c>
      <c r="AB18" s="86"/>
      <c r="AC18" s="86" t="b">
        <v>0</v>
      </c>
      <c r="AD18" s="86">
        <v>5</v>
      </c>
      <c r="AE18" s="92" t="s">
        <v>313</v>
      </c>
      <c r="AF18" s="86" t="b">
        <v>0</v>
      </c>
      <c r="AG18" s="86" t="s">
        <v>314</v>
      </c>
      <c r="AH18" s="86"/>
      <c r="AI18" s="92" t="s">
        <v>313</v>
      </c>
      <c r="AJ18" s="86" t="b">
        <v>0</v>
      </c>
      <c r="AK18" s="86">
        <v>3</v>
      </c>
      <c r="AL18" s="92" t="s">
        <v>313</v>
      </c>
      <c r="AM18" s="86" t="s">
        <v>317</v>
      </c>
      <c r="AN18" s="86" t="b">
        <v>0</v>
      </c>
      <c r="AO18" s="92" t="s">
        <v>297</v>
      </c>
      <c r="AP18" s="86" t="s">
        <v>321</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220</v>
      </c>
      <c r="B19" s="84" t="s">
        <v>230</v>
      </c>
      <c r="C19" s="53" t="s">
        <v>845</v>
      </c>
      <c r="D19" s="54">
        <v>3</v>
      </c>
      <c r="E19" s="65" t="s">
        <v>132</v>
      </c>
      <c r="F19" s="55">
        <v>35</v>
      </c>
      <c r="G19" s="53"/>
      <c r="H19" s="57"/>
      <c r="I19" s="56"/>
      <c r="J19" s="56"/>
      <c r="K19" s="36" t="s">
        <v>65</v>
      </c>
      <c r="L19" s="83">
        <v>19</v>
      </c>
      <c r="M19" s="83"/>
      <c r="N19" s="63"/>
      <c r="O19" s="86" t="s">
        <v>238</v>
      </c>
      <c r="P19" s="88">
        <v>43626.57409722222</v>
      </c>
      <c r="Q19" s="86" t="s">
        <v>246</v>
      </c>
      <c r="R19" s="86"/>
      <c r="S19" s="86"/>
      <c r="T19" s="86" t="s">
        <v>266</v>
      </c>
      <c r="U19" s="86"/>
      <c r="V19" s="90" t="s">
        <v>280</v>
      </c>
      <c r="W19" s="88">
        <v>43626.57409722222</v>
      </c>
      <c r="X19" s="90" t="s">
        <v>290</v>
      </c>
      <c r="Y19" s="86"/>
      <c r="Z19" s="86"/>
      <c r="AA19" s="92" t="s">
        <v>306</v>
      </c>
      <c r="AB19" s="86"/>
      <c r="AC19" s="86" t="b">
        <v>0</v>
      </c>
      <c r="AD19" s="86">
        <v>0</v>
      </c>
      <c r="AE19" s="92" t="s">
        <v>313</v>
      </c>
      <c r="AF19" s="86" t="b">
        <v>0</v>
      </c>
      <c r="AG19" s="86" t="s">
        <v>314</v>
      </c>
      <c r="AH19" s="86"/>
      <c r="AI19" s="92" t="s">
        <v>313</v>
      </c>
      <c r="AJ19" s="86" t="b">
        <v>0</v>
      </c>
      <c r="AK19" s="86">
        <v>3</v>
      </c>
      <c r="AL19" s="92" t="s">
        <v>297</v>
      </c>
      <c r="AM19" s="86" t="s">
        <v>320</v>
      </c>
      <c r="AN19" s="86" t="b">
        <v>0</v>
      </c>
      <c r="AO19" s="92" t="s">
        <v>297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212</v>
      </c>
      <c r="B20" s="84" t="s">
        <v>220</v>
      </c>
      <c r="C20" s="53" t="s">
        <v>845</v>
      </c>
      <c r="D20" s="54">
        <v>3</v>
      </c>
      <c r="E20" s="65" t="s">
        <v>132</v>
      </c>
      <c r="F20" s="55">
        <v>35</v>
      </c>
      <c r="G20" s="53"/>
      <c r="H20" s="57"/>
      <c r="I20" s="56"/>
      <c r="J20" s="56"/>
      <c r="K20" s="36" t="s">
        <v>66</v>
      </c>
      <c r="L20" s="83">
        <v>20</v>
      </c>
      <c r="M20" s="83"/>
      <c r="N20" s="63"/>
      <c r="O20" s="86" t="s">
        <v>238</v>
      </c>
      <c r="P20" s="88">
        <v>43622.92899305555</v>
      </c>
      <c r="Q20" s="86" t="s">
        <v>239</v>
      </c>
      <c r="R20" s="90" t="s">
        <v>253</v>
      </c>
      <c r="S20" s="86" t="s">
        <v>260</v>
      </c>
      <c r="T20" s="86" t="s">
        <v>265</v>
      </c>
      <c r="U20" s="86"/>
      <c r="V20" s="90" t="s">
        <v>273</v>
      </c>
      <c r="W20" s="88">
        <v>43622.92899305555</v>
      </c>
      <c r="X20" s="90" t="s">
        <v>281</v>
      </c>
      <c r="Y20" s="86"/>
      <c r="Z20" s="86"/>
      <c r="AA20" s="92" t="s">
        <v>297</v>
      </c>
      <c r="AB20" s="86"/>
      <c r="AC20" s="86" t="b">
        <v>0</v>
      </c>
      <c r="AD20" s="86">
        <v>5</v>
      </c>
      <c r="AE20" s="92" t="s">
        <v>313</v>
      </c>
      <c r="AF20" s="86" t="b">
        <v>0</v>
      </c>
      <c r="AG20" s="86" t="s">
        <v>314</v>
      </c>
      <c r="AH20" s="86"/>
      <c r="AI20" s="92" t="s">
        <v>313</v>
      </c>
      <c r="AJ20" s="86" t="b">
        <v>0</v>
      </c>
      <c r="AK20" s="86">
        <v>3</v>
      </c>
      <c r="AL20" s="92" t="s">
        <v>313</v>
      </c>
      <c r="AM20" s="86" t="s">
        <v>317</v>
      </c>
      <c r="AN20" s="86" t="b">
        <v>0</v>
      </c>
      <c r="AO20" s="92" t="s">
        <v>297</v>
      </c>
      <c r="AP20" s="86" t="s">
        <v>321</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2</v>
      </c>
      <c r="BE20" s="52">
        <v>5.555555555555555</v>
      </c>
      <c r="BF20" s="51">
        <v>0</v>
      </c>
      <c r="BG20" s="52">
        <v>0</v>
      </c>
      <c r="BH20" s="51">
        <v>0</v>
      </c>
      <c r="BI20" s="52">
        <v>0</v>
      </c>
      <c r="BJ20" s="51">
        <v>34</v>
      </c>
      <c r="BK20" s="52">
        <v>94.44444444444444</v>
      </c>
      <c r="BL20" s="51">
        <v>36</v>
      </c>
    </row>
    <row r="21" spans="1:64" ht="45">
      <c r="A21" s="84" t="s">
        <v>220</v>
      </c>
      <c r="B21" s="84" t="s">
        <v>212</v>
      </c>
      <c r="C21" s="53" t="s">
        <v>845</v>
      </c>
      <c r="D21" s="54">
        <v>3</v>
      </c>
      <c r="E21" s="65" t="s">
        <v>132</v>
      </c>
      <c r="F21" s="55">
        <v>35</v>
      </c>
      <c r="G21" s="53"/>
      <c r="H21" s="57"/>
      <c r="I21" s="56"/>
      <c r="J21" s="56"/>
      <c r="K21" s="36" t="s">
        <v>66</v>
      </c>
      <c r="L21" s="83">
        <v>21</v>
      </c>
      <c r="M21" s="83"/>
      <c r="N21" s="63"/>
      <c r="O21" s="86" t="s">
        <v>238</v>
      </c>
      <c r="P21" s="88">
        <v>43626.57409722222</v>
      </c>
      <c r="Q21" s="86" t="s">
        <v>246</v>
      </c>
      <c r="R21" s="86"/>
      <c r="S21" s="86"/>
      <c r="T21" s="86" t="s">
        <v>266</v>
      </c>
      <c r="U21" s="86"/>
      <c r="V21" s="90" t="s">
        <v>280</v>
      </c>
      <c r="W21" s="88">
        <v>43626.57409722222</v>
      </c>
      <c r="X21" s="90" t="s">
        <v>290</v>
      </c>
      <c r="Y21" s="86"/>
      <c r="Z21" s="86"/>
      <c r="AA21" s="92" t="s">
        <v>306</v>
      </c>
      <c r="AB21" s="86"/>
      <c r="AC21" s="86" t="b">
        <v>0</v>
      </c>
      <c r="AD21" s="86">
        <v>0</v>
      </c>
      <c r="AE21" s="92" t="s">
        <v>313</v>
      </c>
      <c r="AF21" s="86" t="b">
        <v>0</v>
      </c>
      <c r="AG21" s="86" t="s">
        <v>314</v>
      </c>
      <c r="AH21" s="86"/>
      <c r="AI21" s="92" t="s">
        <v>313</v>
      </c>
      <c r="AJ21" s="86" t="b">
        <v>0</v>
      </c>
      <c r="AK21" s="86">
        <v>3</v>
      </c>
      <c r="AL21" s="92" t="s">
        <v>297</v>
      </c>
      <c r="AM21" s="86" t="s">
        <v>320</v>
      </c>
      <c r="AN21" s="86" t="b">
        <v>0</v>
      </c>
      <c r="AO21" s="92" t="s">
        <v>297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v>
      </c>
      <c r="BF21" s="51">
        <v>0</v>
      </c>
      <c r="BG21" s="52">
        <v>0</v>
      </c>
      <c r="BH21" s="51">
        <v>0</v>
      </c>
      <c r="BI21" s="52">
        <v>0</v>
      </c>
      <c r="BJ21" s="51">
        <v>24</v>
      </c>
      <c r="BK21" s="52">
        <v>96</v>
      </c>
      <c r="BL21" s="51">
        <v>25</v>
      </c>
    </row>
    <row r="22" spans="1:64" ht="45">
      <c r="A22" s="84" t="s">
        <v>220</v>
      </c>
      <c r="B22" s="84" t="s">
        <v>231</v>
      </c>
      <c r="C22" s="53" t="s">
        <v>845</v>
      </c>
      <c r="D22" s="54">
        <v>3</v>
      </c>
      <c r="E22" s="65" t="s">
        <v>132</v>
      </c>
      <c r="F22" s="55">
        <v>35</v>
      </c>
      <c r="G22" s="53"/>
      <c r="H22" s="57"/>
      <c r="I22" s="56"/>
      <c r="J22" s="56"/>
      <c r="K22" s="36" t="s">
        <v>65</v>
      </c>
      <c r="L22" s="83">
        <v>22</v>
      </c>
      <c r="M22" s="83"/>
      <c r="N22" s="63"/>
      <c r="O22" s="86" t="s">
        <v>238</v>
      </c>
      <c r="P22" s="88">
        <v>43630.56270833333</v>
      </c>
      <c r="Q22" s="86" t="s">
        <v>247</v>
      </c>
      <c r="R22" s="90" t="s">
        <v>257</v>
      </c>
      <c r="S22" s="86" t="s">
        <v>264</v>
      </c>
      <c r="T22" s="86" t="s">
        <v>268</v>
      </c>
      <c r="U22" s="86"/>
      <c r="V22" s="90" t="s">
        <v>280</v>
      </c>
      <c r="W22" s="88">
        <v>43630.56270833333</v>
      </c>
      <c r="X22" s="90" t="s">
        <v>291</v>
      </c>
      <c r="Y22" s="86"/>
      <c r="Z22" s="86"/>
      <c r="AA22" s="92" t="s">
        <v>307</v>
      </c>
      <c r="AB22" s="86"/>
      <c r="AC22" s="86" t="b">
        <v>0</v>
      </c>
      <c r="AD22" s="86">
        <v>0</v>
      </c>
      <c r="AE22" s="92" t="s">
        <v>313</v>
      </c>
      <c r="AF22" s="86" t="b">
        <v>0</v>
      </c>
      <c r="AG22" s="86" t="s">
        <v>314</v>
      </c>
      <c r="AH22" s="86"/>
      <c r="AI22" s="92" t="s">
        <v>313</v>
      </c>
      <c r="AJ22" s="86" t="b">
        <v>0</v>
      </c>
      <c r="AK22" s="86">
        <v>0</v>
      </c>
      <c r="AL22" s="92" t="s">
        <v>313</v>
      </c>
      <c r="AM22" s="86" t="s">
        <v>320</v>
      </c>
      <c r="AN22" s="86" t="b">
        <v>0</v>
      </c>
      <c r="AO22" s="92" t="s">
        <v>307</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220</v>
      </c>
      <c r="B23" s="84" t="s">
        <v>232</v>
      </c>
      <c r="C23" s="53" t="s">
        <v>845</v>
      </c>
      <c r="D23" s="54">
        <v>3</v>
      </c>
      <c r="E23" s="65" t="s">
        <v>132</v>
      </c>
      <c r="F23" s="55">
        <v>35</v>
      </c>
      <c r="G23" s="53"/>
      <c r="H23" s="57"/>
      <c r="I23" s="56"/>
      <c r="J23" s="56"/>
      <c r="K23" s="36" t="s">
        <v>65</v>
      </c>
      <c r="L23" s="83">
        <v>23</v>
      </c>
      <c r="M23" s="83"/>
      <c r="N23" s="63"/>
      <c r="O23" s="86" t="s">
        <v>238</v>
      </c>
      <c r="P23" s="88">
        <v>43630.56270833333</v>
      </c>
      <c r="Q23" s="86" t="s">
        <v>247</v>
      </c>
      <c r="R23" s="90" t="s">
        <v>257</v>
      </c>
      <c r="S23" s="86" t="s">
        <v>264</v>
      </c>
      <c r="T23" s="86" t="s">
        <v>268</v>
      </c>
      <c r="U23" s="86"/>
      <c r="V23" s="90" t="s">
        <v>280</v>
      </c>
      <c r="W23" s="88">
        <v>43630.56270833333</v>
      </c>
      <c r="X23" s="90" t="s">
        <v>291</v>
      </c>
      <c r="Y23" s="86"/>
      <c r="Z23" s="86"/>
      <c r="AA23" s="92" t="s">
        <v>307</v>
      </c>
      <c r="AB23" s="86"/>
      <c r="AC23" s="86" t="b">
        <v>0</v>
      </c>
      <c r="AD23" s="86">
        <v>0</v>
      </c>
      <c r="AE23" s="92" t="s">
        <v>313</v>
      </c>
      <c r="AF23" s="86" t="b">
        <v>0</v>
      </c>
      <c r="AG23" s="86" t="s">
        <v>314</v>
      </c>
      <c r="AH23" s="86"/>
      <c r="AI23" s="92" t="s">
        <v>313</v>
      </c>
      <c r="AJ23" s="86" t="b">
        <v>0</v>
      </c>
      <c r="AK23" s="86">
        <v>0</v>
      </c>
      <c r="AL23" s="92" t="s">
        <v>313</v>
      </c>
      <c r="AM23" s="86" t="s">
        <v>320</v>
      </c>
      <c r="AN23" s="86" t="b">
        <v>0</v>
      </c>
      <c r="AO23" s="92" t="s">
        <v>307</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220</v>
      </c>
      <c r="B24" s="84" t="s">
        <v>233</v>
      </c>
      <c r="C24" s="53" t="s">
        <v>845</v>
      </c>
      <c r="D24" s="54">
        <v>3</v>
      </c>
      <c r="E24" s="65" t="s">
        <v>132</v>
      </c>
      <c r="F24" s="55">
        <v>35</v>
      </c>
      <c r="G24" s="53"/>
      <c r="H24" s="57"/>
      <c r="I24" s="56"/>
      <c r="J24" s="56"/>
      <c r="K24" s="36" t="s">
        <v>65</v>
      </c>
      <c r="L24" s="83">
        <v>24</v>
      </c>
      <c r="M24" s="83"/>
      <c r="N24" s="63"/>
      <c r="O24" s="86" t="s">
        <v>238</v>
      </c>
      <c r="P24" s="88">
        <v>43630.56270833333</v>
      </c>
      <c r="Q24" s="86" t="s">
        <v>247</v>
      </c>
      <c r="R24" s="90" t="s">
        <v>257</v>
      </c>
      <c r="S24" s="86" t="s">
        <v>264</v>
      </c>
      <c r="T24" s="86" t="s">
        <v>268</v>
      </c>
      <c r="U24" s="86"/>
      <c r="V24" s="90" t="s">
        <v>280</v>
      </c>
      <c r="W24" s="88">
        <v>43630.56270833333</v>
      </c>
      <c r="X24" s="90" t="s">
        <v>291</v>
      </c>
      <c r="Y24" s="86"/>
      <c r="Z24" s="86"/>
      <c r="AA24" s="92" t="s">
        <v>307</v>
      </c>
      <c r="AB24" s="86"/>
      <c r="AC24" s="86" t="b">
        <v>0</v>
      </c>
      <c r="AD24" s="86">
        <v>0</v>
      </c>
      <c r="AE24" s="92" t="s">
        <v>313</v>
      </c>
      <c r="AF24" s="86" t="b">
        <v>0</v>
      </c>
      <c r="AG24" s="86" t="s">
        <v>314</v>
      </c>
      <c r="AH24" s="86"/>
      <c r="AI24" s="92" t="s">
        <v>313</v>
      </c>
      <c r="AJ24" s="86" t="b">
        <v>0</v>
      </c>
      <c r="AK24" s="86">
        <v>0</v>
      </c>
      <c r="AL24" s="92" t="s">
        <v>313</v>
      </c>
      <c r="AM24" s="86" t="s">
        <v>320</v>
      </c>
      <c r="AN24" s="86" t="b">
        <v>0</v>
      </c>
      <c r="AO24" s="92" t="s">
        <v>307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220</v>
      </c>
      <c r="B25" s="84" t="s">
        <v>234</v>
      </c>
      <c r="C25" s="53" t="s">
        <v>845</v>
      </c>
      <c r="D25" s="54">
        <v>3</v>
      </c>
      <c r="E25" s="65" t="s">
        <v>132</v>
      </c>
      <c r="F25" s="55">
        <v>35</v>
      </c>
      <c r="G25" s="53"/>
      <c r="H25" s="57"/>
      <c r="I25" s="56"/>
      <c r="J25" s="56"/>
      <c r="K25" s="36" t="s">
        <v>65</v>
      </c>
      <c r="L25" s="83">
        <v>25</v>
      </c>
      <c r="M25" s="83"/>
      <c r="N25" s="63"/>
      <c r="O25" s="86" t="s">
        <v>238</v>
      </c>
      <c r="P25" s="88">
        <v>43630.56270833333</v>
      </c>
      <c r="Q25" s="86" t="s">
        <v>247</v>
      </c>
      <c r="R25" s="90" t="s">
        <v>257</v>
      </c>
      <c r="S25" s="86" t="s">
        <v>264</v>
      </c>
      <c r="T25" s="86" t="s">
        <v>268</v>
      </c>
      <c r="U25" s="86"/>
      <c r="V25" s="90" t="s">
        <v>280</v>
      </c>
      <c r="W25" s="88">
        <v>43630.56270833333</v>
      </c>
      <c r="X25" s="90" t="s">
        <v>291</v>
      </c>
      <c r="Y25" s="86"/>
      <c r="Z25" s="86"/>
      <c r="AA25" s="92" t="s">
        <v>307</v>
      </c>
      <c r="AB25" s="86"/>
      <c r="AC25" s="86" t="b">
        <v>0</v>
      </c>
      <c r="AD25" s="86">
        <v>0</v>
      </c>
      <c r="AE25" s="92" t="s">
        <v>313</v>
      </c>
      <c r="AF25" s="86" t="b">
        <v>0</v>
      </c>
      <c r="AG25" s="86" t="s">
        <v>314</v>
      </c>
      <c r="AH25" s="86"/>
      <c r="AI25" s="92" t="s">
        <v>313</v>
      </c>
      <c r="AJ25" s="86" t="b">
        <v>0</v>
      </c>
      <c r="AK25" s="86">
        <v>0</v>
      </c>
      <c r="AL25" s="92" t="s">
        <v>313</v>
      </c>
      <c r="AM25" s="86" t="s">
        <v>320</v>
      </c>
      <c r="AN25" s="86" t="b">
        <v>0</v>
      </c>
      <c r="AO25" s="92" t="s">
        <v>307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15</v>
      </c>
      <c r="BK25" s="52">
        <v>100</v>
      </c>
      <c r="BL25" s="51">
        <v>15</v>
      </c>
    </row>
    <row r="26" spans="1:64" ht="45">
      <c r="A26" s="84" t="s">
        <v>220</v>
      </c>
      <c r="B26" s="84" t="s">
        <v>217</v>
      </c>
      <c r="C26" s="53" t="s">
        <v>845</v>
      </c>
      <c r="D26" s="54">
        <v>3</v>
      </c>
      <c r="E26" s="65" t="s">
        <v>132</v>
      </c>
      <c r="F26" s="55">
        <v>35</v>
      </c>
      <c r="G26" s="53"/>
      <c r="H26" s="57"/>
      <c r="I26" s="56"/>
      <c r="J26" s="56"/>
      <c r="K26" s="36" t="s">
        <v>65</v>
      </c>
      <c r="L26" s="83">
        <v>26</v>
      </c>
      <c r="M26" s="83"/>
      <c r="N26" s="63"/>
      <c r="O26" s="86" t="s">
        <v>238</v>
      </c>
      <c r="P26" s="88">
        <v>43635.63291666667</v>
      </c>
      <c r="Q26" s="86" t="s">
        <v>248</v>
      </c>
      <c r="R26" s="86"/>
      <c r="S26" s="86"/>
      <c r="T26" s="86" t="s">
        <v>266</v>
      </c>
      <c r="U26" s="86"/>
      <c r="V26" s="90" t="s">
        <v>280</v>
      </c>
      <c r="W26" s="88">
        <v>43635.63291666667</v>
      </c>
      <c r="X26" s="90" t="s">
        <v>292</v>
      </c>
      <c r="Y26" s="86"/>
      <c r="Z26" s="86"/>
      <c r="AA26" s="92" t="s">
        <v>308</v>
      </c>
      <c r="AB26" s="86"/>
      <c r="AC26" s="86" t="b">
        <v>0</v>
      </c>
      <c r="AD26" s="86">
        <v>0</v>
      </c>
      <c r="AE26" s="92" t="s">
        <v>313</v>
      </c>
      <c r="AF26" s="86" t="b">
        <v>0</v>
      </c>
      <c r="AG26" s="86" t="s">
        <v>314</v>
      </c>
      <c r="AH26" s="86"/>
      <c r="AI26" s="92" t="s">
        <v>313</v>
      </c>
      <c r="AJ26" s="86" t="b">
        <v>0</v>
      </c>
      <c r="AK26" s="86">
        <v>1</v>
      </c>
      <c r="AL26" s="92" t="s">
        <v>303</v>
      </c>
      <c r="AM26" s="86" t="s">
        <v>320</v>
      </c>
      <c r="AN26" s="86" t="b">
        <v>0</v>
      </c>
      <c r="AO26" s="92" t="s">
        <v>303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3</v>
      </c>
      <c r="BD26" s="51">
        <v>1</v>
      </c>
      <c r="BE26" s="52">
        <v>4.166666666666667</v>
      </c>
      <c r="BF26" s="51">
        <v>0</v>
      </c>
      <c r="BG26" s="52">
        <v>0</v>
      </c>
      <c r="BH26" s="51">
        <v>0</v>
      </c>
      <c r="BI26" s="52">
        <v>0</v>
      </c>
      <c r="BJ26" s="51">
        <v>23</v>
      </c>
      <c r="BK26" s="52">
        <v>95.83333333333333</v>
      </c>
      <c r="BL26" s="51">
        <v>24</v>
      </c>
    </row>
    <row r="27" spans="1:64" ht="30">
      <c r="A27" s="84" t="s">
        <v>220</v>
      </c>
      <c r="B27" s="84" t="s">
        <v>220</v>
      </c>
      <c r="C27" s="53" t="s">
        <v>846</v>
      </c>
      <c r="D27" s="54">
        <v>3</v>
      </c>
      <c r="E27" s="65" t="s">
        <v>136</v>
      </c>
      <c r="F27" s="55">
        <v>35</v>
      </c>
      <c r="G27" s="53"/>
      <c r="H27" s="57"/>
      <c r="I27" s="56"/>
      <c r="J27" s="56"/>
      <c r="K27" s="36" t="s">
        <v>65</v>
      </c>
      <c r="L27" s="83">
        <v>27</v>
      </c>
      <c r="M27" s="83"/>
      <c r="N27" s="63"/>
      <c r="O27" s="86" t="s">
        <v>176</v>
      </c>
      <c r="P27" s="88">
        <v>43633.8344212963</v>
      </c>
      <c r="Q27" s="86" t="s">
        <v>249</v>
      </c>
      <c r="R27" s="90" t="s">
        <v>258</v>
      </c>
      <c r="S27" s="86" t="s">
        <v>264</v>
      </c>
      <c r="T27" s="86" t="s">
        <v>268</v>
      </c>
      <c r="U27" s="86"/>
      <c r="V27" s="90" t="s">
        <v>280</v>
      </c>
      <c r="W27" s="88">
        <v>43633.8344212963</v>
      </c>
      <c r="X27" s="90" t="s">
        <v>293</v>
      </c>
      <c r="Y27" s="86"/>
      <c r="Z27" s="86"/>
      <c r="AA27" s="92" t="s">
        <v>309</v>
      </c>
      <c r="AB27" s="86"/>
      <c r="AC27" s="86" t="b">
        <v>0</v>
      </c>
      <c r="AD27" s="86">
        <v>0</v>
      </c>
      <c r="AE27" s="92" t="s">
        <v>313</v>
      </c>
      <c r="AF27" s="86" t="b">
        <v>0</v>
      </c>
      <c r="AG27" s="86" t="s">
        <v>314</v>
      </c>
      <c r="AH27" s="86"/>
      <c r="AI27" s="92" t="s">
        <v>313</v>
      </c>
      <c r="AJ27" s="86" t="b">
        <v>0</v>
      </c>
      <c r="AK27" s="86">
        <v>0</v>
      </c>
      <c r="AL27" s="92" t="s">
        <v>313</v>
      </c>
      <c r="AM27" s="86" t="s">
        <v>317</v>
      </c>
      <c r="AN27" s="86" t="b">
        <v>0</v>
      </c>
      <c r="AO27" s="92" t="s">
        <v>309</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12</v>
      </c>
      <c r="BK27" s="52">
        <v>100</v>
      </c>
      <c r="BL27" s="51">
        <v>12</v>
      </c>
    </row>
    <row r="28" spans="1:64" ht="30">
      <c r="A28" s="84" t="s">
        <v>220</v>
      </c>
      <c r="B28" s="84" t="s">
        <v>220</v>
      </c>
      <c r="C28" s="53" t="s">
        <v>846</v>
      </c>
      <c r="D28" s="54">
        <v>3</v>
      </c>
      <c r="E28" s="65" t="s">
        <v>136</v>
      </c>
      <c r="F28" s="55">
        <v>35</v>
      </c>
      <c r="G28" s="53"/>
      <c r="H28" s="57"/>
      <c r="I28" s="56"/>
      <c r="J28" s="56"/>
      <c r="K28" s="36" t="s">
        <v>65</v>
      </c>
      <c r="L28" s="83">
        <v>28</v>
      </c>
      <c r="M28" s="83"/>
      <c r="N28" s="63"/>
      <c r="O28" s="86" t="s">
        <v>176</v>
      </c>
      <c r="P28" s="88">
        <v>43636.680185185185</v>
      </c>
      <c r="Q28" s="86" t="s">
        <v>250</v>
      </c>
      <c r="R28" s="90" t="s">
        <v>259</v>
      </c>
      <c r="S28" s="86" t="s">
        <v>264</v>
      </c>
      <c r="T28" s="86" t="s">
        <v>266</v>
      </c>
      <c r="U28" s="90" t="s">
        <v>270</v>
      </c>
      <c r="V28" s="90" t="s">
        <v>270</v>
      </c>
      <c r="W28" s="88">
        <v>43636.680185185185</v>
      </c>
      <c r="X28" s="90" t="s">
        <v>294</v>
      </c>
      <c r="Y28" s="86"/>
      <c r="Z28" s="86"/>
      <c r="AA28" s="92" t="s">
        <v>310</v>
      </c>
      <c r="AB28" s="86"/>
      <c r="AC28" s="86" t="b">
        <v>0</v>
      </c>
      <c r="AD28" s="86">
        <v>1</v>
      </c>
      <c r="AE28" s="92" t="s">
        <v>313</v>
      </c>
      <c r="AF28" s="86" t="b">
        <v>0</v>
      </c>
      <c r="AG28" s="86" t="s">
        <v>314</v>
      </c>
      <c r="AH28" s="86"/>
      <c r="AI28" s="92" t="s">
        <v>313</v>
      </c>
      <c r="AJ28" s="86" t="b">
        <v>0</v>
      </c>
      <c r="AK28" s="86">
        <v>0</v>
      </c>
      <c r="AL28" s="92" t="s">
        <v>313</v>
      </c>
      <c r="AM28" s="86" t="s">
        <v>317</v>
      </c>
      <c r="AN28" s="86" t="b">
        <v>0</v>
      </c>
      <c r="AO28" s="92" t="s">
        <v>310</v>
      </c>
      <c r="AP28" s="86" t="s">
        <v>176</v>
      </c>
      <c r="AQ28" s="86">
        <v>0</v>
      </c>
      <c r="AR28" s="86">
        <v>0</v>
      </c>
      <c r="AS28" s="86"/>
      <c r="AT28" s="86"/>
      <c r="AU28" s="86"/>
      <c r="AV28" s="86"/>
      <c r="AW28" s="86"/>
      <c r="AX28" s="86"/>
      <c r="AY28" s="86"/>
      <c r="AZ28" s="86"/>
      <c r="BA28">
        <v>2</v>
      </c>
      <c r="BB28" s="85" t="str">
        <f>REPLACE(INDEX(GroupVertices[Group],MATCH(Edges[[#This Row],[Vertex 1]],GroupVertices[Vertex],0)),1,1,"")</f>
        <v>1</v>
      </c>
      <c r="BC28" s="85" t="str">
        <f>REPLACE(INDEX(GroupVertices[Group],MATCH(Edges[[#This Row],[Vertex 2]],GroupVertices[Vertex],0)),1,1,"")</f>
        <v>1</v>
      </c>
      <c r="BD28" s="51">
        <v>1</v>
      </c>
      <c r="BE28" s="52">
        <v>3.7037037037037037</v>
      </c>
      <c r="BF28" s="51">
        <v>1</v>
      </c>
      <c r="BG28" s="52">
        <v>3.7037037037037037</v>
      </c>
      <c r="BH28" s="51">
        <v>0</v>
      </c>
      <c r="BI28" s="52">
        <v>0</v>
      </c>
      <c r="BJ28" s="51">
        <v>25</v>
      </c>
      <c r="BK28" s="52">
        <v>92.5925925925926</v>
      </c>
      <c r="BL28" s="51">
        <v>27</v>
      </c>
    </row>
    <row r="29" spans="1:64" ht="45">
      <c r="A29" s="84" t="s">
        <v>221</v>
      </c>
      <c r="B29" s="84" t="s">
        <v>220</v>
      </c>
      <c r="C29" s="53" t="s">
        <v>845</v>
      </c>
      <c r="D29" s="54">
        <v>3</v>
      </c>
      <c r="E29" s="65" t="s">
        <v>132</v>
      </c>
      <c r="F29" s="55">
        <v>35</v>
      </c>
      <c r="G29" s="53"/>
      <c r="H29" s="57"/>
      <c r="I29" s="56"/>
      <c r="J29" s="56"/>
      <c r="K29" s="36" t="s">
        <v>65</v>
      </c>
      <c r="L29" s="83">
        <v>29</v>
      </c>
      <c r="M29" s="83"/>
      <c r="N29" s="63"/>
      <c r="O29" s="86" t="s">
        <v>238</v>
      </c>
      <c r="P29" s="88">
        <v>43637.87734953704</v>
      </c>
      <c r="Q29" s="86" t="s">
        <v>251</v>
      </c>
      <c r="R29" s="86"/>
      <c r="S29" s="86"/>
      <c r="T29" s="86" t="s">
        <v>266</v>
      </c>
      <c r="U29" s="90" t="s">
        <v>271</v>
      </c>
      <c r="V29" s="90" t="s">
        <v>271</v>
      </c>
      <c r="W29" s="88">
        <v>43637.87734953704</v>
      </c>
      <c r="X29" s="90" t="s">
        <v>295</v>
      </c>
      <c r="Y29" s="86"/>
      <c r="Z29" s="86"/>
      <c r="AA29" s="92" t="s">
        <v>311</v>
      </c>
      <c r="AB29" s="86"/>
      <c r="AC29" s="86" t="b">
        <v>0</v>
      </c>
      <c r="AD29" s="86">
        <v>0</v>
      </c>
      <c r="AE29" s="92" t="s">
        <v>313</v>
      </c>
      <c r="AF29" s="86" t="b">
        <v>0</v>
      </c>
      <c r="AG29" s="86" t="s">
        <v>314</v>
      </c>
      <c r="AH29" s="86"/>
      <c r="AI29" s="92" t="s">
        <v>313</v>
      </c>
      <c r="AJ29" s="86" t="b">
        <v>0</v>
      </c>
      <c r="AK29" s="86">
        <v>0</v>
      </c>
      <c r="AL29" s="92" t="s">
        <v>313</v>
      </c>
      <c r="AM29" s="86" t="s">
        <v>318</v>
      </c>
      <c r="AN29" s="86" t="b">
        <v>0</v>
      </c>
      <c r="AO29" s="92" t="s">
        <v>311</v>
      </c>
      <c r="AP29" s="86" t="s">
        <v>176</v>
      </c>
      <c r="AQ29" s="86">
        <v>0</v>
      </c>
      <c r="AR29" s="86">
        <v>0</v>
      </c>
      <c r="AS29" s="86"/>
      <c r="AT29" s="86"/>
      <c r="AU29" s="86"/>
      <c r="AV29" s="86"/>
      <c r="AW29" s="86"/>
      <c r="AX29" s="86"/>
      <c r="AY29" s="86"/>
      <c r="AZ29" s="86"/>
      <c r="BA29">
        <v>1</v>
      </c>
      <c r="BB29" s="85" t="str">
        <f>REPLACE(INDEX(GroupVertices[Group],MATCH(Edges[[#This Row],[Vertex 1]],GroupVertices[Vertex],0)),1,1,"")</f>
        <v>6</v>
      </c>
      <c r="BC29" s="85" t="str">
        <f>REPLACE(INDEX(GroupVertices[Group],MATCH(Edges[[#This Row],[Vertex 2]],GroupVertices[Vertex],0)),1,1,"")</f>
        <v>1</v>
      </c>
      <c r="BD29" s="51"/>
      <c r="BE29" s="52"/>
      <c r="BF29" s="51"/>
      <c r="BG29" s="52"/>
      <c r="BH29" s="51"/>
      <c r="BI29" s="52"/>
      <c r="BJ29" s="51"/>
      <c r="BK29" s="52"/>
      <c r="BL29" s="51"/>
    </row>
    <row r="30" spans="1:64" ht="45">
      <c r="A30" s="84" t="s">
        <v>221</v>
      </c>
      <c r="B30" s="84" t="s">
        <v>235</v>
      </c>
      <c r="C30" s="53" t="s">
        <v>845</v>
      </c>
      <c r="D30" s="54">
        <v>3</v>
      </c>
      <c r="E30" s="65" t="s">
        <v>132</v>
      </c>
      <c r="F30" s="55">
        <v>35</v>
      </c>
      <c r="G30" s="53"/>
      <c r="H30" s="57"/>
      <c r="I30" s="56"/>
      <c r="J30" s="56"/>
      <c r="K30" s="36" t="s">
        <v>65</v>
      </c>
      <c r="L30" s="83">
        <v>30</v>
      </c>
      <c r="M30" s="83"/>
      <c r="N30" s="63"/>
      <c r="O30" s="86" t="s">
        <v>238</v>
      </c>
      <c r="P30" s="88">
        <v>43637.87734953704</v>
      </c>
      <c r="Q30" s="86" t="s">
        <v>251</v>
      </c>
      <c r="R30" s="86"/>
      <c r="S30" s="86"/>
      <c r="T30" s="86" t="s">
        <v>266</v>
      </c>
      <c r="U30" s="90" t="s">
        <v>271</v>
      </c>
      <c r="V30" s="90" t="s">
        <v>271</v>
      </c>
      <c r="W30" s="88">
        <v>43637.87734953704</v>
      </c>
      <c r="X30" s="90" t="s">
        <v>295</v>
      </c>
      <c r="Y30" s="86"/>
      <c r="Z30" s="86"/>
      <c r="AA30" s="92" t="s">
        <v>311</v>
      </c>
      <c r="AB30" s="86"/>
      <c r="AC30" s="86" t="b">
        <v>0</v>
      </c>
      <c r="AD30" s="86">
        <v>0</v>
      </c>
      <c r="AE30" s="92" t="s">
        <v>313</v>
      </c>
      <c r="AF30" s="86" t="b">
        <v>0</v>
      </c>
      <c r="AG30" s="86" t="s">
        <v>314</v>
      </c>
      <c r="AH30" s="86"/>
      <c r="AI30" s="92" t="s">
        <v>313</v>
      </c>
      <c r="AJ30" s="86" t="b">
        <v>0</v>
      </c>
      <c r="AK30" s="86">
        <v>0</v>
      </c>
      <c r="AL30" s="92" t="s">
        <v>313</v>
      </c>
      <c r="AM30" s="86" t="s">
        <v>318</v>
      </c>
      <c r="AN30" s="86" t="b">
        <v>0</v>
      </c>
      <c r="AO30" s="92" t="s">
        <v>311</v>
      </c>
      <c r="AP30" s="86" t="s">
        <v>176</v>
      </c>
      <c r="AQ30" s="86">
        <v>0</v>
      </c>
      <c r="AR30" s="86">
        <v>0</v>
      </c>
      <c r="AS30" s="86"/>
      <c r="AT30" s="86"/>
      <c r="AU30" s="86"/>
      <c r="AV30" s="86"/>
      <c r="AW30" s="86"/>
      <c r="AX30" s="86"/>
      <c r="AY30" s="86"/>
      <c r="AZ30" s="86"/>
      <c r="BA30">
        <v>1</v>
      </c>
      <c r="BB30" s="85" t="str">
        <f>REPLACE(INDEX(GroupVertices[Group],MATCH(Edges[[#This Row],[Vertex 1]],GroupVertices[Vertex],0)),1,1,"")</f>
        <v>6</v>
      </c>
      <c r="BC30" s="85" t="str">
        <f>REPLACE(INDEX(GroupVertices[Group],MATCH(Edges[[#This Row],[Vertex 2]],GroupVertices[Vertex],0)),1,1,"")</f>
        <v>6</v>
      </c>
      <c r="BD30" s="51">
        <v>0</v>
      </c>
      <c r="BE30" s="52">
        <v>0</v>
      </c>
      <c r="BF30" s="51">
        <v>0</v>
      </c>
      <c r="BG30" s="52">
        <v>0</v>
      </c>
      <c r="BH30" s="51">
        <v>0</v>
      </c>
      <c r="BI30" s="52">
        <v>0</v>
      </c>
      <c r="BJ30" s="51">
        <v>19</v>
      </c>
      <c r="BK30" s="52">
        <v>100</v>
      </c>
      <c r="BL30" s="51">
        <v>19</v>
      </c>
    </row>
    <row r="31" spans="1:64" ht="45">
      <c r="A31" s="84" t="s">
        <v>222</v>
      </c>
      <c r="B31" s="84" t="s">
        <v>236</v>
      </c>
      <c r="C31" s="53" t="s">
        <v>845</v>
      </c>
      <c r="D31" s="54">
        <v>3</v>
      </c>
      <c r="E31" s="65" t="s">
        <v>132</v>
      </c>
      <c r="F31" s="55">
        <v>35</v>
      </c>
      <c r="G31" s="53"/>
      <c r="H31" s="57"/>
      <c r="I31" s="56"/>
      <c r="J31" s="56"/>
      <c r="K31" s="36" t="s">
        <v>65</v>
      </c>
      <c r="L31" s="83">
        <v>31</v>
      </c>
      <c r="M31" s="83"/>
      <c r="N31" s="63"/>
      <c r="O31" s="86" t="s">
        <v>238</v>
      </c>
      <c r="P31" s="88">
        <v>43638.612175925926</v>
      </c>
      <c r="Q31" s="86" t="s">
        <v>252</v>
      </c>
      <c r="R31" s="86"/>
      <c r="S31" s="86"/>
      <c r="T31" s="86" t="s">
        <v>266</v>
      </c>
      <c r="U31" s="90" t="s">
        <v>272</v>
      </c>
      <c r="V31" s="90" t="s">
        <v>272</v>
      </c>
      <c r="W31" s="88">
        <v>43638.612175925926</v>
      </c>
      <c r="X31" s="90" t="s">
        <v>296</v>
      </c>
      <c r="Y31" s="86"/>
      <c r="Z31" s="86"/>
      <c r="AA31" s="92" t="s">
        <v>312</v>
      </c>
      <c r="AB31" s="86"/>
      <c r="AC31" s="86" t="b">
        <v>0</v>
      </c>
      <c r="AD31" s="86">
        <v>0</v>
      </c>
      <c r="AE31" s="92" t="s">
        <v>313</v>
      </c>
      <c r="AF31" s="86" t="b">
        <v>0</v>
      </c>
      <c r="AG31" s="86" t="s">
        <v>314</v>
      </c>
      <c r="AH31" s="86"/>
      <c r="AI31" s="92" t="s">
        <v>313</v>
      </c>
      <c r="AJ31" s="86" t="b">
        <v>0</v>
      </c>
      <c r="AK31" s="86">
        <v>0</v>
      </c>
      <c r="AL31" s="92" t="s">
        <v>313</v>
      </c>
      <c r="AM31" s="86" t="s">
        <v>318</v>
      </c>
      <c r="AN31" s="86" t="b">
        <v>0</v>
      </c>
      <c r="AO31" s="92" t="s">
        <v>312</v>
      </c>
      <c r="AP31" s="86" t="s">
        <v>176</v>
      </c>
      <c r="AQ31" s="86">
        <v>0</v>
      </c>
      <c r="AR31" s="86">
        <v>0</v>
      </c>
      <c r="AS31" s="86"/>
      <c r="AT31" s="86"/>
      <c r="AU31" s="86"/>
      <c r="AV31" s="86"/>
      <c r="AW31" s="86"/>
      <c r="AX31" s="86"/>
      <c r="AY31" s="86"/>
      <c r="AZ31" s="86"/>
      <c r="BA31">
        <v>1</v>
      </c>
      <c r="BB31" s="85" t="str">
        <f>REPLACE(INDEX(GroupVertices[Group],MATCH(Edges[[#This Row],[Vertex 1]],GroupVertices[Vertex],0)),1,1,"")</f>
        <v>5</v>
      </c>
      <c r="BC31" s="85" t="str">
        <f>REPLACE(INDEX(GroupVertices[Group],MATCH(Edges[[#This Row],[Vertex 2]],GroupVertices[Vertex],0)),1,1,"")</f>
        <v>5</v>
      </c>
      <c r="BD31" s="51"/>
      <c r="BE31" s="52"/>
      <c r="BF31" s="51"/>
      <c r="BG31" s="52"/>
      <c r="BH31" s="51"/>
      <c r="BI31" s="52"/>
      <c r="BJ31" s="51"/>
      <c r="BK31" s="52"/>
      <c r="BL31" s="51"/>
    </row>
    <row r="32" spans="1:64" ht="45">
      <c r="A32" s="84" t="s">
        <v>222</v>
      </c>
      <c r="B32" s="84" t="s">
        <v>237</v>
      </c>
      <c r="C32" s="53" t="s">
        <v>845</v>
      </c>
      <c r="D32" s="54">
        <v>3</v>
      </c>
      <c r="E32" s="65" t="s">
        <v>132</v>
      </c>
      <c r="F32" s="55">
        <v>35</v>
      </c>
      <c r="G32" s="53"/>
      <c r="H32" s="57"/>
      <c r="I32" s="56"/>
      <c r="J32" s="56"/>
      <c r="K32" s="36" t="s">
        <v>65</v>
      </c>
      <c r="L32" s="83">
        <v>32</v>
      </c>
      <c r="M32" s="83"/>
      <c r="N32" s="63"/>
      <c r="O32" s="86" t="s">
        <v>238</v>
      </c>
      <c r="P32" s="88">
        <v>43638.612175925926</v>
      </c>
      <c r="Q32" s="86" t="s">
        <v>252</v>
      </c>
      <c r="R32" s="86"/>
      <c r="S32" s="86"/>
      <c r="T32" s="86" t="s">
        <v>266</v>
      </c>
      <c r="U32" s="90" t="s">
        <v>272</v>
      </c>
      <c r="V32" s="90" t="s">
        <v>272</v>
      </c>
      <c r="W32" s="88">
        <v>43638.612175925926</v>
      </c>
      <c r="X32" s="90" t="s">
        <v>296</v>
      </c>
      <c r="Y32" s="86"/>
      <c r="Z32" s="86"/>
      <c r="AA32" s="92" t="s">
        <v>312</v>
      </c>
      <c r="AB32" s="86"/>
      <c r="AC32" s="86" t="b">
        <v>0</v>
      </c>
      <c r="AD32" s="86">
        <v>0</v>
      </c>
      <c r="AE32" s="92" t="s">
        <v>313</v>
      </c>
      <c r="AF32" s="86" t="b">
        <v>0</v>
      </c>
      <c r="AG32" s="86" t="s">
        <v>314</v>
      </c>
      <c r="AH32" s="86"/>
      <c r="AI32" s="92" t="s">
        <v>313</v>
      </c>
      <c r="AJ32" s="86" t="b">
        <v>0</v>
      </c>
      <c r="AK32" s="86">
        <v>0</v>
      </c>
      <c r="AL32" s="92" t="s">
        <v>313</v>
      </c>
      <c r="AM32" s="86" t="s">
        <v>318</v>
      </c>
      <c r="AN32" s="86" t="b">
        <v>0</v>
      </c>
      <c r="AO32" s="92" t="s">
        <v>312</v>
      </c>
      <c r="AP32" s="86" t="s">
        <v>176</v>
      </c>
      <c r="AQ32" s="86">
        <v>0</v>
      </c>
      <c r="AR32" s="86">
        <v>0</v>
      </c>
      <c r="AS32" s="86"/>
      <c r="AT32" s="86"/>
      <c r="AU32" s="86"/>
      <c r="AV32" s="86"/>
      <c r="AW32" s="86"/>
      <c r="AX32" s="86"/>
      <c r="AY32" s="86"/>
      <c r="AZ32" s="86"/>
      <c r="BA32">
        <v>1</v>
      </c>
      <c r="BB32" s="85" t="str">
        <f>REPLACE(INDEX(GroupVertices[Group],MATCH(Edges[[#This Row],[Vertex 1]],GroupVertices[Vertex],0)),1,1,"")</f>
        <v>5</v>
      </c>
      <c r="BC32" s="85" t="str">
        <f>REPLACE(INDEX(GroupVertices[Group],MATCH(Edges[[#This Row],[Vertex 2]],GroupVertices[Vertex],0)),1,1,"")</f>
        <v>5</v>
      </c>
      <c r="BD32" s="51">
        <v>2</v>
      </c>
      <c r="BE32" s="52">
        <v>14.285714285714286</v>
      </c>
      <c r="BF32" s="51">
        <v>1</v>
      </c>
      <c r="BG32" s="52">
        <v>7.142857142857143</v>
      </c>
      <c r="BH32" s="51">
        <v>0</v>
      </c>
      <c r="BI32" s="52">
        <v>0</v>
      </c>
      <c r="BJ32" s="51">
        <v>11</v>
      </c>
      <c r="BK32" s="52">
        <v>78.57142857142857</v>
      </c>
      <c r="BL32"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3" r:id="rId1" display="https://thenewshackers.com/how-to-drive-successful-social-campaigns-according-to-top-brands-and-influencers/"/>
    <hyperlink ref="R8" r:id="rId2" display="https://twitter.com/everywherechris/status/1138415642724511744"/>
    <hyperlink ref="R9" r:id="rId3" display="https://www.instagram.com/p/ByvwFMZpu7B/?igshid=1st4xfbv08fxe"/>
    <hyperlink ref="R10" r:id="rId4" display="https://www.instagram.com/p/ByvwFMZpu7B/?igshid=1st4xfbv08fxe"/>
    <hyperlink ref="R11" r:id="rId5" display="https://www.nsd.se/bloggar/ledarbloggen/ssu-laddar-for-kongress/?blog=6811846&amp;entry=11270058"/>
    <hyperlink ref="R13" r:id="rId6" display="https://www.nsd.se/bloggar/ledarbloggen/ssu-laddar-for-kongress/?blog=6811846&amp;entry=11270058"/>
    <hyperlink ref="R15" r:id="rId7" display="https://www.nsd.se/bloggar/ledarbloggen/ssu-laddar-for-kongress/?blog=6811846&amp;entry=11270058"/>
    <hyperlink ref="R18" r:id="rId8" display="https://thenewshackers.com/how-to-drive-successful-social-campaigns-according-to-top-brands-and-influencers/"/>
    <hyperlink ref="R20" r:id="rId9" display="https://thenewshackers.com/how-to-drive-successful-social-campaigns-according-to-top-brands-and-influencers/"/>
    <hyperlink ref="R22" r:id="rId10" display="https://www.socialshakeupshow.com/video-ssu2019-speakers-summer-social-tips/#.XQJjwTn0tB8.twitter"/>
    <hyperlink ref="R23" r:id="rId11" display="https://www.socialshakeupshow.com/video-ssu2019-speakers-summer-social-tips/#.XQJjwTn0tB8.twitter"/>
    <hyperlink ref="R24" r:id="rId12" display="https://www.socialshakeupshow.com/video-ssu2019-speakers-summer-social-tips/#.XQJjwTn0tB8.twitter"/>
    <hyperlink ref="R25" r:id="rId13" display="https://www.socialshakeupshow.com/video-ssu2019-speakers-summer-social-tips/#.XQJjwTn0tB8.twitter"/>
    <hyperlink ref="R27" r:id="rId14" display="https://www.socialshakeupshow.com/inside-social-shake-up-2019/#.XQfxfyam5yg.twitter"/>
    <hyperlink ref="R28" r:id="rId15" display="https://www.socialshakeupshow.com/inside-social-shake-up-2019/"/>
    <hyperlink ref="U6" r:id="rId16" display="https://pbs.twimg.com/ext_tw_video_thumb/1138591417129979906/pu/img/HVNX2yZRZ6murKSh.jpg"/>
    <hyperlink ref="U28" r:id="rId17" display="https://pbs.twimg.com/media/D9hIT1pXsAAFKTG.jpg"/>
    <hyperlink ref="U29" r:id="rId18" display="https://pbs.twimg.com/media/D9nTM1hWsAEwY3Q.jpg"/>
    <hyperlink ref="U30" r:id="rId19" display="https://pbs.twimg.com/media/D9nTM1hWsAEwY3Q.jpg"/>
    <hyperlink ref="U31" r:id="rId20" display="https://pbs.twimg.com/media/D9rFZZBWkAIpPtw.jpg"/>
    <hyperlink ref="U32" r:id="rId21" display="https://pbs.twimg.com/media/D9rFZZBWkAIpPtw.jpg"/>
    <hyperlink ref="V3" r:id="rId22" display="http://pbs.twimg.com/profile_images/928702838158610432/6Ms1DQbq_normal.jpg"/>
    <hyperlink ref="V4" r:id="rId23" display="http://pbs.twimg.com/profile_images/1118966676358406146/O5MH71Sx_normal.jpg"/>
    <hyperlink ref="V5" r:id="rId24" display="http://pbs.twimg.com/profile_images/1028814286490087427/Q_fJ5olM_normal.jpg"/>
    <hyperlink ref="V6" r:id="rId25" display="https://pbs.twimg.com/ext_tw_video_thumb/1138591417129979906/pu/img/HVNX2yZRZ6murKSh.jpg"/>
    <hyperlink ref="V7" r:id="rId26" display="http://pbs.twimg.com/profile_images/1132812484371468288/Kw8d5Un9_normal.jpg"/>
    <hyperlink ref="V8" r:id="rId27" display="http://pbs.twimg.com/profile_images/1083110628015919104/pOpzARfj_normal.jpg"/>
    <hyperlink ref="V9" r:id="rId28" display="http://pbs.twimg.com/profile_images/1083110628015919104/pOpzARfj_normal.jpg"/>
    <hyperlink ref="V10" r:id="rId29" display="http://pbs.twimg.com/profile_images/1083110628015919104/pOpzARfj_normal.jpg"/>
    <hyperlink ref="V11" r:id="rId30" display="http://pbs.twimg.com/profile_images/954671197760958464/j63EK4KM_normal.jpg"/>
    <hyperlink ref="V12" r:id="rId31" display="http://pbs.twimg.com/profile_images/896450753304416258/5vgicnfY_normal.jpg"/>
    <hyperlink ref="V13" r:id="rId32" display="http://pbs.twimg.com/profile_images/954671197760958464/j63EK4KM_normal.jpg"/>
    <hyperlink ref="V14" r:id="rId33" display="http://pbs.twimg.com/profile_images/896450753304416258/5vgicnfY_normal.jpg"/>
    <hyperlink ref="V15" r:id="rId34" display="http://pbs.twimg.com/profile_images/954671197760958464/j63EK4KM_normal.jpg"/>
    <hyperlink ref="V16" r:id="rId35" display="http://pbs.twimg.com/profile_images/896450753304416258/5vgicnfY_normal.jpg"/>
    <hyperlink ref="V17" r:id="rId36" display="http://pbs.twimg.com/profile_images/896450753304416258/5vgicnfY_normal.jpg"/>
    <hyperlink ref="V18" r:id="rId37" display="http://pbs.twimg.com/profile_images/928702838158610432/6Ms1DQbq_normal.jpg"/>
    <hyperlink ref="V19" r:id="rId38" display="http://pbs.twimg.com/profile_images/1082650712956461061/fqUCJLIm_normal.jpg"/>
    <hyperlink ref="V20" r:id="rId39" display="http://pbs.twimg.com/profile_images/928702838158610432/6Ms1DQbq_normal.jpg"/>
    <hyperlink ref="V21" r:id="rId40" display="http://pbs.twimg.com/profile_images/1082650712956461061/fqUCJLIm_normal.jpg"/>
    <hyperlink ref="V22" r:id="rId41" display="http://pbs.twimg.com/profile_images/1082650712956461061/fqUCJLIm_normal.jpg"/>
    <hyperlink ref="V23" r:id="rId42" display="http://pbs.twimg.com/profile_images/1082650712956461061/fqUCJLIm_normal.jpg"/>
    <hyperlink ref="V24" r:id="rId43" display="http://pbs.twimg.com/profile_images/1082650712956461061/fqUCJLIm_normal.jpg"/>
    <hyperlink ref="V25" r:id="rId44" display="http://pbs.twimg.com/profile_images/1082650712956461061/fqUCJLIm_normal.jpg"/>
    <hyperlink ref="V26" r:id="rId45" display="http://pbs.twimg.com/profile_images/1082650712956461061/fqUCJLIm_normal.jpg"/>
    <hyperlink ref="V27" r:id="rId46" display="http://pbs.twimg.com/profile_images/1082650712956461061/fqUCJLIm_normal.jpg"/>
    <hyperlink ref="V28" r:id="rId47" display="https://pbs.twimg.com/media/D9hIT1pXsAAFKTG.jpg"/>
    <hyperlink ref="V29" r:id="rId48" display="https://pbs.twimg.com/media/D9nTM1hWsAEwY3Q.jpg"/>
    <hyperlink ref="V30" r:id="rId49" display="https://pbs.twimg.com/media/D9nTM1hWsAEwY3Q.jpg"/>
    <hyperlink ref="V31" r:id="rId50" display="https://pbs.twimg.com/media/D9rFZZBWkAIpPtw.jpg"/>
    <hyperlink ref="V32" r:id="rId51" display="https://pbs.twimg.com/media/D9rFZZBWkAIpPtw.jpg"/>
    <hyperlink ref="X3" r:id="rId52" display="https://twitter.com/#!/cgrob513/status/1136759104607797251"/>
    <hyperlink ref="X4" r:id="rId53" display="https://twitter.com/#!/coledonahue11/status/1138618830941499392"/>
    <hyperlink ref="X5" r:id="rId54" display="https://twitter.com/#!/jglover49/status/1138619795769888770"/>
    <hyperlink ref="X6" r:id="rId55" display="https://twitter.com/#!/j_yungbull/status/1138591485216120843"/>
    <hyperlink ref="X7" r:id="rId56" display="https://twitter.com/#!/grind_timessu/status/1138650162748887040"/>
    <hyperlink ref="X8" r:id="rId57" display="https://twitter.com/#!/chrisstrub/status/1138591695946358786"/>
    <hyperlink ref="X9" r:id="rId58" display="https://twitter.com/#!/chrisstrub/status/1140013758191767552"/>
    <hyperlink ref="X10" r:id="rId59" display="https://twitter.com/#!/chrisstrub/status/1140013758191767552"/>
    <hyperlink ref="X11" r:id="rId60" display="https://twitter.com/#!/olovabrahamsson/status/1141220457863090176"/>
    <hyperlink ref="X12" r:id="rId61" display="https://twitter.com/#!/pavloscavelier/status/1141422131542147072"/>
    <hyperlink ref="X13" r:id="rId62" display="https://twitter.com/#!/olovabrahamsson/status/1141220457863090176"/>
    <hyperlink ref="X14" r:id="rId63" display="https://twitter.com/#!/pavloscavelier/status/1141422131542147072"/>
    <hyperlink ref="X15" r:id="rId64" display="https://twitter.com/#!/olovabrahamsson/status/1141220457863090176"/>
    <hyperlink ref="X16" r:id="rId65" display="https://twitter.com/#!/pavloscavelier/status/1141422131542147072"/>
    <hyperlink ref="X17" r:id="rId66" display="https://twitter.com/#!/pavloscavelier/status/1141422131542147072"/>
    <hyperlink ref="X18" r:id="rId67" display="https://twitter.com/#!/cgrob513/status/1136759104607797251"/>
    <hyperlink ref="X19" r:id="rId68" display="https://twitter.com/#!/social_shakeup/status/1138080047514947584"/>
    <hyperlink ref="X20" r:id="rId69" display="https://twitter.com/#!/cgrob513/status/1136759104607797251"/>
    <hyperlink ref="X21" r:id="rId70" display="https://twitter.com/#!/social_shakeup/status/1138080047514947584"/>
    <hyperlink ref="X22" r:id="rId71" display="https://twitter.com/#!/social_shakeup/status/1139525472621137921"/>
    <hyperlink ref="X23" r:id="rId72" display="https://twitter.com/#!/social_shakeup/status/1139525472621137921"/>
    <hyperlink ref="X24" r:id="rId73" display="https://twitter.com/#!/social_shakeup/status/1139525472621137921"/>
    <hyperlink ref="X25" r:id="rId74" display="https://twitter.com/#!/social_shakeup/status/1139525472621137921"/>
    <hyperlink ref="X26" r:id="rId75" display="https://twitter.com/#!/social_shakeup/status/1141362852835581955"/>
    <hyperlink ref="X27" r:id="rId76" display="https://twitter.com/#!/social_shakeup/status/1140711100603916290"/>
    <hyperlink ref="X28" r:id="rId77" display="https://twitter.com/#!/social_shakeup/status/1141742370402308096"/>
    <hyperlink ref="X29" r:id="rId78" display="https://twitter.com/#!/mars744/status/1142176207145971712"/>
    <hyperlink ref="X30" r:id="rId79" display="https://twitter.com/#!/mars744/status/1142176207145971712"/>
    <hyperlink ref="X31" r:id="rId80" display="https://twitter.com/#!/meganspreer/status/1142442502680657921"/>
    <hyperlink ref="X32" r:id="rId81" display="https://twitter.com/#!/meganspreer/status/1142442502680657921"/>
    <hyperlink ref="AZ8" r:id="rId82" display="https://api.twitter.com/1.1/geo/id/8eb7d0abedc4817b.json"/>
    <hyperlink ref="AZ9" r:id="rId83" display="https://api.twitter.com/1.1/geo/id/8173485c72e78ca5.json"/>
    <hyperlink ref="AZ10" r:id="rId84" display="https://api.twitter.com/1.1/geo/id/8173485c72e78ca5.json"/>
  </hyperlinks>
  <printOptions/>
  <pageMargins left="0.7" right="0.7" top="0.75" bottom="0.75" header="0.3" footer="0.3"/>
  <pageSetup horizontalDpi="600" verticalDpi="600" orientation="portrait" r:id="rId88"/>
  <legacyDrawing r:id="rId86"/>
  <tableParts>
    <tablePart r:id="rId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794</v>
      </c>
      <c r="B1" s="13" t="s">
        <v>815</v>
      </c>
      <c r="C1" s="13" t="s">
        <v>816</v>
      </c>
      <c r="D1" s="13" t="s">
        <v>144</v>
      </c>
      <c r="E1" s="13" t="s">
        <v>818</v>
      </c>
      <c r="F1" s="13" t="s">
        <v>819</v>
      </c>
      <c r="G1" s="13" t="s">
        <v>820</v>
      </c>
    </row>
    <row r="2" spans="1:7" ht="15">
      <c r="A2" s="85" t="s">
        <v>644</v>
      </c>
      <c r="B2" s="85">
        <v>14</v>
      </c>
      <c r="C2" s="132">
        <v>0.04</v>
      </c>
      <c r="D2" s="85" t="s">
        <v>817</v>
      </c>
      <c r="E2" s="85"/>
      <c r="F2" s="85"/>
      <c r="G2" s="85"/>
    </row>
    <row r="3" spans="1:7" ht="15">
      <c r="A3" s="85" t="s">
        <v>645</v>
      </c>
      <c r="B3" s="85">
        <v>2</v>
      </c>
      <c r="C3" s="132">
        <v>0.005714285714285714</v>
      </c>
      <c r="D3" s="85" t="s">
        <v>817</v>
      </c>
      <c r="E3" s="85"/>
      <c r="F3" s="85"/>
      <c r="G3" s="85"/>
    </row>
    <row r="4" spans="1:7" ht="15">
      <c r="A4" s="85" t="s">
        <v>646</v>
      </c>
      <c r="B4" s="85">
        <v>0</v>
      </c>
      <c r="C4" s="132">
        <v>0</v>
      </c>
      <c r="D4" s="85" t="s">
        <v>817</v>
      </c>
      <c r="E4" s="85"/>
      <c r="F4" s="85"/>
      <c r="G4" s="85"/>
    </row>
    <row r="5" spans="1:7" ht="15">
      <c r="A5" s="85" t="s">
        <v>647</v>
      </c>
      <c r="B5" s="85">
        <v>334</v>
      </c>
      <c r="C5" s="132">
        <v>0.9542857142857143</v>
      </c>
      <c r="D5" s="85" t="s">
        <v>817</v>
      </c>
      <c r="E5" s="85"/>
      <c r="F5" s="85"/>
      <c r="G5" s="85"/>
    </row>
    <row r="6" spans="1:7" ht="15">
      <c r="A6" s="85" t="s">
        <v>648</v>
      </c>
      <c r="B6" s="85">
        <v>350</v>
      </c>
      <c r="C6" s="132">
        <v>1</v>
      </c>
      <c r="D6" s="85" t="s">
        <v>817</v>
      </c>
      <c r="E6" s="85"/>
      <c r="F6" s="85"/>
      <c r="G6" s="85"/>
    </row>
    <row r="7" spans="1:7" ht="15">
      <c r="A7" s="91" t="s">
        <v>649</v>
      </c>
      <c r="B7" s="91">
        <v>15</v>
      </c>
      <c r="C7" s="133">
        <v>0.0018279602347984912</v>
      </c>
      <c r="D7" s="91" t="s">
        <v>817</v>
      </c>
      <c r="E7" s="91" t="b">
        <v>0</v>
      </c>
      <c r="F7" s="91" t="b">
        <v>0</v>
      </c>
      <c r="G7" s="91" t="b">
        <v>0</v>
      </c>
    </row>
    <row r="8" spans="1:7" ht="15">
      <c r="A8" s="91" t="s">
        <v>650</v>
      </c>
      <c r="B8" s="91">
        <v>9</v>
      </c>
      <c r="C8" s="133">
        <v>0.019766738282083283</v>
      </c>
      <c r="D8" s="91" t="s">
        <v>817</v>
      </c>
      <c r="E8" s="91" t="b">
        <v>0</v>
      </c>
      <c r="F8" s="91" t="b">
        <v>0</v>
      </c>
      <c r="G8" s="91" t="b">
        <v>0</v>
      </c>
    </row>
    <row r="9" spans="1:7" ht="15">
      <c r="A9" s="91" t="s">
        <v>651</v>
      </c>
      <c r="B9" s="91">
        <v>4</v>
      </c>
      <c r="C9" s="133">
        <v>0.015705912817251193</v>
      </c>
      <c r="D9" s="91" t="s">
        <v>817</v>
      </c>
      <c r="E9" s="91" t="b">
        <v>0</v>
      </c>
      <c r="F9" s="91" t="b">
        <v>0</v>
      </c>
      <c r="G9" s="91" t="b">
        <v>0</v>
      </c>
    </row>
    <row r="10" spans="1:7" ht="15">
      <c r="A10" s="91" t="s">
        <v>652</v>
      </c>
      <c r="B10" s="91">
        <v>4</v>
      </c>
      <c r="C10" s="133">
        <v>0.010470608544834129</v>
      </c>
      <c r="D10" s="91" t="s">
        <v>817</v>
      </c>
      <c r="E10" s="91" t="b">
        <v>0</v>
      </c>
      <c r="F10" s="91" t="b">
        <v>0</v>
      </c>
      <c r="G10" s="91" t="b">
        <v>0</v>
      </c>
    </row>
    <row r="11" spans="1:7" ht="15">
      <c r="A11" s="91" t="s">
        <v>653</v>
      </c>
      <c r="B11" s="91">
        <v>4</v>
      </c>
      <c r="C11" s="133">
        <v>0.010470608544834129</v>
      </c>
      <c r="D11" s="91" t="s">
        <v>817</v>
      </c>
      <c r="E11" s="91" t="b">
        <v>1</v>
      </c>
      <c r="F11" s="91" t="b">
        <v>0</v>
      </c>
      <c r="G11" s="91" t="b">
        <v>0</v>
      </c>
    </row>
    <row r="12" spans="1:7" ht="15">
      <c r="A12" s="91" t="s">
        <v>677</v>
      </c>
      <c r="B12" s="91">
        <v>4</v>
      </c>
      <c r="C12" s="133">
        <v>0.010470608544834129</v>
      </c>
      <c r="D12" s="91" t="s">
        <v>817</v>
      </c>
      <c r="E12" s="91" t="b">
        <v>0</v>
      </c>
      <c r="F12" s="91" t="b">
        <v>0</v>
      </c>
      <c r="G12" s="91" t="b">
        <v>0</v>
      </c>
    </row>
    <row r="13" spans="1:7" ht="15">
      <c r="A13" s="91" t="s">
        <v>678</v>
      </c>
      <c r="B13" s="91">
        <v>4</v>
      </c>
      <c r="C13" s="133">
        <v>0.010470608544834129</v>
      </c>
      <c r="D13" s="91" t="s">
        <v>817</v>
      </c>
      <c r="E13" s="91" t="b">
        <v>0</v>
      </c>
      <c r="F13" s="91" t="b">
        <v>0</v>
      </c>
      <c r="G13" s="91" t="b">
        <v>0</v>
      </c>
    </row>
    <row r="14" spans="1:7" ht="15">
      <c r="A14" s="91" t="s">
        <v>679</v>
      </c>
      <c r="B14" s="91">
        <v>4</v>
      </c>
      <c r="C14" s="133">
        <v>0.010470608544834129</v>
      </c>
      <c r="D14" s="91" t="s">
        <v>817</v>
      </c>
      <c r="E14" s="91" t="b">
        <v>0</v>
      </c>
      <c r="F14" s="91" t="b">
        <v>0</v>
      </c>
      <c r="G14" s="91" t="b">
        <v>0</v>
      </c>
    </row>
    <row r="15" spans="1:7" ht="15">
      <c r="A15" s="91" t="s">
        <v>680</v>
      </c>
      <c r="B15" s="91">
        <v>4</v>
      </c>
      <c r="C15" s="133">
        <v>0.010470608544834129</v>
      </c>
      <c r="D15" s="91" t="s">
        <v>817</v>
      </c>
      <c r="E15" s="91" t="b">
        <v>0</v>
      </c>
      <c r="F15" s="91" t="b">
        <v>0</v>
      </c>
      <c r="G15" s="91" t="b">
        <v>0</v>
      </c>
    </row>
    <row r="16" spans="1:7" ht="15">
      <c r="A16" s="91" t="s">
        <v>681</v>
      </c>
      <c r="B16" s="91">
        <v>4</v>
      </c>
      <c r="C16" s="133">
        <v>0.010470608544834129</v>
      </c>
      <c r="D16" s="91" t="s">
        <v>817</v>
      </c>
      <c r="E16" s="91" t="b">
        <v>0</v>
      </c>
      <c r="F16" s="91" t="b">
        <v>0</v>
      </c>
      <c r="G16" s="91" t="b">
        <v>0</v>
      </c>
    </row>
    <row r="17" spans="1:7" ht="15">
      <c r="A17" s="91" t="s">
        <v>682</v>
      </c>
      <c r="B17" s="91">
        <v>4</v>
      </c>
      <c r="C17" s="133">
        <v>0.010470608544834129</v>
      </c>
      <c r="D17" s="91" t="s">
        <v>817</v>
      </c>
      <c r="E17" s="91" t="b">
        <v>0</v>
      </c>
      <c r="F17" s="91" t="b">
        <v>0</v>
      </c>
      <c r="G17" s="91" t="b">
        <v>0</v>
      </c>
    </row>
    <row r="18" spans="1:7" ht="15">
      <c r="A18" s="91" t="s">
        <v>683</v>
      </c>
      <c r="B18" s="91">
        <v>4</v>
      </c>
      <c r="C18" s="133">
        <v>0.010470608544834129</v>
      </c>
      <c r="D18" s="91" t="s">
        <v>817</v>
      </c>
      <c r="E18" s="91" t="b">
        <v>0</v>
      </c>
      <c r="F18" s="91" t="b">
        <v>0</v>
      </c>
      <c r="G18" s="91" t="b">
        <v>0</v>
      </c>
    </row>
    <row r="19" spans="1:7" ht="15">
      <c r="A19" s="91" t="s">
        <v>795</v>
      </c>
      <c r="B19" s="91">
        <v>4</v>
      </c>
      <c r="C19" s="133">
        <v>0.010470608544834129</v>
      </c>
      <c r="D19" s="91" t="s">
        <v>817</v>
      </c>
      <c r="E19" s="91" t="b">
        <v>0</v>
      </c>
      <c r="F19" s="91" t="b">
        <v>0</v>
      </c>
      <c r="G19" s="91" t="b">
        <v>0</v>
      </c>
    </row>
    <row r="20" spans="1:7" ht="15">
      <c r="A20" s="91" t="s">
        <v>796</v>
      </c>
      <c r="B20" s="91">
        <v>4</v>
      </c>
      <c r="C20" s="133">
        <v>0.010470608544834129</v>
      </c>
      <c r="D20" s="91" t="s">
        <v>817</v>
      </c>
      <c r="E20" s="91" t="b">
        <v>0</v>
      </c>
      <c r="F20" s="91" t="b">
        <v>0</v>
      </c>
      <c r="G20" s="91" t="b">
        <v>0</v>
      </c>
    </row>
    <row r="21" spans="1:7" ht="15">
      <c r="A21" s="91" t="s">
        <v>797</v>
      </c>
      <c r="B21" s="91">
        <v>3</v>
      </c>
      <c r="C21" s="133">
        <v>0.009482592103516464</v>
      </c>
      <c r="D21" s="91" t="s">
        <v>817</v>
      </c>
      <c r="E21" s="91" t="b">
        <v>0</v>
      </c>
      <c r="F21" s="91" t="b">
        <v>0</v>
      </c>
      <c r="G21" s="91" t="b">
        <v>0</v>
      </c>
    </row>
    <row r="22" spans="1:7" ht="15">
      <c r="A22" s="91" t="s">
        <v>669</v>
      </c>
      <c r="B22" s="91">
        <v>3</v>
      </c>
      <c r="C22" s="133">
        <v>0.009482592103516464</v>
      </c>
      <c r="D22" s="91" t="s">
        <v>817</v>
      </c>
      <c r="E22" s="91" t="b">
        <v>0</v>
      </c>
      <c r="F22" s="91" t="b">
        <v>0</v>
      </c>
      <c r="G22" s="91" t="b">
        <v>0</v>
      </c>
    </row>
    <row r="23" spans="1:7" ht="15">
      <c r="A23" s="91" t="s">
        <v>675</v>
      </c>
      <c r="B23" s="91">
        <v>3</v>
      </c>
      <c r="C23" s="133">
        <v>0.011779434612938393</v>
      </c>
      <c r="D23" s="91" t="s">
        <v>817</v>
      </c>
      <c r="E23" s="91" t="b">
        <v>0</v>
      </c>
      <c r="F23" s="91" t="b">
        <v>0</v>
      </c>
      <c r="G23" s="91" t="b">
        <v>0</v>
      </c>
    </row>
    <row r="24" spans="1:7" ht="15">
      <c r="A24" s="91" t="s">
        <v>215</v>
      </c>
      <c r="B24" s="91">
        <v>3</v>
      </c>
      <c r="C24" s="133">
        <v>0.009482592103516464</v>
      </c>
      <c r="D24" s="91" t="s">
        <v>817</v>
      </c>
      <c r="E24" s="91" t="b">
        <v>0</v>
      </c>
      <c r="F24" s="91" t="b">
        <v>0</v>
      </c>
      <c r="G24" s="91" t="b">
        <v>0</v>
      </c>
    </row>
    <row r="25" spans="1:7" ht="15">
      <c r="A25" s="91" t="s">
        <v>798</v>
      </c>
      <c r="B25" s="91">
        <v>3</v>
      </c>
      <c r="C25" s="133">
        <v>0.009482592103516464</v>
      </c>
      <c r="D25" s="91" t="s">
        <v>817</v>
      </c>
      <c r="E25" s="91" t="b">
        <v>0</v>
      </c>
      <c r="F25" s="91" t="b">
        <v>0</v>
      </c>
      <c r="G25" s="91" t="b">
        <v>0</v>
      </c>
    </row>
    <row r="26" spans="1:7" ht="15">
      <c r="A26" s="91" t="s">
        <v>220</v>
      </c>
      <c r="B26" s="91">
        <v>2</v>
      </c>
      <c r="C26" s="133">
        <v>0.007852956408625596</v>
      </c>
      <c r="D26" s="91" t="s">
        <v>817</v>
      </c>
      <c r="E26" s="91" t="b">
        <v>0</v>
      </c>
      <c r="F26" s="91" t="b">
        <v>0</v>
      </c>
      <c r="G26" s="91" t="b">
        <v>0</v>
      </c>
    </row>
    <row r="27" spans="1:7" ht="15">
      <c r="A27" s="91" t="s">
        <v>655</v>
      </c>
      <c r="B27" s="91">
        <v>2</v>
      </c>
      <c r="C27" s="133">
        <v>0.007852956408625596</v>
      </c>
      <c r="D27" s="91" t="s">
        <v>817</v>
      </c>
      <c r="E27" s="91" t="b">
        <v>0</v>
      </c>
      <c r="F27" s="91" t="b">
        <v>0</v>
      </c>
      <c r="G27" s="91" t="b">
        <v>0</v>
      </c>
    </row>
    <row r="28" spans="1:7" ht="15">
      <c r="A28" s="91" t="s">
        <v>656</v>
      </c>
      <c r="B28" s="91">
        <v>2</v>
      </c>
      <c r="C28" s="133">
        <v>0.007852956408625596</v>
      </c>
      <c r="D28" s="91" t="s">
        <v>817</v>
      </c>
      <c r="E28" s="91" t="b">
        <v>0</v>
      </c>
      <c r="F28" s="91" t="b">
        <v>0</v>
      </c>
      <c r="G28" s="91" t="b">
        <v>0</v>
      </c>
    </row>
    <row r="29" spans="1:7" ht="15">
      <c r="A29" s="91" t="s">
        <v>657</v>
      </c>
      <c r="B29" s="91">
        <v>2</v>
      </c>
      <c r="C29" s="133">
        <v>0.007852956408625596</v>
      </c>
      <c r="D29" s="91" t="s">
        <v>817</v>
      </c>
      <c r="E29" s="91" t="b">
        <v>0</v>
      </c>
      <c r="F29" s="91" t="b">
        <v>0</v>
      </c>
      <c r="G29" s="91" t="b">
        <v>0</v>
      </c>
    </row>
    <row r="30" spans="1:7" ht="15">
      <c r="A30" s="91" t="s">
        <v>799</v>
      </c>
      <c r="B30" s="91">
        <v>2</v>
      </c>
      <c r="C30" s="133">
        <v>0.007852956408625596</v>
      </c>
      <c r="D30" s="91" t="s">
        <v>817</v>
      </c>
      <c r="E30" s="91" t="b">
        <v>0</v>
      </c>
      <c r="F30" s="91" t="b">
        <v>0</v>
      </c>
      <c r="G30" s="91" t="b">
        <v>0</v>
      </c>
    </row>
    <row r="31" spans="1:7" ht="15">
      <c r="A31" s="91" t="s">
        <v>800</v>
      </c>
      <c r="B31" s="91">
        <v>2</v>
      </c>
      <c r="C31" s="133">
        <v>0.007852956408625596</v>
      </c>
      <c r="D31" s="91" t="s">
        <v>817</v>
      </c>
      <c r="E31" s="91" t="b">
        <v>0</v>
      </c>
      <c r="F31" s="91" t="b">
        <v>0</v>
      </c>
      <c r="G31" s="91" t="b">
        <v>0</v>
      </c>
    </row>
    <row r="32" spans="1:7" ht="15">
      <c r="A32" s="91" t="s">
        <v>801</v>
      </c>
      <c r="B32" s="91">
        <v>2</v>
      </c>
      <c r="C32" s="133">
        <v>0.007852956408625596</v>
      </c>
      <c r="D32" s="91" t="s">
        <v>817</v>
      </c>
      <c r="E32" s="91" t="b">
        <v>0</v>
      </c>
      <c r="F32" s="91" t="b">
        <v>0</v>
      </c>
      <c r="G32" s="91" t="b">
        <v>0</v>
      </c>
    </row>
    <row r="33" spans="1:7" ht="15">
      <c r="A33" s="91" t="s">
        <v>802</v>
      </c>
      <c r="B33" s="91">
        <v>2</v>
      </c>
      <c r="C33" s="133">
        <v>0.007852956408625596</v>
      </c>
      <c r="D33" s="91" t="s">
        <v>817</v>
      </c>
      <c r="E33" s="91" t="b">
        <v>0</v>
      </c>
      <c r="F33" s="91" t="b">
        <v>0</v>
      </c>
      <c r="G33" s="91" t="b">
        <v>0</v>
      </c>
    </row>
    <row r="34" spans="1:7" ht="15">
      <c r="A34" s="91" t="s">
        <v>803</v>
      </c>
      <c r="B34" s="91">
        <v>2</v>
      </c>
      <c r="C34" s="133">
        <v>0.007852956408625596</v>
      </c>
      <c r="D34" s="91" t="s">
        <v>817</v>
      </c>
      <c r="E34" s="91" t="b">
        <v>0</v>
      </c>
      <c r="F34" s="91" t="b">
        <v>0</v>
      </c>
      <c r="G34" s="91" t="b">
        <v>0</v>
      </c>
    </row>
    <row r="35" spans="1:7" ht="15">
      <c r="A35" s="91" t="s">
        <v>804</v>
      </c>
      <c r="B35" s="91">
        <v>2</v>
      </c>
      <c r="C35" s="133">
        <v>0.007852956408625596</v>
      </c>
      <c r="D35" s="91" t="s">
        <v>817</v>
      </c>
      <c r="E35" s="91" t="b">
        <v>0</v>
      </c>
      <c r="F35" s="91" t="b">
        <v>0</v>
      </c>
      <c r="G35" s="91" t="b">
        <v>0</v>
      </c>
    </row>
    <row r="36" spans="1:7" ht="15">
      <c r="A36" s="91" t="s">
        <v>805</v>
      </c>
      <c r="B36" s="91">
        <v>2</v>
      </c>
      <c r="C36" s="133">
        <v>0.007852956408625596</v>
      </c>
      <c r="D36" s="91" t="s">
        <v>817</v>
      </c>
      <c r="E36" s="91" t="b">
        <v>0</v>
      </c>
      <c r="F36" s="91" t="b">
        <v>0</v>
      </c>
      <c r="G36" s="91" t="b">
        <v>0</v>
      </c>
    </row>
    <row r="37" spans="1:7" ht="15">
      <c r="A37" s="91" t="s">
        <v>806</v>
      </c>
      <c r="B37" s="91">
        <v>2</v>
      </c>
      <c r="C37" s="133">
        <v>0.007852956408625596</v>
      </c>
      <c r="D37" s="91" t="s">
        <v>817</v>
      </c>
      <c r="E37" s="91" t="b">
        <v>1</v>
      </c>
      <c r="F37" s="91" t="b">
        <v>0</v>
      </c>
      <c r="G37" s="91" t="b">
        <v>0</v>
      </c>
    </row>
    <row r="38" spans="1:7" ht="15">
      <c r="A38" s="91" t="s">
        <v>807</v>
      </c>
      <c r="B38" s="91">
        <v>2</v>
      </c>
      <c r="C38" s="133">
        <v>0.007852956408625596</v>
      </c>
      <c r="D38" s="91" t="s">
        <v>817</v>
      </c>
      <c r="E38" s="91" t="b">
        <v>0</v>
      </c>
      <c r="F38" s="91" t="b">
        <v>0</v>
      </c>
      <c r="G38" s="91" t="b">
        <v>0</v>
      </c>
    </row>
    <row r="39" spans="1:7" ht="15">
      <c r="A39" s="91" t="s">
        <v>658</v>
      </c>
      <c r="B39" s="91">
        <v>2</v>
      </c>
      <c r="C39" s="133">
        <v>0.007852956408625596</v>
      </c>
      <c r="D39" s="91" t="s">
        <v>817</v>
      </c>
      <c r="E39" s="91" t="b">
        <v>0</v>
      </c>
      <c r="F39" s="91" t="b">
        <v>0</v>
      </c>
      <c r="G39" s="91" t="b">
        <v>0</v>
      </c>
    </row>
    <row r="40" spans="1:7" ht="15">
      <c r="A40" s="91" t="s">
        <v>659</v>
      </c>
      <c r="B40" s="91">
        <v>2</v>
      </c>
      <c r="C40" s="133">
        <v>0.007852956408625596</v>
      </c>
      <c r="D40" s="91" t="s">
        <v>817</v>
      </c>
      <c r="E40" s="91" t="b">
        <v>0</v>
      </c>
      <c r="F40" s="91" t="b">
        <v>0</v>
      </c>
      <c r="G40" s="91" t="b">
        <v>0</v>
      </c>
    </row>
    <row r="41" spans="1:7" ht="15">
      <c r="A41" s="91" t="s">
        <v>660</v>
      </c>
      <c r="B41" s="91">
        <v>2</v>
      </c>
      <c r="C41" s="133">
        <v>0.007852956408625596</v>
      </c>
      <c r="D41" s="91" t="s">
        <v>817</v>
      </c>
      <c r="E41" s="91" t="b">
        <v>0</v>
      </c>
      <c r="F41" s="91" t="b">
        <v>0</v>
      </c>
      <c r="G41" s="91" t="b">
        <v>0</v>
      </c>
    </row>
    <row r="42" spans="1:7" ht="15">
      <c r="A42" s="91" t="s">
        <v>661</v>
      </c>
      <c r="B42" s="91">
        <v>2</v>
      </c>
      <c r="C42" s="133">
        <v>0.007852956408625596</v>
      </c>
      <c r="D42" s="91" t="s">
        <v>817</v>
      </c>
      <c r="E42" s="91" t="b">
        <v>0</v>
      </c>
      <c r="F42" s="91" t="b">
        <v>0</v>
      </c>
      <c r="G42" s="91" t="b">
        <v>0</v>
      </c>
    </row>
    <row r="43" spans="1:7" ht="15">
      <c r="A43" s="91" t="s">
        <v>662</v>
      </c>
      <c r="B43" s="91">
        <v>2</v>
      </c>
      <c r="C43" s="133">
        <v>0.007852956408625596</v>
      </c>
      <c r="D43" s="91" t="s">
        <v>817</v>
      </c>
      <c r="E43" s="91" t="b">
        <v>0</v>
      </c>
      <c r="F43" s="91" t="b">
        <v>0</v>
      </c>
      <c r="G43" s="91" t="b">
        <v>0</v>
      </c>
    </row>
    <row r="44" spans="1:7" ht="15">
      <c r="A44" s="91" t="s">
        <v>663</v>
      </c>
      <c r="B44" s="91">
        <v>2</v>
      </c>
      <c r="C44" s="133">
        <v>0.007852956408625596</v>
      </c>
      <c r="D44" s="91" t="s">
        <v>817</v>
      </c>
      <c r="E44" s="91" t="b">
        <v>1</v>
      </c>
      <c r="F44" s="91" t="b">
        <v>0</v>
      </c>
      <c r="G44" s="91" t="b">
        <v>0</v>
      </c>
    </row>
    <row r="45" spans="1:7" ht="15">
      <c r="A45" s="91" t="s">
        <v>808</v>
      </c>
      <c r="B45" s="91">
        <v>2</v>
      </c>
      <c r="C45" s="133">
        <v>0.007852956408625596</v>
      </c>
      <c r="D45" s="91" t="s">
        <v>817</v>
      </c>
      <c r="E45" s="91" t="b">
        <v>0</v>
      </c>
      <c r="F45" s="91" t="b">
        <v>0</v>
      </c>
      <c r="G45" s="91" t="b">
        <v>0</v>
      </c>
    </row>
    <row r="46" spans="1:7" ht="15">
      <c r="A46" s="91" t="s">
        <v>809</v>
      </c>
      <c r="B46" s="91">
        <v>2</v>
      </c>
      <c r="C46" s="133">
        <v>0.007852956408625596</v>
      </c>
      <c r="D46" s="91" t="s">
        <v>817</v>
      </c>
      <c r="E46" s="91" t="b">
        <v>0</v>
      </c>
      <c r="F46" s="91" t="b">
        <v>0</v>
      </c>
      <c r="G46" s="91" t="b">
        <v>0</v>
      </c>
    </row>
    <row r="47" spans="1:7" ht="15">
      <c r="A47" s="91" t="s">
        <v>230</v>
      </c>
      <c r="B47" s="91">
        <v>2</v>
      </c>
      <c r="C47" s="133">
        <v>0.007852956408625596</v>
      </c>
      <c r="D47" s="91" t="s">
        <v>817</v>
      </c>
      <c r="E47" s="91" t="b">
        <v>0</v>
      </c>
      <c r="F47" s="91" t="b">
        <v>0</v>
      </c>
      <c r="G47" s="91" t="b">
        <v>0</v>
      </c>
    </row>
    <row r="48" spans="1:7" ht="15">
      <c r="A48" s="91" t="s">
        <v>810</v>
      </c>
      <c r="B48" s="91">
        <v>2</v>
      </c>
      <c r="C48" s="133">
        <v>0.007852956408625596</v>
      </c>
      <c r="D48" s="91" t="s">
        <v>817</v>
      </c>
      <c r="E48" s="91" t="b">
        <v>0</v>
      </c>
      <c r="F48" s="91" t="b">
        <v>0</v>
      </c>
      <c r="G48" s="91" t="b">
        <v>0</v>
      </c>
    </row>
    <row r="49" spans="1:7" ht="15">
      <c r="A49" s="91" t="s">
        <v>665</v>
      </c>
      <c r="B49" s="91">
        <v>2</v>
      </c>
      <c r="C49" s="133">
        <v>0.007852956408625596</v>
      </c>
      <c r="D49" s="91" t="s">
        <v>817</v>
      </c>
      <c r="E49" s="91" t="b">
        <v>0</v>
      </c>
      <c r="F49" s="91" t="b">
        <v>0</v>
      </c>
      <c r="G49" s="91" t="b">
        <v>0</v>
      </c>
    </row>
    <row r="50" spans="1:7" ht="15">
      <c r="A50" s="91" t="s">
        <v>666</v>
      </c>
      <c r="B50" s="91">
        <v>2</v>
      </c>
      <c r="C50" s="133">
        <v>0.007852956408625596</v>
      </c>
      <c r="D50" s="91" t="s">
        <v>817</v>
      </c>
      <c r="E50" s="91" t="b">
        <v>0</v>
      </c>
      <c r="F50" s="91" t="b">
        <v>0</v>
      </c>
      <c r="G50" s="91" t="b">
        <v>0</v>
      </c>
    </row>
    <row r="51" spans="1:7" ht="15">
      <c r="A51" s="91" t="s">
        <v>229</v>
      </c>
      <c r="B51" s="91">
        <v>2</v>
      </c>
      <c r="C51" s="133">
        <v>0.007852956408625596</v>
      </c>
      <c r="D51" s="91" t="s">
        <v>817</v>
      </c>
      <c r="E51" s="91" t="b">
        <v>0</v>
      </c>
      <c r="F51" s="91" t="b">
        <v>0</v>
      </c>
      <c r="G51" s="91" t="b">
        <v>0</v>
      </c>
    </row>
    <row r="52" spans="1:7" ht="15">
      <c r="A52" s="91" t="s">
        <v>667</v>
      </c>
      <c r="B52" s="91">
        <v>2</v>
      </c>
      <c r="C52" s="133">
        <v>0.007852956408625596</v>
      </c>
      <c r="D52" s="91" t="s">
        <v>817</v>
      </c>
      <c r="E52" s="91" t="b">
        <v>0</v>
      </c>
      <c r="F52" s="91" t="b">
        <v>0</v>
      </c>
      <c r="G52" s="91" t="b">
        <v>0</v>
      </c>
    </row>
    <row r="53" spans="1:7" ht="15">
      <c r="A53" s="91" t="s">
        <v>668</v>
      </c>
      <c r="B53" s="91">
        <v>2</v>
      </c>
      <c r="C53" s="133">
        <v>0.007852956408625596</v>
      </c>
      <c r="D53" s="91" t="s">
        <v>817</v>
      </c>
      <c r="E53" s="91" t="b">
        <v>0</v>
      </c>
      <c r="F53" s="91" t="b">
        <v>0</v>
      </c>
      <c r="G53" s="91" t="b">
        <v>0</v>
      </c>
    </row>
    <row r="54" spans="1:7" ht="15">
      <c r="A54" s="91" t="s">
        <v>670</v>
      </c>
      <c r="B54" s="91">
        <v>2</v>
      </c>
      <c r="C54" s="133">
        <v>0.007852956408625596</v>
      </c>
      <c r="D54" s="91" t="s">
        <v>817</v>
      </c>
      <c r="E54" s="91" t="b">
        <v>0</v>
      </c>
      <c r="F54" s="91" t="b">
        <v>0</v>
      </c>
      <c r="G54" s="91" t="b">
        <v>0</v>
      </c>
    </row>
    <row r="55" spans="1:7" ht="15">
      <c r="A55" s="91" t="s">
        <v>671</v>
      </c>
      <c r="B55" s="91">
        <v>2</v>
      </c>
      <c r="C55" s="133">
        <v>0.007852956408625596</v>
      </c>
      <c r="D55" s="91" t="s">
        <v>817</v>
      </c>
      <c r="E55" s="91" t="b">
        <v>0</v>
      </c>
      <c r="F55" s="91" t="b">
        <v>0</v>
      </c>
      <c r="G55" s="91" t="b">
        <v>0</v>
      </c>
    </row>
    <row r="56" spans="1:7" ht="15">
      <c r="A56" s="91" t="s">
        <v>672</v>
      </c>
      <c r="B56" s="91">
        <v>2</v>
      </c>
      <c r="C56" s="133">
        <v>0.007852956408625596</v>
      </c>
      <c r="D56" s="91" t="s">
        <v>817</v>
      </c>
      <c r="E56" s="91" t="b">
        <v>0</v>
      </c>
      <c r="F56" s="91" t="b">
        <v>0</v>
      </c>
      <c r="G56" s="91" t="b">
        <v>0</v>
      </c>
    </row>
    <row r="57" spans="1:7" ht="15">
      <c r="A57" s="91" t="s">
        <v>673</v>
      </c>
      <c r="B57" s="91">
        <v>2</v>
      </c>
      <c r="C57" s="133">
        <v>0.007852956408625596</v>
      </c>
      <c r="D57" s="91" t="s">
        <v>817</v>
      </c>
      <c r="E57" s="91" t="b">
        <v>0</v>
      </c>
      <c r="F57" s="91" t="b">
        <v>0</v>
      </c>
      <c r="G57" s="91" t="b">
        <v>0</v>
      </c>
    </row>
    <row r="58" spans="1:7" ht="15">
      <c r="A58" s="91" t="s">
        <v>811</v>
      </c>
      <c r="B58" s="91">
        <v>2</v>
      </c>
      <c r="C58" s="133">
        <v>0.007852956408625596</v>
      </c>
      <c r="D58" s="91" t="s">
        <v>817</v>
      </c>
      <c r="E58" s="91" t="b">
        <v>0</v>
      </c>
      <c r="F58" s="91" t="b">
        <v>0</v>
      </c>
      <c r="G58" s="91" t="b">
        <v>0</v>
      </c>
    </row>
    <row r="59" spans="1:7" ht="15">
      <c r="A59" s="91" t="s">
        <v>812</v>
      </c>
      <c r="B59" s="91">
        <v>2</v>
      </c>
      <c r="C59" s="133">
        <v>0.007852956408625596</v>
      </c>
      <c r="D59" s="91" t="s">
        <v>817</v>
      </c>
      <c r="E59" s="91" t="b">
        <v>0</v>
      </c>
      <c r="F59" s="91" t="b">
        <v>0</v>
      </c>
      <c r="G59" s="91" t="b">
        <v>0</v>
      </c>
    </row>
    <row r="60" spans="1:7" ht="15">
      <c r="A60" s="91" t="s">
        <v>228</v>
      </c>
      <c r="B60" s="91">
        <v>2</v>
      </c>
      <c r="C60" s="133">
        <v>0.007852956408625596</v>
      </c>
      <c r="D60" s="91" t="s">
        <v>817</v>
      </c>
      <c r="E60" s="91" t="b">
        <v>0</v>
      </c>
      <c r="F60" s="91" t="b">
        <v>0</v>
      </c>
      <c r="G60" s="91" t="b">
        <v>0</v>
      </c>
    </row>
    <row r="61" spans="1:7" ht="15">
      <c r="A61" s="91" t="s">
        <v>813</v>
      </c>
      <c r="B61" s="91">
        <v>2</v>
      </c>
      <c r="C61" s="133">
        <v>0.007852956408625596</v>
      </c>
      <c r="D61" s="91" t="s">
        <v>817</v>
      </c>
      <c r="E61" s="91" t="b">
        <v>0</v>
      </c>
      <c r="F61" s="91" t="b">
        <v>0</v>
      </c>
      <c r="G61" s="91" t="b">
        <v>0</v>
      </c>
    </row>
    <row r="62" spans="1:7" ht="15">
      <c r="A62" s="91" t="s">
        <v>227</v>
      </c>
      <c r="B62" s="91">
        <v>2</v>
      </c>
      <c r="C62" s="133">
        <v>0.007852956408625596</v>
      </c>
      <c r="D62" s="91" t="s">
        <v>817</v>
      </c>
      <c r="E62" s="91" t="b">
        <v>0</v>
      </c>
      <c r="F62" s="91" t="b">
        <v>0</v>
      </c>
      <c r="G62" s="91" t="b">
        <v>0</v>
      </c>
    </row>
    <row r="63" spans="1:7" ht="15">
      <c r="A63" s="91" t="s">
        <v>814</v>
      </c>
      <c r="B63" s="91">
        <v>2</v>
      </c>
      <c r="C63" s="133">
        <v>0.007852956408625596</v>
      </c>
      <c r="D63" s="91" t="s">
        <v>817</v>
      </c>
      <c r="E63" s="91" t="b">
        <v>0</v>
      </c>
      <c r="F63" s="91" t="b">
        <v>0</v>
      </c>
      <c r="G63" s="91" t="b">
        <v>0</v>
      </c>
    </row>
    <row r="64" spans="1:7" ht="15">
      <c r="A64" s="91" t="s">
        <v>649</v>
      </c>
      <c r="B64" s="91">
        <v>6</v>
      </c>
      <c r="C64" s="133">
        <v>0</v>
      </c>
      <c r="D64" s="91" t="s">
        <v>581</v>
      </c>
      <c r="E64" s="91" t="b">
        <v>0</v>
      </c>
      <c r="F64" s="91" t="b">
        <v>0</v>
      </c>
      <c r="G64" s="91" t="b">
        <v>0</v>
      </c>
    </row>
    <row r="65" spans="1:7" ht="15">
      <c r="A65" s="91" t="s">
        <v>655</v>
      </c>
      <c r="B65" s="91">
        <v>2</v>
      </c>
      <c r="C65" s="133">
        <v>0.011226382463992057</v>
      </c>
      <c r="D65" s="91" t="s">
        <v>581</v>
      </c>
      <c r="E65" s="91" t="b">
        <v>0</v>
      </c>
      <c r="F65" s="91" t="b">
        <v>0</v>
      </c>
      <c r="G65" s="91" t="b">
        <v>0</v>
      </c>
    </row>
    <row r="66" spans="1:7" ht="15">
      <c r="A66" s="91" t="s">
        <v>656</v>
      </c>
      <c r="B66" s="91">
        <v>2</v>
      </c>
      <c r="C66" s="133">
        <v>0.011226382463992057</v>
      </c>
      <c r="D66" s="91" t="s">
        <v>581</v>
      </c>
      <c r="E66" s="91" t="b">
        <v>0</v>
      </c>
      <c r="F66" s="91" t="b">
        <v>0</v>
      </c>
      <c r="G66" s="91" t="b">
        <v>0</v>
      </c>
    </row>
    <row r="67" spans="1:7" ht="15">
      <c r="A67" s="91" t="s">
        <v>657</v>
      </c>
      <c r="B67" s="91">
        <v>2</v>
      </c>
      <c r="C67" s="133">
        <v>0.011226382463992057</v>
      </c>
      <c r="D67" s="91" t="s">
        <v>581</v>
      </c>
      <c r="E67" s="91" t="b">
        <v>0</v>
      </c>
      <c r="F67" s="91" t="b">
        <v>0</v>
      </c>
      <c r="G67" s="91" t="b">
        <v>0</v>
      </c>
    </row>
    <row r="68" spans="1:7" ht="15">
      <c r="A68" s="91" t="s">
        <v>658</v>
      </c>
      <c r="B68" s="91">
        <v>2</v>
      </c>
      <c r="C68" s="133">
        <v>0.011226382463992057</v>
      </c>
      <c r="D68" s="91" t="s">
        <v>581</v>
      </c>
      <c r="E68" s="91" t="b">
        <v>0</v>
      </c>
      <c r="F68" s="91" t="b">
        <v>0</v>
      </c>
      <c r="G68" s="91" t="b">
        <v>0</v>
      </c>
    </row>
    <row r="69" spans="1:7" ht="15">
      <c r="A69" s="91" t="s">
        <v>659</v>
      </c>
      <c r="B69" s="91">
        <v>2</v>
      </c>
      <c r="C69" s="133">
        <v>0.011226382463992057</v>
      </c>
      <c r="D69" s="91" t="s">
        <v>581</v>
      </c>
      <c r="E69" s="91" t="b">
        <v>0</v>
      </c>
      <c r="F69" s="91" t="b">
        <v>0</v>
      </c>
      <c r="G69" s="91" t="b">
        <v>0</v>
      </c>
    </row>
    <row r="70" spans="1:7" ht="15">
      <c r="A70" s="91" t="s">
        <v>660</v>
      </c>
      <c r="B70" s="91">
        <v>2</v>
      </c>
      <c r="C70" s="133">
        <v>0.011226382463992057</v>
      </c>
      <c r="D70" s="91" t="s">
        <v>581</v>
      </c>
      <c r="E70" s="91" t="b">
        <v>0</v>
      </c>
      <c r="F70" s="91" t="b">
        <v>0</v>
      </c>
      <c r="G70" s="91" t="b">
        <v>0</v>
      </c>
    </row>
    <row r="71" spans="1:7" ht="15">
      <c r="A71" s="91" t="s">
        <v>661</v>
      </c>
      <c r="B71" s="91">
        <v>2</v>
      </c>
      <c r="C71" s="133">
        <v>0.011226382463992057</v>
      </c>
      <c r="D71" s="91" t="s">
        <v>581</v>
      </c>
      <c r="E71" s="91" t="b">
        <v>0</v>
      </c>
      <c r="F71" s="91" t="b">
        <v>0</v>
      </c>
      <c r="G71" s="91" t="b">
        <v>0</v>
      </c>
    </row>
    <row r="72" spans="1:7" ht="15">
      <c r="A72" s="91" t="s">
        <v>662</v>
      </c>
      <c r="B72" s="91">
        <v>2</v>
      </c>
      <c r="C72" s="133">
        <v>0.011226382463992057</v>
      </c>
      <c r="D72" s="91" t="s">
        <v>581</v>
      </c>
      <c r="E72" s="91" t="b">
        <v>0</v>
      </c>
      <c r="F72" s="91" t="b">
        <v>0</v>
      </c>
      <c r="G72" s="91" t="b">
        <v>0</v>
      </c>
    </row>
    <row r="73" spans="1:7" ht="15">
      <c r="A73" s="91" t="s">
        <v>663</v>
      </c>
      <c r="B73" s="91">
        <v>2</v>
      </c>
      <c r="C73" s="133">
        <v>0.011226382463992057</v>
      </c>
      <c r="D73" s="91" t="s">
        <v>581</v>
      </c>
      <c r="E73" s="91" t="b">
        <v>1</v>
      </c>
      <c r="F73" s="91" t="b">
        <v>0</v>
      </c>
      <c r="G73" s="91" t="b">
        <v>0</v>
      </c>
    </row>
    <row r="74" spans="1:7" ht="15">
      <c r="A74" s="91" t="s">
        <v>808</v>
      </c>
      <c r="B74" s="91">
        <v>2</v>
      </c>
      <c r="C74" s="133">
        <v>0.011226382463992057</v>
      </c>
      <c r="D74" s="91" t="s">
        <v>581</v>
      </c>
      <c r="E74" s="91" t="b">
        <v>0</v>
      </c>
      <c r="F74" s="91" t="b">
        <v>0</v>
      </c>
      <c r="G74" s="91" t="b">
        <v>0</v>
      </c>
    </row>
    <row r="75" spans="1:7" ht="15">
      <c r="A75" s="91" t="s">
        <v>809</v>
      </c>
      <c r="B75" s="91">
        <v>2</v>
      </c>
      <c r="C75" s="133">
        <v>0.011226382463992057</v>
      </c>
      <c r="D75" s="91" t="s">
        <v>581</v>
      </c>
      <c r="E75" s="91" t="b">
        <v>0</v>
      </c>
      <c r="F75" s="91" t="b">
        <v>0</v>
      </c>
      <c r="G75" s="91" t="b">
        <v>0</v>
      </c>
    </row>
    <row r="76" spans="1:7" ht="15">
      <c r="A76" s="91" t="s">
        <v>230</v>
      </c>
      <c r="B76" s="91">
        <v>2</v>
      </c>
      <c r="C76" s="133">
        <v>0.011226382463992057</v>
      </c>
      <c r="D76" s="91" t="s">
        <v>581</v>
      </c>
      <c r="E76" s="91" t="b">
        <v>0</v>
      </c>
      <c r="F76" s="91" t="b">
        <v>0</v>
      </c>
      <c r="G76" s="91" t="b">
        <v>0</v>
      </c>
    </row>
    <row r="77" spans="1:7" ht="15">
      <c r="A77" s="91" t="s">
        <v>810</v>
      </c>
      <c r="B77" s="91">
        <v>2</v>
      </c>
      <c r="C77" s="133">
        <v>0.011226382463992057</v>
      </c>
      <c r="D77" s="91" t="s">
        <v>581</v>
      </c>
      <c r="E77" s="91" t="b">
        <v>0</v>
      </c>
      <c r="F77" s="91" t="b">
        <v>0</v>
      </c>
      <c r="G77" s="91" t="b">
        <v>0</v>
      </c>
    </row>
    <row r="78" spans="1:7" ht="15">
      <c r="A78" s="91" t="s">
        <v>651</v>
      </c>
      <c r="B78" s="91">
        <v>2</v>
      </c>
      <c r="C78" s="133">
        <v>0.0183094411854975</v>
      </c>
      <c r="D78" s="91" t="s">
        <v>581</v>
      </c>
      <c r="E78" s="91" t="b">
        <v>0</v>
      </c>
      <c r="F78" s="91" t="b">
        <v>0</v>
      </c>
      <c r="G78" s="91" t="b">
        <v>0</v>
      </c>
    </row>
    <row r="79" spans="1:7" ht="15">
      <c r="A79" s="91" t="s">
        <v>800</v>
      </c>
      <c r="B79" s="91">
        <v>2</v>
      </c>
      <c r="C79" s="133">
        <v>0.011226382463992057</v>
      </c>
      <c r="D79" s="91" t="s">
        <v>581</v>
      </c>
      <c r="E79" s="91" t="b">
        <v>0</v>
      </c>
      <c r="F79" s="91" t="b">
        <v>0</v>
      </c>
      <c r="G79" s="91" t="b">
        <v>0</v>
      </c>
    </row>
    <row r="80" spans="1:7" ht="15">
      <c r="A80" s="91" t="s">
        <v>799</v>
      </c>
      <c r="B80" s="91">
        <v>2</v>
      </c>
      <c r="C80" s="133">
        <v>0.011226382463992057</v>
      </c>
      <c r="D80" s="91" t="s">
        <v>581</v>
      </c>
      <c r="E80" s="91" t="b">
        <v>0</v>
      </c>
      <c r="F80" s="91" t="b">
        <v>0</v>
      </c>
      <c r="G80" s="91" t="b">
        <v>0</v>
      </c>
    </row>
    <row r="81" spans="1:7" ht="15">
      <c r="A81" s="91" t="s">
        <v>665</v>
      </c>
      <c r="B81" s="91">
        <v>2</v>
      </c>
      <c r="C81" s="133">
        <v>0</v>
      </c>
      <c r="D81" s="91" t="s">
        <v>582</v>
      </c>
      <c r="E81" s="91" t="b">
        <v>0</v>
      </c>
      <c r="F81" s="91" t="b">
        <v>0</v>
      </c>
      <c r="G81" s="91" t="b">
        <v>0</v>
      </c>
    </row>
    <row r="82" spans="1:7" ht="15">
      <c r="A82" s="91" t="s">
        <v>666</v>
      </c>
      <c r="B82" s="91">
        <v>2</v>
      </c>
      <c r="C82" s="133">
        <v>0</v>
      </c>
      <c r="D82" s="91" t="s">
        <v>582</v>
      </c>
      <c r="E82" s="91" t="b">
        <v>0</v>
      </c>
      <c r="F82" s="91" t="b">
        <v>0</v>
      </c>
      <c r="G82" s="91" t="b">
        <v>0</v>
      </c>
    </row>
    <row r="83" spans="1:7" ht="15">
      <c r="A83" s="91" t="s">
        <v>229</v>
      </c>
      <c r="B83" s="91">
        <v>2</v>
      </c>
      <c r="C83" s="133">
        <v>0</v>
      </c>
      <c r="D83" s="91" t="s">
        <v>582</v>
      </c>
      <c r="E83" s="91" t="b">
        <v>0</v>
      </c>
      <c r="F83" s="91" t="b">
        <v>0</v>
      </c>
      <c r="G83" s="91" t="b">
        <v>0</v>
      </c>
    </row>
    <row r="84" spans="1:7" ht="15">
      <c r="A84" s="91" t="s">
        <v>667</v>
      </c>
      <c r="B84" s="91">
        <v>2</v>
      </c>
      <c r="C84" s="133">
        <v>0</v>
      </c>
      <c r="D84" s="91" t="s">
        <v>582</v>
      </c>
      <c r="E84" s="91" t="b">
        <v>0</v>
      </c>
      <c r="F84" s="91" t="b">
        <v>0</v>
      </c>
      <c r="G84" s="91" t="b">
        <v>0</v>
      </c>
    </row>
    <row r="85" spans="1:7" ht="15">
      <c r="A85" s="91" t="s">
        <v>668</v>
      </c>
      <c r="B85" s="91">
        <v>2</v>
      </c>
      <c r="C85" s="133">
        <v>0</v>
      </c>
      <c r="D85" s="91" t="s">
        <v>582</v>
      </c>
      <c r="E85" s="91" t="b">
        <v>0</v>
      </c>
      <c r="F85" s="91" t="b">
        <v>0</v>
      </c>
      <c r="G85" s="91" t="b">
        <v>0</v>
      </c>
    </row>
    <row r="86" spans="1:7" ht="15">
      <c r="A86" s="91" t="s">
        <v>669</v>
      </c>
      <c r="B86" s="91">
        <v>2</v>
      </c>
      <c r="C86" s="133">
        <v>0</v>
      </c>
      <c r="D86" s="91" t="s">
        <v>582</v>
      </c>
      <c r="E86" s="91" t="b">
        <v>0</v>
      </c>
      <c r="F86" s="91" t="b">
        <v>0</v>
      </c>
      <c r="G86" s="91" t="b">
        <v>0</v>
      </c>
    </row>
    <row r="87" spans="1:7" ht="15">
      <c r="A87" s="91" t="s">
        <v>670</v>
      </c>
      <c r="B87" s="91">
        <v>2</v>
      </c>
      <c r="C87" s="133">
        <v>0</v>
      </c>
      <c r="D87" s="91" t="s">
        <v>582</v>
      </c>
      <c r="E87" s="91" t="b">
        <v>0</v>
      </c>
      <c r="F87" s="91" t="b">
        <v>0</v>
      </c>
      <c r="G87" s="91" t="b">
        <v>0</v>
      </c>
    </row>
    <row r="88" spans="1:7" ht="15">
      <c r="A88" s="91" t="s">
        <v>671</v>
      </c>
      <c r="B88" s="91">
        <v>2</v>
      </c>
      <c r="C88" s="133">
        <v>0</v>
      </c>
      <c r="D88" s="91" t="s">
        <v>582</v>
      </c>
      <c r="E88" s="91" t="b">
        <v>0</v>
      </c>
      <c r="F88" s="91" t="b">
        <v>0</v>
      </c>
      <c r="G88" s="91" t="b">
        <v>0</v>
      </c>
    </row>
    <row r="89" spans="1:7" ht="15">
      <c r="A89" s="91" t="s">
        <v>672</v>
      </c>
      <c r="B89" s="91">
        <v>2</v>
      </c>
      <c r="C89" s="133">
        <v>0</v>
      </c>
      <c r="D89" s="91" t="s">
        <v>582</v>
      </c>
      <c r="E89" s="91" t="b">
        <v>0</v>
      </c>
      <c r="F89" s="91" t="b">
        <v>0</v>
      </c>
      <c r="G89" s="91" t="b">
        <v>0</v>
      </c>
    </row>
    <row r="90" spans="1:7" ht="15">
      <c r="A90" s="91" t="s">
        <v>673</v>
      </c>
      <c r="B90" s="91">
        <v>2</v>
      </c>
      <c r="C90" s="133">
        <v>0</v>
      </c>
      <c r="D90" s="91" t="s">
        <v>582</v>
      </c>
      <c r="E90" s="91" t="b">
        <v>0</v>
      </c>
      <c r="F90" s="91" t="b">
        <v>0</v>
      </c>
      <c r="G90" s="91" t="b">
        <v>0</v>
      </c>
    </row>
    <row r="91" spans="1:7" ht="15">
      <c r="A91" s="91" t="s">
        <v>811</v>
      </c>
      <c r="B91" s="91">
        <v>2</v>
      </c>
      <c r="C91" s="133">
        <v>0</v>
      </c>
      <c r="D91" s="91" t="s">
        <v>582</v>
      </c>
      <c r="E91" s="91" t="b">
        <v>0</v>
      </c>
      <c r="F91" s="91" t="b">
        <v>0</v>
      </c>
      <c r="G91" s="91" t="b">
        <v>0</v>
      </c>
    </row>
    <row r="92" spans="1:7" ht="15">
      <c r="A92" s="91" t="s">
        <v>812</v>
      </c>
      <c r="B92" s="91">
        <v>2</v>
      </c>
      <c r="C92" s="133">
        <v>0</v>
      </c>
      <c r="D92" s="91" t="s">
        <v>582</v>
      </c>
      <c r="E92" s="91" t="b">
        <v>0</v>
      </c>
      <c r="F92" s="91" t="b">
        <v>0</v>
      </c>
      <c r="G92" s="91" t="b">
        <v>0</v>
      </c>
    </row>
    <row r="93" spans="1:7" ht="15">
      <c r="A93" s="91" t="s">
        <v>228</v>
      </c>
      <c r="B93" s="91">
        <v>2</v>
      </c>
      <c r="C93" s="133">
        <v>0</v>
      </c>
      <c r="D93" s="91" t="s">
        <v>582</v>
      </c>
      <c r="E93" s="91" t="b">
        <v>0</v>
      </c>
      <c r="F93" s="91" t="b">
        <v>0</v>
      </c>
      <c r="G93" s="91" t="b">
        <v>0</v>
      </c>
    </row>
    <row r="94" spans="1:7" ht="15">
      <c r="A94" s="91" t="s">
        <v>813</v>
      </c>
      <c r="B94" s="91">
        <v>2</v>
      </c>
      <c r="C94" s="133">
        <v>0</v>
      </c>
      <c r="D94" s="91" t="s">
        <v>582</v>
      </c>
      <c r="E94" s="91" t="b">
        <v>0</v>
      </c>
      <c r="F94" s="91" t="b">
        <v>0</v>
      </c>
      <c r="G94" s="91" t="b">
        <v>0</v>
      </c>
    </row>
    <row r="95" spans="1:7" ht="15">
      <c r="A95" s="91" t="s">
        <v>227</v>
      </c>
      <c r="B95" s="91">
        <v>2</v>
      </c>
      <c r="C95" s="133">
        <v>0</v>
      </c>
      <c r="D95" s="91" t="s">
        <v>582</v>
      </c>
      <c r="E95" s="91" t="b">
        <v>0</v>
      </c>
      <c r="F95" s="91" t="b">
        <v>0</v>
      </c>
      <c r="G95" s="91" t="b">
        <v>0</v>
      </c>
    </row>
    <row r="96" spans="1:7" ht="15">
      <c r="A96" s="91" t="s">
        <v>814</v>
      </c>
      <c r="B96" s="91">
        <v>2</v>
      </c>
      <c r="C96" s="133">
        <v>0</v>
      </c>
      <c r="D96" s="91" t="s">
        <v>582</v>
      </c>
      <c r="E96" s="91" t="b">
        <v>0</v>
      </c>
      <c r="F96" s="91" t="b">
        <v>0</v>
      </c>
      <c r="G96" s="91" t="b">
        <v>0</v>
      </c>
    </row>
    <row r="97" spans="1:7" ht="15">
      <c r="A97" s="91" t="s">
        <v>651</v>
      </c>
      <c r="B97" s="91">
        <v>2</v>
      </c>
      <c r="C97" s="133">
        <v>0.02617652136208532</v>
      </c>
      <c r="D97" s="91" t="s">
        <v>583</v>
      </c>
      <c r="E97" s="91" t="b">
        <v>0</v>
      </c>
      <c r="F97" s="91" t="b">
        <v>0</v>
      </c>
      <c r="G97" s="91" t="b">
        <v>0</v>
      </c>
    </row>
    <row r="98" spans="1:7" ht="15">
      <c r="A98" s="91" t="s">
        <v>649</v>
      </c>
      <c r="B98" s="91">
        <v>2</v>
      </c>
      <c r="C98" s="133">
        <v>0</v>
      </c>
      <c r="D98" s="91" t="s">
        <v>583</v>
      </c>
      <c r="E98" s="91" t="b">
        <v>0</v>
      </c>
      <c r="F98" s="91" t="b">
        <v>0</v>
      </c>
      <c r="G98" s="91" t="b">
        <v>0</v>
      </c>
    </row>
    <row r="99" spans="1:7" ht="15">
      <c r="A99" s="91" t="s">
        <v>675</v>
      </c>
      <c r="B99" s="91">
        <v>2</v>
      </c>
      <c r="C99" s="133">
        <v>0.02617652136208532</v>
      </c>
      <c r="D99" s="91" t="s">
        <v>583</v>
      </c>
      <c r="E99" s="91" t="b">
        <v>0</v>
      </c>
      <c r="F99" s="91" t="b">
        <v>0</v>
      </c>
      <c r="G99" s="91" t="b">
        <v>0</v>
      </c>
    </row>
    <row r="100" spans="1:7" ht="15">
      <c r="A100" s="91" t="s">
        <v>650</v>
      </c>
      <c r="B100" s="91">
        <v>8</v>
      </c>
      <c r="C100" s="133">
        <v>0</v>
      </c>
      <c r="D100" s="91" t="s">
        <v>584</v>
      </c>
      <c r="E100" s="91" t="b">
        <v>0</v>
      </c>
      <c r="F100" s="91" t="b">
        <v>0</v>
      </c>
      <c r="G100" s="91" t="b">
        <v>0</v>
      </c>
    </row>
    <row r="101" spans="1:7" ht="15">
      <c r="A101" s="91" t="s">
        <v>652</v>
      </c>
      <c r="B101" s="91">
        <v>4</v>
      </c>
      <c r="C101" s="133">
        <v>0</v>
      </c>
      <c r="D101" s="91" t="s">
        <v>584</v>
      </c>
      <c r="E101" s="91" t="b">
        <v>0</v>
      </c>
      <c r="F101" s="91" t="b">
        <v>0</v>
      </c>
      <c r="G101" s="91" t="b">
        <v>0</v>
      </c>
    </row>
    <row r="102" spans="1:7" ht="15">
      <c r="A102" s="91" t="s">
        <v>653</v>
      </c>
      <c r="B102" s="91">
        <v>4</v>
      </c>
      <c r="C102" s="133">
        <v>0</v>
      </c>
      <c r="D102" s="91" t="s">
        <v>584</v>
      </c>
      <c r="E102" s="91" t="b">
        <v>1</v>
      </c>
      <c r="F102" s="91" t="b">
        <v>0</v>
      </c>
      <c r="G102" s="91" t="b">
        <v>0</v>
      </c>
    </row>
    <row r="103" spans="1:7" ht="15">
      <c r="A103" s="91" t="s">
        <v>677</v>
      </c>
      <c r="B103" s="91">
        <v>4</v>
      </c>
      <c r="C103" s="133">
        <v>0</v>
      </c>
      <c r="D103" s="91" t="s">
        <v>584</v>
      </c>
      <c r="E103" s="91" t="b">
        <v>0</v>
      </c>
      <c r="F103" s="91" t="b">
        <v>0</v>
      </c>
      <c r="G103" s="91" t="b">
        <v>0</v>
      </c>
    </row>
    <row r="104" spans="1:7" ht="15">
      <c r="A104" s="91" t="s">
        <v>678</v>
      </c>
      <c r="B104" s="91">
        <v>4</v>
      </c>
      <c r="C104" s="133">
        <v>0</v>
      </c>
      <c r="D104" s="91" t="s">
        <v>584</v>
      </c>
      <c r="E104" s="91" t="b">
        <v>0</v>
      </c>
      <c r="F104" s="91" t="b">
        <v>0</v>
      </c>
      <c r="G104" s="91" t="b">
        <v>0</v>
      </c>
    </row>
    <row r="105" spans="1:7" ht="15">
      <c r="A105" s="91" t="s">
        <v>679</v>
      </c>
      <c r="B105" s="91">
        <v>4</v>
      </c>
      <c r="C105" s="133">
        <v>0</v>
      </c>
      <c r="D105" s="91" t="s">
        <v>584</v>
      </c>
      <c r="E105" s="91" t="b">
        <v>0</v>
      </c>
      <c r="F105" s="91" t="b">
        <v>0</v>
      </c>
      <c r="G105" s="91" t="b">
        <v>0</v>
      </c>
    </row>
    <row r="106" spans="1:7" ht="15">
      <c r="A106" s="91" t="s">
        <v>680</v>
      </c>
      <c r="B106" s="91">
        <v>4</v>
      </c>
      <c r="C106" s="133">
        <v>0</v>
      </c>
      <c r="D106" s="91" t="s">
        <v>584</v>
      </c>
      <c r="E106" s="91" t="b">
        <v>0</v>
      </c>
      <c r="F106" s="91" t="b">
        <v>0</v>
      </c>
      <c r="G106" s="91" t="b">
        <v>0</v>
      </c>
    </row>
    <row r="107" spans="1:7" ht="15">
      <c r="A107" s="91" t="s">
        <v>681</v>
      </c>
      <c r="B107" s="91">
        <v>4</v>
      </c>
      <c r="C107" s="133">
        <v>0</v>
      </c>
      <c r="D107" s="91" t="s">
        <v>584</v>
      </c>
      <c r="E107" s="91" t="b">
        <v>0</v>
      </c>
      <c r="F107" s="91" t="b">
        <v>0</v>
      </c>
      <c r="G107" s="91" t="b">
        <v>0</v>
      </c>
    </row>
    <row r="108" spans="1:7" ht="15">
      <c r="A108" s="91" t="s">
        <v>682</v>
      </c>
      <c r="B108" s="91">
        <v>4</v>
      </c>
      <c r="C108" s="133">
        <v>0</v>
      </c>
      <c r="D108" s="91" t="s">
        <v>584</v>
      </c>
      <c r="E108" s="91" t="b">
        <v>0</v>
      </c>
      <c r="F108" s="91" t="b">
        <v>0</v>
      </c>
      <c r="G108" s="91" t="b">
        <v>0</v>
      </c>
    </row>
    <row r="109" spans="1:7" ht="15">
      <c r="A109" s="91" t="s">
        <v>683</v>
      </c>
      <c r="B109" s="91">
        <v>4</v>
      </c>
      <c r="C109" s="133">
        <v>0</v>
      </c>
      <c r="D109" s="91" t="s">
        <v>584</v>
      </c>
      <c r="E109" s="91" t="b">
        <v>0</v>
      </c>
      <c r="F109" s="91" t="b">
        <v>0</v>
      </c>
      <c r="G109" s="91" t="b">
        <v>0</v>
      </c>
    </row>
    <row r="110" spans="1:7" ht="15">
      <c r="A110" s="91" t="s">
        <v>795</v>
      </c>
      <c r="B110" s="91">
        <v>4</v>
      </c>
      <c r="C110" s="133">
        <v>0</v>
      </c>
      <c r="D110" s="91" t="s">
        <v>584</v>
      </c>
      <c r="E110" s="91" t="b">
        <v>0</v>
      </c>
      <c r="F110" s="91" t="b">
        <v>0</v>
      </c>
      <c r="G110" s="91" t="b">
        <v>0</v>
      </c>
    </row>
    <row r="111" spans="1:7" ht="15">
      <c r="A111" s="91" t="s">
        <v>796</v>
      </c>
      <c r="B111" s="91">
        <v>4</v>
      </c>
      <c r="C111" s="133">
        <v>0</v>
      </c>
      <c r="D111" s="91" t="s">
        <v>584</v>
      </c>
      <c r="E111" s="91" t="b">
        <v>0</v>
      </c>
      <c r="F111" s="91" t="b">
        <v>0</v>
      </c>
      <c r="G111" s="91" t="b">
        <v>0</v>
      </c>
    </row>
    <row r="112" spans="1:7" ht="15">
      <c r="A112" s="91" t="s">
        <v>649</v>
      </c>
      <c r="B112" s="91">
        <v>4</v>
      </c>
      <c r="C112" s="133">
        <v>0</v>
      </c>
      <c r="D112" s="91" t="s">
        <v>584</v>
      </c>
      <c r="E112" s="91" t="b">
        <v>0</v>
      </c>
      <c r="F112" s="91" t="b">
        <v>0</v>
      </c>
      <c r="G112" s="91" t="b">
        <v>0</v>
      </c>
    </row>
    <row r="113" spans="1:7" ht="15">
      <c r="A113" s="91" t="s">
        <v>215</v>
      </c>
      <c r="B113" s="91">
        <v>3</v>
      </c>
      <c r="C113" s="133">
        <v>0.006045422739111287</v>
      </c>
      <c r="D113" s="91" t="s">
        <v>584</v>
      </c>
      <c r="E113" s="91" t="b">
        <v>0</v>
      </c>
      <c r="F113" s="91" t="b">
        <v>0</v>
      </c>
      <c r="G113" s="91" t="b">
        <v>0</v>
      </c>
    </row>
    <row r="114" spans="1:7" ht="15">
      <c r="A114" s="91" t="s">
        <v>798</v>
      </c>
      <c r="B114" s="91">
        <v>3</v>
      </c>
      <c r="C114" s="133">
        <v>0.006045422739111287</v>
      </c>
      <c r="D114" s="91" t="s">
        <v>584</v>
      </c>
      <c r="E114" s="91" t="b">
        <v>0</v>
      </c>
      <c r="F114" s="91" t="b">
        <v>0</v>
      </c>
      <c r="G11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821</v>
      </c>
      <c r="B1" s="13" t="s">
        <v>822</v>
      </c>
      <c r="C1" s="13" t="s">
        <v>815</v>
      </c>
      <c r="D1" s="13" t="s">
        <v>816</v>
      </c>
      <c r="E1" s="13" t="s">
        <v>823</v>
      </c>
      <c r="F1" s="13" t="s">
        <v>144</v>
      </c>
      <c r="G1" s="13" t="s">
        <v>824</v>
      </c>
      <c r="H1" s="13" t="s">
        <v>825</v>
      </c>
      <c r="I1" s="13" t="s">
        <v>826</v>
      </c>
      <c r="J1" s="13" t="s">
        <v>827</v>
      </c>
      <c r="K1" s="13" t="s">
        <v>828</v>
      </c>
      <c r="L1" s="13" t="s">
        <v>829</v>
      </c>
    </row>
    <row r="2" spans="1:12" ht="15">
      <c r="A2" s="91" t="s">
        <v>652</v>
      </c>
      <c r="B2" s="91" t="s">
        <v>653</v>
      </c>
      <c r="C2" s="91">
        <v>4</v>
      </c>
      <c r="D2" s="133">
        <v>0.010470608544834129</v>
      </c>
      <c r="E2" s="133">
        <v>1.7283537820212285</v>
      </c>
      <c r="F2" s="91" t="s">
        <v>817</v>
      </c>
      <c r="G2" s="91" t="b">
        <v>0</v>
      </c>
      <c r="H2" s="91" t="b">
        <v>0</v>
      </c>
      <c r="I2" s="91" t="b">
        <v>0</v>
      </c>
      <c r="J2" s="91" t="b">
        <v>1</v>
      </c>
      <c r="K2" s="91" t="b">
        <v>0</v>
      </c>
      <c r="L2" s="91" t="b">
        <v>0</v>
      </c>
    </row>
    <row r="3" spans="1:12" ht="15">
      <c r="A3" s="91" t="s">
        <v>653</v>
      </c>
      <c r="B3" s="91" t="s">
        <v>677</v>
      </c>
      <c r="C3" s="91">
        <v>4</v>
      </c>
      <c r="D3" s="133">
        <v>0.010470608544834129</v>
      </c>
      <c r="E3" s="133">
        <v>1.7283537820212285</v>
      </c>
      <c r="F3" s="91" t="s">
        <v>817</v>
      </c>
      <c r="G3" s="91" t="b">
        <v>1</v>
      </c>
      <c r="H3" s="91" t="b">
        <v>0</v>
      </c>
      <c r="I3" s="91" t="b">
        <v>0</v>
      </c>
      <c r="J3" s="91" t="b">
        <v>0</v>
      </c>
      <c r="K3" s="91" t="b">
        <v>0</v>
      </c>
      <c r="L3" s="91" t="b">
        <v>0</v>
      </c>
    </row>
    <row r="4" spans="1:12" ht="15">
      <c r="A4" s="91" t="s">
        <v>677</v>
      </c>
      <c r="B4" s="91" t="s">
        <v>678</v>
      </c>
      <c r="C4" s="91">
        <v>4</v>
      </c>
      <c r="D4" s="133">
        <v>0.010470608544834129</v>
      </c>
      <c r="E4" s="133">
        <v>1.7283537820212285</v>
      </c>
      <c r="F4" s="91" t="s">
        <v>817</v>
      </c>
      <c r="G4" s="91" t="b">
        <v>0</v>
      </c>
      <c r="H4" s="91" t="b">
        <v>0</v>
      </c>
      <c r="I4" s="91" t="b">
        <v>0</v>
      </c>
      <c r="J4" s="91" t="b">
        <v>0</v>
      </c>
      <c r="K4" s="91" t="b">
        <v>0</v>
      </c>
      <c r="L4" s="91" t="b">
        <v>0</v>
      </c>
    </row>
    <row r="5" spans="1:12" ht="15">
      <c r="A5" s="91" t="s">
        <v>678</v>
      </c>
      <c r="B5" s="91" t="s">
        <v>679</v>
      </c>
      <c r="C5" s="91">
        <v>4</v>
      </c>
      <c r="D5" s="133">
        <v>0.010470608544834129</v>
      </c>
      <c r="E5" s="133">
        <v>1.7283537820212285</v>
      </c>
      <c r="F5" s="91" t="s">
        <v>817</v>
      </c>
      <c r="G5" s="91" t="b">
        <v>0</v>
      </c>
      <c r="H5" s="91" t="b">
        <v>0</v>
      </c>
      <c r="I5" s="91" t="b">
        <v>0</v>
      </c>
      <c r="J5" s="91" t="b">
        <v>0</v>
      </c>
      <c r="K5" s="91" t="b">
        <v>0</v>
      </c>
      <c r="L5" s="91" t="b">
        <v>0</v>
      </c>
    </row>
    <row r="6" spans="1:12" ht="15">
      <c r="A6" s="91" t="s">
        <v>679</v>
      </c>
      <c r="B6" s="91" t="s">
        <v>650</v>
      </c>
      <c r="C6" s="91">
        <v>4</v>
      </c>
      <c r="D6" s="133">
        <v>0.010470608544834129</v>
      </c>
      <c r="E6" s="133">
        <v>1.376171263909866</v>
      </c>
      <c r="F6" s="91" t="s">
        <v>817</v>
      </c>
      <c r="G6" s="91" t="b">
        <v>0</v>
      </c>
      <c r="H6" s="91" t="b">
        <v>0</v>
      </c>
      <c r="I6" s="91" t="b">
        <v>0</v>
      </c>
      <c r="J6" s="91" t="b">
        <v>0</v>
      </c>
      <c r="K6" s="91" t="b">
        <v>0</v>
      </c>
      <c r="L6" s="91" t="b">
        <v>0</v>
      </c>
    </row>
    <row r="7" spans="1:12" ht="15">
      <c r="A7" s="91" t="s">
        <v>650</v>
      </c>
      <c r="B7" s="91" t="s">
        <v>680</v>
      </c>
      <c r="C7" s="91">
        <v>4</v>
      </c>
      <c r="D7" s="133">
        <v>0.010470608544834129</v>
      </c>
      <c r="E7" s="133">
        <v>1.376171263909866</v>
      </c>
      <c r="F7" s="91" t="s">
        <v>817</v>
      </c>
      <c r="G7" s="91" t="b">
        <v>0</v>
      </c>
      <c r="H7" s="91" t="b">
        <v>0</v>
      </c>
      <c r="I7" s="91" t="b">
        <v>0</v>
      </c>
      <c r="J7" s="91" t="b">
        <v>0</v>
      </c>
      <c r="K7" s="91" t="b">
        <v>0</v>
      </c>
      <c r="L7" s="91" t="b">
        <v>0</v>
      </c>
    </row>
    <row r="8" spans="1:12" ht="15">
      <c r="A8" s="91" t="s">
        <v>680</v>
      </c>
      <c r="B8" s="91" t="s">
        <v>650</v>
      </c>
      <c r="C8" s="91">
        <v>4</v>
      </c>
      <c r="D8" s="133">
        <v>0.010470608544834129</v>
      </c>
      <c r="E8" s="133">
        <v>1.376171263909866</v>
      </c>
      <c r="F8" s="91" t="s">
        <v>817</v>
      </c>
      <c r="G8" s="91" t="b">
        <v>0</v>
      </c>
      <c r="H8" s="91" t="b">
        <v>0</v>
      </c>
      <c r="I8" s="91" t="b">
        <v>0</v>
      </c>
      <c r="J8" s="91" t="b">
        <v>0</v>
      </c>
      <c r="K8" s="91" t="b">
        <v>0</v>
      </c>
      <c r="L8" s="91" t="b">
        <v>0</v>
      </c>
    </row>
    <row r="9" spans="1:12" ht="15">
      <c r="A9" s="91" t="s">
        <v>650</v>
      </c>
      <c r="B9" s="91" t="s">
        <v>681</v>
      </c>
      <c r="C9" s="91">
        <v>4</v>
      </c>
      <c r="D9" s="133">
        <v>0.010470608544834129</v>
      </c>
      <c r="E9" s="133">
        <v>1.376171263909866</v>
      </c>
      <c r="F9" s="91" t="s">
        <v>817</v>
      </c>
      <c r="G9" s="91" t="b">
        <v>0</v>
      </c>
      <c r="H9" s="91" t="b">
        <v>0</v>
      </c>
      <c r="I9" s="91" t="b">
        <v>0</v>
      </c>
      <c r="J9" s="91" t="b">
        <v>0</v>
      </c>
      <c r="K9" s="91" t="b">
        <v>0</v>
      </c>
      <c r="L9" s="91" t="b">
        <v>0</v>
      </c>
    </row>
    <row r="10" spans="1:12" ht="15">
      <c r="A10" s="91" t="s">
        <v>681</v>
      </c>
      <c r="B10" s="91" t="s">
        <v>682</v>
      </c>
      <c r="C10" s="91">
        <v>4</v>
      </c>
      <c r="D10" s="133">
        <v>0.010470608544834129</v>
      </c>
      <c r="E10" s="133">
        <v>1.7283537820212285</v>
      </c>
      <c r="F10" s="91" t="s">
        <v>817</v>
      </c>
      <c r="G10" s="91" t="b">
        <v>0</v>
      </c>
      <c r="H10" s="91" t="b">
        <v>0</v>
      </c>
      <c r="I10" s="91" t="b">
        <v>0</v>
      </c>
      <c r="J10" s="91" t="b">
        <v>0</v>
      </c>
      <c r="K10" s="91" t="b">
        <v>0</v>
      </c>
      <c r="L10" s="91" t="b">
        <v>0</v>
      </c>
    </row>
    <row r="11" spans="1:12" ht="15">
      <c r="A11" s="91" t="s">
        <v>682</v>
      </c>
      <c r="B11" s="91" t="s">
        <v>683</v>
      </c>
      <c r="C11" s="91">
        <v>4</v>
      </c>
      <c r="D11" s="133">
        <v>0.010470608544834129</v>
      </c>
      <c r="E11" s="133">
        <v>1.7283537820212285</v>
      </c>
      <c r="F11" s="91" t="s">
        <v>817</v>
      </c>
      <c r="G11" s="91" t="b">
        <v>0</v>
      </c>
      <c r="H11" s="91" t="b">
        <v>0</v>
      </c>
      <c r="I11" s="91" t="b">
        <v>0</v>
      </c>
      <c r="J11" s="91" t="b">
        <v>0</v>
      </c>
      <c r="K11" s="91" t="b">
        <v>0</v>
      </c>
      <c r="L11" s="91" t="b">
        <v>0</v>
      </c>
    </row>
    <row r="12" spans="1:12" ht="15">
      <c r="A12" s="91" t="s">
        <v>683</v>
      </c>
      <c r="B12" s="91" t="s">
        <v>795</v>
      </c>
      <c r="C12" s="91">
        <v>4</v>
      </c>
      <c r="D12" s="133">
        <v>0.010470608544834129</v>
      </c>
      <c r="E12" s="133">
        <v>1.7283537820212285</v>
      </c>
      <c r="F12" s="91" t="s">
        <v>817</v>
      </c>
      <c r="G12" s="91" t="b">
        <v>0</v>
      </c>
      <c r="H12" s="91" t="b">
        <v>0</v>
      </c>
      <c r="I12" s="91" t="b">
        <v>0</v>
      </c>
      <c r="J12" s="91" t="b">
        <v>0</v>
      </c>
      <c r="K12" s="91" t="b">
        <v>0</v>
      </c>
      <c r="L12" s="91" t="b">
        <v>0</v>
      </c>
    </row>
    <row r="13" spans="1:12" ht="15">
      <c r="A13" s="91" t="s">
        <v>795</v>
      </c>
      <c r="B13" s="91" t="s">
        <v>796</v>
      </c>
      <c r="C13" s="91">
        <v>4</v>
      </c>
      <c r="D13" s="133">
        <v>0.010470608544834129</v>
      </c>
      <c r="E13" s="133">
        <v>1.7283537820212285</v>
      </c>
      <c r="F13" s="91" t="s">
        <v>817</v>
      </c>
      <c r="G13" s="91" t="b">
        <v>0</v>
      </c>
      <c r="H13" s="91" t="b">
        <v>0</v>
      </c>
      <c r="I13" s="91" t="b">
        <v>0</v>
      </c>
      <c r="J13" s="91" t="b">
        <v>0</v>
      </c>
      <c r="K13" s="91" t="b">
        <v>0</v>
      </c>
      <c r="L13" s="91" t="b">
        <v>0</v>
      </c>
    </row>
    <row r="14" spans="1:12" ht="15">
      <c r="A14" s="91" t="s">
        <v>796</v>
      </c>
      <c r="B14" s="91" t="s">
        <v>649</v>
      </c>
      <c r="C14" s="91">
        <v>4</v>
      </c>
      <c r="D14" s="133">
        <v>0.010470608544834129</v>
      </c>
      <c r="E14" s="133">
        <v>1.1543225142935096</v>
      </c>
      <c r="F14" s="91" t="s">
        <v>817</v>
      </c>
      <c r="G14" s="91" t="b">
        <v>0</v>
      </c>
      <c r="H14" s="91" t="b">
        <v>0</v>
      </c>
      <c r="I14" s="91" t="b">
        <v>0</v>
      </c>
      <c r="J14" s="91" t="b">
        <v>0</v>
      </c>
      <c r="K14" s="91" t="b">
        <v>0</v>
      </c>
      <c r="L14" s="91" t="b">
        <v>0</v>
      </c>
    </row>
    <row r="15" spans="1:12" ht="15">
      <c r="A15" s="91" t="s">
        <v>215</v>
      </c>
      <c r="B15" s="91" t="s">
        <v>652</v>
      </c>
      <c r="C15" s="91">
        <v>3</v>
      </c>
      <c r="D15" s="133">
        <v>0.009482592103516464</v>
      </c>
      <c r="E15" s="133">
        <v>1.8532925186295284</v>
      </c>
      <c r="F15" s="91" t="s">
        <v>817</v>
      </c>
      <c r="G15" s="91" t="b">
        <v>0</v>
      </c>
      <c r="H15" s="91" t="b">
        <v>0</v>
      </c>
      <c r="I15" s="91" t="b">
        <v>0</v>
      </c>
      <c r="J15" s="91" t="b">
        <v>0</v>
      </c>
      <c r="K15" s="91" t="b">
        <v>0</v>
      </c>
      <c r="L15" s="91" t="b">
        <v>0</v>
      </c>
    </row>
    <row r="16" spans="1:12" ht="15">
      <c r="A16" s="91" t="s">
        <v>649</v>
      </c>
      <c r="B16" s="91" t="s">
        <v>798</v>
      </c>
      <c r="C16" s="91">
        <v>3</v>
      </c>
      <c r="D16" s="133">
        <v>0.009482592103516464</v>
      </c>
      <c r="E16" s="133">
        <v>1.2890210881909658</v>
      </c>
      <c r="F16" s="91" t="s">
        <v>817</v>
      </c>
      <c r="G16" s="91" t="b">
        <v>0</v>
      </c>
      <c r="H16" s="91" t="b">
        <v>0</v>
      </c>
      <c r="I16" s="91" t="b">
        <v>0</v>
      </c>
      <c r="J16" s="91" t="b">
        <v>0</v>
      </c>
      <c r="K16" s="91" t="b">
        <v>0</v>
      </c>
      <c r="L16" s="91" t="b">
        <v>0</v>
      </c>
    </row>
    <row r="17" spans="1:12" ht="15">
      <c r="A17" s="91" t="s">
        <v>655</v>
      </c>
      <c r="B17" s="91" t="s">
        <v>656</v>
      </c>
      <c r="C17" s="91">
        <v>2</v>
      </c>
      <c r="D17" s="133">
        <v>0.007852956408625596</v>
      </c>
      <c r="E17" s="133">
        <v>2.0293837776852097</v>
      </c>
      <c r="F17" s="91" t="s">
        <v>817</v>
      </c>
      <c r="G17" s="91" t="b">
        <v>0</v>
      </c>
      <c r="H17" s="91" t="b">
        <v>0</v>
      </c>
      <c r="I17" s="91" t="b">
        <v>0</v>
      </c>
      <c r="J17" s="91" t="b">
        <v>0</v>
      </c>
      <c r="K17" s="91" t="b">
        <v>0</v>
      </c>
      <c r="L17" s="91" t="b">
        <v>0</v>
      </c>
    </row>
    <row r="18" spans="1:12" ht="15">
      <c r="A18" s="91" t="s">
        <v>801</v>
      </c>
      <c r="B18" s="91" t="s">
        <v>802</v>
      </c>
      <c r="C18" s="91">
        <v>2</v>
      </c>
      <c r="D18" s="133">
        <v>0.007852956408625596</v>
      </c>
      <c r="E18" s="133">
        <v>2.0293837776852097</v>
      </c>
      <c r="F18" s="91" t="s">
        <v>817</v>
      </c>
      <c r="G18" s="91" t="b">
        <v>0</v>
      </c>
      <c r="H18" s="91" t="b">
        <v>0</v>
      </c>
      <c r="I18" s="91" t="b">
        <v>0</v>
      </c>
      <c r="J18" s="91" t="b">
        <v>0</v>
      </c>
      <c r="K18" s="91" t="b">
        <v>0</v>
      </c>
      <c r="L18" s="91" t="b">
        <v>0</v>
      </c>
    </row>
    <row r="19" spans="1:12" ht="15">
      <c r="A19" s="91" t="s">
        <v>802</v>
      </c>
      <c r="B19" s="91" t="s">
        <v>651</v>
      </c>
      <c r="C19" s="91">
        <v>2</v>
      </c>
      <c r="D19" s="133">
        <v>0.007852956408625596</v>
      </c>
      <c r="E19" s="133">
        <v>1.7283537820212285</v>
      </c>
      <c r="F19" s="91" t="s">
        <v>817</v>
      </c>
      <c r="G19" s="91" t="b">
        <v>0</v>
      </c>
      <c r="H19" s="91" t="b">
        <v>0</v>
      </c>
      <c r="I19" s="91" t="b">
        <v>0</v>
      </c>
      <c r="J19" s="91" t="b">
        <v>0</v>
      </c>
      <c r="K19" s="91" t="b">
        <v>0</v>
      </c>
      <c r="L19" s="91" t="b">
        <v>0</v>
      </c>
    </row>
    <row r="20" spans="1:12" ht="15">
      <c r="A20" s="91" t="s">
        <v>651</v>
      </c>
      <c r="B20" s="91" t="s">
        <v>649</v>
      </c>
      <c r="C20" s="91">
        <v>2</v>
      </c>
      <c r="D20" s="133">
        <v>0.007852956408625596</v>
      </c>
      <c r="E20" s="133">
        <v>0.8532925186295284</v>
      </c>
      <c r="F20" s="91" t="s">
        <v>817</v>
      </c>
      <c r="G20" s="91" t="b">
        <v>0</v>
      </c>
      <c r="H20" s="91" t="b">
        <v>0</v>
      </c>
      <c r="I20" s="91" t="b">
        <v>0</v>
      </c>
      <c r="J20" s="91" t="b">
        <v>0</v>
      </c>
      <c r="K20" s="91" t="b">
        <v>0</v>
      </c>
      <c r="L20" s="91" t="b">
        <v>0</v>
      </c>
    </row>
    <row r="21" spans="1:12" ht="15">
      <c r="A21" s="91" t="s">
        <v>649</v>
      </c>
      <c r="B21" s="91" t="s">
        <v>803</v>
      </c>
      <c r="C21" s="91">
        <v>2</v>
      </c>
      <c r="D21" s="133">
        <v>0.007852956408625596</v>
      </c>
      <c r="E21" s="133">
        <v>1.2890210881909658</v>
      </c>
      <c r="F21" s="91" t="s">
        <v>817</v>
      </c>
      <c r="G21" s="91" t="b">
        <v>0</v>
      </c>
      <c r="H21" s="91" t="b">
        <v>0</v>
      </c>
      <c r="I21" s="91" t="b">
        <v>0</v>
      </c>
      <c r="J21" s="91" t="b">
        <v>0</v>
      </c>
      <c r="K21" s="91" t="b">
        <v>0</v>
      </c>
      <c r="L21" s="91" t="b">
        <v>0</v>
      </c>
    </row>
    <row r="22" spans="1:12" ht="15">
      <c r="A22" s="91" t="s">
        <v>803</v>
      </c>
      <c r="B22" s="91" t="s">
        <v>651</v>
      </c>
      <c r="C22" s="91">
        <v>2</v>
      </c>
      <c r="D22" s="133">
        <v>0.007852956408625596</v>
      </c>
      <c r="E22" s="133">
        <v>1.7283537820212285</v>
      </c>
      <c r="F22" s="91" t="s">
        <v>817</v>
      </c>
      <c r="G22" s="91" t="b">
        <v>0</v>
      </c>
      <c r="H22" s="91" t="b">
        <v>0</v>
      </c>
      <c r="I22" s="91" t="b">
        <v>0</v>
      </c>
      <c r="J22" s="91" t="b">
        <v>0</v>
      </c>
      <c r="K22" s="91" t="b">
        <v>0</v>
      </c>
      <c r="L22" s="91" t="b">
        <v>0</v>
      </c>
    </row>
    <row r="23" spans="1:12" ht="15">
      <c r="A23" s="91" t="s">
        <v>651</v>
      </c>
      <c r="B23" s="91" t="s">
        <v>804</v>
      </c>
      <c r="C23" s="91">
        <v>2</v>
      </c>
      <c r="D23" s="133">
        <v>0.007852956408625596</v>
      </c>
      <c r="E23" s="133">
        <v>1.7283537820212285</v>
      </c>
      <c r="F23" s="91" t="s">
        <v>817</v>
      </c>
      <c r="G23" s="91" t="b">
        <v>0</v>
      </c>
      <c r="H23" s="91" t="b">
        <v>0</v>
      </c>
      <c r="I23" s="91" t="b">
        <v>0</v>
      </c>
      <c r="J23" s="91" t="b">
        <v>0</v>
      </c>
      <c r="K23" s="91" t="b">
        <v>0</v>
      </c>
      <c r="L23" s="91" t="b">
        <v>0</v>
      </c>
    </row>
    <row r="24" spans="1:12" ht="15">
      <c r="A24" s="91" t="s">
        <v>804</v>
      </c>
      <c r="B24" s="91" t="s">
        <v>805</v>
      </c>
      <c r="C24" s="91">
        <v>2</v>
      </c>
      <c r="D24" s="133">
        <v>0.007852956408625596</v>
      </c>
      <c r="E24" s="133">
        <v>2.0293837776852097</v>
      </c>
      <c r="F24" s="91" t="s">
        <v>817</v>
      </c>
      <c r="G24" s="91" t="b">
        <v>0</v>
      </c>
      <c r="H24" s="91" t="b">
        <v>0</v>
      </c>
      <c r="I24" s="91" t="b">
        <v>0</v>
      </c>
      <c r="J24" s="91" t="b">
        <v>0</v>
      </c>
      <c r="K24" s="91" t="b">
        <v>0</v>
      </c>
      <c r="L24" s="91" t="b">
        <v>0</v>
      </c>
    </row>
    <row r="25" spans="1:12" ht="15">
      <c r="A25" s="91" t="s">
        <v>805</v>
      </c>
      <c r="B25" s="91" t="s">
        <v>675</v>
      </c>
      <c r="C25" s="91">
        <v>2</v>
      </c>
      <c r="D25" s="133">
        <v>0.007852956408625596</v>
      </c>
      <c r="E25" s="133">
        <v>1.8532925186295284</v>
      </c>
      <c r="F25" s="91" t="s">
        <v>817</v>
      </c>
      <c r="G25" s="91" t="b">
        <v>0</v>
      </c>
      <c r="H25" s="91" t="b">
        <v>0</v>
      </c>
      <c r="I25" s="91" t="b">
        <v>0</v>
      </c>
      <c r="J25" s="91" t="b">
        <v>0</v>
      </c>
      <c r="K25" s="91" t="b">
        <v>0</v>
      </c>
      <c r="L25" s="91" t="b">
        <v>0</v>
      </c>
    </row>
    <row r="26" spans="1:12" ht="15">
      <c r="A26" s="91" t="s">
        <v>675</v>
      </c>
      <c r="B26" s="91" t="s">
        <v>806</v>
      </c>
      <c r="C26" s="91">
        <v>2</v>
      </c>
      <c r="D26" s="133">
        <v>0.007852956408625596</v>
      </c>
      <c r="E26" s="133">
        <v>2.0293837776852097</v>
      </c>
      <c r="F26" s="91" t="s">
        <v>817</v>
      </c>
      <c r="G26" s="91" t="b">
        <v>0</v>
      </c>
      <c r="H26" s="91" t="b">
        <v>0</v>
      </c>
      <c r="I26" s="91" t="b">
        <v>0</v>
      </c>
      <c r="J26" s="91" t="b">
        <v>1</v>
      </c>
      <c r="K26" s="91" t="b">
        <v>0</v>
      </c>
      <c r="L26" s="91" t="b">
        <v>0</v>
      </c>
    </row>
    <row r="27" spans="1:12" ht="15">
      <c r="A27" s="91" t="s">
        <v>806</v>
      </c>
      <c r="B27" s="91" t="s">
        <v>807</v>
      </c>
      <c r="C27" s="91">
        <v>2</v>
      </c>
      <c r="D27" s="133">
        <v>0.007852956408625596</v>
      </c>
      <c r="E27" s="133">
        <v>2.0293837776852097</v>
      </c>
      <c r="F27" s="91" t="s">
        <v>817</v>
      </c>
      <c r="G27" s="91" t="b">
        <v>1</v>
      </c>
      <c r="H27" s="91" t="b">
        <v>0</v>
      </c>
      <c r="I27" s="91" t="b">
        <v>0</v>
      </c>
      <c r="J27" s="91" t="b">
        <v>0</v>
      </c>
      <c r="K27" s="91" t="b">
        <v>0</v>
      </c>
      <c r="L27" s="91" t="b">
        <v>0</v>
      </c>
    </row>
    <row r="28" spans="1:12" ht="15">
      <c r="A28" s="91" t="s">
        <v>658</v>
      </c>
      <c r="B28" s="91" t="s">
        <v>659</v>
      </c>
      <c r="C28" s="91">
        <v>2</v>
      </c>
      <c r="D28" s="133">
        <v>0.007852956408625596</v>
      </c>
      <c r="E28" s="133">
        <v>2.0293837776852097</v>
      </c>
      <c r="F28" s="91" t="s">
        <v>817</v>
      </c>
      <c r="G28" s="91" t="b">
        <v>0</v>
      </c>
      <c r="H28" s="91" t="b">
        <v>0</v>
      </c>
      <c r="I28" s="91" t="b">
        <v>0</v>
      </c>
      <c r="J28" s="91" t="b">
        <v>0</v>
      </c>
      <c r="K28" s="91" t="b">
        <v>0</v>
      </c>
      <c r="L28" s="91" t="b">
        <v>0</v>
      </c>
    </row>
    <row r="29" spans="1:12" ht="15">
      <c r="A29" s="91" t="s">
        <v>659</v>
      </c>
      <c r="B29" s="91" t="s">
        <v>649</v>
      </c>
      <c r="C29" s="91">
        <v>2</v>
      </c>
      <c r="D29" s="133">
        <v>0.007852956408625596</v>
      </c>
      <c r="E29" s="133">
        <v>1.1543225142935096</v>
      </c>
      <c r="F29" s="91" t="s">
        <v>817</v>
      </c>
      <c r="G29" s="91" t="b">
        <v>0</v>
      </c>
      <c r="H29" s="91" t="b">
        <v>0</v>
      </c>
      <c r="I29" s="91" t="b">
        <v>0</v>
      </c>
      <c r="J29" s="91" t="b">
        <v>0</v>
      </c>
      <c r="K29" s="91" t="b">
        <v>0</v>
      </c>
      <c r="L29" s="91" t="b">
        <v>0</v>
      </c>
    </row>
    <row r="30" spans="1:12" ht="15">
      <c r="A30" s="91" t="s">
        <v>649</v>
      </c>
      <c r="B30" s="91" t="s">
        <v>660</v>
      </c>
      <c r="C30" s="91">
        <v>2</v>
      </c>
      <c r="D30" s="133">
        <v>0.007852956408625596</v>
      </c>
      <c r="E30" s="133">
        <v>1.2890210881909658</v>
      </c>
      <c r="F30" s="91" t="s">
        <v>817</v>
      </c>
      <c r="G30" s="91" t="b">
        <v>0</v>
      </c>
      <c r="H30" s="91" t="b">
        <v>0</v>
      </c>
      <c r="I30" s="91" t="b">
        <v>0</v>
      </c>
      <c r="J30" s="91" t="b">
        <v>0</v>
      </c>
      <c r="K30" s="91" t="b">
        <v>0</v>
      </c>
      <c r="L30" s="91" t="b">
        <v>0</v>
      </c>
    </row>
    <row r="31" spans="1:12" ht="15">
      <c r="A31" s="91" t="s">
        <v>660</v>
      </c>
      <c r="B31" s="91" t="s">
        <v>661</v>
      </c>
      <c r="C31" s="91">
        <v>2</v>
      </c>
      <c r="D31" s="133">
        <v>0.007852956408625596</v>
      </c>
      <c r="E31" s="133">
        <v>2.0293837776852097</v>
      </c>
      <c r="F31" s="91" t="s">
        <v>817</v>
      </c>
      <c r="G31" s="91" t="b">
        <v>0</v>
      </c>
      <c r="H31" s="91" t="b">
        <v>0</v>
      </c>
      <c r="I31" s="91" t="b">
        <v>0</v>
      </c>
      <c r="J31" s="91" t="b">
        <v>0</v>
      </c>
      <c r="K31" s="91" t="b">
        <v>0</v>
      </c>
      <c r="L31" s="91" t="b">
        <v>0</v>
      </c>
    </row>
    <row r="32" spans="1:12" ht="15">
      <c r="A32" s="91" t="s">
        <v>661</v>
      </c>
      <c r="B32" s="91" t="s">
        <v>662</v>
      </c>
      <c r="C32" s="91">
        <v>2</v>
      </c>
      <c r="D32" s="133">
        <v>0.007852956408625596</v>
      </c>
      <c r="E32" s="133">
        <v>2.0293837776852097</v>
      </c>
      <c r="F32" s="91" t="s">
        <v>817</v>
      </c>
      <c r="G32" s="91" t="b">
        <v>0</v>
      </c>
      <c r="H32" s="91" t="b">
        <v>0</v>
      </c>
      <c r="I32" s="91" t="b">
        <v>0</v>
      </c>
      <c r="J32" s="91" t="b">
        <v>0</v>
      </c>
      <c r="K32" s="91" t="b">
        <v>0</v>
      </c>
      <c r="L32" s="91" t="b">
        <v>0</v>
      </c>
    </row>
    <row r="33" spans="1:12" ht="15">
      <c r="A33" s="91" t="s">
        <v>662</v>
      </c>
      <c r="B33" s="91" t="s">
        <v>663</v>
      </c>
      <c r="C33" s="91">
        <v>2</v>
      </c>
      <c r="D33" s="133">
        <v>0.007852956408625596</v>
      </c>
      <c r="E33" s="133">
        <v>2.0293837776852097</v>
      </c>
      <c r="F33" s="91" t="s">
        <v>817</v>
      </c>
      <c r="G33" s="91" t="b">
        <v>0</v>
      </c>
      <c r="H33" s="91" t="b">
        <v>0</v>
      </c>
      <c r="I33" s="91" t="b">
        <v>0</v>
      </c>
      <c r="J33" s="91" t="b">
        <v>1</v>
      </c>
      <c r="K33" s="91" t="b">
        <v>0</v>
      </c>
      <c r="L33" s="91" t="b">
        <v>0</v>
      </c>
    </row>
    <row r="34" spans="1:12" ht="15">
      <c r="A34" s="91" t="s">
        <v>663</v>
      </c>
      <c r="B34" s="91" t="s">
        <v>808</v>
      </c>
      <c r="C34" s="91">
        <v>2</v>
      </c>
      <c r="D34" s="133">
        <v>0.007852956408625596</v>
      </c>
      <c r="E34" s="133">
        <v>2.0293837776852097</v>
      </c>
      <c r="F34" s="91" t="s">
        <v>817</v>
      </c>
      <c r="G34" s="91" t="b">
        <v>1</v>
      </c>
      <c r="H34" s="91" t="b">
        <v>0</v>
      </c>
      <c r="I34" s="91" t="b">
        <v>0</v>
      </c>
      <c r="J34" s="91" t="b">
        <v>0</v>
      </c>
      <c r="K34" s="91" t="b">
        <v>0</v>
      </c>
      <c r="L34" s="91" t="b">
        <v>0</v>
      </c>
    </row>
    <row r="35" spans="1:12" ht="15">
      <c r="A35" s="91" t="s">
        <v>808</v>
      </c>
      <c r="B35" s="91" t="s">
        <v>809</v>
      </c>
      <c r="C35" s="91">
        <v>2</v>
      </c>
      <c r="D35" s="133">
        <v>0.007852956408625596</v>
      </c>
      <c r="E35" s="133">
        <v>2.0293837776852097</v>
      </c>
      <c r="F35" s="91" t="s">
        <v>817</v>
      </c>
      <c r="G35" s="91" t="b">
        <v>0</v>
      </c>
      <c r="H35" s="91" t="b">
        <v>0</v>
      </c>
      <c r="I35" s="91" t="b">
        <v>0</v>
      </c>
      <c r="J35" s="91" t="b">
        <v>0</v>
      </c>
      <c r="K35" s="91" t="b">
        <v>0</v>
      </c>
      <c r="L35" s="91" t="b">
        <v>0</v>
      </c>
    </row>
    <row r="36" spans="1:12" ht="15">
      <c r="A36" s="91" t="s">
        <v>809</v>
      </c>
      <c r="B36" s="91" t="s">
        <v>230</v>
      </c>
      <c r="C36" s="91">
        <v>2</v>
      </c>
      <c r="D36" s="133">
        <v>0.007852956408625596</v>
      </c>
      <c r="E36" s="133">
        <v>2.0293837776852097</v>
      </c>
      <c r="F36" s="91" t="s">
        <v>817</v>
      </c>
      <c r="G36" s="91" t="b">
        <v>0</v>
      </c>
      <c r="H36" s="91" t="b">
        <v>0</v>
      </c>
      <c r="I36" s="91" t="b">
        <v>0</v>
      </c>
      <c r="J36" s="91" t="b">
        <v>0</v>
      </c>
      <c r="K36" s="91" t="b">
        <v>0</v>
      </c>
      <c r="L36" s="91" t="b">
        <v>0</v>
      </c>
    </row>
    <row r="37" spans="1:12" ht="15">
      <c r="A37" s="91" t="s">
        <v>230</v>
      </c>
      <c r="B37" s="91" t="s">
        <v>810</v>
      </c>
      <c r="C37" s="91">
        <v>2</v>
      </c>
      <c r="D37" s="133">
        <v>0.007852956408625596</v>
      </c>
      <c r="E37" s="133">
        <v>2.0293837776852097</v>
      </c>
      <c r="F37" s="91" t="s">
        <v>817</v>
      </c>
      <c r="G37" s="91" t="b">
        <v>0</v>
      </c>
      <c r="H37" s="91" t="b">
        <v>0</v>
      </c>
      <c r="I37" s="91" t="b">
        <v>0</v>
      </c>
      <c r="J37" s="91" t="b">
        <v>0</v>
      </c>
      <c r="K37" s="91" t="b">
        <v>0</v>
      </c>
      <c r="L37" s="91" t="b">
        <v>0</v>
      </c>
    </row>
    <row r="38" spans="1:12" ht="15">
      <c r="A38" s="91" t="s">
        <v>665</v>
      </c>
      <c r="B38" s="91" t="s">
        <v>666</v>
      </c>
      <c r="C38" s="91">
        <v>2</v>
      </c>
      <c r="D38" s="133">
        <v>0.007852956408625596</v>
      </c>
      <c r="E38" s="133">
        <v>2.0293837776852097</v>
      </c>
      <c r="F38" s="91" t="s">
        <v>817</v>
      </c>
      <c r="G38" s="91" t="b">
        <v>0</v>
      </c>
      <c r="H38" s="91" t="b">
        <v>0</v>
      </c>
      <c r="I38" s="91" t="b">
        <v>0</v>
      </c>
      <c r="J38" s="91" t="b">
        <v>0</v>
      </c>
      <c r="K38" s="91" t="b">
        <v>0</v>
      </c>
      <c r="L38" s="91" t="b">
        <v>0</v>
      </c>
    </row>
    <row r="39" spans="1:12" ht="15">
      <c r="A39" s="91" t="s">
        <v>666</v>
      </c>
      <c r="B39" s="91" t="s">
        <v>229</v>
      </c>
      <c r="C39" s="91">
        <v>2</v>
      </c>
      <c r="D39" s="133">
        <v>0.007852956408625596</v>
      </c>
      <c r="E39" s="133">
        <v>2.0293837776852097</v>
      </c>
      <c r="F39" s="91" t="s">
        <v>817</v>
      </c>
      <c r="G39" s="91" t="b">
        <v>0</v>
      </c>
      <c r="H39" s="91" t="b">
        <v>0</v>
      </c>
      <c r="I39" s="91" t="b">
        <v>0</v>
      </c>
      <c r="J39" s="91" t="b">
        <v>0</v>
      </c>
      <c r="K39" s="91" t="b">
        <v>0</v>
      </c>
      <c r="L39" s="91" t="b">
        <v>0</v>
      </c>
    </row>
    <row r="40" spans="1:12" ht="15">
      <c r="A40" s="91" t="s">
        <v>229</v>
      </c>
      <c r="B40" s="91" t="s">
        <v>667</v>
      </c>
      <c r="C40" s="91">
        <v>2</v>
      </c>
      <c r="D40" s="133">
        <v>0.007852956408625596</v>
      </c>
      <c r="E40" s="133">
        <v>2.0293837776852097</v>
      </c>
      <c r="F40" s="91" t="s">
        <v>817</v>
      </c>
      <c r="G40" s="91" t="b">
        <v>0</v>
      </c>
      <c r="H40" s="91" t="b">
        <v>0</v>
      </c>
      <c r="I40" s="91" t="b">
        <v>0</v>
      </c>
      <c r="J40" s="91" t="b">
        <v>0</v>
      </c>
      <c r="K40" s="91" t="b">
        <v>0</v>
      </c>
      <c r="L40" s="91" t="b">
        <v>0</v>
      </c>
    </row>
    <row r="41" spans="1:12" ht="15">
      <c r="A41" s="91" t="s">
        <v>667</v>
      </c>
      <c r="B41" s="91" t="s">
        <v>668</v>
      </c>
      <c r="C41" s="91">
        <v>2</v>
      </c>
      <c r="D41" s="133">
        <v>0.007852956408625596</v>
      </c>
      <c r="E41" s="133">
        <v>2.0293837776852097</v>
      </c>
      <c r="F41" s="91" t="s">
        <v>817</v>
      </c>
      <c r="G41" s="91" t="b">
        <v>0</v>
      </c>
      <c r="H41" s="91" t="b">
        <v>0</v>
      </c>
      <c r="I41" s="91" t="b">
        <v>0</v>
      </c>
      <c r="J41" s="91" t="b">
        <v>0</v>
      </c>
      <c r="K41" s="91" t="b">
        <v>0</v>
      </c>
      <c r="L41" s="91" t="b">
        <v>0</v>
      </c>
    </row>
    <row r="42" spans="1:12" ht="15">
      <c r="A42" s="91" t="s">
        <v>668</v>
      </c>
      <c r="B42" s="91" t="s">
        <v>669</v>
      </c>
      <c r="C42" s="91">
        <v>2</v>
      </c>
      <c r="D42" s="133">
        <v>0.007852956408625596</v>
      </c>
      <c r="E42" s="133">
        <v>1.8532925186295284</v>
      </c>
      <c r="F42" s="91" t="s">
        <v>817</v>
      </c>
      <c r="G42" s="91" t="b">
        <v>0</v>
      </c>
      <c r="H42" s="91" t="b">
        <v>0</v>
      </c>
      <c r="I42" s="91" t="b">
        <v>0</v>
      </c>
      <c r="J42" s="91" t="b">
        <v>0</v>
      </c>
      <c r="K42" s="91" t="b">
        <v>0</v>
      </c>
      <c r="L42" s="91" t="b">
        <v>0</v>
      </c>
    </row>
    <row r="43" spans="1:12" ht="15">
      <c r="A43" s="91" t="s">
        <v>669</v>
      </c>
      <c r="B43" s="91" t="s">
        <v>670</v>
      </c>
      <c r="C43" s="91">
        <v>2</v>
      </c>
      <c r="D43" s="133">
        <v>0.007852956408625596</v>
      </c>
      <c r="E43" s="133">
        <v>1.8532925186295284</v>
      </c>
      <c r="F43" s="91" t="s">
        <v>817</v>
      </c>
      <c r="G43" s="91" t="b">
        <v>0</v>
      </c>
      <c r="H43" s="91" t="b">
        <v>0</v>
      </c>
      <c r="I43" s="91" t="b">
        <v>0</v>
      </c>
      <c r="J43" s="91" t="b">
        <v>0</v>
      </c>
      <c r="K43" s="91" t="b">
        <v>0</v>
      </c>
      <c r="L43" s="91" t="b">
        <v>0</v>
      </c>
    </row>
    <row r="44" spans="1:12" ht="15">
      <c r="A44" s="91" t="s">
        <v>670</v>
      </c>
      <c r="B44" s="91" t="s">
        <v>671</v>
      </c>
      <c r="C44" s="91">
        <v>2</v>
      </c>
      <c r="D44" s="133">
        <v>0.007852956408625596</v>
      </c>
      <c r="E44" s="133">
        <v>2.0293837776852097</v>
      </c>
      <c r="F44" s="91" t="s">
        <v>817</v>
      </c>
      <c r="G44" s="91" t="b">
        <v>0</v>
      </c>
      <c r="H44" s="91" t="b">
        <v>0</v>
      </c>
      <c r="I44" s="91" t="b">
        <v>0</v>
      </c>
      <c r="J44" s="91" t="b">
        <v>0</v>
      </c>
      <c r="K44" s="91" t="b">
        <v>0</v>
      </c>
      <c r="L44" s="91" t="b">
        <v>0</v>
      </c>
    </row>
    <row r="45" spans="1:12" ht="15">
      <c r="A45" s="91" t="s">
        <v>671</v>
      </c>
      <c r="B45" s="91" t="s">
        <v>672</v>
      </c>
      <c r="C45" s="91">
        <v>2</v>
      </c>
      <c r="D45" s="133">
        <v>0.007852956408625596</v>
      </c>
      <c r="E45" s="133">
        <v>2.0293837776852097</v>
      </c>
      <c r="F45" s="91" t="s">
        <v>817</v>
      </c>
      <c r="G45" s="91" t="b">
        <v>0</v>
      </c>
      <c r="H45" s="91" t="b">
        <v>0</v>
      </c>
      <c r="I45" s="91" t="b">
        <v>0</v>
      </c>
      <c r="J45" s="91" t="b">
        <v>0</v>
      </c>
      <c r="K45" s="91" t="b">
        <v>0</v>
      </c>
      <c r="L45" s="91" t="b">
        <v>0</v>
      </c>
    </row>
    <row r="46" spans="1:12" ht="15">
      <c r="A46" s="91" t="s">
        <v>672</v>
      </c>
      <c r="B46" s="91" t="s">
        <v>673</v>
      </c>
      <c r="C46" s="91">
        <v>2</v>
      </c>
      <c r="D46" s="133">
        <v>0.007852956408625596</v>
      </c>
      <c r="E46" s="133">
        <v>2.0293837776852097</v>
      </c>
      <c r="F46" s="91" t="s">
        <v>817</v>
      </c>
      <c r="G46" s="91" t="b">
        <v>0</v>
      </c>
      <c r="H46" s="91" t="b">
        <v>0</v>
      </c>
      <c r="I46" s="91" t="b">
        <v>0</v>
      </c>
      <c r="J46" s="91" t="b">
        <v>0</v>
      </c>
      <c r="K46" s="91" t="b">
        <v>0</v>
      </c>
      <c r="L46" s="91" t="b">
        <v>0</v>
      </c>
    </row>
    <row r="47" spans="1:12" ht="15">
      <c r="A47" s="91" t="s">
        <v>673</v>
      </c>
      <c r="B47" s="91" t="s">
        <v>811</v>
      </c>
      <c r="C47" s="91">
        <v>2</v>
      </c>
      <c r="D47" s="133">
        <v>0.007852956408625596</v>
      </c>
      <c r="E47" s="133">
        <v>2.0293837776852097</v>
      </c>
      <c r="F47" s="91" t="s">
        <v>817</v>
      </c>
      <c r="G47" s="91" t="b">
        <v>0</v>
      </c>
      <c r="H47" s="91" t="b">
        <v>0</v>
      </c>
      <c r="I47" s="91" t="b">
        <v>0</v>
      </c>
      <c r="J47" s="91" t="b">
        <v>0</v>
      </c>
      <c r="K47" s="91" t="b">
        <v>0</v>
      </c>
      <c r="L47" s="91" t="b">
        <v>0</v>
      </c>
    </row>
    <row r="48" spans="1:12" ht="15">
      <c r="A48" s="91" t="s">
        <v>811</v>
      </c>
      <c r="B48" s="91" t="s">
        <v>812</v>
      </c>
      <c r="C48" s="91">
        <v>2</v>
      </c>
      <c r="D48" s="133">
        <v>0.007852956408625596</v>
      </c>
      <c r="E48" s="133">
        <v>2.0293837776852097</v>
      </c>
      <c r="F48" s="91" t="s">
        <v>817</v>
      </c>
      <c r="G48" s="91" t="b">
        <v>0</v>
      </c>
      <c r="H48" s="91" t="b">
        <v>0</v>
      </c>
      <c r="I48" s="91" t="b">
        <v>0</v>
      </c>
      <c r="J48" s="91" t="b">
        <v>0</v>
      </c>
      <c r="K48" s="91" t="b">
        <v>0</v>
      </c>
      <c r="L48" s="91" t="b">
        <v>0</v>
      </c>
    </row>
    <row r="49" spans="1:12" ht="15">
      <c r="A49" s="91" t="s">
        <v>812</v>
      </c>
      <c r="B49" s="91" t="s">
        <v>228</v>
      </c>
      <c r="C49" s="91">
        <v>2</v>
      </c>
      <c r="D49" s="133">
        <v>0.007852956408625596</v>
      </c>
      <c r="E49" s="133">
        <v>2.0293837776852097</v>
      </c>
      <c r="F49" s="91" t="s">
        <v>817</v>
      </c>
      <c r="G49" s="91" t="b">
        <v>0</v>
      </c>
      <c r="H49" s="91" t="b">
        <v>0</v>
      </c>
      <c r="I49" s="91" t="b">
        <v>0</v>
      </c>
      <c r="J49" s="91" t="b">
        <v>0</v>
      </c>
      <c r="K49" s="91" t="b">
        <v>0</v>
      </c>
      <c r="L49" s="91" t="b">
        <v>0</v>
      </c>
    </row>
    <row r="50" spans="1:12" ht="15">
      <c r="A50" s="91" t="s">
        <v>228</v>
      </c>
      <c r="B50" s="91" t="s">
        <v>813</v>
      </c>
      <c r="C50" s="91">
        <v>2</v>
      </c>
      <c r="D50" s="133">
        <v>0.007852956408625596</v>
      </c>
      <c r="E50" s="133">
        <v>2.0293837776852097</v>
      </c>
      <c r="F50" s="91" t="s">
        <v>817</v>
      </c>
      <c r="G50" s="91" t="b">
        <v>0</v>
      </c>
      <c r="H50" s="91" t="b">
        <v>0</v>
      </c>
      <c r="I50" s="91" t="b">
        <v>0</v>
      </c>
      <c r="J50" s="91" t="b">
        <v>0</v>
      </c>
      <c r="K50" s="91" t="b">
        <v>0</v>
      </c>
      <c r="L50" s="91" t="b">
        <v>0</v>
      </c>
    </row>
    <row r="51" spans="1:12" ht="15">
      <c r="A51" s="91" t="s">
        <v>813</v>
      </c>
      <c r="B51" s="91" t="s">
        <v>227</v>
      </c>
      <c r="C51" s="91">
        <v>2</v>
      </c>
      <c r="D51" s="133">
        <v>0.007852956408625596</v>
      </c>
      <c r="E51" s="133">
        <v>2.0293837776852097</v>
      </c>
      <c r="F51" s="91" t="s">
        <v>817</v>
      </c>
      <c r="G51" s="91" t="b">
        <v>0</v>
      </c>
      <c r="H51" s="91" t="b">
        <v>0</v>
      </c>
      <c r="I51" s="91" t="b">
        <v>0</v>
      </c>
      <c r="J51" s="91" t="b">
        <v>0</v>
      </c>
      <c r="K51" s="91" t="b">
        <v>0</v>
      </c>
      <c r="L51" s="91" t="b">
        <v>0</v>
      </c>
    </row>
    <row r="52" spans="1:12" ht="15">
      <c r="A52" s="91" t="s">
        <v>227</v>
      </c>
      <c r="B52" s="91" t="s">
        <v>814</v>
      </c>
      <c r="C52" s="91">
        <v>2</v>
      </c>
      <c r="D52" s="133">
        <v>0.007852956408625596</v>
      </c>
      <c r="E52" s="133">
        <v>2.0293837776852097</v>
      </c>
      <c r="F52" s="91" t="s">
        <v>817</v>
      </c>
      <c r="G52" s="91" t="b">
        <v>0</v>
      </c>
      <c r="H52" s="91" t="b">
        <v>0</v>
      </c>
      <c r="I52" s="91" t="b">
        <v>0</v>
      </c>
      <c r="J52" s="91" t="b">
        <v>0</v>
      </c>
      <c r="K52" s="91" t="b">
        <v>0</v>
      </c>
      <c r="L52" s="91" t="b">
        <v>0</v>
      </c>
    </row>
    <row r="53" spans="1:12" ht="15">
      <c r="A53" s="91" t="s">
        <v>655</v>
      </c>
      <c r="B53" s="91" t="s">
        <v>656</v>
      </c>
      <c r="C53" s="91">
        <v>2</v>
      </c>
      <c r="D53" s="133">
        <v>0.011226382463992057</v>
      </c>
      <c r="E53" s="133">
        <v>1.5965970956264601</v>
      </c>
      <c r="F53" s="91" t="s">
        <v>581</v>
      </c>
      <c r="G53" s="91" t="b">
        <v>0</v>
      </c>
      <c r="H53" s="91" t="b">
        <v>0</v>
      </c>
      <c r="I53" s="91" t="b">
        <v>0</v>
      </c>
      <c r="J53" s="91" t="b">
        <v>0</v>
      </c>
      <c r="K53" s="91" t="b">
        <v>0</v>
      </c>
      <c r="L53" s="91" t="b">
        <v>0</v>
      </c>
    </row>
    <row r="54" spans="1:12" ht="15">
      <c r="A54" s="91" t="s">
        <v>658</v>
      </c>
      <c r="B54" s="91" t="s">
        <v>659</v>
      </c>
      <c r="C54" s="91">
        <v>2</v>
      </c>
      <c r="D54" s="133">
        <v>0.011226382463992057</v>
      </c>
      <c r="E54" s="133">
        <v>1.5965970956264601</v>
      </c>
      <c r="F54" s="91" t="s">
        <v>581</v>
      </c>
      <c r="G54" s="91" t="b">
        <v>0</v>
      </c>
      <c r="H54" s="91" t="b">
        <v>0</v>
      </c>
      <c r="I54" s="91" t="b">
        <v>0</v>
      </c>
      <c r="J54" s="91" t="b">
        <v>0</v>
      </c>
      <c r="K54" s="91" t="b">
        <v>0</v>
      </c>
      <c r="L54" s="91" t="b">
        <v>0</v>
      </c>
    </row>
    <row r="55" spans="1:12" ht="15">
      <c r="A55" s="91" t="s">
        <v>659</v>
      </c>
      <c r="B55" s="91" t="s">
        <v>649</v>
      </c>
      <c r="C55" s="91">
        <v>2</v>
      </c>
      <c r="D55" s="133">
        <v>0.011226382463992057</v>
      </c>
      <c r="E55" s="133">
        <v>1.1194758409067977</v>
      </c>
      <c r="F55" s="91" t="s">
        <v>581</v>
      </c>
      <c r="G55" s="91" t="b">
        <v>0</v>
      </c>
      <c r="H55" s="91" t="b">
        <v>0</v>
      </c>
      <c r="I55" s="91" t="b">
        <v>0</v>
      </c>
      <c r="J55" s="91" t="b">
        <v>0</v>
      </c>
      <c r="K55" s="91" t="b">
        <v>0</v>
      </c>
      <c r="L55" s="91" t="b">
        <v>0</v>
      </c>
    </row>
    <row r="56" spans="1:12" ht="15">
      <c r="A56" s="91" t="s">
        <v>649</v>
      </c>
      <c r="B56" s="91" t="s">
        <v>660</v>
      </c>
      <c r="C56" s="91">
        <v>2</v>
      </c>
      <c r="D56" s="133">
        <v>0.011226382463992057</v>
      </c>
      <c r="E56" s="133">
        <v>1.1194758409067977</v>
      </c>
      <c r="F56" s="91" t="s">
        <v>581</v>
      </c>
      <c r="G56" s="91" t="b">
        <v>0</v>
      </c>
      <c r="H56" s="91" t="b">
        <v>0</v>
      </c>
      <c r="I56" s="91" t="b">
        <v>0</v>
      </c>
      <c r="J56" s="91" t="b">
        <v>0</v>
      </c>
      <c r="K56" s="91" t="b">
        <v>0</v>
      </c>
      <c r="L56" s="91" t="b">
        <v>0</v>
      </c>
    </row>
    <row r="57" spans="1:12" ht="15">
      <c r="A57" s="91" t="s">
        <v>660</v>
      </c>
      <c r="B57" s="91" t="s">
        <v>661</v>
      </c>
      <c r="C57" s="91">
        <v>2</v>
      </c>
      <c r="D57" s="133">
        <v>0.011226382463992057</v>
      </c>
      <c r="E57" s="133">
        <v>1.5965970956264601</v>
      </c>
      <c r="F57" s="91" t="s">
        <v>581</v>
      </c>
      <c r="G57" s="91" t="b">
        <v>0</v>
      </c>
      <c r="H57" s="91" t="b">
        <v>0</v>
      </c>
      <c r="I57" s="91" t="b">
        <v>0</v>
      </c>
      <c r="J57" s="91" t="b">
        <v>0</v>
      </c>
      <c r="K57" s="91" t="b">
        <v>0</v>
      </c>
      <c r="L57" s="91" t="b">
        <v>0</v>
      </c>
    </row>
    <row r="58" spans="1:12" ht="15">
      <c r="A58" s="91" t="s">
        <v>661</v>
      </c>
      <c r="B58" s="91" t="s">
        <v>662</v>
      </c>
      <c r="C58" s="91">
        <v>2</v>
      </c>
      <c r="D58" s="133">
        <v>0.011226382463992057</v>
      </c>
      <c r="E58" s="133">
        <v>1.5965970956264601</v>
      </c>
      <c r="F58" s="91" t="s">
        <v>581</v>
      </c>
      <c r="G58" s="91" t="b">
        <v>0</v>
      </c>
      <c r="H58" s="91" t="b">
        <v>0</v>
      </c>
      <c r="I58" s="91" t="b">
        <v>0</v>
      </c>
      <c r="J58" s="91" t="b">
        <v>0</v>
      </c>
      <c r="K58" s="91" t="b">
        <v>0</v>
      </c>
      <c r="L58" s="91" t="b">
        <v>0</v>
      </c>
    </row>
    <row r="59" spans="1:12" ht="15">
      <c r="A59" s="91" t="s">
        <v>662</v>
      </c>
      <c r="B59" s="91" t="s">
        <v>663</v>
      </c>
      <c r="C59" s="91">
        <v>2</v>
      </c>
      <c r="D59" s="133">
        <v>0.011226382463992057</v>
      </c>
      <c r="E59" s="133">
        <v>1.5965970956264601</v>
      </c>
      <c r="F59" s="91" t="s">
        <v>581</v>
      </c>
      <c r="G59" s="91" t="b">
        <v>0</v>
      </c>
      <c r="H59" s="91" t="b">
        <v>0</v>
      </c>
      <c r="I59" s="91" t="b">
        <v>0</v>
      </c>
      <c r="J59" s="91" t="b">
        <v>1</v>
      </c>
      <c r="K59" s="91" t="b">
        <v>0</v>
      </c>
      <c r="L59" s="91" t="b">
        <v>0</v>
      </c>
    </row>
    <row r="60" spans="1:12" ht="15">
      <c r="A60" s="91" t="s">
        <v>663</v>
      </c>
      <c r="B60" s="91" t="s">
        <v>808</v>
      </c>
      <c r="C60" s="91">
        <v>2</v>
      </c>
      <c r="D60" s="133">
        <v>0.011226382463992057</v>
      </c>
      <c r="E60" s="133">
        <v>1.5965970956264601</v>
      </c>
      <c r="F60" s="91" t="s">
        <v>581</v>
      </c>
      <c r="G60" s="91" t="b">
        <v>1</v>
      </c>
      <c r="H60" s="91" t="b">
        <v>0</v>
      </c>
      <c r="I60" s="91" t="b">
        <v>0</v>
      </c>
      <c r="J60" s="91" t="b">
        <v>0</v>
      </c>
      <c r="K60" s="91" t="b">
        <v>0</v>
      </c>
      <c r="L60" s="91" t="b">
        <v>0</v>
      </c>
    </row>
    <row r="61" spans="1:12" ht="15">
      <c r="A61" s="91" t="s">
        <v>808</v>
      </c>
      <c r="B61" s="91" t="s">
        <v>809</v>
      </c>
      <c r="C61" s="91">
        <v>2</v>
      </c>
      <c r="D61" s="133">
        <v>0.011226382463992057</v>
      </c>
      <c r="E61" s="133">
        <v>1.5965970956264601</v>
      </c>
      <c r="F61" s="91" t="s">
        <v>581</v>
      </c>
      <c r="G61" s="91" t="b">
        <v>0</v>
      </c>
      <c r="H61" s="91" t="b">
        <v>0</v>
      </c>
      <c r="I61" s="91" t="b">
        <v>0</v>
      </c>
      <c r="J61" s="91" t="b">
        <v>0</v>
      </c>
      <c r="K61" s="91" t="b">
        <v>0</v>
      </c>
      <c r="L61" s="91" t="b">
        <v>0</v>
      </c>
    </row>
    <row r="62" spans="1:12" ht="15">
      <c r="A62" s="91" t="s">
        <v>809</v>
      </c>
      <c r="B62" s="91" t="s">
        <v>230</v>
      </c>
      <c r="C62" s="91">
        <v>2</v>
      </c>
      <c r="D62" s="133">
        <v>0.011226382463992057</v>
      </c>
      <c r="E62" s="133">
        <v>1.5965970956264601</v>
      </c>
      <c r="F62" s="91" t="s">
        <v>581</v>
      </c>
      <c r="G62" s="91" t="b">
        <v>0</v>
      </c>
      <c r="H62" s="91" t="b">
        <v>0</v>
      </c>
      <c r="I62" s="91" t="b">
        <v>0</v>
      </c>
      <c r="J62" s="91" t="b">
        <v>0</v>
      </c>
      <c r="K62" s="91" t="b">
        <v>0</v>
      </c>
      <c r="L62" s="91" t="b">
        <v>0</v>
      </c>
    </row>
    <row r="63" spans="1:12" ht="15">
      <c r="A63" s="91" t="s">
        <v>230</v>
      </c>
      <c r="B63" s="91" t="s">
        <v>810</v>
      </c>
      <c r="C63" s="91">
        <v>2</v>
      </c>
      <c r="D63" s="133">
        <v>0.011226382463992057</v>
      </c>
      <c r="E63" s="133">
        <v>1.5965970956264601</v>
      </c>
      <c r="F63" s="91" t="s">
        <v>581</v>
      </c>
      <c r="G63" s="91" t="b">
        <v>0</v>
      </c>
      <c r="H63" s="91" t="b">
        <v>0</v>
      </c>
      <c r="I63" s="91" t="b">
        <v>0</v>
      </c>
      <c r="J63" s="91" t="b">
        <v>0</v>
      </c>
      <c r="K63" s="91" t="b">
        <v>0</v>
      </c>
      <c r="L63" s="91" t="b">
        <v>0</v>
      </c>
    </row>
    <row r="64" spans="1:12" ht="15">
      <c r="A64" s="91" t="s">
        <v>665</v>
      </c>
      <c r="B64" s="91" t="s">
        <v>666</v>
      </c>
      <c r="C64" s="91">
        <v>2</v>
      </c>
      <c r="D64" s="133">
        <v>0</v>
      </c>
      <c r="E64" s="133">
        <v>1.290034611362518</v>
      </c>
      <c r="F64" s="91" t="s">
        <v>582</v>
      </c>
      <c r="G64" s="91" t="b">
        <v>0</v>
      </c>
      <c r="H64" s="91" t="b">
        <v>0</v>
      </c>
      <c r="I64" s="91" t="b">
        <v>0</v>
      </c>
      <c r="J64" s="91" t="b">
        <v>0</v>
      </c>
      <c r="K64" s="91" t="b">
        <v>0</v>
      </c>
      <c r="L64" s="91" t="b">
        <v>0</v>
      </c>
    </row>
    <row r="65" spans="1:12" ht="15">
      <c r="A65" s="91" t="s">
        <v>666</v>
      </c>
      <c r="B65" s="91" t="s">
        <v>229</v>
      </c>
      <c r="C65" s="91">
        <v>2</v>
      </c>
      <c r="D65" s="133">
        <v>0</v>
      </c>
      <c r="E65" s="133">
        <v>1.290034611362518</v>
      </c>
      <c r="F65" s="91" t="s">
        <v>582</v>
      </c>
      <c r="G65" s="91" t="b">
        <v>0</v>
      </c>
      <c r="H65" s="91" t="b">
        <v>0</v>
      </c>
      <c r="I65" s="91" t="b">
        <v>0</v>
      </c>
      <c r="J65" s="91" t="b">
        <v>0</v>
      </c>
      <c r="K65" s="91" t="b">
        <v>0</v>
      </c>
      <c r="L65" s="91" t="b">
        <v>0</v>
      </c>
    </row>
    <row r="66" spans="1:12" ht="15">
      <c r="A66" s="91" t="s">
        <v>229</v>
      </c>
      <c r="B66" s="91" t="s">
        <v>667</v>
      </c>
      <c r="C66" s="91">
        <v>2</v>
      </c>
      <c r="D66" s="133">
        <v>0</v>
      </c>
      <c r="E66" s="133">
        <v>1.290034611362518</v>
      </c>
      <c r="F66" s="91" t="s">
        <v>582</v>
      </c>
      <c r="G66" s="91" t="b">
        <v>0</v>
      </c>
      <c r="H66" s="91" t="b">
        <v>0</v>
      </c>
      <c r="I66" s="91" t="b">
        <v>0</v>
      </c>
      <c r="J66" s="91" t="b">
        <v>0</v>
      </c>
      <c r="K66" s="91" t="b">
        <v>0</v>
      </c>
      <c r="L66" s="91" t="b">
        <v>0</v>
      </c>
    </row>
    <row r="67" spans="1:12" ht="15">
      <c r="A67" s="91" t="s">
        <v>667</v>
      </c>
      <c r="B67" s="91" t="s">
        <v>668</v>
      </c>
      <c r="C67" s="91">
        <v>2</v>
      </c>
      <c r="D67" s="133">
        <v>0</v>
      </c>
      <c r="E67" s="133">
        <v>1.290034611362518</v>
      </c>
      <c r="F67" s="91" t="s">
        <v>582</v>
      </c>
      <c r="G67" s="91" t="b">
        <v>0</v>
      </c>
      <c r="H67" s="91" t="b">
        <v>0</v>
      </c>
      <c r="I67" s="91" t="b">
        <v>0</v>
      </c>
      <c r="J67" s="91" t="b">
        <v>0</v>
      </c>
      <c r="K67" s="91" t="b">
        <v>0</v>
      </c>
      <c r="L67" s="91" t="b">
        <v>0</v>
      </c>
    </row>
    <row r="68" spans="1:12" ht="15">
      <c r="A68" s="91" t="s">
        <v>668</v>
      </c>
      <c r="B68" s="91" t="s">
        <v>669</v>
      </c>
      <c r="C68" s="91">
        <v>2</v>
      </c>
      <c r="D68" s="133">
        <v>0</v>
      </c>
      <c r="E68" s="133">
        <v>1.290034611362518</v>
      </c>
      <c r="F68" s="91" t="s">
        <v>582</v>
      </c>
      <c r="G68" s="91" t="b">
        <v>0</v>
      </c>
      <c r="H68" s="91" t="b">
        <v>0</v>
      </c>
      <c r="I68" s="91" t="b">
        <v>0</v>
      </c>
      <c r="J68" s="91" t="b">
        <v>0</v>
      </c>
      <c r="K68" s="91" t="b">
        <v>0</v>
      </c>
      <c r="L68" s="91" t="b">
        <v>0</v>
      </c>
    </row>
    <row r="69" spans="1:12" ht="15">
      <c r="A69" s="91" t="s">
        <v>669</v>
      </c>
      <c r="B69" s="91" t="s">
        <v>670</v>
      </c>
      <c r="C69" s="91">
        <v>2</v>
      </c>
      <c r="D69" s="133">
        <v>0</v>
      </c>
      <c r="E69" s="133">
        <v>1.290034611362518</v>
      </c>
      <c r="F69" s="91" t="s">
        <v>582</v>
      </c>
      <c r="G69" s="91" t="b">
        <v>0</v>
      </c>
      <c r="H69" s="91" t="b">
        <v>0</v>
      </c>
      <c r="I69" s="91" t="b">
        <v>0</v>
      </c>
      <c r="J69" s="91" t="b">
        <v>0</v>
      </c>
      <c r="K69" s="91" t="b">
        <v>0</v>
      </c>
      <c r="L69" s="91" t="b">
        <v>0</v>
      </c>
    </row>
    <row r="70" spans="1:12" ht="15">
      <c r="A70" s="91" t="s">
        <v>670</v>
      </c>
      <c r="B70" s="91" t="s">
        <v>671</v>
      </c>
      <c r="C70" s="91">
        <v>2</v>
      </c>
      <c r="D70" s="133">
        <v>0</v>
      </c>
      <c r="E70" s="133">
        <v>1.290034611362518</v>
      </c>
      <c r="F70" s="91" t="s">
        <v>582</v>
      </c>
      <c r="G70" s="91" t="b">
        <v>0</v>
      </c>
      <c r="H70" s="91" t="b">
        <v>0</v>
      </c>
      <c r="I70" s="91" t="b">
        <v>0</v>
      </c>
      <c r="J70" s="91" t="b">
        <v>0</v>
      </c>
      <c r="K70" s="91" t="b">
        <v>0</v>
      </c>
      <c r="L70" s="91" t="b">
        <v>0</v>
      </c>
    </row>
    <row r="71" spans="1:12" ht="15">
      <c r="A71" s="91" t="s">
        <v>671</v>
      </c>
      <c r="B71" s="91" t="s">
        <v>672</v>
      </c>
      <c r="C71" s="91">
        <v>2</v>
      </c>
      <c r="D71" s="133">
        <v>0</v>
      </c>
      <c r="E71" s="133">
        <v>1.290034611362518</v>
      </c>
      <c r="F71" s="91" t="s">
        <v>582</v>
      </c>
      <c r="G71" s="91" t="b">
        <v>0</v>
      </c>
      <c r="H71" s="91" t="b">
        <v>0</v>
      </c>
      <c r="I71" s="91" t="b">
        <v>0</v>
      </c>
      <c r="J71" s="91" t="b">
        <v>0</v>
      </c>
      <c r="K71" s="91" t="b">
        <v>0</v>
      </c>
      <c r="L71" s="91" t="b">
        <v>0</v>
      </c>
    </row>
    <row r="72" spans="1:12" ht="15">
      <c r="A72" s="91" t="s">
        <v>672</v>
      </c>
      <c r="B72" s="91" t="s">
        <v>673</v>
      </c>
      <c r="C72" s="91">
        <v>2</v>
      </c>
      <c r="D72" s="133">
        <v>0</v>
      </c>
      <c r="E72" s="133">
        <v>1.290034611362518</v>
      </c>
      <c r="F72" s="91" t="s">
        <v>582</v>
      </c>
      <c r="G72" s="91" t="b">
        <v>0</v>
      </c>
      <c r="H72" s="91" t="b">
        <v>0</v>
      </c>
      <c r="I72" s="91" t="b">
        <v>0</v>
      </c>
      <c r="J72" s="91" t="b">
        <v>0</v>
      </c>
      <c r="K72" s="91" t="b">
        <v>0</v>
      </c>
      <c r="L72" s="91" t="b">
        <v>0</v>
      </c>
    </row>
    <row r="73" spans="1:12" ht="15">
      <c r="A73" s="91" t="s">
        <v>673</v>
      </c>
      <c r="B73" s="91" t="s">
        <v>811</v>
      </c>
      <c r="C73" s="91">
        <v>2</v>
      </c>
      <c r="D73" s="133">
        <v>0</v>
      </c>
      <c r="E73" s="133">
        <v>1.290034611362518</v>
      </c>
      <c r="F73" s="91" t="s">
        <v>582</v>
      </c>
      <c r="G73" s="91" t="b">
        <v>0</v>
      </c>
      <c r="H73" s="91" t="b">
        <v>0</v>
      </c>
      <c r="I73" s="91" t="b">
        <v>0</v>
      </c>
      <c r="J73" s="91" t="b">
        <v>0</v>
      </c>
      <c r="K73" s="91" t="b">
        <v>0</v>
      </c>
      <c r="L73" s="91" t="b">
        <v>0</v>
      </c>
    </row>
    <row r="74" spans="1:12" ht="15">
      <c r="A74" s="91" t="s">
        <v>811</v>
      </c>
      <c r="B74" s="91" t="s">
        <v>812</v>
      </c>
      <c r="C74" s="91">
        <v>2</v>
      </c>
      <c r="D74" s="133">
        <v>0</v>
      </c>
      <c r="E74" s="133">
        <v>1.290034611362518</v>
      </c>
      <c r="F74" s="91" t="s">
        <v>582</v>
      </c>
      <c r="G74" s="91" t="b">
        <v>0</v>
      </c>
      <c r="H74" s="91" t="b">
        <v>0</v>
      </c>
      <c r="I74" s="91" t="b">
        <v>0</v>
      </c>
      <c r="J74" s="91" t="b">
        <v>0</v>
      </c>
      <c r="K74" s="91" t="b">
        <v>0</v>
      </c>
      <c r="L74" s="91" t="b">
        <v>0</v>
      </c>
    </row>
    <row r="75" spans="1:12" ht="15">
      <c r="A75" s="91" t="s">
        <v>812</v>
      </c>
      <c r="B75" s="91" t="s">
        <v>228</v>
      </c>
      <c r="C75" s="91">
        <v>2</v>
      </c>
      <c r="D75" s="133">
        <v>0</v>
      </c>
      <c r="E75" s="133">
        <v>1.290034611362518</v>
      </c>
      <c r="F75" s="91" t="s">
        <v>582</v>
      </c>
      <c r="G75" s="91" t="b">
        <v>0</v>
      </c>
      <c r="H75" s="91" t="b">
        <v>0</v>
      </c>
      <c r="I75" s="91" t="b">
        <v>0</v>
      </c>
      <c r="J75" s="91" t="b">
        <v>0</v>
      </c>
      <c r="K75" s="91" t="b">
        <v>0</v>
      </c>
      <c r="L75" s="91" t="b">
        <v>0</v>
      </c>
    </row>
    <row r="76" spans="1:12" ht="15">
      <c r="A76" s="91" t="s">
        <v>228</v>
      </c>
      <c r="B76" s="91" t="s">
        <v>813</v>
      </c>
      <c r="C76" s="91">
        <v>2</v>
      </c>
      <c r="D76" s="133">
        <v>0</v>
      </c>
      <c r="E76" s="133">
        <v>1.290034611362518</v>
      </c>
      <c r="F76" s="91" t="s">
        <v>582</v>
      </c>
      <c r="G76" s="91" t="b">
        <v>0</v>
      </c>
      <c r="H76" s="91" t="b">
        <v>0</v>
      </c>
      <c r="I76" s="91" t="b">
        <v>0</v>
      </c>
      <c r="J76" s="91" t="b">
        <v>0</v>
      </c>
      <c r="K76" s="91" t="b">
        <v>0</v>
      </c>
      <c r="L76" s="91" t="b">
        <v>0</v>
      </c>
    </row>
    <row r="77" spans="1:12" ht="15">
      <c r="A77" s="91" t="s">
        <v>813</v>
      </c>
      <c r="B77" s="91" t="s">
        <v>227</v>
      </c>
      <c r="C77" s="91">
        <v>2</v>
      </c>
      <c r="D77" s="133">
        <v>0</v>
      </c>
      <c r="E77" s="133">
        <v>1.290034611362518</v>
      </c>
      <c r="F77" s="91" t="s">
        <v>582</v>
      </c>
      <c r="G77" s="91" t="b">
        <v>0</v>
      </c>
      <c r="H77" s="91" t="b">
        <v>0</v>
      </c>
      <c r="I77" s="91" t="b">
        <v>0</v>
      </c>
      <c r="J77" s="91" t="b">
        <v>0</v>
      </c>
      <c r="K77" s="91" t="b">
        <v>0</v>
      </c>
      <c r="L77" s="91" t="b">
        <v>0</v>
      </c>
    </row>
    <row r="78" spans="1:12" ht="15">
      <c r="A78" s="91" t="s">
        <v>227</v>
      </c>
      <c r="B78" s="91" t="s">
        <v>814</v>
      </c>
      <c r="C78" s="91">
        <v>2</v>
      </c>
      <c r="D78" s="133">
        <v>0</v>
      </c>
      <c r="E78" s="133">
        <v>1.290034611362518</v>
      </c>
      <c r="F78" s="91" t="s">
        <v>582</v>
      </c>
      <c r="G78" s="91" t="b">
        <v>0</v>
      </c>
      <c r="H78" s="91" t="b">
        <v>0</v>
      </c>
      <c r="I78" s="91" t="b">
        <v>0</v>
      </c>
      <c r="J78" s="91" t="b">
        <v>0</v>
      </c>
      <c r="K78" s="91" t="b">
        <v>0</v>
      </c>
      <c r="L78" s="91" t="b">
        <v>0</v>
      </c>
    </row>
    <row r="79" spans="1:12" ht="15">
      <c r="A79" s="91" t="s">
        <v>652</v>
      </c>
      <c r="B79" s="91" t="s">
        <v>653</v>
      </c>
      <c r="C79" s="91">
        <v>4</v>
      </c>
      <c r="D79" s="133">
        <v>0</v>
      </c>
      <c r="E79" s="133">
        <v>1.161368002234975</v>
      </c>
      <c r="F79" s="91" t="s">
        <v>584</v>
      </c>
      <c r="G79" s="91" t="b">
        <v>0</v>
      </c>
      <c r="H79" s="91" t="b">
        <v>0</v>
      </c>
      <c r="I79" s="91" t="b">
        <v>0</v>
      </c>
      <c r="J79" s="91" t="b">
        <v>1</v>
      </c>
      <c r="K79" s="91" t="b">
        <v>0</v>
      </c>
      <c r="L79" s="91" t="b">
        <v>0</v>
      </c>
    </row>
    <row r="80" spans="1:12" ht="15">
      <c r="A80" s="91" t="s">
        <v>653</v>
      </c>
      <c r="B80" s="91" t="s">
        <v>677</v>
      </c>
      <c r="C80" s="91">
        <v>4</v>
      </c>
      <c r="D80" s="133">
        <v>0</v>
      </c>
      <c r="E80" s="133">
        <v>1.161368002234975</v>
      </c>
      <c r="F80" s="91" t="s">
        <v>584</v>
      </c>
      <c r="G80" s="91" t="b">
        <v>1</v>
      </c>
      <c r="H80" s="91" t="b">
        <v>0</v>
      </c>
      <c r="I80" s="91" t="b">
        <v>0</v>
      </c>
      <c r="J80" s="91" t="b">
        <v>0</v>
      </c>
      <c r="K80" s="91" t="b">
        <v>0</v>
      </c>
      <c r="L80" s="91" t="b">
        <v>0</v>
      </c>
    </row>
    <row r="81" spans="1:12" ht="15">
      <c r="A81" s="91" t="s">
        <v>677</v>
      </c>
      <c r="B81" s="91" t="s">
        <v>678</v>
      </c>
      <c r="C81" s="91">
        <v>4</v>
      </c>
      <c r="D81" s="133">
        <v>0</v>
      </c>
      <c r="E81" s="133">
        <v>1.161368002234975</v>
      </c>
      <c r="F81" s="91" t="s">
        <v>584</v>
      </c>
      <c r="G81" s="91" t="b">
        <v>0</v>
      </c>
      <c r="H81" s="91" t="b">
        <v>0</v>
      </c>
      <c r="I81" s="91" t="b">
        <v>0</v>
      </c>
      <c r="J81" s="91" t="b">
        <v>0</v>
      </c>
      <c r="K81" s="91" t="b">
        <v>0</v>
      </c>
      <c r="L81" s="91" t="b">
        <v>0</v>
      </c>
    </row>
    <row r="82" spans="1:12" ht="15">
      <c r="A82" s="91" t="s">
        <v>678</v>
      </c>
      <c r="B82" s="91" t="s">
        <v>679</v>
      </c>
      <c r="C82" s="91">
        <v>4</v>
      </c>
      <c r="D82" s="133">
        <v>0</v>
      </c>
      <c r="E82" s="133">
        <v>1.161368002234975</v>
      </c>
      <c r="F82" s="91" t="s">
        <v>584</v>
      </c>
      <c r="G82" s="91" t="b">
        <v>0</v>
      </c>
      <c r="H82" s="91" t="b">
        <v>0</v>
      </c>
      <c r="I82" s="91" t="b">
        <v>0</v>
      </c>
      <c r="J82" s="91" t="b">
        <v>0</v>
      </c>
      <c r="K82" s="91" t="b">
        <v>0</v>
      </c>
      <c r="L82" s="91" t="b">
        <v>0</v>
      </c>
    </row>
    <row r="83" spans="1:12" ht="15">
      <c r="A83" s="91" t="s">
        <v>679</v>
      </c>
      <c r="B83" s="91" t="s">
        <v>650</v>
      </c>
      <c r="C83" s="91">
        <v>4</v>
      </c>
      <c r="D83" s="133">
        <v>0</v>
      </c>
      <c r="E83" s="133">
        <v>0.8603380065709938</v>
      </c>
      <c r="F83" s="91" t="s">
        <v>584</v>
      </c>
      <c r="G83" s="91" t="b">
        <v>0</v>
      </c>
      <c r="H83" s="91" t="b">
        <v>0</v>
      </c>
      <c r="I83" s="91" t="b">
        <v>0</v>
      </c>
      <c r="J83" s="91" t="b">
        <v>0</v>
      </c>
      <c r="K83" s="91" t="b">
        <v>0</v>
      </c>
      <c r="L83" s="91" t="b">
        <v>0</v>
      </c>
    </row>
    <row r="84" spans="1:12" ht="15">
      <c r="A84" s="91" t="s">
        <v>650</v>
      </c>
      <c r="B84" s="91" t="s">
        <v>680</v>
      </c>
      <c r="C84" s="91">
        <v>4</v>
      </c>
      <c r="D84" s="133">
        <v>0</v>
      </c>
      <c r="E84" s="133">
        <v>0.8603380065709938</v>
      </c>
      <c r="F84" s="91" t="s">
        <v>584</v>
      </c>
      <c r="G84" s="91" t="b">
        <v>0</v>
      </c>
      <c r="H84" s="91" t="b">
        <v>0</v>
      </c>
      <c r="I84" s="91" t="b">
        <v>0</v>
      </c>
      <c r="J84" s="91" t="b">
        <v>0</v>
      </c>
      <c r="K84" s="91" t="b">
        <v>0</v>
      </c>
      <c r="L84" s="91" t="b">
        <v>0</v>
      </c>
    </row>
    <row r="85" spans="1:12" ht="15">
      <c r="A85" s="91" t="s">
        <v>680</v>
      </c>
      <c r="B85" s="91" t="s">
        <v>650</v>
      </c>
      <c r="C85" s="91">
        <v>4</v>
      </c>
      <c r="D85" s="133">
        <v>0</v>
      </c>
      <c r="E85" s="133">
        <v>0.8603380065709938</v>
      </c>
      <c r="F85" s="91" t="s">
        <v>584</v>
      </c>
      <c r="G85" s="91" t="b">
        <v>0</v>
      </c>
      <c r="H85" s="91" t="b">
        <v>0</v>
      </c>
      <c r="I85" s="91" t="b">
        <v>0</v>
      </c>
      <c r="J85" s="91" t="b">
        <v>0</v>
      </c>
      <c r="K85" s="91" t="b">
        <v>0</v>
      </c>
      <c r="L85" s="91" t="b">
        <v>0</v>
      </c>
    </row>
    <row r="86" spans="1:12" ht="15">
      <c r="A86" s="91" t="s">
        <v>650</v>
      </c>
      <c r="B86" s="91" t="s">
        <v>681</v>
      </c>
      <c r="C86" s="91">
        <v>4</v>
      </c>
      <c r="D86" s="133">
        <v>0</v>
      </c>
      <c r="E86" s="133">
        <v>0.8603380065709938</v>
      </c>
      <c r="F86" s="91" t="s">
        <v>584</v>
      </c>
      <c r="G86" s="91" t="b">
        <v>0</v>
      </c>
      <c r="H86" s="91" t="b">
        <v>0</v>
      </c>
      <c r="I86" s="91" t="b">
        <v>0</v>
      </c>
      <c r="J86" s="91" t="b">
        <v>0</v>
      </c>
      <c r="K86" s="91" t="b">
        <v>0</v>
      </c>
      <c r="L86" s="91" t="b">
        <v>0</v>
      </c>
    </row>
    <row r="87" spans="1:12" ht="15">
      <c r="A87" s="91" t="s">
        <v>681</v>
      </c>
      <c r="B87" s="91" t="s">
        <v>682</v>
      </c>
      <c r="C87" s="91">
        <v>4</v>
      </c>
      <c r="D87" s="133">
        <v>0</v>
      </c>
      <c r="E87" s="133">
        <v>1.161368002234975</v>
      </c>
      <c r="F87" s="91" t="s">
        <v>584</v>
      </c>
      <c r="G87" s="91" t="b">
        <v>0</v>
      </c>
      <c r="H87" s="91" t="b">
        <v>0</v>
      </c>
      <c r="I87" s="91" t="b">
        <v>0</v>
      </c>
      <c r="J87" s="91" t="b">
        <v>0</v>
      </c>
      <c r="K87" s="91" t="b">
        <v>0</v>
      </c>
      <c r="L87" s="91" t="b">
        <v>0</v>
      </c>
    </row>
    <row r="88" spans="1:12" ht="15">
      <c r="A88" s="91" t="s">
        <v>682</v>
      </c>
      <c r="B88" s="91" t="s">
        <v>683</v>
      </c>
      <c r="C88" s="91">
        <v>4</v>
      </c>
      <c r="D88" s="133">
        <v>0</v>
      </c>
      <c r="E88" s="133">
        <v>1.161368002234975</v>
      </c>
      <c r="F88" s="91" t="s">
        <v>584</v>
      </c>
      <c r="G88" s="91" t="b">
        <v>0</v>
      </c>
      <c r="H88" s="91" t="b">
        <v>0</v>
      </c>
      <c r="I88" s="91" t="b">
        <v>0</v>
      </c>
      <c r="J88" s="91" t="b">
        <v>0</v>
      </c>
      <c r="K88" s="91" t="b">
        <v>0</v>
      </c>
      <c r="L88" s="91" t="b">
        <v>0</v>
      </c>
    </row>
    <row r="89" spans="1:12" ht="15">
      <c r="A89" s="91" t="s">
        <v>683</v>
      </c>
      <c r="B89" s="91" t="s">
        <v>795</v>
      </c>
      <c r="C89" s="91">
        <v>4</v>
      </c>
      <c r="D89" s="133">
        <v>0</v>
      </c>
      <c r="E89" s="133">
        <v>1.161368002234975</v>
      </c>
      <c r="F89" s="91" t="s">
        <v>584</v>
      </c>
      <c r="G89" s="91" t="b">
        <v>0</v>
      </c>
      <c r="H89" s="91" t="b">
        <v>0</v>
      </c>
      <c r="I89" s="91" t="b">
        <v>0</v>
      </c>
      <c r="J89" s="91" t="b">
        <v>0</v>
      </c>
      <c r="K89" s="91" t="b">
        <v>0</v>
      </c>
      <c r="L89" s="91" t="b">
        <v>0</v>
      </c>
    </row>
    <row r="90" spans="1:12" ht="15">
      <c r="A90" s="91" t="s">
        <v>795</v>
      </c>
      <c r="B90" s="91" t="s">
        <v>796</v>
      </c>
      <c r="C90" s="91">
        <v>4</v>
      </c>
      <c r="D90" s="133">
        <v>0</v>
      </c>
      <c r="E90" s="133">
        <v>1.161368002234975</v>
      </c>
      <c r="F90" s="91" t="s">
        <v>584</v>
      </c>
      <c r="G90" s="91" t="b">
        <v>0</v>
      </c>
      <c r="H90" s="91" t="b">
        <v>0</v>
      </c>
      <c r="I90" s="91" t="b">
        <v>0</v>
      </c>
      <c r="J90" s="91" t="b">
        <v>0</v>
      </c>
      <c r="K90" s="91" t="b">
        <v>0</v>
      </c>
      <c r="L90" s="91" t="b">
        <v>0</v>
      </c>
    </row>
    <row r="91" spans="1:12" ht="15">
      <c r="A91" s="91" t="s">
        <v>796</v>
      </c>
      <c r="B91" s="91" t="s">
        <v>649</v>
      </c>
      <c r="C91" s="91">
        <v>4</v>
      </c>
      <c r="D91" s="133">
        <v>0</v>
      </c>
      <c r="E91" s="133">
        <v>1.161368002234975</v>
      </c>
      <c r="F91" s="91" t="s">
        <v>584</v>
      </c>
      <c r="G91" s="91" t="b">
        <v>0</v>
      </c>
      <c r="H91" s="91" t="b">
        <v>0</v>
      </c>
      <c r="I91" s="91" t="b">
        <v>0</v>
      </c>
      <c r="J91" s="91" t="b">
        <v>0</v>
      </c>
      <c r="K91" s="91" t="b">
        <v>0</v>
      </c>
      <c r="L91" s="91" t="b">
        <v>0</v>
      </c>
    </row>
    <row r="92" spans="1:12" ht="15">
      <c r="A92" s="91" t="s">
        <v>215</v>
      </c>
      <c r="B92" s="91" t="s">
        <v>652</v>
      </c>
      <c r="C92" s="91">
        <v>3</v>
      </c>
      <c r="D92" s="133">
        <v>0.006045422739111287</v>
      </c>
      <c r="E92" s="133">
        <v>1.2863067388432747</v>
      </c>
      <c r="F92" s="91" t="s">
        <v>584</v>
      </c>
      <c r="G92" s="91" t="b">
        <v>0</v>
      </c>
      <c r="H92" s="91" t="b">
        <v>0</v>
      </c>
      <c r="I92" s="91" t="b">
        <v>0</v>
      </c>
      <c r="J92" s="91" t="b">
        <v>0</v>
      </c>
      <c r="K92" s="91" t="b">
        <v>0</v>
      </c>
      <c r="L92" s="91" t="b">
        <v>0</v>
      </c>
    </row>
    <row r="93" spans="1:12" ht="15">
      <c r="A93" s="91" t="s">
        <v>649</v>
      </c>
      <c r="B93" s="91" t="s">
        <v>798</v>
      </c>
      <c r="C93" s="91">
        <v>3</v>
      </c>
      <c r="D93" s="133">
        <v>0.006045422739111287</v>
      </c>
      <c r="E93" s="133">
        <v>1.2863067388432747</v>
      </c>
      <c r="F93" s="91" t="s">
        <v>584</v>
      </c>
      <c r="G93" s="91" t="b">
        <v>0</v>
      </c>
      <c r="H93" s="91" t="b">
        <v>0</v>
      </c>
      <c r="I93" s="91" t="b">
        <v>0</v>
      </c>
      <c r="J93" s="91" t="b">
        <v>0</v>
      </c>
      <c r="K93" s="91" t="b">
        <v>0</v>
      </c>
      <c r="L9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580</v>
      </c>
      <c r="BB2" s="13" t="s">
        <v>594</v>
      </c>
      <c r="BC2" s="13" t="s">
        <v>595</v>
      </c>
      <c r="BD2" s="67" t="s">
        <v>830</v>
      </c>
      <c r="BE2" s="67" t="s">
        <v>831</v>
      </c>
      <c r="BF2" s="67" t="s">
        <v>832</v>
      </c>
      <c r="BG2" s="67" t="s">
        <v>833</v>
      </c>
      <c r="BH2" s="67" t="s">
        <v>834</v>
      </c>
      <c r="BI2" s="67" t="s">
        <v>835</v>
      </c>
      <c r="BJ2" s="67" t="s">
        <v>836</v>
      </c>
      <c r="BK2" s="67" t="s">
        <v>837</v>
      </c>
      <c r="BL2" s="67" t="s">
        <v>838</v>
      </c>
    </row>
    <row r="3" spans="1:64" ht="15" customHeight="1">
      <c r="A3" s="84" t="s">
        <v>212</v>
      </c>
      <c r="B3" s="84" t="s">
        <v>223</v>
      </c>
      <c r="C3" s="53"/>
      <c r="D3" s="54"/>
      <c r="E3" s="65"/>
      <c r="F3" s="55"/>
      <c r="G3" s="53"/>
      <c r="H3" s="57"/>
      <c r="I3" s="56"/>
      <c r="J3" s="56"/>
      <c r="K3" s="36" t="s">
        <v>65</v>
      </c>
      <c r="L3" s="62">
        <v>3</v>
      </c>
      <c r="M3" s="62"/>
      <c r="N3" s="63"/>
      <c r="O3" s="85" t="s">
        <v>238</v>
      </c>
      <c r="P3" s="87">
        <v>43622.92899305555</v>
      </c>
      <c r="Q3" s="85" t="s">
        <v>239</v>
      </c>
      <c r="R3" s="89" t="s">
        <v>253</v>
      </c>
      <c r="S3" s="85" t="s">
        <v>260</v>
      </c>
      <c r="T3" s="85" t="s">
        <v>265</v>
      </c>
      <c r="U3" s="85"/>
      <c r="V3" s="89" t="s">
        <v>273</v>
      </c>
      <c r="W3" s="87">
        <v>43622.92899305555</v>
      </c>
      <c r="X3" s="89" t="s">
        <v>281</v>
      </c>
      <c r="Y3" s="85"/>
      <c r="Z3" s="85"/>
      <c r="AA3" s="91" t="s">
        <v>297</v>
      </c>
      <c r="AB3" s="85"/>
      <c r="AC3" s="85" t="b">
        <v>0</v>
      </c>
      <c r="AD3" s="85">
        <v>5</v>
      </c>
      <c r="AE3" s="91" t="s">
        <v>313</v>
      </c>
      <c r="AF3" s="85" t="b">
        <v>0</v>
      </c>
      <c r="AG3" s="85" t="s">
        <v>314</v>
      </c>
      <c r="AH3" s="85"/>
      <c r="AI3" s="91" t="s">
        <v>313</v>
      </c>
      <c r="AJ3" s="85" t="b">
        <v>0</v>
      </c>
      <c r="AK3" s="85">
        <v>3</v>
      </c>
      <c r="AL3" s="91" t="s">
        <v>313</v>
      </c>
      <c r="AM3" s="85" t="s">
        <v>317</v>
      </c>
      <c r="AN3" s="85" t="b">
        <v>0</v>
      </c>
      <c r="AO3" s="91" t="s">
        <v>297</v>
      </c>
      <c r="AP3" s="85" t="s">
        <v>321</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215</v>
      </c>
      <c r="C4" s="53"/>
      <c r="D4" s="54"/>
      <c r="E4" s="65"/>
      <c r="F4" s="55"/>
      <c r="G4" s="53"/>
      <c r="H4" s="57"/>
      <c r="I4" s="56"/>
      <c r="J4" s="56"/>
      <c r="K4" s="36" t="s">
        <v>65</v>
      </c>
      <c r="L4" s="83">
        <v>4</v>
      </c>
      <c r="M4" s="83"/>
      <c r="N4" s="63"/>
      <c r="O4" s="86" t="s">
        <v>238</v>
      </c>
      <c r="P4" s="88">
        <v>43628.06085648148</v>
      </c>
      <c r="Q4" s="86" t="s">
        <v>240</v>
      </c>
      <c r="R4" s="86"/>
      <c r="S4" s="86"/>
      <c r="T4" s="86" t="s">
        <v>266</v>
      </c>
      <c r="U4" s="86"/>
      <c r="V4" s="90" t="s">
        <v>274</v>
      </c>
      <c r="W4" s="88">
        <v>43628.06085648148</v>
      </c>
      <c r="X4" s="90" t="s">
        <v>282</v>
      </c>
      <c r="Y4" s="86"/>
      <c r="Z4" s="86"/>
      <c r="AA4" s="92" t="s">
        <v>298</v>
      </c>
      <c r="AB4" s="86"/>
      <c r="AC4" s="86" t="b">
        <v>0</v>
      </c>
      <c r="AD4" s="86">
        <v>0</v>
      </c>
      <c r="AE4" s="92" t="s">
        <v>313</v>
      </c>
      <c r="AF4" s="86" t="b">
        <v>0</v>
      </c>
      <c r="AG4" s="86" t="s">
        <v>314</v>
      </c>
      <c r="AH4" s="86"/>
      <c r="AI4" s="92" t="s">
        <v>313</v>
      </c>
      <c r="AJ4" s="86" t="b">
        <v>0</v>
      </c>
      <c r="AK4" s="86">
        <v>3</v>
      </c>
      <c r="AL4" s="92" t="s">
        <v>300</v>
      </c>
      <c r="AM4" s="86" t="s">
        <v>318</v>
      </c>
      <c r="AN4" s="86" t="b">
        <v>0</v>
      </c>
      <c r="AO4" s="92" t="s">
        <v>300</v>
      </c>
      <c r="AP4" s="86" t="s">
        <v>176</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v>1</v>
      </c>
      <c r="BE4" s="52">
        <v>4.166666666666667</v>
      </c>
      <c r="BF4" s="51">
        <v>0</v>
      </c>
      <c r="BG4" s="52">
        <v>0</v>
      </c>
      <c r="BH4" s="51">
        <v>0</v>
      </c>
      <c r="BI4" s="52">
        <v>0</v>
      </c>
      <c r="BJ4" s="51">
        <v>23</v>
      </c>
      <c r="BK4" s="52">
        <v>95.83333333333333</v>
      </c>
      <c r="BL4" s="51">
        <v>24</v>
      </c>
    </row>
    <row r="5" spans="1:64" ht="15">
      <c r="A5" s="84" t="s">
        <v>214</v>
      </c>
      <c r="B5" s="84" t="s">
        <v>215</v>
      </c>
      <c r="C5" s="53"/>
      <c r="D5" s="54"/>
      <c r="E5" s="65"/>
      <c r="F5" s="55"/>
      <c r="G5" s="53"/>
      <c r="H5" s="57"/>
      <c r="I5" s="56"/>
      <c r="J5" s="56"/>
      <c r="K5" s="36" t="s">
        <v>65</v>
      </c>
      <c r="L5" s="83">
        <v>5</v>
      </c>
      <c r="M5" s="83"/>
      <c r="N5" s="63"/>
      <c r="O5" s="86" t="s">
        <v>238</v>
      </c>
      <c r="P5" s="88">
        <v>43628.06351851852</v>
      </c>
      <c r="Q5" s="86" t="s">
        <v>240</v>
      </c>
      <c r="R5" s="86"/>
      <c r="S5" s="86"/>
      <c r="T5" s="86" t="s">
        <v>266</v>
      </c>
      <c r="U5" s="86"/>
      <c r="V5" s="90" t="s">
        <v>275</v>
      </c>
      <c r="W5" s="88">
        <v>43628.06351851852</v>
      </c>
      <c r="X5" s="90" t="s">
        <v>283</v>
      </c>
      <c r="Y5" s="86"/>
      <c r="Z5" s="86"/>
      <c r="AA5" s="92" t="s">
        <v>299</v>
      </c>
      <c r="AB5" s="86"/>
      <c r="AC5" s="86" t="b">
        <v>0</v>
      </c>
      <c r="AD5" s="86">
        <v>0</v>
      </c>
      <c r="AE5" s="92" t="s">
        <v>313</v>
      </c>
      <c r="AF5" s="86" t="b">
        <v>0</v>
      </c>
      <c r="AG5" s="86" t="s">
        <v>314</v>
      </c>
      <c r="AH5" s="86"/>
      <c r="AI5" s="92" t="s">
        <v>313</v>
      </c>
      <c r="AJ5" s="86" t="b">
        <v>0</v>
      </c>
      <c r="AK5" s="86">
        <v>3</v>
      </c>
      <c r="AL5" s="92" t="s">
        <v>300</v>
      </c>
      <c r="AM5" s="86" t="s">
        <v>318</v>
      </c>
      <c r="AN5" s="86" t="b">
        <v>0</v>
      </c>
      <c r="AO5" s="92" t="s">
        <v>300</v>
      </c>
      <c r="AP5" s="86" t="s">
        <v>176</v>
      </c>
      <c r="AQ5" s="86">
        <v>0</v>
      </c>
      <c r="AR5" s="86">
        <v>0</v>
      </c>
      <c r="AS5" s="86"/>
      <c r="AT5" s="86"/>
      <c r="AU5" s="86"/>
      <c r="AV5" s="86"/>
      <c r="AW5" s="86"/>
      <c r="AX5" s="86"/>
      <c r="AY5" s="86"/>
      <c r="AZ5" s="86"/>
      <c r="BA5">
        <v>1</v>
      </c>
      <c r="BB5" s="85" t="str">
        <f>REPLACE(INDEX(GroupVertices[Group],MATCH(Edges24[[#This Row],[Vertex 1]],GroupVertices[Vertex],0)),1,1,"")</f>
        <v>4</v>
      </c>
      <c r="BC5" s="85" t="str">
        <f>REPLACE(INDEX(GroupVertices[Group],MATCH(Edges24[[#This Row],[Vertex 2]],GroupVertices[Vertex],0)),1,1,"")</f>
        <v>4</v>
      </c>
      <c r="BD5" s="51">
        <v>1</v>
      </c>
      <c r="BE5" s="52">
        <v>4.166666666666667</v>
      </c>
      <c r="BF5" s="51">
        <v>0</v>
      </c>
      <c r="BG5" s="52">
        <v>0</v>
      </c>
      <c r="BH5" s="51">
        <v>0</v>
      </c>
      <c r="BI5" s="52">
        <v>0</v>
      </c>
      <c r="BJ5" s="51">
        <v>23</v>
      </c>
      <c r="BK5" s="52">
        <v>95.83333333333333</v>
      </c>
      <c r="BL5" s="51">
        <v>24</v>
      </c>
    </row>
    <row r="6" spans="1:64" ht="15">
      <c r="A6" s="84" t="s">
        <v>215</v>
      </c>
      <c r="B6" s="84" t="s">
        <v>215</v>
      </c>
      <c r="C6" s="53"/>
      <c r="D6" s="54"/>
      <c r="E6" s="65"/>
      <c r="F6" s="55"/>
      <c r="G6" s="53"/>
      <c r="H6" s="57"/>
      <c r="I6" s="56"/>
      <c r="J6" s="56"/>
      <c r="K6" s="36" t="s">
        <v>65</v>
      </c>
      <c r="L6" s="83">
        <v>6</v>
      </c>
      <c r="M6" s="83"/>
      <c r="N6" s="63"/>
      <c r="O6" s="86" t="s">
        <v>176</v>
      </c>
      <c r="P6" s="88">
        <v>43627.98539351852</v>
      </c>
      <c r="Q6" s="86" t="s">
        <v>241</v>
      </c>
      <c r="R6" s="86"/>
      <c r="S6" s="86"/>
      <c r="T6" s="86" t="s">
        <v>266</v>
      </c>
      <c r="U6" s="90" t="s">
        <v>269</v>
      </c>
      <c r="V6" s="90" t="s">
        <v>269</v>
      </c>
      <c r="W6" s="88">
        <v>43627.98539351852</v>
      </c>
      <c r="X6" s="90" t="s">
        <v>284</v>
      </c>
      <c r="Y6" s="86"/>
      <c r="Z6" s="86"/>
      <c r="AA6" s="92" t="s">
        <v>300</v>
      </c>
      <c r="AB6" s="86"/>
      <c r="AC6" s="86" t="b">
        <v>0</v>
      </c>
      <c r="AD6" s="86">
        <v>5</v>
      </c>
      <c r="AE6" s="92" t="s">
        <v>313</v>
      </c>
      <c r="AF6" s="86" t="b">
        <v>0</v>
      </c>
      <c r="AG6" s="86" t="s">
        <v>314</v>
      </c>
      <c r="AH6" s="86"/>
      <c r="AI6" s="92" t="s">
        <v>313</v>
      </c>
      <c r="AJ6" s="86" t="b">
        <v>0</v>
      </c>
      <c r="AK6" s="86">
        <v>3</v>
      </c>
      <c r="AL6" s="92" t="s">
        <v>313</v>
      </c>
      <c r="AM6" s="86" t="s">
        <v>318</v>
      </c>
      <c r="AN6" s="86" t="b">
        <v>0</v>
      </c>
      <c r="AO6" s="92" t="s">
        <v>300</v>
      </c>
      <c r="AP6" s="86" t="s">
        <v>176</v>
      </c>
      <c r="AQ6" s="86">
        <v>0</v>
      </c>
      <c r="AR6" s="86">
        <v>0</v>
      </c>
      <c r="AS6" s="86"/>
      <c r="AT6" s="86"/>
      <c r="AU6" s="86"/>
      <c r="AV6" s="86"/>
      <c r="AW6" s="86"/>
      <c r="AX6" s="86"/>
      <c r="AY6" s="86"/>
      <c r="AZ6" s="86"/>
      <c r="BA6">
        <v>1</v>
      </c>
      <c r="BB6" s="85" t="str">
        <f>REPLACE(INDEX(GroupVertices[Group],MATCH(Edges24[[#This Row],[Vertex 1]],GroupVertices[Vertex],0)),1,1,"")</f>
        <v>4</v>
      </c>
      <c r="BC6" s="85" t="str">
        <f>REPLACE(INDEX(GroupVertices[Group],MATCH(Edges24[[#This Row],[Vertex 2]],GroupVertices[Vertex],0)),1,1,"")</f>
        <v>4</v>
      </c>
      <c r="BD6" s="51">
        <v>1</v>
      </c>
      <c r="BE6" s="52">
        <v>4.761904761904762</v>
      </c>
      <c r="BF6" s="51">
        <v>0</v>
      </c>
      <c r="BG6" s="52">
        <v>0</v>
      </c>
      <c r="BH6" s="51">
        <v>0</v>
      </c>
      <c r="BI6" s="52">
        <v>0</v>
      </c>
      <c r="BJ6" s="51">
        <v>20</v>
      </c>
      <c r="BK6" s="52">
        <v>95.23809523809524</v>
      </c>
      <c r="BL6" s="51">
        <v>21</v>
      </c>
    </row>
    <row r="7" spans="1:64" ht="15">
      <c r="A7" s="84" t="s">
        <v>216</v>
      </c>
      <c r="B7" s="84" t="s">
        <v>215</v>
      </c>
      <c r="C7" s="53"/>
      <c r="D7" s="54"/>
      <c r="E7" s="65"/>
      <c r="F7" s="55"/>
      <c r="G7" s="53"/>
      <c r="H7" s="57"/>
      <c r="I7" s="56"/>
      <c r="J7" s="56"/>
      <c r="K7" s="36" t="s">
        <v>65</v>
      </c>
      <c r="L7" s="83">
        <v>7</v>
      </c>
      <c r="M7" s="83"/>
      <c r="N7" s="63"/>
      <c r="O7" s="86" t="s">
        <v>238</v>
      </c>
      <c r="P7" s="88">
        <v>43628.147314814814</v>
      </c>
      <c r="Q7" s="86" t="s">
        <v>240</v>
      </c>
      <c r="R7" s="86"/>
      <c r="S7" s="86"/>
      <c r="T7" s="86" t="s">
        <v>266</v>
      </c>
      <c r="U7" s="86"/>
      <c r="V7" s="90" t="s">
        <v>276</v>
      </c>
      <c r="W7" s="88">
        <v>43628.147314814814</v>
      </c>
      <c r="X7" s="90" t="s">
        <v>285</v>
      </c>
      <c r="Y7" s="86"/>
      <c r="Z7" s="86"/>
      <c r="AA7" s="92" t="s">
        <v>301</v>
      </c>
      <c r="AB7" s="86"/>
      <c r="AC7" s="86" t="b">
        <v>0</v>
      </c>
      <c r="AD7" s="86">
        <v>0</v>
      </c>
      <c r="AE7" s="92" t="s">
        <v>313</v>
      </c>
      <c r="AF7" s="86" t="b">
        <v>0</v>
      </c>
      <c r="AG7" s="86" t="s">
        <v>314</v>
      </c>
      <c r="AH7" s="86"/>
      <c r="AI7" s="92" t="s">
        <v>313</v>
      </c>
      <c r="AJ7" s="86" t="b">
        <v>0</v>
      </c>
      <c r="AK7" s="86">
        <v>3</v>
      </c>
      <c r="AL7" s="92" t="s">
        <v>300</v>
      </c>
      <c r="AM7" s="86" t="s">
        <v>318</v>
      </c>
      <c r="AN7" s="86" t="b">
        <v>0</v>
      </c>
      <c r="AO7" s="92" t="s">
        <v>300</v>
      </c>
      <c r="AP7" s="86" t="s">
        <v>176</v>
      </c>
      <c r="AQ7" s="86">
        <v>0</v>
      </c>
      <c r="AR7" s="86">
        <v>0</v>
      </c>
      <c r="AS7" s="86"/>
      <c r="AT7" s="86"/>
      <c r="AU7" s="86"/>
      <c r="AV7" s="86"/>
      <c r="AW7" s="86"/>
      <c r="AX7" s="86"/>
      <c r="AY7" s="86"/>
      <c r="AZ7" s="86"/>
      <c r="BA7">
        <v>1</v>
      </c>
      <c r="BB7" s="85" t="str">
        <f>REPLACE(INDEX(GroupVertices[Group],MATCH(Edges24[[#This Row],[Vertex 1]],GroupVertices[Vertex],0)),1,1,"")</f>
        <v>4</v>
      </c>
      <c r="BC7" s="85" t="str">
        <f>REPLACE(INDEX(GroupVertices[Group],MATCH(Edges24[[#This Row],[Vertex 2]],GroupVertices[Vertex],0)),1,1,"")</f>
        <v>4</v>
      </c>
      <c r="BD7" s="51">
        <v>1</v>
      </c>
      <c r="BE7" s="52">
        <v>4.166666666666667</v>
      </c>
      <c r="BF7" s="51">
        <v>0</v>
      </c>
      <c r="BG7" s="52">
        <v>0</v>
      </c>
      <c r="BH7" s="51">
        <v>0</v>
      </c>
      <c r="BI7" s="52">
        <v>0</v>
      </c>
      <c r="BJ7" s="51">
        <v>23</v>
      </c>
      <c r="BK7" s="52">
        <v>95.83333333333333</v>
      </c>
      <c r="BL7" s="51">
        <v>24</v>
      </c>
    </row>
    <row r="8" spans="1:64" ht="15">
      <c r="A8" s="84" t="s">
        <v>217</v>
      </c>
      <c r="B8" s="84" t="s">
        <v>224</v>
      </c>
      <c r="C8" s="53"/>
      <c r="D8" s="54"/>
      <c r="E8" s="65"/>
      <c r="F8" s="55"/>
      <c r="G8" s="53"/>
      <c r="H8" s="57"/>
      <c r="I8" s="56"/>
      <c r="J8" s="56"/>
      <c r="K8" s="36" t="s">
        <v>65</v>
      </c>
      <c r="L8" s="83">
        <v>8</v>
      </c>
      <c r="M8" s="83"/>
      <c r="N8" s="63"/>
      <c r="O8" s="86" t="s">
        <v>238</v>
      </c>
      <c r="P8" s="88">
        <v>43627.985972222225</v>
      </c>
      <c r="Q8" s="86" t="s">
        <v>242</v>
      </c>
      <c r="R8" s="90" t="s">
        <v>254</v>
      </c>
      <c r="S8" s="86" t="s">
        <v>261</v>
      </c>
      <c r="T8" s="86" t="s">
        <v>266</v>
      </c>
      <c r="U8" s="86"/>
      <c r="V8" s="90" t="s">
        <v>277</v>
      </c>
      <c r="W8" s="88">
        <v>43627.985972222225</v>
      </c>
      <c r="X8" s="90" t="s">
        <v>286</v>
      </c>
      <c r="Y8" s="86"/>
      <c r="Z8" s="86"/>
      <c r="AA8" s="92" t="s">
        <v>302</v>
      </c>
      <c r="AB8" s="86"/>
      <c r="AC8" s="86" t="b">
        <v>0</v>
      </c>
      <c r="AD8" s="86">
        <v>1</v>
      </c>
      <c r="AE8" s="92" t="s">
        <v>313</v>
      </c>
      <c r="AF8" s="86" t="b">
        <v>1</v>
      </c>
      <c r="AG8" s="86" t="s">
        <v>314</v>
      </c>
      <c r="AH8" s="86"/>
      <c r="AI8" s="92" t="s">
        <v>316</v>
      </c>
      <c r="AJ8" s="86" t="b">
        <v>0</v>
      </c>
      <c r="AK8" s="86">
        <v>0</v>
      </c>
      <c r="AL8" s="92" t="s">
        <v>313</v>
      </c>
      <c r="AM8" s="86" t="s">
        <v>318</v>
      </c>
      <c r="AN8" s="86" t="b">
        <v>0</v>
      </c>
      <c r="AO8" s="92" t="s">
        <v>302</v>
      </c>
      <c r="AP8" s="86" t="s">
        <v>176</v>
      </c>
      <c r="AQ8" s="86">
        <v>0</v>
      </c>
      <c r="AR8" s="86">
        <v>0</v>
      </c>
      <c r="AS8" s="86" t="s">
        <v>322</v>
      </c>
      <c r="AT8" s="86" t="s">
        <v>324</v>
      </c>
      <c r="AU8" s="86" t="s">
        <v>325</v>
      </c>
      <c r="AV8" s="86" t="s">
        <v>326</v>
      </c>
      <c r="AW8" s="86" t="s">
        <v>328</v>
      </c>
      <c r="AX8" s="86" t="s">
        <v>330</v>
      </c>
      <c r="AY8" s="86" t="s">
        <v>332</v>
      </c>
      <c r="AZ8" s="90" t="s">
        <v>333</v>
      </c>
      <c r="BA8">
        <v>1</v>
      </c>
      <c r="BB8" s="85" t="str">
        <f>REPLACE(INDEX(GroupVertices[Group],MATCH(Edges24[[#This Row],[Vertex 1]],GroupVertices[Vertex],0)),1,1,"")</f>
        <v>3</v>
      </c>
      <c r="BC8" s="85" t="str">
        <f>REPLACE(INDEX(GroupVertices[Group],MATCH(Edges24[[#This Row],[Vertex 2]],GroupVertices[Vertex],0)),1,1,"")</f>
        <v>3</v>
      </c>
      <c r="BD8" s="51">
        <v>1</v>
      </c>
      <c r="BE8" s="52">
        <v>14.285714285714286</v>
      </c>
      <c r="BF8" s="51">
        <v>0</v>
      </c>
      <c r="BG8" s="52">
        <v>0</v>
      </c>
      <c r="BH8" s="51">
        <v>0</v>
      </c>
      <c r="BI8" s="52">
        <v>0</v>
      </c>
      <c r="BJ8" s="51">
        <v>6</v>
      </c>
      <c r="BK8" s="52">
        <v>85.71428571428571</v>
      </c>
      <c r="BL8" s="51">
        <v>7</v>
      </c>
    </row>
    <row r="9" spans="1:64" ht="15">
      <c r="A9" s="84" t="s">
        <v>217</v>
      </c>
      <c r="B9" s="84" t="s">
        <v>225</v>
      </c>
      <c r="C9" s="53"/>
      <c r="D9" s="54"/>
      <c r="E9" s="65"/>
      <c r="F9" s="55"/>
      <c r="G9" s="53"/>
      <c r="H9" s="57"/>
      <c r="I9" s="56"/>
      <c r="J9" s="56"/>
      <c r="K9" s="36" t="s">
        <v>65</v>
      </c>
      <c r="L9" s="83">
        <v>9</v>
      </c>
      <c r="M9" s="83"/>
      <c r="N9" s="63"/>
      <c r="O9" s="86" t="s">
        <v>238</v>
      </c>
      <c r="P9" s="88">
        <v>43631.91012731481</v>
      </c>
      <c r="Q9" s="86" t="s">
        <v>243</v>
      </c>
      <c r="R9" s="90" t="s">
        <v>255</v>
      </c>
      <c r="S9" s="86" t="s">
        <v>262</v>
      </c>
      <c r="T9" s="86" t="s">
        <v>266</v>
      </c>
      <c r="U9" s="86"/>
      <c r="V9" s="90" t="s">
        <v>277</v>
      </c>
      <c r="W9" s="88">
        <v>43631.91012731481</v>
      </c>
      <c r="X9" s="90" t="s">
        <v>287</v>
      </c>
      <c r="Y9" s="86">
        <v>33.76160002</v>
      </c>
      <c r="Z9" s="86">
        <v>-84.38568056</v>
      </c>
      <c r="AA9" s="92" t="s">
        <v>303</v>
      </c>
      <c r="AB9" s="86"/>
      <c r="AC9" s="86" t="b">
        <v>0</v>
      </c>
      <c r="AD9" s="86">
        <v>1</v>
      </c>
      <c r="AE9" s="92" t="s">
        <v>313</v>
      </c>
      <c r="AF9" s="86" t="b">
        <v>0</v>
      </c>
      <c r="AG9" s="86" t="s">
        <v>314</v>
      </c>
      <c r="AH9" s="86"/>
      <c r="AI9" s="92" t="s">
        <v>313</v>
      </c>
      <c r="AJ9" s="86" t="b">
        <v>0</v>
      </c>
      <c r="AK9" s="86">
        <v>0</v>
      </c>
      <c r="AL9" s="92" t="s">
        <v>313</v>
      </c>
      <c r="AM9" s="86" t="s">
        <v>319</v>
      </c>
      <c r="AN9" s="86" t="b">
        <v>0</v>
      </c>
      <c r="AO9" s="92" t="s">
        <v>303</v>
      </c>
      <c r="AP9" s="86" t="s">
        <v>176</v>
      </c>
      <c r="AQ9" s="86">
        <v>0</v>
      </c>
      <c r="AR9" s="86">
        <v>0</v>
      </c>
      <c r="AS9" s="86" t="s">
        <v>323</v>
      </c>
      <c r="AT9" s="86" t="s">
        <v>324</v>
      </c>
      <c r="AU9" s="86" t="s">
        <v>325</v>
      </c>
      <c r="AV9" s="86" t="s">
        <v>327</v>
      </c>
      <c r="AW9" s="86" t="s">
        <v>329</v>
      </c>
      <c r="AX9" s="86" t="s">
        <v>331</v>
      </c>
      <c r="AY9" s="86" t="s">
        <v>332</v>
      </c>
      <c r="AZ9" s="90" t="s">
        <v>334</v>
      </c>
      <c r="BA9">
        <v>1</v>
      </c>
      <c r="BB9" s="85" t="str">
        <f>REPLACE(INDEX(GroupVertices[Group],MATCH(Edges24[[#This Row],[Vertex 1]],GroupVertices[Vertex],0)),1,1,"")</f>
        <v>3</v>
      </c>
      <c r="BC9" s="85" t="str">
        <f>REPLACE(INDEX(GroupVertices[Group],MATCH(Edges24[[#This Row],[Vertex 2]],GroupVertices[Vertex],0)),1,1,"")</f>
        <v>3</v>
      </c>
      <c r="BD9" s="51"/>
      <c r="BE9" s="52"/>
      <c r="BF9" s="51"/>
      <c r="BG9" s="52"/>
      <c r="BH9" s="51"/>
      <c r="BI9" s="52"/>
      <c r="BJ9" s="51"/>
      <c r="BK9" s="52"/>
      <c r="BL9" s="51"/>
    </row>
    <row r="10" spans="1:64" ht="15">
      <c r="A10" s="84" t="s">
        <v>218</v>
      </c>
      <c r="B10" s="84" t="s">
        <v>227</v>
      </c>
      <c r="C10" s="53"/>
      <c r="D10" s="54"/>
      <c r="E10" s="65"/>
      <c r="F10" s="55"/>
      <c r="G10" s="53"/>
      <c r="H10" s="57"/>
      <c r="I10" s="56"/>
      <c r="J10" s="56"/>
      <c r="K10" s="36" t="s">
        <v>65</v>
      </c>
      <c r="L10" s="83">
        <v>11</v>
      </c>
      <c r="M10" s="83"/>
      <c r="N10" s="63"/>
      <c r="O10" s="86" t="s">
        <v>238</v>
      </c>
      <c r="P10" s="88">
        <v>43635.23997685185</v>
      </c>
      <c r="Q10" s="86" t="s">
        <v>244</v>
      </c>
      <c r="R10" s="90" t="s">
        <v>256</v>
      </c>
      <c r="S10" s="86" t="s">
        <v>263</v>
      </c>
      <c r="T10" s="86" t="s">
        <v>267</v>
      </c>
      <c r="U10" s="86"/>
      <c r="V10" s="90" t="s">
        <v>278</v>
      </c>
      <c r="W10" s="88">
        <v>43635.23997685185</v>
      </c>
      <c r="X10" s="90" t="s">
        <v>288</v>
      </c>
      <c r="Y10" s="86"/>
      <c r="Z10" s="86"/>
      <c r="AA10" s="92" t="s">
        <v>304</v>
      </c>
      <c r="AB10" s="86"/>
      <c r="AC10" s="86" t="b">
        <v>0</v>
      </c>
      <c r="AD10" s="86">
        <v>3</v>
      </c>
      <c r="AE10" s="92" t="s">
        <v>313</v>
      </c>
      <c r="AF10" s="86" t="b">
        <v>0</v>
      </c>
      <c r="AG10" s="86" t="s">
        <v>315</v>
      </c>
      <c r="AH10" s="86"/>
      <c r="AI10" s="92" t="s">
        <v>313</v>
      </c>
      <c r="AJ10" s="86" t="b">
        <v>0</v>
      </c>
      <c r="AK10" s="86">
        <v>1</v>
      </c>
      <c r="AL10" s="92" t="s">
        <v>313</v>
      </c>
      <c r="AM10" s="86" t="s">
        <v>317</v>
      </c>
      <c r="AN10" s="86" t="b">
        <v>0</v>
      </c>
      <c r="AO10" s="92" t="s">
        <v>304</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219</v>
      </c>
      <c r="B11" s="84" t="s">
        <v>227</v>
      </c>
      <c r="C11" s="53"/>
      <c r="D11" s="54"/>
      <c r="E11" s="65"/>
      <c r="F11" s="55"/>
      <c r="G11" s="53"/>
      <c r="H11" s="57"/>
      <c r="I11" s="56"/>
      <c r="J11" s="56"/>
      <c r="K11" s="36" t="s">
        <v>65</v>
      </c>
      <c r="L11" s="83">
        <v>12</v>
      </c>
      <c r="M11" s="83"/>
      <c r="N11" s="63"/>
      <c r="O11" s="86" t="s">
        <v>238</v>
      </c>
      <c r="P11" s="88">
        <v>43635.79649305555</v>
      </c>
      <c r="Q11" s="86" t="s">
        <v>245</v>
      </c>
      <c r="R11" s="86"/>
      <c r="S11" s="86"/>
      <c r="T11" s="86"/>
      <c r="U11" s="86"/>
      <c r="V11" s="90" t="s">
        <v>279</v>
      </c>
      <c r="W11" s="88">
        <v>43635.79649305555</v>
      </c>
      <c r="X11" s="90" t="s">
        <v>289</v>
      </c>
      <c r="Y11" s="86"/>
      <c r="Z11" s="86"/>
      <c r="AA11" s="92" t="s">
        <v>305</v>
      </c>
      <c r="AB11" s="86"/>
      <c r="AC11" s="86" t="b">
        <v>0</v>
      </c>
      <c r="AD11" s="86">
        <v>0</v>
      </c>
      <c r="AE11" s="92" t="s">
        <v>313</v>
      </c>
      <c r="AF11" s="86" t="b">
        <v>0</v>
      </c>
      <c r="AG11" s="86" t="s">
        <v>315</v>
      </c>
      <c r="AH11" s="86"/>
      <c r="AI11" s="92" t="s">
        <v>313</v>
      </c>
      <c r="AJ11" s="86" t="b">
        <v>0</v>
      </c>
      <c r="AK11" s="86">
        <v>1</v>
      </c>
      <c r="AL11" s="92" t="s">
        <v>304</v>
      </c>
      <c r="AM11" s="86" t="s">
        <v>318</v>
      </c>
      <c r="AN11" s="86" t="b">
        <v>0</v>
      </c>
      <c r="AO11" s="92" t="s">
        <v>304</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220</v>
      </c>
      <c r="B12" s="84" t="s">
        <v>230</v>
      </c>
      <c r="C12" s="53"/>
      <c r="D12" s="54"/>
      <c r="E12" s="65"/>
      <c r="F12" s="55"/>
      <c r="G12" s="53"/>
      <c r="H12" s="57"/>
      <c r="I12" s="56"/>
      <c r="J12" s="56"/>
      <c r="K12" s="36" t="s">
        <v>65</v>
      </c>
      <c r="L12" s="83">
        <v>19</v>
      </c>
      <c r="M12" s="83"/>
      <c r="N12" s="63"/>
      <c r="O12" s="86" t="s">
        <v>238</v>
      </c>
      <c r="P12" s="88">
        <v>43626.57409722222</v>
      </c>
      <c r="Q12" s="86" t="s">
        <v>246</v>
      </c>
      <c r="R12" s="86"/>
      <c r="S12" s="86"/>
      <c r="T12" s="86" t="s">
        <v>266</v>
      </c>
      <c r="U12" s="86"/>
      <c r="V12" s="90" t="s">
        <v>280</v>
      </c>
      <c r="W12" s="88">
        <v>43626.57409722222</v>
      </c>
      <c r="X12" s="90" t="s">
        <v>290</v>
      </c>
      <c r="Y12" s="86"/>
      <c r="Z12" s="86"/>
      <c r="AA12" s="92" t="s">
        <v>306</v>
      </c>
      <c r="AB12" s="86"/>
      <c r="AC12" s="86" t="b">
        <v>0</v>
      </c>
      <c r="AD12" s="86">
        <v>0</v>
      </c>
      <c r="AE12" s="92" t="s">
        <v>313</v>
      </c>
      <c r="AF12" s="86" t="b">
        <v>0</v>
      </c>
      <c r="AG12" s="86" t="s">
        <v>314</v>
      </c>
      <c r="AH12" s="86"/>
      <c r="AI12" s="92" t="s">
        <v>313</v>
      </c>
      <c r="AJ12" s="86" t="b">
        <v>0</v>
      </c>
      <c r="AK12" s="86">
        <v>3</v>
      </c>
      <c r="AL12" s="92" t="s">
        <v>297</v>
      </c>
      <c r="AM12" s="86" t="s">
        <v>320</v>
      </c>
      <c r="AN12" s="86" t="b">
        <v>0</v>
      </c>
      <c r="AO12" s="92" t="s">
        <v>297</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220</v>
      </c>
      <c r="B13" s="84" t="s">
        <v>231</v>
      </c>
      <c r="C13" s="53"/>
      <c r="D13" s="54"/>
      <c r="E13" s="65"/>
      <c r="F13" s="55"/>
      <c r="G13" s="53"/>
      <c r="H13" s="57"/>
      <c r="I13" s="56"/>
      <c r="J13" s="56"/>
      <c r="K13" s="36" t="s">
        <v>65</v>
      </c>
      <c r="L13" s="83">
        <v>22</v>
      </c>
      <c r="M13" s="83"/>
      <c r="N13" s="63"/>
      <c r="O13" s="86" t="s">
        <v>238</v>
      </c>
      <c r="P13" s="88">
        <v>43630.56270833333</v>
      </c>
      <c r="Q13" s="86" t="s">
        <v>247</v>
      </c>
      <c r="R13" s="90" t="s">
        <v>257</v>
      </c>
      <c r="S13" s="86" t="s">
        <v>264</v>
      </c>
      <c r="T13" s="86" t="s">
        <v>268</v>
      </c>
      <c r="U13" s="86"/>
      <c r="V13" s="90" t="s">
        <v>280</v>
      </c>
      <c r="W13" s="88">
        <v>43630.56270833333</v>
      </c>
      <c r="X13" s="90" t="s">
        <v>291</v>
      </c>
      <c r="Y13" s="86"/>
      <c r="Z13" s="86"/>
      <c r="AA13" s="92" t="s">
        <v>307</v>
      </c>
      <c r="AB13" s="86"/>
      <c r="AC13" s="86" t="b">
        <v>0</v>
      </c>
      <c r="AD13" s="86">
        <v>0</v>
      </c>
      <c r="AE13" s="92" t="s">
        <v>313</v>
      </c>
      <c r="AF13" s="86" t="b">
        <v>0</v>
      </c>
      <c r="AG13" s="86" t="s">
        <v>314</v>
      </c>
      <c r="AH13" s="86"/>
      <c r="AI13" s="92" t="s">
        <v>313</v>
      </c>
      <c r="AJ13" s="86" t="b">
        <v>0</v>
      </c>
      <c r="AK13" s="86">
        <v>0</v>
      </c>
      <c r="AL13" s="92" t="s">
        <v>313</v>
      </c>
      <c r="AM13" s="86" t="s">
        <v>320</v>
      </c>
      <c r="AN13" s="86" t="b">
        <v>0</v>
      </c>
      <c r="AO13" s="92" t="s">
        <v>307</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220</v>
      </c>
      <c r="B14" s="84" t="s">
        <v>217</v>
      </c>
      <c r="C14" s="53"/>
      <c r="D14" s="54"/>
      <c r="E14" s="65"/>
      <c r="F14" s="55"/>
      <c r="G14" s="53"/>
      <c r="H14" s="57"/>
      <c r="I14" s="56"/>
      <c r="J14" s="56"/>
      <c r="K14" s="36" t="s">
        <v>65</v>
      </c>
      <c r="L14" s="83">
        <v>26</v>
      </c>
      <c r="M14" s="83"/>
      <c r="N14" s="63"/>
      <c r="O14" s="86" t="s">
        <v>238</v>
      </c>
      <c r="P14" s="88">
        <v>43635.63291666667</v>
      </c>
      <c r="Q14" s="86" t="s">
        <v>248</v>
      </c>
      <c r="R14" s="86"/>
      <c r="S14" s="86"/>
      <c r="T14" s="86" t="s">
        <v>266</v>
      </c>
      <c r="U14" s="86"/>
      <c r="V14" s="90" t="s">
        <v>280</v>
      </c>
      <c r="W14" s="88">
        <v>43635.63291666667</v>
      </c>
      <c r="X14" s="90" t="s">
        <v>292</v>
      </c>
      <c r="Y14" s="86"/>
      <c r="Z14" s="86"/>
      <c r="AA14" s="92" t="s">
        <v>308</v>
      </c>
      <c r="AB14" s="86"/>
      <c r="AC14" s="86" t="b">
        <v>0</v>
      </c>
      <c r="AD14" s="86">
        <v>0</v>
      </c>
      <c r="AE14" s="92" t="s">
        <v>313</v>
      </c>
      <c r="AF14" s="86" t="b">
        <v>0</v>
      </c>
      <c r="AG14" s="86" t="s">
        <v>314</v>
      </c>
      <c r="AH14" s="86"/>
      <c r="AI14" s="92" t="s">
        <v>313</v>
      </c>
      <c r="AJ14" s="86" t="b">
        <v>0</v>
      </c>
      <c r="AK14" s="86">
        <v>1</v>
      </c>
      <c r="AL14" s="92" t="s">
        <v>303</v>
      </c>
      <c r="AM14" s="86" t="s">
        <v>320</v>
      </c>
      <c r="AN14" s="86" t="b">
        <v>0</v>
      </c>
      <c r="AO14" s="92" t="s">
        <v>303</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3</v>
      </c>
      <c r="BD14" s="51">
        <v>1</v>
      </c>
      <c r="BE14" s="52">
        <v>4.166666666666667</v>
      </c>
      <c r="BF14" s="51">
        <v>0</v>
      </c>
      <c r="BG14" s="52">
        <v>0</v>
      </c>
      <c r="BH14" s="51">
        <v>0</v>
      </c>
      <c r="BI14" s="52">
        <v>0</v>
      </c>
      <c r="BJ14" s="51">
        <v>23</v>
      </c>
      <c r="BK14" s="52">
        <v>95.83333333333333</v>
      </c>
      <c r="BL14" s="51">
        <v>24</v>
      </c>
    </row>
    <row r="15" spans="1:64" ht="15">
      <c r="A15" s="84" t="s">
        <v>220</v>
      </c>
      <c r="B15" s="84" t="s">
        <v>220</v>
      </c>
      <c r="C15" s="53"/>
      <c r="D15" s="54"/>
      <c r="E15" s="65"/>
      <c r="F15" s="55"/>
      <c r="G15" s="53"/>
      <c r="H15" s="57"/>
      <c r="I15" s="56"/>
      <c r="J15" s="56"/>
      <c r="K15" s="36" t="s">
        <v>65</v>
      </c>
      <c r="L15" s="83">
        <v>27</v>
      </c>
      <c r="M15" s="83"/>
      <c r="N15" s="63"/>
      <c r="O15" s="86" t="s">
        <v>176</v>
      </c>
      <c r="P15" s="88">
        <v>43633.8344212963</v>
      </c>
      <c r="Q15" s="86" t="s">
        <v>249</v>
      </c>
      <c r="R15" s="90" t="s">
        <v>258</v>
      </c>
      <c r="S15" s="86" t="s">
        <v>264</v>
      </c>
      <c r="T15" s="86" t="s">
        <v>268</v>
      </c>
      <c r="U15" s="86"/>
      <c r="V15" s="90" t="s">
        <v>280</v>
      </c>
      <c r="W15" s="88">
        <v>43633.8344212963</v>
      </c>
      <c r="X15" s="90" t="s">
        <v>293</v>
      </c>
      <c r="Y15" s="86"/>
      <c r="Z15" s="86"/>
      <c r="AA15" s="92" t="s">
        <v>309</v>
      </c>
      <c r="AB15" s="86"/>
      <c r="AC15" s="86" t="b">
        <v>0</v>
      </c>
      <c r="AD15" s="86">
        <v>0</v>
      </c>
      <c r="AE15" s="92" t="s">
        <v>313</v>
      </c>
      <c r="AF15" s="86" t="b">
        <v>0</v>
      </c>
      <c r="AG15" s="86" t="s">
        <v>314</v>
      </c>
      <c r="AH15" s="86"/>
      <c r="AI15" s="92" t="s">
        <v>313</v>
      </c>
      <c r="AJ15" s="86" t="b">
        <v>0</v>
      </c>
      <c r="AK15" s="86">
        <v>0</v>
      </c>
      <c r="AL15" s="92" t="s">
        <v>313</v>
      </c>
      <c r="AM15" s="86" t="s">
        <v>317</v>
      </c>
      <c r="AN15" s="86" t="b">
        <v>0</v>
      </c>
      <c r="AO15" s="92" t="s">
        <v>309</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12</v>
      </c>
      <c r="BK15" s="52">
        <v>100</v>
      </c>
      <c r="BL15" s="51">
        <v>12</v>
      </c>
    </row>
    <row r="16" spans="1:64" ht="15">
      <c r="A16" s="84" t="s">
        <v>220</v>
      </c>
      <c r="B16" s="84" t="s">
        <v>220</v>
      </c>
      <c r="C16" s="53"/>
      <c r="D16" s="54"/>
      <c r="E16" s="65"/>
      <c r="F16" s="55"/>
      <c r="G16" s="53"/>
      <c r="H16" s="57"/>
      <c r="I16" s="56"/>
      <c r="J16" s="56"/>
      <c r="K16" s="36" t="s">
        <v>65</v>
      </c>
      <c r="L16" s="83">
        <v>28</v>
      </c>
      <c r="M16" s="83"/>
      <c r="N16" s="63"/>
      <c r="O16" s="86" t="s">
        <v>176</v>
      </c>
      <c r="P16" s="88">
        <v>43636.680185185185</v>
      </c>
      <c r="Q16" s="86" t="s">
        <v>250</v>
      </c>
      <c r="R16" s="90" t="s">
        <v>259</v>
      </c>
      <c r="S16" s="86" t="s">
        <v>264</v>
      </c>
      <c r="T16" s="86" t="s">
        <v>266</v>
      </c>
      <c r="U16" s="90" t="s">
        <v>270</v>
      </c>
      <c r="V16" s="90" t="s">
        <v>270</v>
      </c>
      <c r="W16" s="88">
        <v>43636.680185185185</v>
      </c>
      <c r="X16" s="90" t="s">
        <v>294</v>
      </c>
      <c r="Y16" s="86"/>
      <c r="Z16" s="86"/>
      <c r="AA16" s="92" t="s">
        <v>310</v>
      </c>
      <c r="AB16" s="86"/>
      <c r="AC16" s="86" t="b">
        <v>0</v>
      </c>
      <c r="AD16" s="86">
        <v>1</v>
      </c>
      <c r="AE16" s="92" t="s">
        <v>313</v>
      </c>
      <c r="AF16" s="86" t="b">
        <v>0</v>
      </c>
      <c r="AG16" s="86" t="s">
        <v>314</v>
      </c>
      <c r="AH16" s="86"/>
      <c r="AI16" s="92" t="s">
        <v>313</v>
      </c>
      <c r="AJ16" s="86" t="b">
        <v>0</v>
      </c>
      <c r="AK16" s="86">
        <v>0</v>
      </c>
      <c r="AL16" s="92" t="s">
        <v>313</v>
      </c>
      <c r="AM16" s="86" t="s">
        <v>317</v>
      </c>
      <c r="AN16" s="86" t="b">
        <v>0</v>
      </c>
      <c r="AO16" s="92" t="s">
        <v>310</v>
      </c>
      <c r="AP16" s="86" t="s">
        <v>176</v>
      </c>
      <c r="AQ16" s="86">
        <v>0</v>
      </c>
      <c r="AR16" s="86">
        <v>0</v>
      </c>
      <c r="AS16" s="86"/>
      <c r="AT16" s="86"/>
      <c r="AU16" s="86"/>
      <c r="AV16" s="86"/>
      <c r="AW16" s="86"/>
      <c r="AX16" s="86"/>
      <c r="AY16" s="86"/>
      <c r="AZ16" s="86"/>
      <c r="BA16">
        <v>2</v>
      </c>
      <c r="BB16" s="85" t="str">
        <f>REPLACE(INDEX(GroupVertices[Group],MATCH(Edges24[[#This Row],[Vertex 1]],GroupVertices[Vertex],0)),1,1,"")</f>
        <v>1</v>
      </c>
      <c r="BC16" s="85" t="str">
        <f>REPLACE(INDEX(GroupVertices[Group],MATCH(Edges24[[#This Row],[Vertex 2]],GroupVertices[Vertex],0)),1,1,"")</f>
        <v>1</v>
      </c>
      <c r="BD16" s="51">
        <v>1</v>
      </c>
      <c r="BE16" s="52">
        <v>3.7037037037037037</v>
      </c>
      <c r="BF16" s="51">
        <v>1</v>
      </c>
      <c r="BG16" s="52">
        <v>3.7037037037037037</v>
      </c>
      <c r="BH16" s="51">
        <v>0</v>
      </c>
      <c r="BI16" s="52">
        <v>0</v>
      </c>
      <c r="BJ16" s="51">
        <v>25</v>
      </c>
      <c r="BK16" s="52">
        <v>92.5925925925926</v>
      </c>
      <c r="BL16" s="51">
        <v>27</v>
      </c>
    </row>
    <row r="17" spans="1:64" ht="15">
      <c r="A17" s="84" t="s">
        <v>221</v>
      </c>
      <c r="B17" s="84" t="s">
        <v>220</v>
      </c>
      <c r="C17" s="53"/>
      <c r="D17" s="54"/>
      <c r="E17" s="65"/>
      <c r="F17" s="55"/>
      <c r="G17" s="53"/>
      <c r="H17" s="57"/>
      <c r="I17" s="56"/>
      <c r="J17" s="56"/>
      <c r="K17" s="36" t="s">
        <v>65</v>
      </c>
      <c r="L17" s="83">
        <v>29</v>
      </c>
      <c r="M17" s="83"/>
      <c r="N17" s="63"/>
      <c r="O17" s="86" t="s">
        <v>238</v>
      </c>
      <c r="P17" s="88">
        <v>43637.87734953704</v>
      </c>
      <c r="Q17" s="86" t="s">
        <v>251</v>
      </c>
      <c r="R17" s="86"/>
      <c r="S17" s="86"/>
      <c r="T17" s="86" t="s">
        <v>266</v>
      </c>
      <c r="U17" s="90" t="s">
        <v>271</v>
      </c>
      <c r="V17" s="90" t="s">
        <v>271</v>
      </c>
      <c r="W17" s="88">
        <v>43637.87734953704</v>
      </c>
      <c r="X17" s="90" t="s">
        <v>295</v>
      </c>
      <c r="Y17" s="86"/>
      <c r="Z17" s="86"/>
      <c r="AA17" s="92" t="s">
        <v>311</v>
      </c>
      <c r="AB17" s="86"/>
      <c r="AC17" s="86" t="b">
        <v>0</v>
      </c>
      <c r="AD17" s="86">
        <v>0</v>
      </c>
      <c r="AE17" s="92" t="s">
        <v>313</v>
      </c>
      <c r="AF17" s="86" t="b">
        <v>0</v>
      </c>
      <c r="AG17" s="86" t="s">
        <v>314</v>
      </c>
      <c r="AH17" s="86"/>
      <c r="AI17" s="92" t="s">
        <v>313</v>
      </c>
      <c r="AJ17" s="86" t="b">
        <v>0</v>
      </c>
      <c r="AK17" s="86">
        <v>0</v>
      </c>
      <c r="AL17" s="92" t="s">
        <v>313</v>
      </c>
      <c r="AM17" s="86" t="s">
        <v>318</v>
      </c>
      <c r="AN17" s="86" t="b">
        <v>0</v>
      </c>
      <c r="AO17" s="92" t="s">
        <v>311</v>
      </c>
      <c r="AP17" s="86" t="s">
        <v>176</v>
      </c>
      <c r="AQ17" s="86">
        <v>0</v>
      </c>
      <c r="AR17" s="86">
        <v>0</v>
      </c>
      <c r="AS17" s="86"/>
      <c r="AT17" s="86"/>
      <c r="AU17" s="86"/>
      <c r="AV17" s="86"/>
      <c r="AW17" s="86"/>
      <c r="AX17" s="86"/>
      <c r="AY17" s="86"/>
      <c r="AZ17" s="86"/>
      <c r="BA17">
        <v>1</v>
      </c>
      <c r="BB17" s="85" t="str">
        <f>REPLACE(INDEX(GroupVertices[Group],MATCH(Edges24[[#This Row],[Vertex 1]],GroupVertices[Vertex],0)),1,1,"")</f>
        <v>6</v>
      </c>
      <c r="BC17" s="85" t="str">
        <f>REPLACE(INDEX(GroupVertices[Group],MATCH(Edges24[[#This Row],[Vertex 2]],GroupVertices[Vertex],0)),1,1,"")</f>
        <v>1</v>
      </c>
      <c r="BD17" s="51"/>
      <c r="BE17" s="52"/>
      <c r="BF17" s="51"/>
      <c r="BG17" s="52"/>
      <c r="BH17" s="51"/>
      <c r="BI17" s="52"/>
      <c r="BJ17" s="51"/>
      <c r="BK17" s="52"/>
      <c r="BL17" s="51"/>
    </row>
    <row r="18" spans="1:64" ht="15">
      <c r="A18" s="84" t="s">
        <v>222</v>
      </c>
      <c r="B18" s="84" t="s">
        <v>236</v>
      </c>
      <c r="C18" s="53"/>
      <c r="D18" s="54"/>
      <c r="E18" s="65"/>
      <c r="F18" s="55"/>
      <c r="G18" s="53"/>
      <c r="H18" s="57"/>
      <c r="I18" s="56"/>
      <c r="J18" s="56"/>
      <c r="K18" s="36" t="s">
        <v>65</v>
      </c>
      <c r="L18" s="83">
        <v>31</v>
      </c>
      <c r="M18" s="83"/>
      <c r="N18" s="63"/>
      <c r="O18" s="86" t="s">
        <v>238</v>
      </c>
      <c r="P18" s="88">
        <v>43638.612175925926</v>
      </c>
      <c r="Q18" s="86" t="s">
        <v>252</v>
      </c>
      <c r="R18" s="86"/>
      <c r="S18" s="86"/>
      <c r="T18" s="86" t="s">
        <v>266</v>
      </c>
      <c r="U18" s="90" t="s">
        <v>272</v>
      </c>
      <c r="V18" s="90" t="s">
        <v>272</v>
      </c>
      <c r="W18" s="88">
        <v>43638.612175925926</v>
      </c>
      <c r="X18" s="90" t="s">
        <v>296</v>
      </c>
      <c r="Y18" s="86"/>
      <c r="Z18" s="86"/>
      <c r="AA18" s="92" t="s">
        <v>312</v>
      </c>
      <c r="AB18" s="86"/>
      <c r="AC18" s="86" t="b">
        <v>0</v>
      </c>
      <c r="AD18" s="86">
        <v>0</v>
      </c>
      <c r="AE18" s="92" t="s">
        <v>313</v>
      </c>
      <c r="AF18" s="86" t="b">
        <v>0</v>
      </c>
      <c r="AG18" s="86" t="s">
        <v>314</v>
      </c>
      <c r="AH18" s="86"/>
      <c r="AI18" s="92" t="s">
        <v>313</v>
      </c>
      <c r="AJ18" s="86" t="b">
        <v>0</v>
      </c>
      <c r="AK18" s="86">
        <v>0</v>
      </c>
      <c r="AL18" s="92" t="s">
        <v>313</v>
      </c>
      <c r="AM18" s="86" t="s">
        <v>318</v>
      </c>
      <c r="AN18" s="86" t="b">
        <v>0</v>
      </c>
      <c r="AO18" s="92" t="s">
        <v>312</v>
      </c>
      <c r="AP18" s="86" t="s">
        <v>176</v>
      </c>
      <c r="AQ18" s="86">
        <v>0</v>
      </c>
      <c r="AR18" s="86">
        <v>0</v>
      </c>
      <c r="AS18" s="86"/>
      <c r="AT18" s="86"/>
      <c r="AU18" s="86"/>
      <c r="AV18" s="86"/>
      <c r="AW18" s="86"/>
      <c r="AX18" s="86"/>
      <c r="AY18" s="86"/>
      <c r="AZ18" s="86"/>
      <c r="BA18">
        <v>1</v>
      </c>
      <c r="BB18" s="85" t="str">
        <f>REPLACE(INDEX(GroupVertices[Group],MATCH(Edges24[[#This Row],[Vertex 1]],GroupVertices[Vertex],0)),1,1,"")</f>
        <v>5</v>
      </c>
      <c r="BC18" s="85" t="str">
        <f>REPLACE(INDEX(GroupVertices[Group],MATCH(Edges24[[#This Row],[Vertex 2]],GroupVertices[Vertex],0)),1,1,"")</f>
        <v>5</v>
      </c>
      <c r="BD18" s="51"/>
      <c r="BE18" s="52"/>
      <c r="BF18" s="51"/>
      <c r="BG18" s="52"/>
      <c r="BH18" s="51"/>
      <c r="BI18" s="52"/>
      <c r="BJ18" s="51"/>
      <c r="BK18" s="52"/>
      <c r="BL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3" r:id="rId1" display="https://thenewshackers.com/how-to-drive-successful-social-campaigns-according-to-top-brands-and-influencers/"/>
    <hyperlink ref="R8" r:id="rId2" display="https://twitter.com/everywherechris/status/1138415642724511744"/>
    <hyperlink ref="R9" r:id="rId3" display="https://www.instagram.com/p/ByvwFMZpu7B/?igshid=1st4xfbv08fxe"/>
    <hyperlink ref="R10" r:id="rId4" display="https://www.nsd.se/bloggar/ledarbloggen/ssu-laddar-for-kongress/?blog=6811846&amp;entry=11270058"/>
    <hyperlink ref="R13" r:id="rId5" display="https://www.socialshakeupshow.com/video-ssu2019-speakers-summer-social-tips/#.XQJjwTn0tB8.twitter"/>
    <hyperlink ref="R15" r:id="rId6" display="https://www.socialshakeupshow.com/inside-social-shake-up-2019/#.XQfxfyam5yg.twitter"/>
    <hyperlink ref="R16" r:id="rId7" display="https://www.socialshakeupshow.com/inside-social-shake-up-2019/"/>
    <hyperlink ref="U6" r:id="rId8" display="https://pbs.twimg.com/ext_tw_video_thumb/1138591417129979906/pu/img/HVNX2yZRZ6murKSh.jpg"/>
    <hyperlink ref="U16" r:id="rId9" display="https://pbs.twimg.com/media/D9hIT1pXsAAFKTG.jpg"/>
    <hyperlink ref="U17" r:id="rId10" display="https://pbs.twimg.com/media/D9nTM1hWsAEwY3Q.jpg"/>
    <hyperlink ref="U18" r:id="rId11" display="https://pbs.twimg.com/media/D9rFZZBWkAIpPtw.jpg"/>
    <hyperlink ref="V3" r:id="rId12" display="http://pbs.twimg.com/profile_images/928702838158610432/6Ms1DQbq_normal.jpg"/>
    <hyperlink ref="V4" r:id="rId13" display="http://pbs.twimg.com/profile_images/1118966676358406146/O5MH71Sx_normal.jpg"/>
    <hyperlink ref="V5" r:id="rId14" display="http://pbs.twimg.com/profile_images/1028814286490087427/Q_fJ5olM_normal.jpg"/>
    <hyperlink ref="V6" r:id="rId15" display="https://pbs.twimg.com/ext_tw_video_thumb/1138591417129979906/pu/img/HVNX2yZRZ6murKSh.jpg"/>
    <hyperlink ref="V7" r:id="rId16" display="http://pbs.twimg.com/profile_images/1132812484371468288/Kw8d5Un9_normal.jpg"/>
    <hyperlink ref="V8" r:id="rId17" display="http://pbs.twimg.com/profile_images/1083110628015919104/pOpzARfj_normal.jpg"/>
    <hyperlink ref="V9" r:id="rId18" display="http://pbs.twimg.com/profile_images/1083110628015919104/pOpzARfj_normal.jpg"/>
    <hyperlink ref="V10" r:id="rId19" display="http://pbs.twimg.com/profile_images/954671197760958464/j63EK4KM_normal.jpg"/>
    <hyperlink ref="V11" r:id="rId20" display="http://pbs.twimg.com/profile_images/896450753304416258/5vgicnfY_normal.jpg"/>
    <hyperlink ref="V12" r:id="rId21" display="http://pbs.twimg.com/profile_images/1082650712956461061/fqUCJLIm_normal.jpg"/>
    <hyperlink ref="V13" r:id="rId22" display="http://pbs.twimg.com/profile_images/1082650712956461061/fqUCJLIm_normal.jpg"/>
    <hyperlink ref="V14" r:id="rId23" display="http://pbs.twimg.com/profile_images/1082650712956461061/fqUCJLIm_normal.jpg"/>
    <hyperlink ref="V15" r:id="rId24" display="http://pbs.twimg.com/profile_images/1082650712956461061/fqUCJLIm_normal.jpg"/>
    <hyperlink ref="V16" r:id="rId25" display="https://pbs.twimg.com/media/D9hIT1pXsAAFKTG.jpg"/>
    <hyperlink ref="V17" r:id="rId26" display="https://pbs.twimg.com/media/D9nTM1hWsAEwY3Q.jpg"/>
    <hyperlink ref="V18" r:id="rId27" display="https://pbs.twimg.com/media/D9rFZZBWkAIpPtw.jpg"/>
    <hyperlink ref="X3" r:id="rId28" display="https://twitter.com/#!/cgrob513/status/1136759104607797251"/>
    <hyperlink ref="X4" r:id="rId29" display="https://twitter.com/#!/coledonahue11/status/1138618830941499392"/>
    <hyperlink ref="X5" r:id="rId30" display="https://twitter.com/#!/jglover49/status/1138619795769888770"/>
    <hyperlink ref="X6" r:id="rId31" display="https://twitter.com/#!/j_yungbull/status/1138591485216120843"/>
    <hyperlink ref="X7" r:id="rId32" display="https://twitter.com/#!/grind_timessu/status/1138650162748887040"/>
    <hyperlink ref="X8" r:id="rId33" display="https://twitter.com/#!/chrisstrub/status/1138591695946358786"/>
    <hyperlink ref="X9" r:id="rId34" display="https://twitter.com/#!/chrisstrub/status/1140013758191767552"/>
    <hyperlink ref="X10" r:id="rId35" display="https://twitter.com/#!/olovabrahamsson/status/1141220457863090176"/>
    <hyperlink ref="X11" r:id="rId36" display="https://twitter.com/#!/pavloscavelier/status/1141422131542147072"/>
    <hyperlink ref="X12" r:id="rId37" display="https://twitter.com/#!/social_shakeup/status/1138080047514947584"/>
    <hyperlink ref="X13" r:id="rId38" display="https://twitter.com/#!/social_shakeup/status/1139525472621137921"/>
    <hyperlink ref="X14" r:id="rId39" display="https://twitter.com/#!/social_shakeup/status/1141362852835581955"/>
    <hyperlink ref="X15" r:id="rId40" display="https://twitter.com/#!/social_shakeup/status/1140711100603916290"/>
    <hyperlink ref="X16" r:id="rId41" display="https://twitter.com/#!/social_shakeup/status/1141742370402308096"/>
    <hyperlink ref="X17" r:id="rId42" display="https://twitter.com/#!/mars744/status/1142176207145971712"/>
    <hyperlink ref="X18" r:id="rId43" display="https://twitter.com/#!/meganspreer/status/1142442502680657921"/>
    <hyperlink ref="AZ8" r:id="rId44" display="https://api.twitter.com/1.1/geo/id/8eb7d0abedc4817b.json"/>
    <hyperlink ref="AZ9" r:id="rId45" display="https://api.twitter.com/1.1/geo/id/8173485c72e78ca5.json"/>
  </hyperlinks>
  <printOptions/>
  <pageMargins left="0.7" right="0.7" top="0.75" bottom="0.75" header="0.3" footer="0.3"/>
  <pageSetup horizontalDpi="600" verticalDpi="600" orientation="portrait" r:id="rId49"/>
  <legacyDrawing r:id="rId47"/>
  <tableParts>
    <tablePart r:id="rId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v>
      </c>
      <c r="B1" s="13" t="s">
        <v>34</v>
      </c>
    </row>
    <row r="2" spans="1:2" ht="15">
      <c r="A2" s="124" t="s">
        <v>220</v>
      </c>
      <c r="B2" s="85">
        <v>136</v>
      </c>
    </row>
    <row r="3" spans="1:2" ht="15">
      <c r="A3" s="124" t="s">
        <v>217</v>
      </c>
      <c r="B3" s="85">
        <v>66</v>
      </c>
    </row>
    <row r="4" spans="1:2" ht="15">
      <c r="A4" s="124" t="s">
        <v>212</v>
      </c>
      <c r="B4" s="85">
        <v>24</v>
      </c>
    </row>
    <row r="5" spans="1:2" ht="15">
      <c r="A5" s="124" t="s">
        <v>221</v>
      </c>
      <c r="B5" s="85">
        <v>24</v>
      </c>
    </row>
    <row r="6" spans="1:2" ht="15">
      <c r="A6" s="124" t="s">
        <v>215</v>
      </c>
      <c r="B6" s="85">
        <v>6</v>
      </c>
    </row>
    <row r="7" spans="1:2" ht="15">
      <c r="A7" s="124" t="s">
        <v>219</v>
      </c>
      <c r="B7" s="85">
        <v>3</v>
      </c>
    </row>
    <row r="8" spans="1:2" ht="15">
      <c r="A8" s="124" t="s">
        <v>218</v>
      </c>
      <c r="B8" s="85">
        <v>3</v>
      </c>
    </row>
    <row r="9" spans="1:2" ht="15">
      <c r="A9" s="124" t="s">
        <v>222</v>
      </c>
      <c r="B9" s="85">
        <v>2</v>
      </c>
    </row>
    <row r="10" spans="1:2" ht="15">
      <c r="A10" s="124" t="s">
        <v>233</v>
      </c>
      <c r="B10" s="85">
        <v>0</v>
      </c>
    </row>
    <row r="11" spans="1:2" ht="15">
      <c r="A11" s="124" t="s">
        <v>234</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843</v>
      </c>
      <c r="B25" t="s">
        <v>842</v>
      </c>
    </row>
    <row r="26" spans="1:2" ht="15">
      <c r="A26" s="136">
        <v>43622.92899305555</v>
      </c>
      <c r="B26" s="3">
        <v>1</v>
      </c>
    </row>
    <row r="27" spans="1:2" ht="15">
      <c r="A27" s="136">
        <v>43626.57409722222</v>
      </c>
      <c r="B27" s="3">
        <v>1</v>
      </c>
    </row>
    <row r="28" spans="1:2" ht="15">
      <c r="A28" s="136">
        <v>43627.98539351852</v>
      </c>
      <c r="B28" s="3">
        <v>1</v>
      </c>
    </row>
    <row r="29" spans="1:2" ht="15">
      <c r="A29" s="136">
        <v>43627.985972222225</v>
      </c>
      <c r="B29" s="3">
        <v>1</v>
      </c>
    </row>
    <row r="30" spans="1:2" ht="15">
      <c r="A30" s="136">
        <v>43628.06085648148</v>
      </c>
      <c r="B30" s="3">
        <v>1</v>
      </c>
    </row>
    <row r="31" spans="1:2" ht="15">
      <c r="A31" s="136">
        <v>43628.06351851852</v>
      </c>
      <c r="B31" s="3">
        <v>1</v>
      </c>
    </row>
    <row r="32" spans="1:2" ht="15">
      <c r="A32" s="136">
        <v>43628.147314814814</v>
      </c>
      <c r="B32" s="3">
        <v>1</v>
      </c>
    </row>
    <row r="33" spans="1:2" ht="15">
      <c r="A33" s="136">
        <v>43630.56270833333</v>
      </c>
      <c r="B33" s="3">
        <v>1</v>
      </c>
    </row>
    <row r="34" spans="1:2" ht="15">
      <c r="A34" s="136">
        <v>43631.91012731481</v>
      </c>
      <c r="B34" s="3">
        <v>1</v>
      </c>
    </row>
    <row r="35" spans="1:2" ht="15">
      <c r="A35" s="136">
        <v>43633.8344212963</v>
      </c>
      <c r="B35" s="3">
        <v>1</v>
      </c>
    </row>
    <row r="36" spans="1:2" ht="15">
      <c r="A36" s="136">
        <v>43635.23997685185</v>
      </c>
      <c r="B36" s="3">
        <v>1</v>
      </c>
    </row>
    <row r="37" spans="1:2" ht="15">
      <c r="A37" s="136">
        <v>43635.63291666667</v>
      </c>
      <c r="B37" s="3">
        <v>1</v>
      </c>
    </row>
    <row r="38" spans="1:2" ht="15">
      <c r="A38" s="136">
        <v>43635.79649305555</v>
      </c>
      <c r="B38" s="3">
        <v>1</v>
      </c>
    </row>
    <row r="39" spans="1:2" ht="15">
      <c r="A39" s="136">
        <v>43636.680185185185</v>
      </c>
      <c r="B39" s="3">
        <v>1</v>
      </c>
    </row>
    <row r="40" spans="1:2" ht="15">
      <c r="A40" s="136">
        <v>43637.87734953704</v>
      </c>
      <c r="B40" s="3">
        <v>1</v>
      </c>
    </row>
    <row r="41" spans="1:2" ht="15">
      <c r="A41" s="136">
        <v>43638.612175925926</v>
      </c>
      <c r="B41" s="3">
        <v>1</v>
      </c>
    </row>
    <row r="42" spans="1:2" ht="15">
      <c r="A42" s="136" t="s">
        <v>844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335</v>
      </c>
      <c r="AE2" s="13" t="s">
        <v>336</v>
      </c>
      <c r="AF2" s="13" t="s">
        <v>337</v>
      </c>
      <c r="AG2" s="13" t="s">
        <v>338</v>
      </c>
      <c r="AH2" s="13" t="s">
        <v>339</v>
      </c>
      <c r="AI2" s="13" t="s">
        <v>340</v>
      </c>
      <c r="AJ2" s="13" t="s">
        <v>341</v>
      </c>
      <c r="AK2" s="13" t="s">
        <v>342</v>
      </c>
      <c r="AL2" s="13" t="s">
        <v>343</v>
      </c>
      <c r="AM2" s="13" t="s">
        <v>344</v>
      </c>
      <c r="AN2" s="13" t="s">
        <v>345</v>
      </c>
      <c r="AO2" s="13" t="s">
        <v>346</v>
      </c>
      <c r="AP2" s="13" t="s">
        <v>347</v>
      </c>
      <c r="AQ2" s="13" t="s">
        <v>348</v>
      </c>
      <c r="AR2" s="13" t="s">
        <v>349</v>
      </c>
      <c r="AS2" s="13" t="s">
        <v>192</v>
      </c>
      <c r="AT2" s="13" t="s">
        <v>350</v>
      </c>
      <c r="AU2" s="13" t="s">
        <v>351</v>
      </c>
      <c r="AV2" s="13" t="s">
        <v>352</v>
      </c>
      <c r="AW2" s="13" t="s">
        <v>353</v>
      </c>
      <c r="AX2" s="13" t="s">
        <v>354</v>
      </c>
      <c r="AY2" s="13" t="s">
        <v>355</v>
      </c>
      <c r="AZ2" s="13" t="s">
        <v>593</v>
      </c>
      <c r="BA2" s="130" t="s">
        <v>767</v>
      </c>
      <c r="BB2" s="130" t="s">
        <v>769</v>
      </c>
      <c r="BC2" s="130" t="s">
        <v>770</v>
      </c>
      <c r="BD2" s="130" t="s">
        <v>771</v>
      </c>
      <c r="BE2" s="130" t="s">
        <v>772</v>
      </c>
      <c r="BF2" s="130" t="s">
        <v>773</v>
      </c>
      <c r="BG2" s="130" t="s">
        <v>775</v>
      </c>
      <c r="BH2" s="130" t="s">
        <v>783</v>
      </c>
      <c r="BI2" s="130" t="s">
        <v>785</v>
      </c>
      <c r="BJ2" s="130" t="s">
        <v>793</v>
      </c>
      <c r="BK2" s="130" t="s">
        <v>830</v>
      </c>
      <c r="BL2" s="130" t="s">
        <v>831</v>
      </c>
      <c r="BM2" s="130" t="s">
        <v>832</v>
      </c>
      <c r="BN2" s="130" t="s">
        <v>833</v>
      </c>
      <c r="BO2" s="130" t="s">
        <v>834</v>
      </c>
      <c r="BP2" s="130" t="s">
        <v>835</v>
      </c>
      <c r="BQ2" s="130" t="s">
        <v>836</v>
      </c>
      <c r="BR2" s="130" t="s">
        <v>837</v>
      </c>
      <c r="BS2" s="130" t="s">
        <v>839</v>
      </c>
      <c r="BT2" s="3"/>
      <c r="BU2" s="3"/>
    </row>
    <row r="3" spans="1:73" ht="15" customHeight="1">
      <c r="A3" s="50" t="s">
        <v>212</v>
      </c>
      <c r="B3" s="53"/>
      <c r="C3" s="53" t="s">
        <v>64</v>
      </c>
      <c r="D3" s="54">
        <v>169.1083503544395</v>
      </c>
      <c r="E3" s="55"/>
      <c r="F3" s="112" t="s">
        <v>273</v>
      </c>
      <c r="G3" s="53"/>
      <c r="H3" s="57" t="s">
        <v>212</v>
      </c>
      <c r="I3" s="56"/>
      <c r="J3" s="56"/>
      <c r="K3" s="114" t="s">
        <v>516</v>
      </c>
      <c r="L3" s="59">
        <v>1765.3529411764705</v>
      </c>
      <c r="M3" s="60">
        <v>1082.9886474609375</v>
      </c>
      <c r="N3" s="60">
        <v>3381.882568359375</v>
      </c>
      <c r="O3" s="58"/>
      <c r="P3" s="61"/>
      <c r="Q3" s="61"/>
      <c r="R3" s="51"/>
      <c r="S3" s="51">
        <v>1</v>
      </c>
      <c r="T3" s="51">
        <v>3</v>
      </c>
      <c r="U3" s="52">
        <v>24</v>
      </c>
      <c r="V3" s="52">
        <v>0.037037</v>
      </c>
      <c r="W3" s="52">
        <v>0.102728</v>
      </c>
      <c r="X3" s="52">
        <v>1.353543</v>
      </c>
      <c r="Y3" s="52">
        <v>0.16666666666666666</v>
      </c>
      <c r="Z3" s="52">
        <v>0.3333333333333333</v>
      </c>
      <c r="AA3" s="62">
        <v>3</v>
      </c>
      <c r="AB3" s="62"/>
      <c r="AC3" s="63"/>
      <c r="AD3" s="85" t="s">
        <v>356</v>
      </c>
      <c r="AE3" s="85">
        <v>1444</v>
      </c>
      <c r="AF3" s="85">
        <v>468</v>
      </c>
      <c r="AG3" s="85">
        <v>3040</v>
      </c>
      <c r="AH3" s="85">
        <v>1389</v>
      </c>
      <c r="AI3" s="85"/>
      <c r="AJ3" s="85" t="s">
        <v>382</v>
      </c>
      <c r="AK3" s="85" t="s">
        <v>408</v>
      </c>
      <c r="AL3" s="85"/>
      <c r="AM3" s="85"/>
      <c r="AN3" s="87">
        <v>40550.20196759259</v>
      </c>
      <c r="AO3" s="89" t="s">
        <v>442</v>
      </c>
      <c r="AP3" s="85" t="b">
        <v>0</v>
      </c>
      <c r="AQ3" s="85" t="b">
        <v>0</v>
      </c>
      <c r="AR3" s="85" t="b">
        <v>1</v>
      </c>
      <c r="AS3" s="85" t="s">
        <v>314</v>
      </c>
      <c r="AT3" s="85">
        <v>34</v>
      </c>
      <c r="AU3" s="89" t="s">
        <v>466</v>
      </c>
      <c r="AV3" s="85" t="b">
        <v>0</v>
      </c>
      <c r="AW3" s="85" t="s">
        <v>489</v>
      </c>
      <c r="AX3" s="89" t="s">
        <v>490</v>
      </c>
      <c r="AY3" s="85" t="s">
        <v>66</v>
      </c>
      <c r="AZ3" s="85" t="str">
        <f>REPLACE(INDEX(GroupVertices[Group],MATCH(Vertices[[#This Row],[Vertex]],GroupVertices[Vertex],0)),1,1,"")</f>
        <v>1</v>
      </c>
      <c r="BA3" s="51" t="s">
        <v>253</v>
      </c>
      <c r="BB3" s="51" t="s">
        <v>253</v>
      </c>
      <c r="BC3" s="51" t="s">
        <v>260</v>
      </c>
      <c r="BD3" s="51" t="s">
        <v>260</v>
      </c>
      <c r="BE3" s="51" t="s">
        <v>265</v>
      </c>
      <c r="BF3" s="51" t="s">
        <v>265</v>
      </c>
      <c r="BG3" s="131" t="s">
        <v>776</v>
      </c>
      <c r="BH3" s="131" t="s">
        <v>776</v>
      </c>
      <c r="BI3" s="131" t="s">
        <v>786</v>
      </c>
      <c r="BJ3" s="131" t="s">
        <v>786</v>
      </c>
      <c r="BK3" s="131">
        <v>2</v>
      </c>
      <c r="BL3" s="134">
        <v>5.555555555555555</v>
      </c>
      <c r="BM3" s="131">
        <v>0</v>
      </c>
      <c r="BN3" s="134">
        <v>0</v>
      </c>
      <c r="BO3" s="131">
        <v>0</v>
      </c>
      <c r="BP3" s="134">
        <v>0</v>
      </c>
      <c r="BQ3" s="131">
        <v>34</v>
      </c>
      <c r="BR3" s="134">
        <v>94.44444444444444</v>
      </c>
      <c r="BS3" s="131">
        <v>36</v>
      </c>
      <c r="BT3" s="3"/>
      <c r="BU3" s="3"/>
    </row>
    <row r="4" spans="1:76" ht="15">
      <c r="A4" s="14" t="s">
        <v>223</v>
      </c>
      <c r="B4" s="15"/>
      <c r="C4" s="15" t="s">
        <v>64</v>
      </c>
      <c r="D4" s="93">
        <v>303.66358284272496</v>
      </c>
      <c r="E4" s="81"/>
      <c r="F4" s="112" t="s">
        <v>471</v>
      </c>
      <c r="G4" s="15"/>
      <c r="H4" s="16" t="s">
        <v>223</v>
      </c>
      <c r="I4" s="66"/>
      <c r="J4" s="66"/>
      <c r="K4" s="114" t="s">
        <v>517</v>
      </c>
      <c r="L4" s="94">
        <v>1</v>
      </c>
      <c r="M4" s="95">
        <v>281.1609802246094</v>
      </c>
      <c r="N4" s="95">
        <v>1834.6790771484375</v>
      </c>
      <c r="O4" s="77"/>
      <c r="P4" s="96"/>
      <c r="Q4" s="96"/>
      <c r="R4" s="97"/>
      <c r="S4" s="51">
        <v>1</v>
      </c>
      <c r="T4" s="51">
        <v>0</v>
      </c>
      <c r="U4" s="52">
        <v>0</v>
      </c>
      <c r="V4" s="52">
        <v>0.025641</v>
      </c>
      <c r="W4" s="52">
        <v>0.028587</v>
      </c>
      <c r="X4" s="52">
        <v>0.533502</v>
      </c>
      <c r="Y4" s="52">
        <v>0</v>
      </c>
      <c r="Z4" s="52">
        <v>0</v>
      </c>
      <c r="AA4" s="82">
        <v>4</v>
      </c>
      <c r="AB4" s="82"/>
      <c r="AC4" s="98"/>
      <c r="AD4" s="85" t="s">
        <v>357</v>
      </c>
      <c r="AE4" s="85">
        <v>7186</v>
      </c>
      <c r="AF4" s="85">
        <v>7150</v>
      </c>
      <c r="AG4" s="85">
        <v>2029</v>
      </c>
      <c r="AH4" s="85">
        <v>1245</v>
      </c>
      <c r="AI4" s="85"/>
      <c r="AJ4" s="85" t="s">
        <v>383</v>
      </c>
      <c r="AK4" s="85" t="s">
        <v>409</v>
      </c>
      <c r="AL4" s="89" t="s">
        <v>424</v>
      </c>
      <c r="AM4" s="85"/>
      <c r="AN4" s="87">
        <v>39589.56395833333</v>
      </c>
      <c r="AO4" s="89" t="s">
        <v>443</v>
      </c>
      <c r="AP4" s="85" t="b">
        <v>0</v>
      </c>
      <c r="AQ4" s="85" t="b">
        <v>0</v>
      </c>
      <c r="AR4" s="85" t="b">
        <v>1</v>
      </c>
      <c r="AS4" s="85" t="s">
        <v>314</v>
      </c>
      <c r="AT4" s="85">
        <v>362</v>
      </c>
      <c r="AU4" s="89" t="s">
        <v>467</v>
      </c>
      <c r="AV4" s="85" t="b">
        <v>0</v>
      </c>
      <c r="AW4" s="85" t="s">
        <v>489</v>
      </c>
      <c r="AX4" s="89" t="s">
        <v>491</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170.86026673074613</v>
      </c>
      <c r="E5" s="81"/>
      <c r="F5" s="112" t="s">
        <v>274</v>
      </c>
      <c r="G5" s="15"/>
      <c r="H5" s="16" t="s">
        <v>213</v>
      </c>
      <c r="I5" s="66"/>
      <c r="J5" s="66"/>
      <c r="K5" s="114" t="s">
        <v>518</v>
      </c>
      <c r="L5" s="94">
        <v>1</v>
      </c>
      <c r="M5" s="95">
        <v>5611.84912109375</v>
      </c>
      <c r="N5" s="95">
        <v>3299.669921875</v>
      </c>
      <c r="O5" s="77"/>
      <c r="P5" s="96"/>
      <c r="Q5" s="96"/>
      <c r="R5" s="97"/>
      <c r="S5" s="51">
        <v>0</v>
      </c>
      <c r="T5" s="51">
        <v>1</v>
      </c>
      <c r="U5" s="52">
        <v>0</v>
      </c>
      <c r="V5" s="52">
        <v>0.2</v>
      </c>
      <c r="W5" s="52">
        <v>0</v>
      </c>
      <c r="X5" s="52">
        <v>0.610675</v>
      </c>
      <c r="Y5" s="52">
        <v>0</v>
      </c>
      <c r="Z5" s="52">
        <v>0</v>
      </c>
      <c r="AA5" s="82">
        <v>5</v>
      </c>
      <c r="AB5" s="82"/>
      <c r="AC5" s="98"/>
      <c r="AD5" s="85" t="s">
        <v>358</v>
      </c>
      <c r="AE5" s="85">
        <v>571</v>
      </c>
      <c r="AF5" s="85">
        <v>555</v>
      </c>
      <c r="AG5" s="85">
        <v>4519</v>
      </c>
      <c r="AH5" s="85">
        <v>24593</v>
      </c>
      <c r="AI5" s="85"/>
      <c r="AJ5" s="85" t="s">
        <v>384</v>
      </c>
      <c r="AK5" s="85" t="s">
        <v>410</v>
      </c>
      <c r="AL5" s="89" t="s">
        <v>425</v>
      </c>
      <c r="AM5" s="85"/>
      <c r="AN5" s="87">
        <v>42377.845243055555</v>
      </c>
      <c r="AO5" s="89" t="s">
        <v>444</v>
      </c>
      <c r="AP5" s="85" t="b">
        <v>1</v>
      </c>
      <c r="AQ5" s="85" t="b">
        <v>0</v>
      </c>
      <c r="AR5" s="85" t="b">
        <v>1</v>
      </c>
      <c r="AS5" s="85" t="s">
        <v>314</v>
      </c>
      <c r="AT5" s="85">
        <v>2</v>
      </c>
      <c r="AU5" s="85"/>
      <c r="AV5" s="85" t="b">
        <v>0</v>
      </c>
      <c r="AW5" s="85" t="s">
        <v>489</v>
      </c>
      <c r="AX5" s="89" t="s">
        <v>492</v>
      </c>
      <c r="AY5" s="85" t="s">
        <v>66</v>
      </c>
      <c r="AZ5" s="85" t="str">
        <f>REPLACE(INDEX(GroupVertices[Group],MATCH(Vertices[[#This Row],[Vertex]],GroupVertices[Vertex],0)),1,1,"")</f>
        <v>4</v>
      </c>
      <c r="BA5" s="51"/>
      <c r="BB5" s="51"/>
      <c r="BC5" s="51"/>
      <c r="BD5" s="51"/>
      <c r="BE5" s="51" t="s">
        <v>266</v>
      </c>
      <c r="BF5" s="51" t="s">
        <v>266</v>
      </c>
      <c r="BG5" s="131" t="s">
        <v>777</v>
      </c>
      <c r="BH5" s="131" t="s">
        <v>777</v>
      </c>
      <c r="BI5" s="131" t="s">
        <v>787</v>
      </c>
      <c r="BJ5" s="131" t="s">
        <v>787</v>
      </c>
      <c r="BK5" s="131">
        <v>1</v>
      </c>
      <c r="BL5" s="134">
        <v>4.166666666666667</v>
      </c>
      <c r="BM5" s="131">
        <v>0</v>
      </c>
      <c r="BN5" s="134">
        <v>0</v>
      </c>
      <c r="BO5" s="131">
        <v>0</v>
      </c>
      <c r="BP5" s="134">
        <v>0</v>
      </c>
      <c r="BQ5" s="131">
        <v>23</v>
      </c>
      <c r="BR5" s="134">
        <v>95.83333333333333</v>
      </c>
      <c r="BS5" s="131">
        <v>24</v>
      </c>
      <c r="BT5" s="2"/>
      <c r="BU5" s="3"/>
      <c r="BV5" s="3"/>
      <c r="BW5" s="3"/>
      <c r="BX5" s="3"/>
    </row>
    <row r="6" spans="1:76" ht="15">
      <c r="A6" s="14" t="s">
        <v>215</v>
      </c>
      <c r="B6" s="15"/>
      <c r="C6" s="15" t="s">
        <v>64</v>
      </c>
      <c r="D6" s="93">
        <v>162</v>
      </c>
      <c r="E6" s="81"/>
      <c r="F6" s="112" t="s">
        <v>472</v>
      </c>
      <c r="G6" s="15"/>
      <c r="H6" s="16" t="s">
        <v>215</v>
      </c>
      <c r="I6" s="66"/>
      <c r="J6" s="66"/>
      <c r="K6" s="114" t="s">
        <v>519</v>
      </c>
      <c r="L6" s="94">
        <v>442.0882352941176</v>
      </c>
      <c r="M6" s="95">
        <v>5611.84912109375</v>
      </c>
      <c r="N6" s="95">
        <v>1335.16064453125</v>
      </c>
      <c r="O6" s="77"/>
      <c r="P6" s="96"/>
      <c r="Q6" s="96"/>
      <c r="R6" s="97"/>
      <c r="S6" s="51">
        <v>4</v>
      </c>
      <c r="T6" s="51">
        <v>1</v>
      </c>
      <c r="U6" s="52">
        <v>6</v>
      </c>
      <c r="V6" s="52">
        <v>0.333333</v>
      </c>
      <c r="W6" s="52">
        <v>0</v>
      </c>
      <c r="X6" s="52">
        <v>2.167891</v>
      </c>
      <c r="Y6" s="52">
        <v>0</v>
      </c>
      <c r="Z6" s="52">
        <v>0</v>
      </c>
      <c r="AA6" s="82">
        <v>6</v>
      </c>
      <c r="AB6" s="82"/>
      <c r="AC6" s="98"/>
      <c r="AD6" s="85" t="s">
        <v>359</v>
      </c>
      <c r="AE6" s="85">
        <v>208</v>
      </c>
      <c r="AF6" s="85">
        <v>115</v>
      </c>
      <c r="AG6" s="85">
        <v>45</v>
      </c>
      <c r="AH6" s="85">
        <v>27</v>
      </c>
      <c r="AI6" s="85"/>
      <c r="AJ6" s="85" t="s">
        <v>385</v>
      </c>
      <c r="AK6" s="85" t="s">
        <v>411</v>
      </c>
      <c r="AL6" s="85"/>
      <c r="AM6" s="85"/>
      <c r="AN6" s="87">
        <v>43212.60387731482</v>
      </c>
      <c r="AO6" s="89" t="s">
        <v>445</v>
      </c>
      <c r="AP6" s="85" t="b">
        <v>1</v>
      </c>
      <c r="AQ6" s="85" t="b">
        <v>0</v>
      </c>
      <c r="AR6" s="85" t="b">
        <v>0</v>
      </c>
      <c r="AS6" s="85" t="s">
        <v>314</v>
      </c>
      <c r="AT6" s="85">
        <v>1</v>
      </c>
      <c r="AU6" s="85"/>
      <c r="AV6" s="85" t="b">
        <v>0</v>
      </c>
      <c r="AW6" s="85" t="s">
        <v>489</v>
      </c>
      <c r="AX6" s="89" t="s">
        <v>493</v>
      </c>
      <c r="AY6" s="85" t="s">
        <v>66</v>
      </c>
      <c r="AZ6" s="85" t="str">
        <f>REPLACE(INDEX(GroupVertices[Group],MATCH(Vertices[[#This Row],[Vertex]],GroupVertices[Vertex],0)),1,1,"")</f>
        <v>4</v>
      </c>
      <c r="BA6" s="51"/>
      <c r="BB6" s="51"/>
      <c r="BC6" s="51"/>
      <c r="BD6" s="51"/>
      <c r="BE6" s="51" t="s">
        <v>266</v>
      </c>
      <c r="BF6" s="51" t="s">
        <v>266</v>
      </c>
      <c r="BG6" s="131" t="s">
        <v>690</v>
      </c>
      <c r="BH6" s="131" t="s">
        <v>690</v>
      </c>
      <c r="BI6" s="131" t="s">
        <v>731</v>
      </c>
      <c r="BJ6" s="131" t="s">
        <v>731</v>
      </c>
      <c r="BK6" s="131">
        <v>1</v>
      </c>
      <c r="BL6" s="134">
        <v>4.761904761904762</v>
      </c>
      <c r="BM6" s="131">
        <v>0</v>
      </c>
      <c r="BN6" s="134">
        <v>0</v>
      </c>
      <c r="BO6" s="131">
        <v>0</v>
      </c>
      <c r="BP6" s="134">
        <v>0</v>
      </c>
      <c r="BQ6" s="131">
        <v>20</v>
      </c>
      <c r="BR6" s="134">
        <v>95.23809523809524</v>
      </c>
      <c r="BS6" s="131">
        <v>21</v>
      </c>
      <c r="BT6" s="2"/>
      <c r="BU6" s="3"/>
      <c r="BV6" s="3"/>
      <c r="BW6" s="3"/>
      <c r="BX6" s="3"/>
    </row>
    <row r="7" spans="1:76" ht="15">
      <c r="A7" s="14" t="s">
        <v>214</v>
      </c>
      <c r="B7" s="15"/>
      <c r="C7" s="15" t="s">
        <v>64</v>
      </c>
      <c r="D7" s="93">
        <v>167.23561215907725</v>
      </c>
      <c r="E7" s="81"/>
      <c r="F7" s="112" t="s">
        <v>275</v>
      </c>
      <c r="G7" s="15"/>
      <c r="H7" s="16" t="s">
        <v>214</v>
      </c>
      <c r="I7" s="66"/>
      <c r="J7" s="66"/>
      <c r="K7" s="114" t="s">
        <v>520</v>
      </c>
      <c r="L7" s="94">
        <v>1</v>
      </c>
      <c r="M7" s="95">
        <v>4010.3203125</v>
      </c>
      <c r="N7" s="95">
        <v>3299.669921875</v>
      </c>
      <c r="O7" s="77"/>
      <c r="P7" s="96"/>
      <c r="Q7" s="96"/>
      <c r="R7" s="97"/>
      <c r="S7" s="51">
        <v>0</v>
      </c>
      <c r="T7" s="51">
        <v>1</v>
      </c>
      <c r="U7" s="52">
        <v>0</v>
      </c>
      <c r="V7" s="52">
        <v>0.2</v>
      </c>
      <c r="W7" s="52">
        <v>0</v>
      </c>
      <c r="X7" s="52">
        <v>0.610675</v>
      </c>
      <c r="Y7" s="52">
        <v>0</v>
      </c>
      <c r="Z7" s="52">
        <v>0</v>
      </c>
      <c r="AA7" s="82">
        <v>7</v>
      </c>
      <c r="AB7" s="82"/>
      <c r="AC7" s="98"/>
      <c r="AD7" s="85" t="s">
        <v>360</v>
      </c>
      <c r="AE7" s="85">
        <v>1153</v>
      </c>
      <c r="AF7" s="85">
        <v>375</v>
      </c>
      <c r="AG7" s="85">
        <v>213</v>
      </c>
      <c r="AH7" s="85">
        <v>1528</v>
      </c>
      <c r="AI7" s="85"/>
      <c r="AJ7" s="85" t="s">
        <v>386</v>
      </c>
      <c r="AK7" s="85" t="s">
        <v>412</v>
      </c>
      <c r="AL7" s="89" t="s">
        <v>426</v>
      </c>
      <c r="AM7" s="85"/>
      <c r="AN7" s="87">
        <v>43325.04791666667</v>
      </c>
      <c r="AO7" s="89" t="s">
        <v>446</v>
      </c>
      <c r="AP7" s="85" t="b">
        <v>1</v>
      </c>
      <c r="AQ7" s="85" t="b">
        <v>0</v>
      </c>
      <c r="AR7" s="85" t="b">
        <v>1</v>
      </c>
      <c r="AS7" s="85" t="s">
        <v>314</v>
      </c>
      <c r="AT7" s="85">
        <v>0</v>
      </c>
      <c r="AU7" s="85"/>
      <c r="AV7" s="85" t="b">
        <v>0</v>
      </c>
      <c r="AW7" s="85" t="s">
        <v>489</v>
      </c>
      <c r="AX7" s="89" t="s">
        <v>494</v>
      </c>
      <c r="AY7" s="85" t="s">
        <v>66</v>
      </c>
      <c r="AZ7" s="85" t="str">
        <f>REPLACE(INDEX(GroupVertices[Group],MATCH(Vertices[[#This Row],[Vertex]],GroupVertices[Vertex],0)),1,1,"")</f>
        <v>4</v>
      </c>
      <c r="BA7" s="51"/>
      <c r="BB7" s="51"/>
      <c r="BC7" s="51"/>
      <c r="BD7" s="51"/>
      <c r="BE7" s="51" t="s">
        <v>266</v>
      </c>
      <c r="BF7" s="51" t="s">
        <v>266</v>
      </c>
      <c r="BG7" s="131" t="s">
        <v>777</v>
      </c>
      <c r="BH7" s="131" t="s">
        <v>777</v>
      </c>
      <c r="BI7" s="131" t="s">
        <v>787</v>
      </c>
      <c r="BJ7" s="131" t="s">
        <v>787</v>
      </c>
      <c r="BK7" s="131">
        <v>1</v>
      </c>
      <c r="BL7" s="134">
        <v>4.166666666666667</v>
      </c>
      <c r="BM7" s="131">
        <v>0</v>
      </c>
      <c r="BN7" s="134">
        <v>0</v>
      </c>
      <c r="BO7" s="131">
        <v>0</v>
      </c>
      <c r="BP7" s="134">
        <v>0</v>
      </c>
      <c r="BQ7" s="131">
        <v>23</v>
      </c>
      <c r="BR7" s="134">
        <v>95.83333333333333</v>
      </c>
      <c r="BS7" s="131">
        <v>24</v>
      </c>
      <c r="BT7" s="2"/>
      <c r="BU7" s="3"/>
      <c r="BV7" s="3"/>
      <c r="BW7" s="3"/>
      <c r="BX7" s="3"/>
    </row>
    <row r="8" spans="1:76" ht="15">
      <c r="A8" s="14" t="s">
        <v>216</v>
      </c>
      <c r="B8" s="15"/>
      <c r="C8" s="15" t="s">
        <v>64</v>
      </c>
      <c r="D8" s="93">
        <v>225.51200288357563</v>
      </c>
      <c r="E8" s="81"/>
      <c r="F8" s="112" t="s">
        <v>276</v>
      </c>
      <c r="G8" s="15"/>
      <c r="H8" s="16" t="s">
        <v>216</v>
      </c>
      <c r="I8" s="66"/>
      <c r="J8" s="66"/>
      <c r="K8" s="114" t="s">
        <v>521</v>
      </c>
      <c r="L8" s="94">
        <v>1</v>
      </c>
      <c r="M8" s="95">
        <v>4010.3203125</v>
      </c>
      <c r="N8" s="95">
        <v>1335.16064453125</v>
      </c>
      <c r="O8" s="77"/>
      <c r="P8" s="96"/>
      <c r="Q8" s="96"/>
      <c r="R8" s="97"/>
      <c r="S8" s="51">
        <v>0</v>
      </c>
      <c r="T8" s="51">
        <v>1</v>
      </c>
      <c r="U8" s="52">
        <v>0</v>
      </c>
      <c r="V8" s="52">
        <v>0.2</v>
      </c>
      <c r="W8" s="52">
        <v>0</v>
      </c>
      <c r="X8" s="52">
        <v>0.610675</v>
      </c>
      <c r="Y8" s="52">
        <v>0</v>
      </c>
      <c r="Z8" s="52">
        <v>0</v>
      </c>
      <c r="AA8" s="82">
        <v>8</v>
      </c>
      <c r="AB8" s="82"/>
      <c r="AC8" s="98"/>
      <c r="AD8" s="85" t="s">
        <v>361</v>
      </c>
      <c r="AE8" s="85">
        <v>2708</v>
      </c>
      <c r="AF8" s="85">
        <v>3269</v>
      </c>
      <c r="AG8" s="85">
        <v>123096</v>
      </c>
      <c r="AH8" s="85">
        <v>33975</v>
      </c>
      <c r="AI8" s="85"/>
      <c r="AJ8" s="85" t="s">
        <v>387</v>
      </c>
      <c r="AK8" s="85" t="s">
        <v>410</v>
      </c>
      <c r="AL8" s="85"/>
      <c r="AM8" s="85"/>
      <c r="AN8" s="87">
        <v>40592.84243055555</v>
      </c>
      <c r="AO8" s="89" t="s">
        <v>447</v>
      </c>
      <c r="AP8" s="85" t="b">
        <v>0</v>
      </c>
      <c r="AQ8" s="85" t="b">
        <v>0</v>
      </c>
      <c r="AR8" s="85" t="b">
        <v>1</v>
      </c>
      <c r="AS8" s="85" t="s">
        <v>314</v>
      </c>
      <c r="AT8" s="85">
        <v>50</v>
      </c>
      <c r="AU8" s="89" t="s">
        <v>467</v>
      </c>
      <c r="AV8" s="85" t="b">
        <v>0</v>
      </c>
      <c r="AW8" s="85" t="s">
        <v>489</v>
      </c>
      <c r="AX8" s="89" t="s">
        <v>495</v>
      </c>
      <c r="AY8" s="85" t="s">
        <v>66</v>
      </c>
      <c r="AZ8" s="85" t="str">
        <f>REPLACE(INDEX(GroupVertices[Group],MATCH(Vertices[[#This Row],[Vertex]],GroupVertices[Vertex],0)),1,1,"")</f>
        <v>4</v>
      </c>
      <c r="BA8" s="51"/>
      <c r="BB8" s="51"/>
      <c r="BC8" s="51"/>
      <c r="BD8" s="51"/>
      <c r="BE8" s="51" t="s">
        <v>266</v>
      </c>
      <c r="BF8" s="51" t="s">
        <v>266</v>
      </c>
      <c r="BG8" s="131" t="s">
        <v>777</v>
      </c>
      <c r="BH8" s="131" t="s">
        <v>777</v>
      </c>
      <c r="BI8" s="131" t="s">
        <v>787</v>
      </c>
      <c r="BJ8" s="131" t="s">
        <v>787</v>
      </c>
      <c r="BK8" s="131">
        <v>1</v>
      </c>
      <c r="BL8" s="134">
        <v>4.166666666666667</v>
      </c>
      <c r="BM8" s="131">
        <v>0</v>
      </c>
      <c r="BN8" s="134">
        <v>0</v>
      </c>
      <c r="BO8" s="131">
        <v>0</v>
      </c>
      <c r="BP8" s="134">
        <v>0</v>
      </c>
      <c r="BQ8" s="131">
        <v>23</v>
      </c>
      <c r="BR8" s="134">
        <v>95.83333333333333</v>
      </c>
      <c r="BS8" s="131">
        <v>24</v>
      </c>
      <c r="BT8" s="2"/>
      <c r="BU8" s="3"/>
      <c r="BV8" s="3"/>
      <c r="BW8" s="3"/>
      <c r="BX8" s="3"/>
    </row>
    <row r="9" spans="1:76" ht="15">
      <c r="A9" s="14" t="s">
        <v>217</v>
      </c>
      <c r="B9" s="15"/>
      <c r="C9" s="15" t="s">
        <v>64</v>
      </c>
      <c r="D9" s="93">
        <v>508.71834674996995</v>
      </c>
      <c r="E9" s="81"/>
      <c r="F9" s="112" t="s">
        <v>277</v>
      </c>
      <c r="G9" s="15"/>
      <c r="H9" s="16" t="s">
        <v>217</v>
      </c>
      <c r="I9" s="66"/>
      <c r="J9" s="66"/>
      <c r="K9" s="114" t="s">
        <v>522</v>
      </c>
      <c r="L9" s="94">
        <v>4852.970588235294</v>
      </c>
      <c r="M9" s="95">
        <v>9004.947265625</v>
      </c>
      <c r="N9" s="95">
        <v>6699.330078125</v>
      </c>
      <c r="O9" s="77"/>
      <c r="P9" s="96"/>
      <c r="Q9" s="96"/>
      <c r="R9" s="97"/>
      <c r="S9" s="51">
        <v>1</v>
      </c>
      <c r="T9" s="51">
        <v>3</v>
      </c>
      <c r="U9" s="52">
        <v>66</v>
      </c>
      <c r="V9" s="52">
        <v>0.041667</v>
      </c>
      <c r="W9" s="52">
        <v>0.088471</v>
      </c>
      <c r="X9" s="52">
        <v>1.963965</v>
      </c>
      <c r="Y9" s="52">
        <v>0</v>
      </c>
      <c r="Z9" s="52">
        <v>0</v>
      </c>
      <c r="AA9" s="82">
        <v>9</v>
      </c>
      <c r="AB9" s="82"/>
      <c r="AC9" s="98"/>
      <c r="AD9" s="85" t="s">
        <v>362</v>
      </c>
      <c r="AE9" s="85">
        <v>862</v>
      </c>
      <c r="AF9" s="85">
        <v>17333</v>
      </c>
      <c r="AG9" s="85">
        <v>119886</v>
      </c>
      <c r="AH9" s="85">
        <v>78994</v>
      </c>
      <c r="AI9" s="85"/>
      <c r="AJ9" s="85" t="s">
        <v>388</v>
      </c>
      <c r="AK9" s="85" t="s">
        <v>326</v>
      </c>
      <c r="AL9" s="89" t="s">
        <v>427</v>
      </c>
      <c r="AM9" s="85"/>
      <c r="AN9" s="87">
        <v>40230.04924768519</v>
      </c>
      <c r="AO9" s="89" t="s">
        <v>448</v>
      </c>
      <c r="AP9" s="85" t="b">
        <v>0</v>
      </c>
      <c r="AQ9" s="85" t="b">
        <v>0</v>
      </c>
      <c r="AR9" s="85" t="b">
        <v>1</v>
      </c>
      <c r="AS9" s="85" t="s">
        <v>314</v>
      </c>
      <c r="AT9" s="85">
        <v>1229</v>
      </c>
      <c r="AU9" s="89" t="s">
        <v>468</v>
      </c>
      <c r="AV9" s="85" t="b">
        <v>1</v>
      </c>
      <c r="AW9" s="85" t="s">
        <v>489</v>
      </c>
      <c r="AX9" s="89" t="s">
        <v>496</v>
      </c>
      <c r="AY9" s="85" t="s">
        <v>66</v>
      </c>
      <c r="AZ9" s="85" t="str">
        <f>REPLACE(INDEX(GroupVertices[Group],MATCH(Vertices[[#This Row],[Vertex]],GroupVertices[Vertex],0)),1,1,"")</f>
        <v>3</v>
      </c>
      <c r="BA9" s="51" t="s">
        <v>620</v>
      </c>
      <c r="BB9" s="51" t="s">
        <v>620</v>
      </c>
      <c r="BC9" s="51" t="s">
        <v>630</v>
      </c>
      <c r="BD9" s="51" t="s">
        <v>630</v>
      </c>
      <c r="BE9" s="51" t="s">
        <v>266</v>
      </c>
      <c r="BF9" s="51" t="s">
        <v>266</v>
      </c>
      <c r="BG9" s="131" t="s">
        <v>778</v>
      </c>
      <c r="BH9" s="131" t="s">
        <v>778</v>
      </c>
      <c r="BI9" s="131" t="s">
        <v>788</v>
      </c>
      <c r="BJ9" s="131" t="s">
        <v>788</v>
      </c>
      <c r="BK9" s="131">
        <v>3</v>
      </c>
      <c r="BL9" s="134">
        <v>7.317073170731708</v>
      </c>
      <c r="BM9" s="131">
        <v>0</v>
      </c>
      <c r="BN9" s="134">
        <v>0</v>
      </c>
      <c r="BO9" s="131">
        <v>0</v>
      </c>
      <c r="BP9" s="134">
        <v>0</v>
      </c>
      <c r="BQ9" s="131">
        <v>38</v>
      </c>
      <c r="BR9" s="134">
        <v>92.6829268292683</v>
      </c>
      <c r="BS9" s="131">
        <v>41</v>
      </c>
      <c r="BT9" s="2"/>
      <c r="BU9" s="3"/>
      <c r="BV9" s="3"/>
      <c r="BW9" s="3"/>
      <c r="BX9" s="3"/>
    </row>
    <row r="10" spans="1:76" ht="15">
      <c r="A10" s="14" t="s">
        <v>224</v>
      </c>
      <c r="B10" s="15"/>
      <c r="C10" s="15" t="s">
        <v>64</v>
      </c>
      <c r="D10" s="93">
        <v>207.4290039649165</v>
      </c>
      <c r="E10" s="81"/>
      <c r="F10" s="112" t="s">
        <v>473</v>
      </c>
      <c r="G10" s="15"/>
      <c r="H10" s="16" t="s">
        <v>224</v>
      </c>
      <c r="I10" s="66"/>
      <c r="J10" s="66"/>
      <c r="K10" s="114" t="s">
        <v>523</v>
      </c>
      <c r="L10" s="94">
        <v>1</v>
      </c>
      <c r="M10" s="95">
        <v>9004.947265625</v>
      </c>
      <c r="N10" s="95">
        <v>8663.83984375</v>
      </c>
      <c r="O10" s="77"/>
      <c r="P10" s="96"/>
      <c r="Q10" s="96"/>
      <c r="R10" s="97"/>
      <c r="S10" s="51">
        <v>1</v>
      </c>
      <c r="T10" s="51">
        <v>0</v>
      </c>
      <c r="U10" s="52">
        <v>0</v>
      </c>
      <c r="V10" s="52">
        <v>0.027778</v>
      </c>
      <c r="W10" s="52">
        <v>0.02462</v>
      </c>
      <c r="X10" s="52">
        <v>0.567341</v>
      </c>
      <c r="Y10" s="52">
        <v>0</v>
      </c>
      <c r="Z10" s="52">
        <v>0</v>
      </c>
      <c r="AA10" s="82">
        <v>10</v>
      </c>
      <c r="AB10" s="82"/>
      <c r="AC10" s="98"/>
      <c r="AD10" s="85" t="s">
        <v>363</v>
      </c>
      <c r="AE10" s="85">
        <v>2890</v>
      </c>
      <c r="AF10" s="85">
        <v>2371</v>
      </c>
      <c r="AG10" s="85">
        <v>7233</v>
      </c>
      <c r="AH10" s="85">
        <v>4719</v>
      </c>
      <c r="AI10" s="85"/>
      <c r="AJ10" s="85" t="s">
        <v>389</v>
      </c>
      <c r="AK10" s="85" t="s">
        <v>413</v>
      </c>
      <c r="AL10" s="89" t="s">
        <v>428</v>
      </c>
      <c r="AM10" s="85"/>
      <c r="AN10" s="87">
        <v>39573.24710648148</v>
      </c>
      <c r="AO10" s="89" t="s">
        <v>449</v>
      </c>
      <c r="AP10" s="85" t="b">
        <v>0</v>
      </c>
      <c r="AQ10" s="85" t="b">
        <v>0</v>
      </c>
      <c r="AR10" s="85" t="b">
        <v>1</v>
      </c>
      <c r="AS10" s="85" t="s">
        <v>314</v>
      </c>
      <c r="AT10" s="85">
        <v>117</v>
      </c>
      <c r="AU10" s="89" t="s">
        <v>467</v>
      </c>
      <c r="AV10" s="85" t="b">
        <v>0</v>
      </c>
      <c r="AW10" s="85" t="s">
        <v>489</v>
      </c>
      <c r="AX10" s="89" t="s">
        <v>497</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225</v>
      </c>
      <c r="B11" s="15"/>
      <c r="C11" s="15" t="s">
        <v>64</v>
      </c>
      <c r="D11" s="93">
        <v>462.36304217229366</v>
      </c>
      <c r="E11" s="81"/>
      <c r="F11" s="112" t="s">
        <v>474</v>
      </c>
      <c r="G11" s="15"/>
      <c r="H11" s="16" t="s">
        <v>225</v>
      </c>
      <c r="I11" s="66"/>
      <c r="J11" s="66"/>
      <c r="K11" s="114" t="s">
        <v>524</v>
      </c>
      <c r="L11" s="94">
        <v>1</v>
      </c>
      <c r="M11" s="95">
        <v>7406.66650390625</v>
      </c>
      <c r="N11" s="95">
        <v>8663.83984375</v>
      </c>
      <c r="O11" s="77"/>
      <c r="P11" s="96"/>
      <c r="Q11" s="96"/>
      <c r="R11" s="97"/>
      <c r="S11" s="51">
        <v>1</v>
      </c>
      <c r="T11" s="51">
        <v>0</v>
      </c>
      <c r="U11" s="52">
        <v>0</v>
      </c>
      <c r="V11" s="52">
        <v>0.027778</v>
      </c>
      <c r="W11" s="52">
        <v>0.02462</v>
      </c>
      <c r="X11" s="52">
        <v>0.567341</v>
      </c>
      <c r="Y11" s="52">
        <v>0</v>
      </c>
      <c r="Z11" s="52">
        <v>0</v>
      </c>
      <c r="AA11" s="82">
        <v>11</v>
      </c>
      <c r="AB11" s="82"/>
      <c r="AC11" s="98"/>
      <c r="AD11" s="85" t="s">
        <v>364</v>
      </c>
      <c r="AE11" s="85">
        <v>8154</v>
      </c>
      <c r="AF11" s="85">
        <v>15031</v>
      </c>
      <c r="AG11" s="85">
        <v>45283</v>
      </c>
      <c r="AH11" s="85">
        <v>11936</v>
      </c>
      <c r="AI11" s="85"/>
      <c r="AJ11" s="85" t="s">
        <v>390</v>
      </c>
      <c r="AK11" s="85" t="s">
        <v>327</v>
      </c>
      <c r="AL11" s="85"/>
      <c r="AM11" s="85"/>
      <c r="AN11" s="87">
        <v>39949.009780092594</v>
      </c>
      <c r="AO11" s="89" t="s">
        <v>450</v>
      </c>
      <c r="AP11" s="85" t="b">
        <v>0</v>
      </c>
      <c r="AQ11" s="85" t="b">
        <v>0</v>
      </c>
      <c r="AR11" s="85" t="b">
        <v>1</v>
      </c>
      <c r="AS11" s="85" t="s">
        <v>314</v>
      </c>
      <c r="AT11" s="85">
        <v>564</v>
      </c>
      <c r="AU11" s="89" t="s">
        <v>468</v>
      </c>
      <c r="AV11" s="85" t="b">
        <v>1</v>
      </c>
      <c r="AW11" s="85" t="s">
        <v>489</v>
      </c>
      <c r="AX11" s="89" t="s">
        <v>498</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226</v>
      </c>
      <c r="B12" s="15"/>
      <c r="C12" s="15" t="s">
        <v>64</v>
      </c>
      <c r="D12" s="93">
        <v>291.1182506307822</v>
      </c>
      <c r="E12" s="81"/>
      <c r="F12" s="112" t="s">
        <v>475</v>
      </c>
      <c r="G12" s="15"/>
      <c r="H12" s="16" t="s">
        <v>226</v>
      </c>
      <c r="I12" s="66"/>
      <c r="J12" s="66"/>
      <c r="K12" s="114" t="s">
        <v>525</v>
      </c>
      <c r="L12" s="94">
        <v>1</v>
      </c>
      <c r="M12" s="95">
        <v>7406.66650390625</v>
      </c>
      <c r="N12" s="95">
        <v>6699.330078125</v>
      </c>
      <c r="O12" s="77"/>
      <c r="P12" s="96"/>
      <c r="Q12" s="96"/>
      <c r="R12" s="97"/>
      <c r="S12" s="51">
        <v>1</v>
      </c>
      <c r="T12" s="51">
        <v>0</v>
      </c>
      <c r="U12" s="52">
        <v>0</v>
      </c>
      <c r="V12" s="52">
        <v>0.027778</v>
      </c>
      <c r="W12" s="52">
        <v>0.02462</v>
      </c>
      <c r="X12" s="52">
        <v>0.567341</v>
      </c>
      <c r="Y12" s="52">
        <v>0</v>
      </c>
      <c r="Z12" s="52">
        <v>0</v>
      </c>
      <c r="AA12" s="82">
        <v>12</v>
      </c>
      <c r="AB12" s="82"/>
      <c r="AC12" s="98"/>
      <c r="AD12" s="85" t="s">
        <v>365</v>
      </c>
      <c r="AE12" s="85">
        <v>4442</v>
      </c>
      <c r="AF12" s="85">
        <v>6527</v>
      </c>
      <c r="AG12" s="85">
        <v>17560</v>
      </c>
      <c r="AH12" s="85">
        <v>3167</v>
      </c>
      <c r="AI12" s="85"/>
      <c r="AJ12" s="85" t="s">
        <v>391</v>
      </c>
      <c r="AK12" s="85" t="s">
        <v>414</v>
      </c>
      <c r="AL12" s="89" t="s">
        <v>429</v>
      </c>
      <c r="AM12" s="85"/>
      <c r="AN12" s="87">
        <v>39829.0619212963</v>
      </c>
      <c r="AO12" s="89" t="s">
        <v>451</v>
      </c>
      <c r="AP12" s="85" t="b">
        <v>0</v>
      </c>
      <c r="AQ12" s="85" t="b">
        <v>0</v>
      </c>
      <c r="AR12" s="85" t="b">
        <v>1</v>
      </c>
      <c r="AS12" s="85" t="s">
        <v>314</v>
      </c>
      <c r="AT12" s="85">
        <v>398</v>
      </c>
      <c r="AU12" s="89" t="s">
        <v>469</v>
      </c>
      <c r="AV12" s="85" t="b">
        <v>0</v>
      </c>
      <c r="AW12" s="85" t="s">
        <v>489</v>
      </c>
      <c r="AX12" s="89" t="s">
        <v>499</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218</v>
      </c>
      <c r="B13" s="15"/>
      <c r="C13" s="15" t="s">
        <v>64</v>
      </c>
      <c r="D13" s="93">
        <v>232.68076414754296</v>
      </c>
      <c r="E13" s="81"/>
      <c r="F13" s="112" t="s">
        <v>278</v>
      </c>
      <c r="G13" s="15"/>
      <c r="H13" s="16" t="s">
        <v>218</v>
      </c>
      <c r="I13" s="66"/>
      <c r="J13" s="66"/>
      <c r="K13" s="114" t="s">
        <v>526</v>
      </c>
      <c r="L13" s="94">
        <v>221.5441176470588</v>
      </c>
      <c r="M13" s="95">
        <v>5694.6015625</v>
      </c>
      <c r="N13" s="95">
        <v>7520.69482421875</v>
      </c>
      <c r="O13" s="77"/>
      <c r="P13" s="96"/>
      <c r="Q13" s="96"/>
      <c r="R13" s="97"/>
      <c r="S13" s="51">
        <v>1</v>
      </c>
      <c r="T13" s="51">
        <v>3</v>
      </c>
      <c r="U13" s="52">
        <v>3</v>
      </c>
      <c r="V13" s="52">
        <v>0.25</v>
      </c>
      <c r="W13" s="52">
        <v>2E-06</v>
      </c>
      <c r="X13" s="52">
        <v>1.389283</v>
      </c>
      <c r="Y13" s="52">
        <v>0.25</v>
      </c>
      <c r="Z13" s="52">
        <v>0</v>
      </c>
      <c r="AA13" s="82">
        <v>13</v>
      </c>
      <c r="AB13" s="82"/>
      <c r="AC13" s="98"/>
      <c r="AD13" s="85" t="s">
        <v>366</v>
      </c>
      <c r="AE13" s="85">
        <v>959</v>
      </c>
      <c r="AF13" s="85">
        <v>3625</v>
      </c>
      <c r="AG13" s="85">
        <v>10784</v>
      </c>
      <c r="AH13" s="85">
        <v>43950</v>
      </c>
      <c r="AI13" s="85"/>
      <c r="AJ13" s="85" t="s">
        <v>392</v>
      </c>
      <c r="AK13" s="85" t="s">
        <v>415</v>
      </c>
      <c r="AL13" s="89" t="s">
        <v>430</v>
      </c>
      <c r="AM13" s="85"/>
      <c r="AN13" s="87">
        <v>42434.34626157407</v>
      </c>
      <c r="AO13" s="89" t="s">
        <v>452</v>
      </c>
      <c r="AP13" s="85" t="b">
        <v>0</v>
      </c>
      <c r="AQ13" s="85" t="b">
        <v>0</v>
      </c>
      <c r="AR13" s="85" t="b">
        <v>1</v>
      </c>
      <c r="AS13" s="85" t="s">
        <v>315</v>
      </c>
      <c r="AT13" s="85">
        <v>35</v>
      </c>
      <c r="AU13" s="89" t="s">
        <v>467</v>
      </c>
      <c r="AV13" s="85" t="b">
        <v>0</v>
      </c>
      <c r="AW13" s="85" t="s">
        <v>489</v>
      </c>
      <c r="AX13" s="89" t="s">
        <v>500</v>
      </c>
      <c r="AY13" s="85" t="s">
        <v>66</v>
      </c>
      <c r="AZ13" s="85" t="str">
        <f>REPLACE(INDEX(GroupVertices[Group],MATCH(Vertices[[#This Row],[Vertex]],GroupVertices[Vertex],0)),1,1,"")</f>
        <v>2</v>
      </c>
      <c r="BA13" s="51" t="s">
        <v>256</v>
      </c>
      <c r="BB13" s="51" t="s">
        <v>256</v>
      </c>
      <c r="BC13" s="51" t="s">
        <v>263</v>
      </c>
      <c r="BD13" s="51" t="s">
        <v>263</v>
      </c>
      <c r="BE13" s="51" t="s">
        <v>267</v>
      </c>
      <c r="BF13" s="51" t="s">
        <v>267</v>
      </c>
      <c r="BG13" s="131" t="s">
        <v>688</v>
      </c>
      <c r="BH13" s="131" t="s">
        <v>688</v>
      </c>
      <c r="BI13" s="131" t="s">
        <v>730</v>
      </c>
      <c r="BJ13" s="131" t="s">
        <v>730</v>
      </c>
      <c r="BK13" s="131">
        <v>0</v>
      </c>
      <c r="BL13" s="134">
        <v>0</v>
      </c>
      <c r="BM13" s="131">
        <v>0</v>
      </c>
      <c r="BN13" s="134">
        <v>0</v>
      </c>
      <c r="BO13" s="131">
        <v>0</v>
      </c>
      <c r="BP13" s="134">
        <v>0</v>
      </c>
      <c r="BQ13" s="131">
        <v>25</v>
      </c>
      <c r="BR13" s="134">
        <v>100</v>
      </c>
      <c r="BS13" s="131">
        <v>25</v>
      </c>
      <c r="BT13" s="2"/>
      <c r="BU13" s="3"/>
      <c r="BV13" s="3"/>
      <c r="BW13" s="3"/>
      <c r="BX13" s="3"/>
    </row>
    <row r="14" spans="1:76" ht="15">
      <c r="A14" s="14" t="s">
        <v>227</v>
      </c>
      <c r="B14" s="15"/>
      <c r="C14" s="15" t="s">
        <v>64</v>
      </c>
      <c r="D14" s="93">
        <v>191.48052384957347</v>
      </c>
      <c r="E14" s="81"/>
      <c r="F14" s="112" t="s">
        <v>476</v>
      </c>
      <c r="G14" s="15"/>
      <c r="H14" s="16" t="s">
        <v>227</v>
      </c>
      <c r="I14" s="66"/>
      <c r="J14" s="66"/>
      <c r="K14" s="114" t="s">
        <v>527</v>
      </c>
      <c r="L14" s="94">
        <v>1</v>
      </c>
      <c r="M14" s="95">
        <v>6412.6142578125</v>
      </c>
      <c r="N14" s="95">
        <v>9558.75</v>
      </c>
      <c r="O14" s="77"/>
      <c r="P14" s="96"/>
      <c r="Q14" s="96"/>
      <c r="R14" s="97"/>
      <c r="S14" s="51">
        <v>2</v>
      </c>
      <c r="T14" s="51">
        <v>0</v>
      </c>
      <c r="U14" s="52">
        <v>0</v>
      </c>
      <c r="V14" s="52">
        <v>0.166667</v>
      </c>
      <c r="W14" s="52">
        <v>1E-06</v>
      </c>
      <c r="X14" s="52">
        <v>0.740443</v>
      </c>
      <c r="Y14" s="52">
        <v>0.5</v>
      </c>
      <c r="Z14" s="52">
        <v>0</v>
      </c>
      <c r="AA14" s="82">
        <v>14</v>
      </c>
      <c r="AB14" s="82"/>
      <c r="AC14" s="98"/>
      <c r="AD14" s="85" t="s">
        <v>367</v>
      </c>
      <c r="AE14" s="85">
        <v>359</v>
      </c>
      <c r="AF14" s="85">
        <v>1579</v>
      </c>
      <c r="AG14" s="85">
        <v>1709</v>
      </c>
      <c r="AH14" s="85">
        <v>1472</v>
      </c>
      <c r="AI14" s="85"/>
      <c r="AJ14" s="85" t="s">
        <v>393</v>
      </c>
      <c r="AK14" s="85"/>
      <c r="AL14" s="89" t="s">
        <v>431</v>
      </c>
      <c r="AM14" s="85"/>
      <c r="AN14" s="87">
        <v>40978.68877314815</v>
      </c>
      <c r="AO14" s="89" t="s">
        <v>453</v>
      </c>
      <c r="AP14" s="85" t="b">
        <v>1</v>
      </c>
      <c r="AQ14" s="85" t="b">
        <v>0</v>
      </c>
      <c r="AR14" s="85" t="b">
        <v>1</v>
      </c>
      <c r="AS14" s="85" t="s">
        <v>315</v>
      </c>
      <c r="AT14" s="85">
        <v>9</v>
      </c>
      <c r="AU14" s="89" t="s">
        <v>467</v>
      </c>
      <c r="AV14" s="85" t="b">
        <v>0</v>
      </c>
      <c r="AW14" s="85" t="s">
        <v>489</v>
      </c>
      <c r="AX14" s="89" t="s">
        <v>501</v>
      </c>
      <c r="AY14" s="85" t="s">
        <v>65</v>
      </c>
      <c r="AZ14" s="85" t="str">
        <f>REPLACE(INDEX(GroupVertices[Group],MATCH(Vertices[[#This Row],[Vertex]],GroupVertices[Vertex],0)),1,1,"")</f>
        <v>2</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219</v>
      </c>
      <c r="B15" s="15"/>
      <c r="C15" s="15" t="s">
        <v>64</v>
      </c>
      <c r="D15" s="93">
        <v>225.65296167247385</v>
      </c>
      <c r="E15" s="81"/>
      <c r="F15" s="112" t="s">
        <v>279</v>
      </c>
      <c r="G15" s="15"/>
      <c r="H15" s="16" t="s">
        <v>219</v>
      </c>
      <c r="I15" s="66"/>
      <c r="J15" s="66"/>
      <c r="K15" s="114" t="s">
        <v>528</v>
      </c>
      <c r="L15" s="94">
        <v>221.5441176470588</v>
      </c>
      <c r="M15" s="95">
        <v>4512.86376953125</v>
      </c>
      <c r="N15" s="95">
        <v>7150.9501953125</v>
      </c>
      <c r="O15" s="77"/>
      <c r="P15" s="96"/>
      <c r="Q15" s="96"/>
      <c r="R15" s="97"/>
      <c r="S15" s="51">
        <v>0</v>
      </c>
      <c r="T15" s="51">
        <v>4</v>
      </c>
      <c r="U15" s="52">
        <v>3</v>
      </c>
      <c r="V15" s="52">
        <v>0.25</v>
      </c>
      <c r="W15" s="52">
        <v>2E-06</v>
      </c>
      <c r="X15" s="52">
        <v>1.389283</v>
      </c>
      <c r="Y15" s="52">
        <v>0.25</v>
      </c>
      <c r="Z15" s="52">
        <v>0</v>
      </c>
      <c r="AA15" s="82">
        <v>15</v>
      </c>
      <c r="AB15" s="82"/>
      <c r="AC15" s="98"/>
      <c r="AD15" s="85" t="s">
        <v>368</v>
      </c>
      <c r="AE15" s="85">
        <v>1492</v>
      </c>
      <c r="AF15" s="85">
        <v>3276</v>
      </c>
      <c r="AG15" s="85">
        <v>44923</v>
      </c>
      <c r="AH15" s="85">
        <v>69361</v>
      </c>
      <c r="AI15" s="85"/>
      <c r="AJ15" s="85" t="s">
        <v>394</v>
      </c>
      <c r="AK15" s="85" t="s">
        <v>416</v>
      </c>
      <c r="AL15" s="85"/>
      <c r="AM15" s="85"/>
      <c r="AN15" s="87">
        <v>41153.509722222225</v>
      </c>
      <c r="AO15" s="89" t="s">
        <v>454</v>
      </c>
      <c r="AP15" s="85" t="b">
        <v>0</v>
      </c>
      <c r="AQ15" s="85" t="b">
        <v>0</v>
      </c>
      <c r="AR15" s="85" t="b">
        <v>1</v>
      </c>
      <c r="AS15" s="85" t="s">
        <v>315</v>
      </c>
      <c r="AT15" s="85">
        <v>18</v>
      </c>
      <c r="AU15" s="89" t="s">
        <v>467</v>
      </c>
      <c r="AV15" s="85" t="b">
        <v>0</v>
      </c>
      <c r="AW15" s="85" t="s">
        <v>489</v>
      </c>
      <c r="AX15" s="89" t="s">
        <v>502</v>
      </c>
      <c r="AY15" s="85" t="s">
        <v>66</v>
      </c>
      <c r="AZ15" s="85" t="str">
        <f>REPLACE(INDEX(GroupVertices[Group],MATCH(Vertices[[#This Row],[Vertex]],GroupVertices[Vertex],0)),1,1,"")</f>
        <v>2</v>
      </c>
      <c r="BA15" s="51"/>
      <c r="BB15" s="51"/>
      <c r="BC15" s="51"/>
      <c r="BD15" s="51"/>
      <c r="BE15" s="51"/>
      <c r="BF15" s="51"/>
      <c r="BG15" s="131" t="s">
        <v>779</v>
      </c>
      <c r="BH15" s="131" t="s">
        <v>779</v>
      </c>
      <c r="BI15" s="131" t="s">
        <v>789</v>
      </c>
      <c r="BJ15" s="131" t="s">
        <v>789</v>
      </c>
      <c r="BK15" s="131">
        <v>0</v>
      </c>
      <c r="BL15" s="134">
        <v>0</v>
      </c>
      <c r="BM15" s="131">
        <v>0</v>
      </c>
      <c r="BN15" s="134">
        <v>0</v>
      </c>
      <c r="BO15" s="131">
        <v>0</v>
      </c>
      <c r="BP15" s="134">
        <v>0</v>
      </c>
      <c r="BQ15" s="131">
        <v>19</v>
      </c>
      <c r="BR15" s="134">
        <v>100</v>
      </c>
      <c r="BS15" s="131">
        <v>19</v>
      </c>
      <c r="BT15" s="2"/>
      <c r="BU15" s="3"/>
      <c r="BV15" s="3"/>
      <c r="BW15" s="3"/>
      <c r="BX15" s="3"/>
    </row>
    <row r="16" spans="1:76" ht="15">
      <c r="A16" s="14" t="s">
        <v>228</v>
      </c>
      <c r="B16" s="15"/>
      <c r="C16" s="15" t="s">
        <v>64</v>
      </c>
      <c r="D16" s="93">
        <v>256.7041691697705</v>
      </c>
      <c r="E16" s="81"/>
      <c r="F16" s="112" t="s">
        <v>477</v>
      </c>
      <c r="G16" s="15"/>
      <c r="H16" s="16" t="s">
        <v>228</v>
      </c>
      <c r="I16" s="66"/>
      <c r="J16" s="66"/>
      <c r="K16" s="114" t="s">
        <v>529</v>
      </c>
      <c r="L16" s="94">
        <v>1</v>
      </c>
      <c r="M16" s="95">
        <v>3209.5556640625</v>
      </c>
      <c r="N16" s="95">
        <v>8642.2119140625</v>
      </c>
      <c r="O16" s="77"/>
      <c r="P16" s="96"/>
      <c r="Q16" s="96"/>
      <c r="R16" s="97"/>
      <c r="S16" s="51">
        <v>2</v>
      </c>
      <c r="T16" s="51">
        <v>0</v>
      </c>
      <c r="U16" s="52">
        <v>0</v>
      </c>
      <c r="V16" s="52">
        <v>0.166667</v>
      </c>
      <c r="W16" s="52">
        <v>1E-06</v>
      </c>
      <c r="X16" s="52">
        <v>0.740443</v>
      </c>
      <c r="Y16" s="52">
        <v>0.5</v>
      </c>
      <c r="Z16" s="52">
        <v>0</v>
      </c>
      <c r="AA16" s="82">
        <v>16</v>
      </c>
      <c r="AB16" s="82"/>
      <c r="AC16" s="98"/>
      <c r="AD16" s="85" t="s">
        <v>369</v>
      </c>
      <c r="AE16" s="85">
        <v>931</v>
      </c>
      <c r="AF16" s="85">
        <v>4818</v>
      </c>
      <c r="AG16" s="85">
        <v>2711</v>
      </c>
      <c r="AH16" s="85">
        <v>2302</v>
      </c>
      <c r="AI16" s="85"/>
      <c r="AJ16" s="85" t="s">
        <v>395</v>
      </c>
      <c r="AK16" s="85"/>
      <c r="AL16" s="89" t="s">
        <v>432</v>
      </c>
      <c r="AM16" s="85"/>
      <c r="AN16" s="87">
        <v>40985.03839120371</v>
      </c>
      <c r="AO16" s="89" t="s">
        <v>455</v>
      </c>
      <c r="AP16" s="85" t="b">
        <v>0</v>
      </c>
      <c r="AQ16" s="85" t="b">
        <v>0</v>
      </c>
      <c r="AR16" s="85" t="b">
        <v>0</v>
      </c>
      <c r="AS16" s="85" t="s">
        <v>315</v>
      </c>
      <c r="AT16" s="85">
        <v>33</v>
      </c>
      <c r="AU16" s="89" t="s">
        <v>470</v>
      </c>
      <c r="AV16" s="85" t="b">
        <v>1</v>
      </c>
      <c r="AW16" s="85" t="s">
        <v>489</v>
      </c>
      <c r="AX16" s="89" t="s">
        <v>503</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229</v>
      </c>
      <c r="B17" s="15"/>
      <c r="C17" s="15" t="s">
        <v>64</v>
      </c>
      <c r="D17" s="93">
        <v>326.66000240297967</v>
      </c>
      <c r="E17" s="81"/>
      <c r="F17" s="112" t="s">
        <v>478</v>
      </c>
      <c r="G17" s="15"/>
      <c r="H17" s="16" t="s">
        <v>229</v>
      </c>
      <c r="I17" s="66"/>
      <c r="J17" s="66"/>
      <c r="K17" s="114" t="s">
        <v>530</v>
      </c>
      <c r="L17" s="94">
        <v>1</v>
      </c>
      <c r="M17" s="95">
        <v>5540.38720703125</v>
      </c>
      <c r="N17" s="95">
        <v>4634.83056640625</v>
      </c>
      <c r="O17" s="77"/>
      <c r="P17" s="96"/>
      <c r="Q17" s="96"/>
      <c r="R17" s="97"/>
      <c r="S17" s="51">
        <v>2</v>
      </c>
      <c r="T17" s="51">
        <v>0</v>
      </c>
      <c r="U17" s="52">
        <v>0</v>
      </c>
      <c r="V17" s="52">
        <v>0.166667</v>
      </c>
      <c r="W17" s="52">
        <v>1E-06</v>
      </c>
      <c r="X17" s="52">
        <v>0.740443</v>
      </c>
      <c r="Y17" s="52">
        <v>0.5</v>
      </c>
      <c r="Z17" s="52">
        <v>0</v>
      </c>
      <c r="AA17" s="82">
        <v>17</v>
      </c>
      <c r="AB17" s="82"/>
      <c r="AC17" s="98"/>
      <c r="AD17" s="85" t="s">
        <v>370</v>
      </c>
      <c r="AE17" s="85">
        <v>1925</v>
      </c>
      <c r="AF17" s="85">
        <v>8292</v>
      </c>
      <c r="AG17" s="85">
        <v>10618</v>
      </c>
      <c r="AH17" s="85">
        <v>4250</v>
      </c>
      <c r="AI17" s="85"/>
      <c r="AJ17" s="85" t="s">
        <v>396</v>
      </c>
      <c r="AK17" s="85" t="s">
        <v>417</v>
      </c>
      <c r="AL17" s="89" t="s">
        <v>433</v>
      </c>
      <c r="AM17" s="85"/>
      <c r="AN17" s="87">
        <v>40280.548125</v>
      </c>
      <c r="AO17" s="89" t="s">
        <v>456</v>
      </c>
      <c r="AP17" s="85" t="b">
        <v>0</v>
      </c>
      <c r="AQ17" s="85" t="b">
        <v>0</v>
      </c>
      <c r="AR17" s="85" t="b">
        <v>1</v>
      </c>
      <c r="AS17" s="85" t="s">
        <v>315</v>
      </c>
      <c r="AT17" s="85">
        <v>61</v>
      </c>
      <c r="AU17" s="89" t="s">
        <v>467</v>
      </c>
      <c r="AV17" s="85" t="b">
        <v>1</v>
      </c>
      <c r="AW17" s="85" t="s">
        <v>489</v>
      </c>
      <c r="AX17" s="89" t="s">
        <v>504</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162.8054787937042</v>
      </c>
      <c r="E18" s="81"/>
      <c r="F18" s="112" t="s">
        <v>479</v>
      </c>
      <c r="G18" s="15"/>
      <c r="H18" s="16" t="s">
        <v>230</v>
      </c>
      <c r="I18" s="66"/>
      <c r="J18" s="66"/>
      <c r="K18" s="114" t="s">
        <v>531</v>
      </c>
      <c r="L18" s="94">
        <v>1</v>
      </c>
      <c r="M18" s="95">
        <v>1572.7855224609375</v>
      </c>
      <c r="N18" s="95">
        <v>846.7371826171875</v>
      </c>
      <c r="O18" s="77"/>
      <c r="P18" s="96"/>
      <c r="Q18" s="96"/>
      <c r="R18" s="97"/>
      <c r="S18" s="51">
        <v>2</v>
      </c>
      <c r="T18" s="51">
        <v>0</v>
      </c>
      <c r="U18" s="52">
        <v>0</v>
      </c>
      <c r="V18" s="52">
        <v>0.035714</v>
      </c>
      <c r="W18" s="52">
        <v>0.096505</v>
      </c>
      <c r="X18" s="52">
        <v>0.900752</v>
      </c>
      <c r="Y18" s="52">
        <v>1</v>
      </c>
      <c r="Z18" s="52">
        <v>0</v>
      </c>
      <c r="AA18" s="82">
        <v>18</v>
      </c>
      <c r="AB18" s="82"/>
      <c r="AC18" s="98"/>
      <c r="AD18" s="85" t="s">
        <v>371</v>
      </c>
      <c r="AE18" s="85">
        <v>288</v>
      </c>
      <c r="AF18" s="85">
        <v>155</v>
      </c>
      <c r="AG18" s="85">
        <v>118</v>
      </c>
      <c r="AH18" s="85">
        <v>749</v>
      </c>
      <c r="AI18" s="85"/>
      <c r="AJ18" s="85" t="s">
        <v>397</v>
      </c>
      <c r="AK18" s="85" t="s">
        <v>418</v>
      </c>
      <c r="AL18" s="85"/>
      <c r="AM18" s="85"/>
      <c r="AN18" s="87">
        <v>41260.65828703704</v>
      </c>
      <c r="AO18" s="89" t="s">
        <v>457</v>
      </c>
      <c r="AP18" s="85" t="b">
        <v>1</v>
      </c>
      <c r="AQ18" s="85" t="b">
        <v>0</v>
      </c>
      <c r="AR18" s="85" t="b">
        <v>1</v>
      </c>
      <c r="AS18" s="85" t="s">
        <v>314</v>
      </c>
      <c r="AT18" s="85">
        <v>2</v>
      </c>
      <c r="AU18" s="89" t="s">
        <v>467</v>
      </c>
      <c r="AV18" s="85" t="b">
        <v>0</v>
      </c>
      <c r="AW18" s="85" t="s">
        <v>489</v>
      </c>
      <c r="AX18" s="89" t="s">
        <v>505</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220</v>
      </c>
      <c r="B19" s="15"/>
      <c r="C19" s="15" t="s">
        <v>64</v>
      </c>
      <c r="D19" s="93">
        <v>205.51599182986905</v>
      </c>
      <c r="E19" s="81"/>
      <c r="F19" s="112" t="s">
        <v>280</v>
      </c>
      <c r="G19" s="15"/>
      <c r="H19" s="16" t="s">
        <v>220</v>
      </c>
      <c r="I19" s="66"/>
      <c r="J19" s="66"/>
      <c r="K19" s="114" t="s">
        <v>532</v>
      </c>
      <c r="L19" s="94">
        <v>9999</v>
      </c>
      <c r="M19" s="95">
        <v>2023.3634033203125</v>
      </c>
      <c r="N19" s="95">
        <v>4867.09375</v>
      </c>
      <c r="O19" s="77"/>
      <c r="P19" s="96"/>
      <c r="Q19" s="96"/>
      <c r="R19" s="97"/>
      <c r="S19" s="51">
        <v>3</v>
      </c>
      <c r="T19" s="51">
        <v>8</v>
      </c>
      <c r="U19" s="52">
        <v>136</v>
      </c>
      <c r="V19" s="52">
        <v>0.055556</v>
      </c>
      <c r="W19" s="52">
        <v>0.244066</v>
      </c>
      <c r="X19" s="52">
        <v>3.888543</v>
      </c>
      <c r="Y19" s="52">
        <v>0.017857142857142856</v>
      </c>
      <c r="Z19" s="52">
        <v>0.125</v>
      </c>
      <c r="AA19" s="82">
        <v>19</v>
      </c>
      <c r="AB19" s="82"/>
      <c r="AC19" s="98"/>
      <c r="AD19" s="85" t="s">
        <v>372</v>
      </c>
      <c r="AE19" s="85">
        <v>1340</v>
      </c>
      <c r="AF19" s="85">
        <v>2276</v>
      </c>
      <c r="AG19" s="85">
        <v>8337</v>
      </c>
      <c r="AH19" s="85">
        <v>2900</v>
      </c>
      <c r="AI19" s="85"/>
      <c r="AJ19" s="85" t="s">
        <v>398</v>
      </c>
      <c r="AK19" s="85" t="s">
        <v>327</v>
      </c>
      <c r="AL19" s="89" t="s">
        <v>434</v>
      </c>
      <c r="AM19" s="85"/>
      <c r="AN19" s="87">
        <v>42549.63023148148</v>
      </c>
      <c r="AO19" s="89" t="s">
        <v>458</v>
      </c>
      <c r="AP19" s="85" t="b">
        <v>1</v>
      </c>
      <c r="AQ19" s="85" t="b">
        <v>0</v>
      </c>
      <c r="AR19" s="85" t="b">
        <v>1</v>
      </c>
      <c r="AS19" s="85" t="s">
        <v>314</v>
      </c>
      <c r="AT19" s="85">
        <v>88</v>
      </c>
      <c r="AU19" s="85"/>
      <c r="AV19" s="85" t="b">
        <v>0</v>
      </c>
      <c r="AW19" s="85" t="s">
        <v>489</v>
      </c>
      <c r="AX19" s="89" t="s">
        <v>506</v>
      </c>
      <c r="AY19" s="85" t="s">
        <v>66</v>
      </c>
      <c r="AZ19" s="85" t="str">
        <f>REPLACE(INDEX(GroupVertices[Group],MATCH(Vertices[[#This Row],[Vertex]],GroupVertices[Vertex],0)),1,1,"")</f>
        <v>1</v>
      </c>
      <c r="BA19" s="51" t="s">
        <v>768</v>
      </c>
      <c r="BB19" s="51" t="s">
        <v>768</v>
      </c>
      <c r="BC19" s="51" t="s">
        <v>264</v>
      </c>
      <c r="BD19" s="51" t="s">
        <v>264</v>
      </c>
      <c r="BE19" s="51" t="s">
        <v>268</v>
      </c>
      <c r="BF19" s="51" t="s">
        <v>774</v>
      </c>
      <c r="BG19" s="131" t="s">
        <v>780</v>
      </c>
      <c r="BH19" s="131" t="s">
        <v>784</v>
      </c>
      <c r="BI19" s="131" t="s">
        <v>790</v>
      </c>
      <c r="BJ19" s="131" t="s">
        <v>790</v>
      </c>
      <c r="BK19" s="131">
        <v>3</v>
      </c>
      <c r="BL19" s="134">
        <v>2.912621359223301</v>
      </c>
      <c r="BM19" s="131">
        <v>1</v>
      </c>
      <c r="BN19" s="134">
        <v>0.970873786407767</v>
      </c>
      <c r="BO19" s="131">
        <v>0</v>
      </c>
      <c r="BP19" s="134">
        <v>0</v>
      </c>
      <c r="BQ19" s="131">
        <v>99</v>
      </c>
      <c r="BR19" s="134">
        <v>96.11650485436893</v>
      </c>
      <c r="BS19" s="131">
        <v>103</v>
      </c>
      <c r="BT19" s="2"/>
      <c r="BU19" s="3"/>
      <c r="BV19" s="3"/>
      <c r="BW19" s="3"/>
      <c r="BX19" s="3"/>
    </row>
    <row r="20" spans="1:76" ht="15">
      <c r="A20" s="14" t="s">
        <v>231</v>
      </c>
      <c r="B20" s="15"/>
      <c r="C20" s="15" t="s">
        <v>64</v>
      </c>
      <c r="D20" s="93">
        <v>1000</v>
      </c>
      <c r="E20" s="81"/>
      <c r="F20" s="112" t="s">
        <v>480</v>
      </c>
      <c r="G20" s="15"/>
      <c r="H20" s="16" t="s">
        <v>231</v>
      </c>
      <c r="I20" s="66"/>
      <c r="J20" s="66"/>
      <c r="K20" s="114" t="s">
        <v>533</v>
      </c>
      <c r="L20" s="94">
        <v>1</v>
      </c>
      <c r="M20" s="95">
        <v>1548.804931640625</v>
      </c>
      <c r="N20" s="95">
        <v>9218.490234375</v>
      </c>
      <c r="O20" s="77"/>
      <c r="P20" s="96"/>
      <c r="Q20" s="96"/>
      <c r="R20" s="97"/>
      <c r="S20" s="51">
        <v>1</v>
      </c>
      <c r="T20" s="51">
        <v>0</v>
      </c>
      <c r="U20" s="52">
        <v>0</v>
      </c>
      <c r="V20" s="52">
        <v>0.033333</v>
      </c>
      <c r="W20" s="52">
        <v>0.067918</v>
      </c>
      <c r="X20" s="52">
        <v>0.51725</v>
      </c>
      <c r="Y20" s="52">
        <v>0</v>
      </c>
      <c r="Z20" s="52">
        <v>0</v>
      </c>
      <c r="AA20" s="82">
        <v>20</v>
      </c>
      <c r="AB20" s="82"/>
      <c r="AC20" s="98"/>
      <c r="AD20" s="85" t="s">
        <v>373</v>
      </c>
      <c r="AE20" s="85">
        <v>125481</v>
      </c>
      <c r="AF20" s="85">
        <v>444699</v>
      </c>
      <c r="AG20" s="85">
        <v>61230</v>
      </c>
      <c r="AH20" s="85">
        <v>14222</v>
      </c>
      <c r="AI20" s="85"/>
      <c r="AJ20" s="85" t="s">
        <v>399</v>
      </c>
      <c r="AK20" s="85" t="s">
        <v>419</v>
      </c>
      <c r="AL20" s="89" t="s">
        <v>435</v>
      </c>
      <c r="AM20" s="85"/>
      <c r="AN20" s="87">
        <v>39326.88476851852</v>
      </c>
      <c r="AO20" s="89" t="s">
        <v>459</v>
      </c>
      <c r="AP20" s="85" t="b">
        <v>0</v>
      </c>
      <c r="AQ20" s="85" t="b">
        <v>0</v>
      </c>
      <c r="AR20" s="85" t="b">
        <v>0</v>
      </c>
      <c r="AS20" s="85" t="s">
        <v>314</v>
      </c>
      <c r="AT20" s="85">
        <v>20045</v>
      </c>
      <c r="AU20" s="89" t="s">
        <v>467</v>
      </c>
      <c r="AV20" s="85" t="b">
        <v>1</v>
      </c>
      <c r="AW20" s="85" t="s">
        <v>489</v>
      </c>
      <c r="AX20" s="89" t="s">
        <v>507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232</v>
      </c>
      <c r="B21" s="15"/>
      <c r="C21" s="15" t="s">
        <v>64</v>
      </c>
      <c r="D21" s="93">
        <v>1000</v>
      </c>
      <c r="E21" s="81"/>
      <c r="F21" s="112" t="s">
        <v>481</v>
      </c>
      <c r="G21" s="15"/>
      <c r="H21" s="16" t="s">
        <v>232</v>
      </c>
      <c r="I21" s="66"/>
      <c r="J21" s="66"/>
      <c r="K21" s="114" t="s">
        <v>534</v>
      </c>
      <c r="L21" s="94">
        <v>1</v>
      </c>
      <c r="M21" s="95">
        <v>3014.643310546875</v>
      </c>
      <c r="N21" s="95">
        <v>5025.8134765625</v>
      </c>
      <c r="O21" s="77"/>
      <c r="P21" s="96"/>
      <c r="Q21" s="96"/>
      <c r="R21" s="97"/>
      <c r="S21" s="51">
        <v>1</v>
      </c>
      <c r="T21" s="51">
        <v>0</v>
      </c>
      <c r="U21" s="52">
        <v>0</v>
      </c>
      <c r="V21" s="52">
        <v>0.033333</v>
      </c>
      <c r="W21" s="52">
        <v>0.067918</v>
      </c>
      <c r="X21" s="52">
        <v>0.51725</v>
      </c>
      <c r="Y21" s="52">
        <v>0</v>
      </c>
      <c r="Z21" s="52">
        <v>0</v>
      </c>
      <c r="AA21" s="82">
        <v>21</v>
      </c>
      <c r="AB21" s="82"/>
      <c r="AC21" s="98"/>
      <c r="AD21" s="85" t="s">
        <v>374</v>
      </c>
      <c r="AE21" s="85">
        <v>1383</v>
      </c>
      <c r="AF21" s="85">
        <v>41730</v>
      </c>
      <c r="AG21" s="85">
        <v>5199</v>
      </c>
      <c r="AH21" s="85">
        <v>8614</v>
      </c>
      <c r="AI21" s="85"/>
      <c r="AJ21" s="85" t="s">
        <v>400</v>
      </c>
      <c r="AK21" s="85" t="s">
        <v>420</v>
      </c>
      <c r="AL21" s="85"/>
      <c r="AM21" s="85"/>
      <c r="AN21" s="87">
        <v>39783.907118055555</v>
      </c>
      <c r="AO21" s="89" t="s">
        <v>460</v>
      </c>
      <c r="AP21" s="85" t="b">
        <v>0</v>
      </c>
      <c r="AQ21" s="85" t="b">
        <v>0</v>
      </c>
      <c r="AR21" s="85" t="b">
        <v>1</v>
      </c>
      <c r="AS21" s="85" t="s">
        <v>314</v>
      </c>
      <c r="AT21" s="85">
        <v>278</v>
      </c>
      <c r="AU21" s="89" t="s">
        <v>467</v>
      </c>
      <c r="AV21" s="85" t="b">
        <v>1</v>
      </c>
      <c r="AW21" s="85" t="s">
        <v>489</v>
      </c>
      <c r="AX21" s="89" t="s">
        <v>508</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233</v>
      </c>
      <c r="B22" s="15"/>
      <c r="C22" s="15" t="s">
        <v>64</v>
      </c>
      <c r="D22" s="93">
        <v>1000</v>
      </c>
      <c r="E22" s="81"/>
      <c r="F22" s="112" t="s">
        <v>482</v>
      </c>
      <c r="G22" s="15"/>
      <c r="H22" s="16" t="s">
        <v>233</v>
      </c>
      <c r="I22" s="66"/>
      <c r="J22" s="66"/>
      <c r="K22" s="114" t="s">
        <v>535</v>
      </c>
      <c r="L22" s="94">
        <v>1</v>
      </c>
      <c r="M22" s="95">
        <v>2496.185791015625</v>
      </c>
      <c r="N22" s="95">
        <v>9218.490234375</v>
      </c>
      <c r="O22" s="77"/>
      <c r="P22" s="96"/>
      <c r="Q22" s="96"/>
      <c r="R22" s="97"/>
      <c r="S22" s="51">
        <v>1</v>
      </c>
      <c r="T22" s="51">
        <v>0</v>
      </c>
      <c r="U22" s="52">
        <v>0</v>
      </c>
      <c r="V22" s="52">
        <v>0.033333</v>
      </c>
      <c r="W22" s="52">
        <v>0.067918</v>
      </c>
      <c r="X22" s="52">
        <v>0.51725</v>
      </c>
      <c r="Y22" s="52">
        <v>0</v>
      </c>
      <c r="Z22" s="52">
        <v>0</v>
      </c>
      <c r="AA22" s="82">
        <v>22</v>
      </c>
      <c r="AB22" s="82"/>
      <c r="AC22" s="98"/>
      <c r="AD22" s="85" t="s">
        <v>375</v>
      </c>
      <c r="AE22" s="85">
        <v>150607</v>
      </c>
      <c r="AF22" s="85">
        <v>173437</v>
      </c>
      <c r="AG22" s="85">
        <v>276177</v>
      </c>
      <c r="AH22" s="85">
        <v>205975</v>
      </c>
      <c r="AI22" s="85"/>
      <c r="AJ22" s="85" t="s">
        <v>401</v>
      </c>
      <c r="AK22" s="85"/>
      <c r="AL22" s="89" t="s">
        <v>436</v>
      </c>
      <c r="AM22" s="85"/>
      <c r="AN22" s="87">
        <v>40109.9458912037</v>
      </c>
      <c r="AO22" s="89" t="s">
        <v>461</v>
      </c>
      <c r="AP22" s="85" t="b">
        <v>0</v>
      </c>
      <c r="AQ22" s="85" t="b">
        <v>0</v>
      </c>
      <c r="AR22" s="85" t="b">
        <v>1</v>
      </c>
      <c r="AS22" s="85" t="s">
        <v>314</v>
      </c>
      <c r="AT22" s="85">
        <v>1195</v>
      </c>
      <c r="AU22" s="89" t="s">
        <v>467</v>
      </c>
      <c r="AV22" s="85" t="b">
        <v>1</v>
      </c>
      <c r="AW22" s="85" t="s">
        <v>489</v>
      </c>
      <c r="AX22" s="89" t="s">
        <v>509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1000</v>
      </c>
      <c r="E23" s="81"/>
      <c r="F23" s="112" t="s">
        <v>483</v>
      </c>
      <c r="G23" s="15"/>
      <c r="H23" s="16" t="s">
        <v>234</v>
      </c>
      <c r="I23" s="66"/>
      <c r="J23" s="66"/>
      <c r="K23" s="114" t="s">
        <v>536</v>
      </c>
      <c r="L23" s="94">
        <v>1</v>
      </c>
      <c r="M23" s="95">
        <v>2649.517822265625</v>
      </c>
      <c r="N23" s="95">
        <v>780.5098266601562</v>
      </c>
      <c r="O23" s="77"/>
      <c r="P23" s="96"/>
      <c r="Q23" s="96"/>
      <c r="R23" s="97"/>
      <c r="S23" s="51">
        <v>1</v>
      </c>
      <c r="T23" s="51">
        <v>0</v>
      </c>
      <c r="U23" s="52">
        <v>0</v>
      </c>
      <c r="V23" s="52">
        <v>0.033333</v>
      </c>
      <c r="W23" s="52">
        <v>0.067918</v>
      </c>
      <c r="X23" s="52">
        <v>0.51725</v>
      </c>
      <c r="Y23" s="52">
        <v>0</v>
      </c>
      <c r="Z23" s="52">
        <v>0</v>
      </c>
      <c r="AA23" s="82">
        <v>23</v>
      </c>
      <c r="AB23" s="82"/>
      <c r="AC23" s="98"/>
      <c r="AD23" s="85" t="s">
        <v>376</v>
      </c>
      <c r="AE23" s="85">
        <v>72054</v>
      </c>
      <c r="AF23" s="85">
        <v>337722</v>
      </c>
      <c r="AG23" s="85">
        <v>42362</v>
      </c>
      <c r="AH23" s="85">
        <v>15275</v>
      </c>
      <c r="AI23" s="85"/>
      <c r="AJ23" s="85" t="s">
        <v>402</v>
      </c>
      <c r="AK23" s="85" t="s">
        <v>421</v>
      </c>
      <c r="AL23" s="89" t="s">
        <v>437</v>
      </c>
      <c r="AM23" s="85"/>
      <c r="AN23" s="87">
        <v>39826.81454861111</v>
      </c>
      <c r="AO23" s="89" t="s">
        <v>462</v>
      </c>
      <c r="AP23" s="85" t="b">
        <v>0</v>
      </c>
      <c r="AQ23" s="85" t="b">
        <v>0</v>
      </c>
      <c r="AR23" s="85" t="b">
        <v>1</v>
      </c>
      <c r="AS23" s="85" t="s">
        <v>314</v>
      </c>
      <c r="AT23" s="85">
        <v>3025</v>
      </c>
      <c r="AU23" s="89" t="s">
        <v>467</v>
      </c>
      <c r="AV23" s="85" t="b">
        <v>1</v>
      </c>
      <c r="AW23" s="85" t="s">
        <v>489</v>
      </c>
      <c r="AX23" s="89" t="s">
        <v>510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221</v>
      </c>
      <c r="B24" s="15"/>
      <c r="C24" s="15" t="s">
        <v>64</v>
      </c>
      <c r="D24" s="93">
        <v>172.63232007689535</v>
      </c>
      <c r="E24" s="81"/>
      <c r="F24" s="112" t="s">
        <v>484</v>
      </c>
      <c r="G24" s="15"/>
      <c r="H24" s="16" t="s">
        <v>221</v>
      </c>
      <c r="I24" s="66"/>
      <c r="J24" s="66"/>
      <c r="K24" s="114" t="s">
        <v>537</v>
      </c>
      <c r="L24" s="94">
        <v>1765.3529411764705</v>
      </c>
      <c r="M24" s="95">
        <v>9222.5986328125</v>
      </c>
      <c r="N24" s="95">
        <v>1605.7218017578125</v>
      </c>
      <c r="O24" s="77"/>
      <c r="P24" s="96"/>
      <c r="Q24" s="96"/>
      <c r="R24" s="97"/>
      <c r="S24" s="51">
        <v>0</v>
      </c>
      <c r="T24" s="51">
        <v>2</v>
      </c>
      <c r="U24" s="52">
        <v>24</v>
      </c>
      <c r="V24" s="52">
        <v>0.035714</v>
      </c>
      <c r="W24" s="52">
        <v>0.073619</v>
      </c>
      <c r="X24" s="52">
        <v>1.009389</v>
      </c>
      <c r="Y24" s="52">
        <v>0</v>
      </c>
      <c r="Z24" s="52">
        <v>0</v>
      </c>
      <c r="AA24" s="82">
        <v>24</v>
      </c>
      <c r="AB24" s="82"/>
      <c r="AC24" s="98"/>
      <c r="AD24" s="85" t="s">
        <v>377</v>
      </c>
      <c r="AE24" s="85">
        <v>361</v>
      </c>
      <c r="AF24" s="85">
        <v>643</v>
      </c>
      <c r="AG24" s="85">
        <v>14153</v>
      </c>
      <c r="AH24" s="85">
        <v>547</v>
      </c>
      <c r="AI24" s="85"/>
      <c r="AJ24" s="85" t="s">
        <v>403</v>
      </c>
      <c r="AK24" s="85"/>
      <c r="AL24" s="89" t="s">
        <v>438</v>
      </c>
      <c r="AM24" s="85"/>
      <c r="AN24" s="87">
        <v>40634.98332175926</v>
      </c>
      <c r="AO24" s="89" t="s">
        <v>463</v>
      </c>
      <c r="AP24" s="85" t="b">
        <v>0</v>
      </c>
      <c r="AQ24" s="85" t="b">
        <v>0</v>
      </c>
      <c r="AR24" s="85" t="b">
        <v>0</v>
      </c>
      <c r="AS24" s="85" t="s">
        <v>314</v>
      </c>
      <c r="AT24" s="85">
        <v>6</v>
      </c>
      <c r="AU24" s="89" t="s">
        <v>466</v>
      </c>
      <c r="AV24" s="85" t="b">
        <v>0</v>
      </c>
      <c r="AW24" s="85" t="s">
        <v>489</v>
      </c>
      <c r="AX24" s="89" t="s">
        <v>511</v>
      </c>
      <c r="AY24" s="85" t="s">
        <v>66</v>
      </c>
      <c r="AZ24" s="85" t="str">
        <f>REPLACE(INDEX(GroupVertices[Group],MATCH(Vertices[[#This Row],[Vertex]],GroupVertices[Vertex],0)),1,1,"")</f>
        <v>6</v>
      </c>
      <c r="BA24" s="51"/>
      <c r="BB24" s="51"/>
      <c r="BC24" s="51"/>
      <c r="BD24" s="51"/>
      <c r="BE24" s="51" t="s">
        <v>266</v>
      </c>
      <c r="BF24" s="51" t="s">
        <v>266</v>
      </c>
      <c r="BG24" s="131" t="s">
        <v>781</v>
      </c>
      <c r="BH24" s="131" t="s">
        <v>781</v>
      </c>
      <c r="BI24" s="131" t="s">
        <v>791</v>
      </c>
      <c r="BJ24" s="131" t="s">
        <v>791</v>
      </c>
      <c r="BK24" s="131">
        <v>0</v>
      </c>
      <c r="BL24" s="134">
        <v>0</v>
      </c>
      <c r="BM24" s="131">
        <v>0</v>
      </c>
      <c r="BN24" s="134">
        <v>0</v>
      </c>
      <c r="BO24" s="131">
        <v>0</v>
      </c>
      <c r="BP24" s="134">
        <v>0</v>
      </c>
      <c r="BQ24" s="131">
        <v>19</v>
      </c>
      <c r="BR24" s="134">
        <v>100</v>
      </c>
      <c r="BS24" s="131">
        <v>19</v>
      </c>
      <c r="BT24" s="2"/>
      <c r="BU24" s="3"/>
      <c r="BV24" s="3"/>
      <c r="BW24" s="3"/>
      <c r="BX24" s="3"/>
    </row>
    <row r="25" spans="1:76" ht="15">
      <c r="A25" s="14" t="s">
        <v>235</v>
      </c>
      <c r="B25" s="15"/>
      <c r="C25" s="15" t="s">
        <v>64</v>
      </c>
      <c r="D25" s="93">
        <v>1000</v>
      </c>
      <c r="E25" s="81"/>
      <c r="F25" s="112" t="s">
        <v>485</v>
      </c>
      <c r="G25" s="15"/>
      <c r="H25" s="16" t="s">
        <v>235</v>
      </c>
      <c r="I25" s="66"/>
      <c r="J25" s="66"/>
      <c r="K25" s="114" t="s">
        <v>538</v>
      </c>
      <c r="L25" s="94">
        <v>1</v>
      </c>
      <c r="M25" s="95">
        <v>9222.5986328125</v>
      </c>
      <c r="N25" s="95">
        <v>4111.353515625</v>
      </c>
      <c r="O25" s="77"/>
      <c r="P25" s="96"/>
      <c r="Q25" s="96"/>
      <c r="R25" s="97"/>
      <c r="S25" s="51">
        <v>1</v>
      </c>
      <c r="T25" s="51">
        <v>0</v>
      </c>
      <c r="U25" s="52">
        <v>0</v>
      </c>
      <c r="V25" s="52">
        <v>0.025</v>
      </c>
      <c r="W25" s="52">
        <v>0.020486</v>
      </c>
      <c r="X25" s="52">
        <v>0.578989</v>
      </c>
      <c r="Y25" s="52">
        <v>0</v>
      </c>
      <c r="Z25" s="52">
        <v>0</v>
      </c>
      <c r="AA25" s="82">
        <v>25</v>
      </c>
      <c r="AB25" s="82"/>
      <c r="AC25" s="98"/>
      <c r="AD25" s="85" t="s">
        <v>378</v>
      </c>
      <c r="AE25" s="85">
        <v>841</v>
      </c>
      <c r="AF25" s="85">
        <v>246581</v>
      </c>
      <c r="AG25" s="85">
        <v>15383</v>
      </c>
      <c r="AH25" s="85">
        <v>67596</v>
      </c>
      <c r="AI25" s="85"/>
      <c r="AJ25" s="85" t="s">
        <v>404</v>
      </c>
      <c r="AK25" s="85"/>
      <c r="AL25" s="89" t="s">
        <v>439</v>
      </c>
      <c r="AM25" s="85"/>
      <c r="AN25" s="87">
        <v>40973.13008101852</v>
      </c>
      <c r="AO25" s="89" t="s">
        <v>464</v>
      </c>
      <c r="AP25" s="85" t="b">
        <v>0</v>
      </c>
      <c r="AQ25" s="85" t="b">
        <v>0</v>
      </c>
      <c r="AR25" s="85" t="b">
        <v>1</v>
      </c>
      <c r="AS25" s="85" t="s">
        <v>314</v>
      </c>
      <c r="AT25" s="85">
        <v>1933</v>
      </c>
      <c r="AU25" s="89" t="s">
        <v>467</v>
      </c>
      <c r="AV25" s="85" t="b">
        <v>1</v>
      </c>
      <c r="AW25" s="85" t="s">
        <v>489</v>
      </c>
      <c r="AX25" s="89" t="s">
        <v>512</v>
      </c>
      <c r="AY25" s="85" t="s">
        <v>65</v>
      </c>
      <c r="AZ25" s="85" t="str">
        <f>REPLACE(INDEX(GroupVertices[Group],MATCH(Vertices[[#This Row],[Vertex]],GroupVertices[Vertex],0)),1,1,"")</f>
        <v>6</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222</v>
      </c>
      <c r="B26" s="15"/>
      <c r="C26" s="15" t="s">
        <v>64</v>
      </c>
      <c r="D26" s="93">
        <v>164.43657335095517</v>
      </c>
      <c r="E26" s="81"/>
      <c r="F26" s="112" t="s">
        <v>486</v>
      </c>
      <c r="G26" s="15"/>
      <c r="H26" s="16" t="s">
        <v>222</v>
      </c>
      <c r="I26" s="66"/>
      <c r="J26" s="66"/>
      <c r="K26" s="114" t="s">
        <v>539</v>
      </c>
      <c r="L26" s="94">
        <v>148.02941176470588</v>
      </c>
      <c r="M26" s="95">
        <v>7526.86279296875</v>
      </c>
      <c r="N26" s="95">
        <v>1188.116455078125</v>
      </c>
      <c r="O26" s="77"/>
      <c r="P26" s="96"/>
      <c r="Q26" s="96"/>
      <c r="R26" s="97"/>
      <c r="S26" s="51">
        <v>0</v>
      </c>
      <c r="T26" s="51">
        <v>2</v>
      </c>
      <c r="U26" s="52">
        <v>2</v>
      </c>
      <c r="V26" s="52">
        <v>0.5</v>
      </c>
      <c r="W26" s="52">
        <v>0</v>
      </c>
      <c r="X26" s="52">
        <v>1.459428</v>
      </c>
      <c r="Y26" s="52">
        <v>0</v>
      </c>
      <c r="Z26" s="52">
        <v>0</v>
      </c>
      <c r="AA26" s="82">
        <v>26</v>
      </c>
      <c r="AB26" s="82"/>
      <c r="AC26" s="98"/>
      <c r="AD26" s="85" t="s">
        <v>379</v>
      </c>
      <c r="AE26" s="85">
        <v>657</v>
      </c>
      <c r="AF26" s="85">
        <v>236</v>
      </c>
      <c r="AG26" s="85">
        <v>189</v>
      </c>
      <c r="AH26" s="85">
        <v>473</v>
      </c>
      <c r="AI26" s="85"/>
      <c r="AJ26" s="85" t="s">
        <v>405</v>
      </c>
      <c r="AK26" s="85" t="s">
        <v>422</v>
      </c>
      <c r="AL26" s="85"/>
      <c r="AM26" s="85"/>
      <c r="AN26" s="87">
        <v>41018.840416666666</v>
      </c>
      <c r="AO26" s="89" t="s">
        <v>465</v>
      </c>
      <c r="AP26" s="85" t="b">
        <v>1</v>
      </c>
      <c r="AQ26" s="85" t="b">
        <v>0</v>
      </c>
      <c r="AR26" s="85" t="b">
        <v>0</v>
      </c>
      <c r="AS26" s="85" t="s">
        <v>314</v>
      </c>
      <c r="AT26" s="85">
        <v>7</v>
      </c>
      <c r="AU26" s="89" t="s">
        <v>467</v>
      </c>
      <c r="AV26" s="85" t="b">
        <v>0</v>
      </c>
      <c r="AW26" s="85" t="s">
        <v>489</v>
      </c>
      <c r="AX26" s="89" t="s">
        <v>513</v>
      </c>
      <c r="AY26" s="85" t="s">
        <v>66</v>
      </c>
      <c r="AZ26" s="85" t="str">
        <f>REPLACE(INDEX(GroupVertices[Group],MATCH(Vertices[[#This Row],[Vertex]],GroupVertices[Vertex],0)),1,1,"")</f>
        <v>5</v>
      </c>
      <c r="BA26" s="51"/>
      <c r="BB26" s="51"/>
      <c r="BC26" s="51"/>
      <c r="BD26" s="51"/>
      <c r="BE26" s="51" t="s">
        <v>266</v>
      </c>
      <c r="BF26" s="51" t="s">
        <v>266</v>
      </c>
      <c r="BG26" s="131" t="s">
        <v>782</v>
      </c>
      <c r="BH26" s="131" t="s">
        <v>782</v>
      </c>
      <c r="BI26" s="131" t="s">
        <v>792</v>
      </c>
      <c r="BJ26" s="131" t="s">
        <v>792</v>
      </c>
      <c r="BK26" s="131">
        <v>2</v>
      </c>
      <c r="BL26" s="134">
        <v>14.285714285714286</v>
      </c>
      <c r="BM26" s="131">
        <v>1</v>
      </c>
      <c r="BN26" s="134">
        <v>7.142857142857143</v>
      </c>
      <c r="BO26" s="131">
        <v>0</v>
      </c>
      <c r="BP26" s="134">
        <v>0</v>
      </c>
      <c r="BQ26" s="131">
        <v>11</v>
      </c>
      <c r="BR26" s="134">
        <v>78.57142857142857</v>
      </c>
      <c r="BS26" s="131">
        <v>14</v>
      </c>
      <c r="BT26" s="2"/>
      <c r="BU26" s="3"/>
      <c r="BV26" s="3"/>
      <c r="BW26" s="3"/>
      <c r="BX26" s="3"/>
    </row>
    <row r="27" spans="1:76" ht="15">
      <c r="A27" s="14" t="s">
        <v>236</v>
      </c>
      <c r="B27" s="15"/>
      <c r="C27" s="15" t="s">
        <v>64</v>
      </c>
      <c r="D27" s="93">
        <v>199.67627057551363</v>
      </c>
      <c r="E27" s="81"/>
      <c r="F27" s="112" t="s">
        <v>487</v>
      </c>
      <c r="G27" s="15"/>
      <c r="H27" s="16" t="s">
        <v>236</v>
      </c>
      <c r="I27" s="66"/>
      <c r="J27" s="66"/>
      <c r="K27" s="114" t="s">
        <v>540</v>
      </c>
      <c r="L27" s="94">
        <v>1</v>
      </c>
      <c r="M27" s="95">
        <v>7526.86279296875</v>
      </c>
      <c r="N27" s="95">
        <v>4528.958984375</v>
      </c>
      <c r="O27" s="77"/>
      <c r="P27" s="96"/>
      <c r="Q27" s="96"/>
      <c r="R27" s="97"/>
      <c r="S27" s="51">
        <v>1</v>
      </c>
      <c r="T27" s="51">
        <v>0</v>
      </c>
      <c r="U27" s="52">
        <v>0</v>
      </c>
      <c r="V27" s="52">
        <v>0.333333</v>
      </c>
      <c r="W27" s="52">
        <v>0</v>
      </c>
      <c r="X27" s="52">
        <v>0.770254</v>
      </c>
      <c r="Y27" s="52">
        <v>0</v>
      </c>
      <c r="Z27" s="52">
        <v>0</v>
      </c>
      <c r="AA27" s="82">
        <v>27</v>
      </c>
      <c r="AB27" s="82"/>
      <c r="AC27" s="98"/>
      <c r="AD27" s="85" t="s">
        <v>380</v>
      </c>
      <c r="AE27" s="85">
        <v>345</v>
      </c>
      <c r="AF27" s="85">
        <v>1986</v>
      </c>
      <c r="AG27" s="85">
        <v>781</v>
      </c>
      <c r="AH27" s="85">
        <v>22</v>
      </c>
      <c r="AI27" s="85">
        <v>-14400</v>
      </c>
      <c r="AJ27" s="85" t="s">
        <v>406</v>
      </c>
      <c r="AK27" s="85" t="s">
        <v>423</v>
      </c>
      <c r="AL27" s="89" t="s">
        <v>440</v>
      </c>
      <c r="AM27" s="85" t="s">
        <v>441</v>
      </c>
      <c r="AN27" s="87">
        <v>40163.814050925925</v>
      </c>
      <c r="AO27" s="85"/>
      <c r="AP27" s="85" t="b">
        <v>0</v>
      </c>
      <c r="AQ27" s="85" t="b">
        <v>0</v>
      </c>
      <c r="AR27" s="85" t="b">
        <v>0</v>
      </c>
      <c r="AS27" s="85" t="s">
        <v>314</v>
      </c>
      <c r="AT27" s="85">
        <v>87</v>
      </c>
      <c r="AU27" s="89" t="s">
        <v>469</v>
      </c>
      <c r="AV27" s="85" t="b">
        <v>0</v>
      </c>
      <c r="AW27" s="85" t="s">
        <v>489</v>
      </c>
      <c r="AX27" s="89" t="s">
        <v>514</v>
      </c>
      <c r="AY27" s="85" t="s">
        <v>65</v>
      </c>
      <c r="AZ27" s="85" t="str">
        <f>REPLACE(INDEX(GroupVertices[Group],MATCH(Vertices[[#This Row],[Vertex]],GroupVertices[Vertex],0)),1,1,"")</f>
        <v>5</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99" t="s">
        <v>237</v>
      </c>
      <c r="B28" s="100"/>
      <c r="C28" s="100" t="s">
        <v>64</v>
      </c>
      <c r="D28" s="101">
        <v>210.89256277784452</v>
      </c>
      <c r="E28" s="102"/>
      <c r="F28" s="113" t="s">
        <v>488</v>
      </c>
      <c r="G28" s="100"/>
      <c r="H28" s="103" t="s">
        <v>237</v>
      </c>
      <c r="I28" s="104"/>
      <c r="J28" s="104"/>
      <c r="K28" s="115" t="s">
        <v>541</v>
      </c>
      <c r="L28" s="105">
        <v>1</v>
      </c>
      <c r="M28" s="106">
        <v>7526.86279296875</v>
      </c>
      <c r="N28" s="106">
        <v>2858.53759765625</v>
      </c>
      <c r="O28" s="107"/>
      <c r="P28" s="108"/>
      <c r="Q28" s="108"/>
      <c r="R28" s="109"/>
      <c r="S28" s="51">
        <v>1</v>
      </c>
      <c r="T28" s="51">
        <v>0</v>
      </c>
      <c r="U28" s="52">
        <v>0</v>
      </c>
      <c r="V28" s="52">
        <v>0.333333</v>
      </c>
      <c r="W28" s="52">
        <v>0</v>
      </c>
      <c r="X28" s="52">
        <v>0.770254</v>
      </c>
      <c r="Y28" s="52">
        <v>0</v>
      </c>
      <c r="Z28" s="52">
        <v>0</v>
      </c>
      <c r="AA28" s="110">
        <v>28</v>
      </c>
      <c r="AB28" s="110"/>
      <c r="AC28" s="111"/>
      <c r="AD28" s="85" t="s">
        <v>381</v>
      </c>
      <c r="AE28" s="85">
        <v>233</v>
      </c>
      <c r="AF28" s="85">
        <v>2543</v>
      </c>
      <c r="AG28" s="85">
        <v>333</v>
      </c>
      <c r="AH28" s="85">
        <v>11</v>
      </c>
      <c r="AI28" s="85">
        <v>-14400</v>
      </c>
      <c r="AJ28" s="85" t="s">
        <v>407</v>
      </c>
      <c r="AK28" s="85"/>
      <c r="AL28" s="85"/>
      <c r="AM28" s="85" t="s">
        <v>441</v>
      </c>
      <c r="AN28" s="87">
        <v>39885.115949074076</v>
      </c>
      <c r="AO28" s="85"/>
      <c r="AP28" s="85" t="b">
        <v>0</v>
      </c>
      <c r="AQ28" s="85" t="b">
        <v>0</v>
      </c>
      <c r="AR28" s="85" t="b">
        <v>1</v>
      </c>
      <c r="AS28" s="85" t="s">
        <v>314</v>
      </c>
      <c r="AT28" s="85">
        <v>94</v>
      </c>
      <c r="AU28" s="89" t="s">
        <v>467</v>
      </c>
      <c r="AV28" s="85" t="b">
        <v>0</v>
      </c>
      <c r="AW28" s="85" t="s">
        <v>489</v>
      </c>
      <c r="AX28" s="89" t="s">
        <v>515</v>
      </c>
      <c r="AY28" s="85" t="s">
        <v>65</v>
      </c>
      <c r="AZ28" s="85" t="str">
        <f>REPLACE(INDEX(GroupVertices[Group],MATCH(Vertices[[#This Row],[Vertex]],GroupVertices[Vertex],0)),1,1,"")</f>
        <v>5</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t.co/Vl3Bfgf17M"/>
    <hyperlink ref="AL5" r:id="rId2" display="https://t.co/cPwpPbjoOJ"/>
    <hyperlink ref="AL7" r:id="rId3" display="https://t.co/NSjgYSk4gu"/>
    <hyperlink ref="AL9" r:id="rId4" display="https://t.co/HzzyXa0AWS"/>
    <hyperlink ref="AL10" r:id="rId5" display="https://t.co/7aYDr89TBg"/>
    <hyperlink ref="AL12" r:id="rId6" display="https://t.co/PsV6IT2SdL"/>
    <hyperlink ref="AL13" r:id="rId7" display="https://t.co/LNCRnfgLVl"/>
    <hyperlink ref="AL14" r:id="rId8" display="https://t.co/eZCoKDIMHV"/>
    <hyperlink ref="AL16" r:id="rId9" display="https://t.co/PmOcB3MVun"/>
    <hyperlink ref="AL17" r:id="rId10" display="https://t.co/PMCmpPOtUZ"/>
    <hyperlink ref="AL19" r:id="rId11" display="https://t.co/HutGQ9sylv"/>
    <hyperlink ref="AL20" r:id="rId12" display="https://t.co/DsvFuuSiyF"/>
    <hyperlink ref="AL22" r:id="rId13" display="https://t.co/8s7qIAZCbZ"/>
    <hyperlink ref="AL23" r:id="rId14" display="https://t.co/rQJMm4GkNZ"/>
    <hyperlink ref="AL24" r:id="rId15" display="https://t.co/y3UxioDx5R"/>
    <hyperlink ref="AL25" r:id="rId16" display="https://t.co/JfVjbg4HJ7"/>
    <hyperlink ref="AL27" r:id="rId17" display="http://t.co/fF1kXR3QjQ"/>
    <hyperlink ref="AO3" r:id="rId18" display="https://pbs.twimg.com/profile_banners/235026733/1519653959"/>
    <hyperlink ref="AO4" r:id="rId19" display="https://pbs.twimg.com/profile_banners/14856350/1546553379"/>
    <hyperlink ref="AO5" r:id="rId20" display="https://pbs.twimg.com/profile_banners/4747669948/1555453552"/>
    <hyperlink ref="AO6" r:id="rId21" display="https://pbs.twimg.com/profile_banners/988062261242671106/1559862317"/>
    <hyperlink ref="AO7" r:id="rId22" display="https://pbs.twimg.com/profile_banners/1028810616855777280/1541528916"/>
    <hyperlink ref="AO8" r:id="rId23" display="https://pbs.twimg.com/profile_banners/254193995/1551155258"/>
    <hyperlink ref="AO9" r:id="rId24" display="https://pbs.twimg.com/profile_banners/116060961/1546208158"/>
    <hyperlink ref="AO10" r:id="rId25" display="https://pbs.twimg.com/profile_banners/14656336/1547159839"/>
    <hyperlink ref="AO11" r:id="rId26" display="https://pbs.twimg.com/profile_banners/40368131/1506098850"/>
    <hyperlink ref="AO12" r:id="rId27" display="https://pbs.twimg.com/profile_banners/19049119/1348069011"/>
    <hyperlink ref="AO13" r:id="rId28" display="https://pbs.twimg.com/profile_banners/706031147210444800/1541688265"/>
    <hyperlink ref="AO14" r:id="rId29" display="https://pbs.twimg.com/profile_banners/520537002/1506771951"/>
    <hyperlink ref="AO15" r:id="rId30" display="https://pbs.twimg.com/profile_banners/795953862/1537024878"/>
    <hyperlink ref="AO16" r:id="rId31" display="https://pbs.twimg.com/profile_banners/526953918/1506002822"/>
    <hyperlink ref="AO17" r:id="rId32" display="https://pbs.twimg.com/profile_banners/132162464/1519893548"/>
    <hyperlink ref="AO18" r:id="rId33" display="https://pbs.twimg.com/profile_banners/1017743611/1431650886"/>
    <hyperlink ref="AO19" r:id="rId34" display="https://pbs.twimg.com/profile_banners/747808659275718657/1557843834"/>
    <hyperlink ref="AO20" r:id="rId35" display="https://pbs.twimg.com/profile_banners/8596022/1538499434"/>
    <hyperlink ref="AO21" r:id="rId36" display="https://pbs.twimg.com/profile_banners/17790352/1556755367"/>
    <hyperlink ref="AO22" r:id="rId37" display="https://pbs.twimg.com/profile_banners/84708371/1560355868"/>
    <hyperlink ref="AO23" r:id="rId38" display="https://pbs.twimg.com/profile_banners/18949610/1397228573"/>
    <hyperlink ref="AO24" r:id="rId39" display="https://pbs.twimg.com/profile_banners/275765643/1561118808"/>
    <hyperlink ref="AO25" r:id="rId40" display="https://pbs.twimg.com/profile_banners/515034648/1553613425"/>
    <hyperlink ref="AO26" r:id="rId41" display="https://pbs.twimg.com/profile_banners/558020218/1464287905"/>
    <hyperlink ref="AU3" r:id="rId42" display="http://abs.twimg.com/images/themes/theme4/bg.gif"/>
    <hyperlink ref="AU4" r:id="rId43" display="http://abs.twimg.com/images/themes/theme1/bg.png"/>
    <hyperlink ref="AU8" r:id="rId44" display="http://abs.twimg.com/images/themes/theme1/bg.png"/>
    <hyperlink ref="AU9" r:id="rId45" display="http://abs.twimg.com/images/themes/theme3/bg.gif"/>
    <hyperlink ref="AU10" r:id="rId46" display="http://abs.twimg.com/images/themes/theme1/bg.png"/>
    <hyperlink ref="AU11" r:id="rId47" display="http://abs.twimg.com/images/themes/theme3/bg.gif"/>
    <hyperlink ref="AU12" r:id="rId48" display="http://abs.twimg.com/images/themes/theme5/bg.gif"/>
    <hyperlink ref="AU13" r:id="rId49" display="http://abs.twimg.com/images/themes/theme1/bg.png"/>
    <hyperlink ref="AU14" r:id="rId50" display="http://abs.twimg.com/images/themes/theme1/bg.png"/>
    <hyperlink ref="AU15" r:id="rId51" display="http://abs.twimg.com/images/themes/theme1/bg.png"/>
    <hyperlink ref="AU16" r:id="rId52" display="http://abs.twimg.com/images/themes/theme9/bg.gif"/>
    <hyperlink ref="AU17" r:id="rId53" display="http://abs.twimg.com/images/themes/theme1/bg.png"/>
    <hyperlink ref="AU18" r:id="rId54" display="http://abs.twimg.com/images/themes/theme1/bg.png"/>
    <hyperlink ref="AU20" r:id="rId55" display="http://abs.twimg.com/images/themes/theme1/bg.png"/>
    <hyperlink ref="AU21" r:id="rId56" display="http://abs.twimg.com/images/themes/theme1/bg.png"/>
    <hyperlink ref="AU22" r:id="rId57" display="http://abs.twimg.com/images/themes/theme1/bg.png"/>
    <hyperlink ref="AU23" r:id="rId58" display="http://abs.twimg.com/images/themes/theme1/bg.png"/>
    <hyperlink ref="AU24" r:id="rId59" display="http://abs.twimg.com/images/themes/theme4/bg.gif"/>
    <hyperlink ref="AU25" r:id="rId60" display="http://abs.twimg.com/images/themes/theme1/bg.png"/>
    <hyperlink ref="AU26" r:id="rId61" display="http://abs.twimg.com/images/themes/theme1/bg.png"/>
    <hyperlink ref="AU27" r:id="rId62" display="http://abs.twimg.com/images/themes/theme5/bg.gif"/>
    <hyperlink ref="AU28" r:id="rId63" display="http://abs.twimg.com/images/themes/theme1/bg.png"/>
    <hyperlink ref="F3" r:id="rId64" display="http://pbs.twimg.com/profile_images/928702838158610432/6Ms1DQbq_normal.jpg"/>
    <hyperlink ref="F4" r:id="rId65" display="http://pbs.twimg.com/profile_images/1080949186458279936/-_ZRE6or_normal.jpg"/>
    <hyperlink ref="F5" r:id="rId66" display="http://pbs.twimg.com/profile_images/1118966676358406146/O5MH71Sx_normal.jpg"/>
    <hyperlink ref="F6" r:id="rId67" display="http://pbs.twimg.com/profile_images/1122664902127230981/lpgGu1GZ_normal.jpg"/>
    <hyperlink ref="F7" r:id="rId68" display="http://pbs.twimg.com/profile_images/1028814286490087427/Q_fJ5olM_normal.jpg"/>
    <hyperlink ref="F8" r:id="rId69" display="http://pbs.twimg.com/profile_images/1132812484371468288/Kw8d5Un9_normal.jpg"/>
    <hyperlink ref="F9" r:id="rId70" display="http://pbs.twimg.com/profile_images/1083110628015919104/pOpzARfj_normal.jpg"/>
    <hyperlink ref="F10" r:id="rId71" display="http://pbs.twimg.com/profile_images/1079101848093483008/cMmVhGhA_normal.jpg"/>
    <hyperlink ref="F11" r:id="rId72" display="http://pbs.twimg.com/profile_images/2702898894/77fee9bb02649467f56aec7ce328ce0b_normal.jpeg"/>
    <hyperlink ref="F12" r:id="rId73" display="http://pbs.twimg.com/profile_images/2634734762/f510b80a0a346144ca9d0cec887bce31_normal.jpeg"/>
    <hyperlink ref="F13" r:id="rId74" display="http://pbs.twimg.com/profile_images/954671197760958464/j63EK4KM_normal.jpg"/>
    <hyperlink ref="F14" r:id="rId75" display="http://pbs.twimg.com/profile_images/788453025551704064/DDrdngLX_normal.jpg"/>
    <hyperlink ref="F15" r:id="rId76" display="http://pbs.twimg.com/profile_images/896450753304416258/5vgicnfY_normal.jpg"/>
    <hyperlink ref="F16" r:id="rId77" display="http://pbs.twimg.com/profile_images/1001024614506618880/EWvRlcco_normal.jpg"/>
    <hyperlink ref="F17" r:id="rId78" display="http://pbs.twimg.com/profile_images/805788922592763904/odRyc6Qa_normal.jpg"/>
    <hyperlink ref="F18" r:id="rId79" display="http://pbs.twimg.com/profile_images/1047121912168665089/ufWi16C4_normal.jpg"/>
    <hyperlink ref="F19" r:id="rId80" display="http://pbs.twimg.com/profile_images/1082650712956461061/fqUCJLIm_normal.jpg"/>
    <hyperlink ref="F20" r:id="rId81" display="http://pbs.twimg.com/profile_images/793591182542635008/ITzRBVZC_normal.jpg"/>
    <hyperlink ref="F21" r:id="rId82" display="http://pbs.twimg.com/profile_images/706892778597277697/76-1E4If_normal.jpg"/>
    <hyperlink ref="F22" r:id="rId83" display="http://pbs.twimg.com/profile_images/1101222216593825792/JCC4f9Q1_normal.png"/>
    <hyperlink ref="F23" r:id="rId84" display="http://pbs.twimg.com/profile_images/887388366832107521/k1qJVVve_normal.jpg"/>
    <hyperlink ref="F24" r:id="rId85" display="http://pbs.twimg.com/profile_images/1123758723837628416/i78trCPW_normal.jpg"/>
    <hyperlink ref="F25" r:id="rId86" display="http://pbs.twimg.com/profile_images/1110561365180190721/_utyZmOL_normal.png"/>
    <hyperlink ref="F26" r:id="rId87" display="http://pbs.twimg.com/profile_images/735902644317757440/YDMCucIU_normal.jpg"/>
    <hyperlink ref="F27" r:id="rId88" display="http://pbs.twimg.com/profile_images/2407769687/4hxlqbidwzqfa44erw25_normal.jpeg"/>
    <hyperlink ref="F28" r:id="rId89" display="http://pbs.twimg.com/profile_images/2409264845/hboiegdgyvom8af3lr6k_normal.jpeg"/>
    <hyperlink ref="AX3" r:id="rId90" display="https://twitter.com/cgrob513"/>
    <hyperlink ref="AX4" r:id="rId91" display="https://twitter.com/gregoryfca"/>
    <hyperlink ref="AX5" r:id="rId92" display="https://twitter.com/coledonahue11"/>
    <hyperlink ref="AX6" r:id="rId93" display="https://twitter.com/j_yungbull"/>
    <hyperlink ref="AX7" r:id="rId94" display="https://twitter.com/jglover49"/>
    <hyperlink ref="AX8" r:id="rId95" display="https://twitter.com/grind_timessu"/>
    <hyperlink ref="AX9" r:id="rId96" display="https://twitter.com/chrisstrub"/>
    <hyperlink ref="AX10" r:id="rId97" display="https://twitter.com/caroliiinejones"/>
    <hyperlink ref="AX11" r:id="rId98" display="https://twitter.com/jwatson_wx"/>
    <hyperlink ref="AX12" r:id="rId99" display="https://twitter.com/danicakombol"/>
    <hyperlink ref="AX13" r:id="rId100" display="https://twitter.com/olovabrahamsson"/>
    <hyperlink ref="AX14" r:id="rId101" display="https://twitter.com/andreatrnstm"/>
    <hyperlink ref="AX15" r:id="rId102" display="https://twitter.com/pavloscavelier"/>
    <hyperlink ref="AX16" r:id="rId103" display="https://twitter.com/philipbotstrom"/>
    <hyperlink ref="AX17" r:id="rId104" display="https://twitter.com/ssu_sverige"/>
    <hyperlink ref="AX18" r:id="rId105" display="https://twitter.com/j_loizeaux"/>
    <hyperlink ref="AX19" r:id="rId106" display="https://twitter.com/social_shakeup"/>
    <hyperlink ref="AX20" r:id="rId107" display="https://twitter.com/marketingprofs"/>
    <hyperlink ref="AX21" r:id="rId108" display="https://twitter.com/kentstate"/>
    <hyperlink ref="AX22" r:id="rId109" display="https://twitter.com/cinnabon"/>
    <hyperlink ref="AX23" r:id="rId110" display="https://twitter.com/benandjerrys"/>
    <hyperlink ref="AX24" r:id="rId111" display="https://twitter.com/mars744"/>
    <hyperlink ref="AX25" r:id="rId112" display="https://twitter.com/theskimm"/>
    <hyperlink ref="AX26" r:id="rId113" display="https://twitter.com/meganspreer"/>
    <hyperlink ref="AX27" r:id="rId114" display="https://twitter.com/dmweisberg"/>
    <hyperlink ref="AX28" r:id="rId115" display="https://twitter.com/cbzakin"/>
  </hyperlinks>
  <printOptions/>
  <pageMargins left="0.7" right="0.7" top="0.75" bottom="0.75" header="0.3" footer="0.3"/>
  <pageSetup horizontalDpi="600" verticalDpi="600" orientation="portrait"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618</v>
      </c>
      <c r="Z2" s="13" t="s">
        <v>628</v>
      </c>
      <c r="AA2" s="13" t="s">
        <v>641</v>
      </c>
      <c r="AB2" s="13" t="s">
        <v>686</v>
      </c>
      <c r="AC2" s="13" t="s">
        <v>728</v>
      </c>
      <c r="AD2" s="13" t="s">
        <v>746</v>
      </c>
      <c r="AE2" s="13" t="s">
        <v>747</v>
      </c>
      <c r="AF2" s="13" t="s">
        <v>760</v>
      </c>
      <c r="AG2" s="67" t="s">
        <v>830</v>
      </c>
      <c r="AH2" s="67" t="s">
        <v>831</v>
      </c>
      <c r="AI2" s="67" t="s">
        <v>832</v>
      </c>
      <c r="AJ2" s="67" t="s">
        <v>833</v>
      </c>
      <c r="AK2" s="67" t="s">
        <v>834</v>
      </c>
      <c r="AL2" s="67" t="s">
        <v>835</v>
      </c>
      <c r="AM2" s="67" t="s">
        <v>836</v>
      </c>
      <c r="AN2" s="67" t="s">
        <v>837</v>
      </c>
      <c r="AO2" s="67" t="s">
        <v>840</v>
      </c>
    </row>
    <row r="3" spans="1:41" ht="15">
      <c r="A3" s="125" t="s">
        <v>581</v>
      </c>
      <c r="B3" s="126" t="s">
        <v>587</v>
      </c>
      <c r="C3" s="126" t="s">
        <v>56</v>
      </c>
      <c r="D3" s="117"/>
      <c r="E3" s="116"/>
      <c r="F3" s="118" t="s">
        <v>847</v>
      </c>
      <c r="G3" s="119"/>
      <c r="H3" s="119"/>
      <c r="I3" s="120">
        <v>3</v>
      </c>
      <c r="J3" s="121"/>
      <c r="K3" s="51">
        <v>8</v>
      </c>
      <c r="L3" s="51">
        <v>9</v>
      </c>
      <c r="M3" s="51">
        <v>2</v>
      </c>
      <c r="N3" s="51">
        <v>11</v>
      </c>
      <c r="O3" s="51">
        <v>2</v>
      </c>
      <c r="P3" s="52">
        <v>0.125</v>
      </c>
      <c r="Q3" s="52">
        <v>0.2222222222222222</v>
      </c>
      <c r="R3" s="51">
        <v>1</v>
      </c>
      <c r="S3" s="51">
        <v>0</v>
      </c>
      <c r="T3" s="51">
        <v>8</v>
      </c>
      <c r="U3" s="51">
        <v>11</v>
      </c>
      <c r="V3" s="51">
        <v>3</v>
      </c>
      <c r="W3" s="52">
        <v>1.625</v>
      </c>
      <c r="X3" s="52">
        <v>0.16071428571428573</v>
      </c>
      <c r="Y3" s="85" t="s">
        <v>619</v>
      </c>
      <c r="Z3" s="85" t="s">
        <v>629</v>
      </c>
      <c r="AA3" s="85" t="s">
        <v>642</v>
      </c>
      <c r="AB3" s="91" t="s">
        <v>687</v>
      </c>
      <c r="AC3" s="91" t="s">
        <v>729</v>
      </c>
      <c r="AD3" s="91"/>
      <c r="AE3" s="91" t="s">
        <v>748</v>
      </c>
      <c r="AF3" s="91" t="s">
        <v>761</v>
      </c>
      <c r="AG3" s="131">
        <v>5</v>
      </c>
      <c r="AH3" s="134">
        <v>3.597122302158273</v>
      </c>
      <c r="AI3" s="131">
        <v>1</v>
      </c>
      <c r="AJ3" s="134">
        <v>0.7194244604316546</v>
      </c>
      <c r="AK3" s="131">
        <v>0</v>
      </c>
      <c r="AL3" s="134">
        <v>0</v>
      </c>
      <c r="AM3" s="131">
        <v>133</v>
      </c>
      <c r="AN3" s="134">
        <v>95.68345323741008</v>
      </c>
      <c r="AO3" s="131">
        <v>139</v>
      </c>
    </row>
    <row r="4" spans="1:41" ht="15">
      <c r="A4" s="125" t="s">
        <v>582</v>
      </c>
      <c r="B4" s="126" t="s">
        <v>588</v>
      </c>
      <c r="C4" s="126" t="s">
        <v>56</v>
      </c>
      <c r="D4" s="122"/>
      <c r="E4" s="100"/>
      <c r="F4" s="103" t="s">
        <v>848</v>
      </c>
      <c r="G4" s="107"/>
      <c r="H4" s="107"/>
      <c r="I4" s="123">
        <v>4</v>
      </c>
      <c r="J4" s="110"/>
      <c r="K4" s="51">
        <v>5</v>
      </c>
      <c r="L4" s="51">
        <v>7</v>
      </c>
      <c r="M4" s="51">
        <v>0</v>
      </c>
      <c r="N4" s="51">
        <v>7</v>
      </c>
      <c r="O4" s="51">
        <v>0</v>
      </c>
      <c r="P4" s="52">
        <v>0</v>
      </c>
      <c r="Q4" s="52">
        <v>0</v>
      </c>
      <c r="R4" s="51">
        <v>1</v>
      </c>
      <c r="S4" s="51">
        <v>0</v>
      </c>
      <c r="T4" s="51">
        <v>5</v>
      </c>
      <c r="U4" s="51">
        <v>7</v>
      </c>
      <c r="V4" s="51">
        <v>2</v>
      </c>
      <c r="W4" s="52">
        <v>1.04</v>
      </c>
      <c r="X4" s="52">
        <v>0.35</v>
      </c>
      <c r="Y4" s="85" t="s">
        <v>256</v>
      </c>
      <c r="Z4" s="85" t="s">
        <v>263</v>
      </c>
      <c r="AA4" s="85" t="s">
        <v>267</v>
      </c>
      <c r="AB4" s="91" t="s">
        <v>688</v>
      </c>
      <c r="AC4" s="91" t="s">
        <v>730</v>
      </c>
      <c r="AD4" s="91"/>
      <c r="AE4" s="91" t="s">
        <v>749</v>
      </c>
      <c r="AF4" s="91" t="s">
        <v>762</v>
      </c>
      <c r="AG4" s="131">
        <v>0</v>
      </c>
      <c r="AH4" s="134">
        <v>0</v>
      </c>
      <c r="AI4" s="131">
        <v>0</v>
      </c>
      <c r="AJ4" s="134">
        <v>0</v>
      </c>
      <c r="AK4" s="131">
        <v>0</v>
      </c>
      <c r="AL4" s="134">
        <v>0</v>
      </c>
      <c r="AM4" s="131">
        <v>44</v>
      </c>
      <c r="AN4" s="134">
        <v>100</v>
      </c>
      <c r="AO4" s="131">
        <v>44</v>
      </c>
    </row>
    <row r="5" spans="1:41" ht="15">
      <c r="A5" s="125" t="s">
        <v>583</v>
      </c>
      <c r="B5" s="126" t="s">
        <v>589</v>
      </c>
      <c r="C5" s="126" t="s">
        <v>56</v>
      </c>
      <c r="D5" s="122"/>
      <c r="E5" s="100"/>
      <c r="F5" s="103" t="s">
        <v>849</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620</v>
      </c>
      <c r="Z5" s="85" t="s">
        <v>630</v>
      </c>
      <c r="AA5" s="85" t="s">
        <v>266</v>
      </c>
      <c r="AB5" s="91" t="s">
        <v>689</v>
      </c>
      <c r="AC5" s="91" t="s">
        <v>313</v>
      </c>
      <c r="AD5" s="91"/>
      <c r="AE5" s="91" t="s">
        <v>750</v>
      </c>
      <c r="AF5" s="91" t="s">
        <v>763</v>
      </c>
      <c r="AG5" s="131">
        <v>3</v>
      </c>
      <c r="AH5" s="134">
        <v>7.317073170731708</v>
      </c>
      <c r="AI5" s="131">
        <v>0</v>
      </c>
      <c r="AJ5" s="134">
        <v>0</v>
      </c>
      <c r="AK5" s="131">
        <v>0</v>
      </c>
      <c r="AL5" s="134">
        <v>0</v>
      </c>
      <c r="AM5" s="131">
        <v>38</v>
      </c>
      <c r="AN5" s="134">
        <v>92.6829268292683</v>
      </c>
      <c r="AO5" s="131">
        <v>41</v>
      </c>
    </row>
    <row r="6" spans="1:41" ht="15">
      <c r="A6" s="125" t="s">
        <v>584</v>
      </c>
      <c r="B6" s="126" t="s">
        <v>590</v>
      </c>
      <c r="C6" s="126" t="s">
        <v>56</v>
      </c>
      <c r="D6" s="122"/>
      <c r="E6" s="100"/>
      <c r="F6" s="103" t="s">
        <v>850</v>
      </c>
      <c r="G6" s="107"/>
      <c r="H6" s="107"/>
      <c r="I6" s="123">
        <v>6</v>
      </c>
      <c r="J6" s="110"/>
      <c r="K6" s="51">
        <v>4</v>
      </c>
      <c r="L6" s="51">
        <v>4</v>
      </c>
      <c r="M6" s="51">
        <v>0</v>
      </c>
      <c r="N6" s="51">
        <v>4</v>
      </c>
      <c r="O6" s="51">
        <v>1</v>
      </c>
      <c r="P6" s="52">
        <v>0</v>
      </c>
      <c r="Q6" s="52">
        <v>0</v>
      </c>
      <c r="R6" s="51">
        <v>1</v>
      </c>
      <c r="S6" s="51">
        <v>0</v>
      </c>
      <c r="T6" s="51">
        <v>4</v>
      </c>
      <c r="U6" s="51">
        <v>4</v>
      </c>
      <c r="V6" s="51">
        <v>2</v>
      </c>
      <c r="W6" s="52">
        <v>1.125</v>
      </c>
      <c r="X6" s="52">
        <v>0.25</v>
      </c>
      <c r="Y6" s="85"/>
      <c r="Z6" s="85"/>
      <c r="AA6" s="85" t="s">
        <v>266</v>
      </c>
      <c r="AB6" s="91" t="s">
        <v>690</v>
      </c>
      <c r="AC6" s="91" t="s">
        <v>731</v>
      </c>
      <c r="AD6" s="91"/>
      <c r="AE6" s="91" t="s">
        <v>215</v>
      </c>
      <c r="AF6" s="91" t="s">
        <v>764</v>
      </c>
      <c r="AG6" s="131">
        <v>4</v>
      </c>
      <c r="AH6" s="134">
        <v>4.301075268817204</v>
      </c>
      <c r="AI6" s="131">
        <v>0</v>
      </c>
      <c r="AJ6" s="134">
        <v>0</v>
      </c>
      <c r="AK6" s="131">
        <v>0</v>
      </c>
      <c r="AL6" s="134">
        <v>0</v>
      </c>
      <c r="AM6" s="131">
        <v>89</v>
      </c>
      <c r="AN6" s="134">
        <v>95.6989247311828</v>
      </c>
      <c r="AO6" s="131">
        <v>93</v>
      </c>
    </row>
    <row r="7" spans="1:41" ht="15">
      <c r="A7" s="125" t="s">
        <v>585</v>
      </c>
      <c r="B7" s="126" t="s">
        <v>591</v>
      </c>
      <c r="C7" s="126" t="s">
        <v>56</v>
      </c>
      <c r="D7" s="122"/>
      <c r="E7" s="100"/>
      <c r="F7" s="103" t="s">
        <v>585</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266</v>
      </c>
      <c r="AB7" s="91" t="s">
        <v>313</v>
      </c>
      <c r="AC7" s="91" t="s">
        <v>313</v>
      </c>
      <c r="AD7" s="91"/>
      <c r="AE7" s="91" t="s">
        <v>751</v>
      </c>
      <c r="AF7" s="91" t="s">
        <v>765</v>
      </c>
      <c r="AG7" s="131">
        <v>2</v>
      </c>
      <c r="AH7" s="134">
        <v>14.285714285714286</v>
      </c>
      <c r="AI7" s="131">
        <v>1</v>
      </c>
      <c r="AJ7" s="134">
        <v>7.142857142857143</v>
      </c>
      <c r="AK7" s="131">
        <v>0</v>
      </c>
      <c r="AL7" s="134">
        <v>0</v>
      </c>
      <c r="AM7" s="131">
        <v>11</v>
      </c>
      <c r="AN7" s="134">
        <v>78.57142857142857</v>
      </c>
      <c r="AO7" s="131">
        <v>14</v>
      </c>
    </row>
    <row r="8" spans="1:41" ht="15">
      <c r="A8" s="125" t="s">
        <v>586</v>
      </c>
      <c r="B8" s="126" t="s">
        <v>592</v>
      </c>
      <c r="C8" s="126" t="s">
        <v>56</v>
      </c>
      <c r="D8" s="122"/>
      <c r="E8" s="100"/>
      <c r="F8" s="103" t="s">
        <v>586</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266</v>
      </c>
      <c r="AB8" s="91" t="s">
        <v>313</v>
      </c>
      <c r="AC8" s="91" t="s">
        <v>313</v>
      </c>
      <c r="AD8" s="91"/>
      <c r="AE8" s="91" t="s">
        <v>752</v>
      </c>
      <c r="AF8" s="91" t="s">
        <v>766</v>
      </c>
      <c r="AG8" s="131">
        <v>0</v>
      </c>
      <c r="AH8" s="134">
        <v>0</v>
      </c>
      <c r="AI8" s="131">
        <v>0</v>
      </c>
      <c r="AJ8" s="134">
        <v>0</v>
      </c>
      <c r="AK8" s="131">
        <v>0</v>
      </c>
      <c r="AL8" s="134">
        <v>0</v>
      </c>
      <c r="AM8" s="131">
        <v>19</v>
      </c>
      <c r="AN8" s="134">
        <v>100</v>
      </c>
      <c r="AO8" s="131">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581</v>
      </c>
      <c r="B2" s="91" t="s">
        <v>220</v>
      </c>
      <c r="C2" s="85">
        <f>VLOOKUP(GroupVertices[[#This Row],[Vertex]],Vertices[],MATCH("ID",Vertices[[#Headers],[Vertex]:[Vertex Content Word Count]],0),FALSE)</f>
        <v>19</v>
      </c>
    </row>
    <row r="3" spans="1:3" ht="15">
      <c r="A3" s="85" t="s">
        <v>581</v>
      </c>
      <c r="B3" s="91" t="s">
        <v>234</v>
      </c>
      <c r="C3" s="85">
        <f>VLOOKUP(GroupVertices[[#This Row],[Vertex]],Vertices[],MATCH("ID",Vertices[[#Headers],[Vertex]:[Vertex Content Word Count]],0),FALSE)</f>
        <v>23</v>
      </c>
    </row>
    <row r="4" spans="1:3" ht="15">
      <c r="A4" s="85" t="s">
        <v>581</v>
      </c>
      <c r="B4" s="91" t="s">
        <v>233</v>
      </c>
      <c r="C4" s="85">
        <f>VLOOKUP(GroupVertices[[#This Row],[Vertex]],Vertices[],MATCH("ID",Vertices[[#Headers],[Vertex]:[Vertex Content Word Count]],0),FALSE)</f>
        <v>22</v>
      </c>
    </row>
    <row r="5" spans="1:3" ht="15">
      <c r="A5" s="85" t="s">
        <v>581</v>
      </c>
      <c r="B5" s="91" t="s">
        <v>232</v>
      </c>
      <c r="C5" s="85">
        <f>VLOOKUP(GroupVertices[[#This Row],[Vertex]],Vertices[],MATCH("ID",Vertices[[#Headers],[Vertex]:[Vertex Content Word Count]],0),FALSE)</f>
        <v>21</v>
      </c>
    </row>
    <row r="6" spans="1:3" ht="15">
      <c r="A6" s="85" t="s">
        <v>581</v>
      </c>
      <c r="B6" s="91" t="s">
        <v>231</v>
      </c>
      <c r="C6" s="85">
        <f>VLOOKUP(GroupVertices[[#This Row],[Vertex]],Vertices[],MATCH("ID",Vertices[[#Headers],[Vertex]:[Vertex Content Word Count]],0),FALSE)</f>
        <v>20</v>
      </c>
    </row>
    <row r="7" spans="1:3" ht="15">
      <c r="A7" s="85" t="s">
        <v>581</v>
      </c>
      <c r="B7" s="91" t="s">
        <v>212</v>
      </c>
      <c r="C7" s="85">
        <f>VLOOKUP(GroupVertices[[#This Row],[Vertex]],Vertices[],MATCH("ID",Vertices[[#Headers],[Vertex]:[Vertex Content Word Count]],0),FALSE)</f>
        <v>3</v>
      </c>
    </row>
    <row r="8" spans="1:3" ht="15">
      <c r="A8" s="85" t="s">
        <v>581</v>
      </c>
      <c r="B8" s="91" t="s">
        <v>230</v>
      </c>
      <c r="C8" s="85">
        <f>VLOOKUP(GroupVertices[[#This Row],[Vertex]],Vertices[],MATCH("ID",Vertices[[#Headers],[Vertex]:[Vertex Content Word Count]],0),FALSE)</f>
        <v>18</v>
      </c>
    </row>
    <row r="9" spans="1:3" ht="15">
      <c r="A9" s="85" t="s">
        <v>581</v>
      </c>
      <c r="B9" s="91" t="s">
        <v>223</v>
      </c>
      <c r="C9" s="85">
        <f>VLOOKUP(GroupVertices[[#This Row],[Vertex]],Vertices[],MATCH("ID",Vertices[[#Headers],[Vertex]:[Vertex Content Word Count]],0),FALSE)</f>
        <v>4</v>
      </c>
    </row>
    <row r="10" spans="1:3" ht="15">
      <c r="A10" s="85" t="s">
        <v>582</v>
      </c>
      <c r="B10" s="91" t="s">
        <v>219</v>
      </c>
      <c r="C10" s="85">
        <f>VLOOKUP(GroupVertices[[#This Row],[Vertex]],Vertices[],MATCH("ID",Vertices[[#Headers],[Vertex]:[Vertex Content Word Count]],0),FALSE)</f>
        <v>15</v>
      </c>
    </row>
    <row r="11" spans="1:3" ht="15">
      <c r="A11" s="85" t="s">
        <v>582</v>
      </c>
      <c r="B11" s="91" t="s">
        <v>229</v>
      </c>
      <c r="C11" s="85">
        <f>VLOOKUP(GroupVertices[[#This Row],[Vertex]],Vertices[],MATCH("ID",Vertices[[#Headers],[Vertex]:[Vertex Content Word Count]],0),FALSE)</f>
        <v>17</v>
      </c>
    </row>
    <row r="12" spans="1:3" ht="15">
      <c r="A12" s="85" t="s">
        <v>582</v>
      </c>
      <c r="B12" s="91" t="s">
        <v>218</v>
      </c>
      <c r="C12" s="85">
        <f>VLOOKUP(GroupVertices[[#This Row],[Vertex]],Vertices[],MATCH("ID",Vertices[[#Headers],[Vertex]:[Vertex Content Word Count]],0),FALSE)</f>
        <v>13</v>
      </c>
    </row>
    <row r="13" spans="1:3" ht="15">
      <c r="A13" s="85" t="s">
        <v>582</v>
      </c>
      <c r="B13" s="91" t="s">
        <v>228</v>
      </c>
      <c r="C13" s="85">
        <f>VLOOKUP(GroupVertices[[#This Row],[Vertex]],Vertices[],MATCH("ID",Vertices[[#Headers],[Vertex]:[Vertex Content Word Count]],0),FALSE)</f>
        <v>16</v>
      </c>
    </row>
    <row r="14" spans="1:3" ht="15">
      <c r="A14" s="85" t="s">
        <v>582</v>
      </c>
      <c r="B14" s="91" t="s">
        <v>227</v>
      </c>
      <c r="C14" s="85">
        <f>VLOOKUP(GroupVertices[[#This Row],[Vertex]],Vertices[],MATCH("ID",Vertices[[#Headers],[Vertex]:[Vertex Content Word Count]],0),FALSE)</f>
        <v>14</v>
      </c>
    </row>
    <row r="15" spans="1:3" ht="15">
      <c r="A15" s="85" t="s">
        <v>583</v>
      </c>
      <c r="B15" s="91" t="s">
        <v>217</v>
      </c>
      <c r="C15" s="85">
        <f>VLOOKUP(GroupVertices[[#This Row],[Vertex]],Vertices[],MATCH("ID",Vertices[[#Headers],[Vertex]:[Vertex Content Word Count]],0),FALSE)</f>
        <v>9</v>
      </c>
    </row>
    <row r="16" spans="1:3" ht="15">
      <c r="A16" s="85" t="s">
        <v>583</v>
      </c>
      <c r="B16" s="91" t="s">
        <v>226</v>
      </c>
      <c r="C16" s="85">
        <f>VLOOKUP(GroupVertices[[#This Row],[Vertex]],Vertices[],MATCH("ID",Vertices[[#Headers],[Vertex]:[Vertex Content Word Count]],0),FALSE)</f>
        <v>12</v>
      </c>
    </row>
    <row r="17" spans="1:3" ht="15">
      <c r="A17" s="85" t="s">
        <v>583</v>
      </c>
      <c r="B17" s="91" t="s">
        <v>225</v>
      </c>
      <c r="C17" s="85">
        <f>VLOOKUP(GroupVertices[[#This Row],[Vertex]],Vertices[],MATCH("ID",Vertices[[#Headers],[Vertex]:[Vertex Content Word Count]],0),FALSE)</f>
        <v>11</v>
      </c>
    </row>
    <row r="18" spans="1:3" ht="15">
      <c r="A18" s="85" t="s">
        <v>583</v>
      </c>
      <c r="B18" s="91" t="s">
        <v>224</v>
      </c>
      <c r="C18" s="85">
        <f>VLOOKUP(GroupVertices[[#This Row],[Vertex]],Vertices[],MATCH("ID",Vertices[[#Headers],[Vertex]:[Vertex Content Word Count]],0),FALSE)</f>
        <v>10</v>
      </c>
    </row>
    <row r="19" spans="1:3" ht="15">
      <c r="A19" s="85" t="s">
        <v>584</v>
      </c>
      <c r="B19" s="91" t="s">
        <v>216</v>
      </c>
      <c r="C19" s="85">
        <f>VLOOKUP(GroupVertices[[#This Row],[Vertex]],Vertices[],MATCH("ID",Vertices[[#Headers],[Vertex]:[Vertex Content Word Count]],0),FALSE)</f>
        <v>8</v>
      </c>
    </row>
    <row r="20" spans="1:3" ht="15">
      <c r="A20" s="85" t="s">
        <v>584</v>
      </c>
      <c r="B20" s="91" t="s">
        <v>215</v>
      </c>
      <c r="C20" s="85">
        <f>VLOOKUP(GroupVertices[[#This Row],[Vertex]],Vertices[],MATCH("ID",Vertices[[#Headers],[Vertex]:[Vertex Content Word Count]],0),FALSE)</f>
        <v>6</v>
      </c>
    </row>
    <row r="21" spans="1:3" ht="15">
      <c r="A21" s="85" t="s">
        <v>584</v>
      </c>
      <c r="B21" s="91" t="s">
        <v>214</v>
      </c>
      <c r="C21" s="85">
        <f>VLOOKUP(GroupVertices[[#This Row],[Vertex]],Vertices[],MATCH("ID",Vertices[[#Headers],[Vertex]:[Vertex Content Word Count]],0),FALSE)</f>
        <v>7</v>
      </c>
    </row>
    <row r="22" spans="1:3" ht="15">
      <c r="A22" s="85" t="s">
        <v>584</v>
      </c>
      <c r="B22" s="91" t="s">
        <v>213</v>
      </c>
      <c r="C22" s="85">
        <f>VLOOKUP(GroupVertices[[#This Row],[Vertex]],Vertices[],MATCH("ID",Vertices[[#Headers],[Vertex]:[Vertex Content Word Count]],0),FALSE)</f>
        <v>5</v>
      </c>
    </row>
    <row r="23" spans="1:3" ht="15">
      <c r="A23" s="85" t="s">
        <v>585</v>
      </c>
      <c r="B23" s="91" t="s">
        <v>222</v>
      </c>
      <c r="C23" s="85">
        <f>VLOOKUP(GroupVertices[[#This Row],[Vertex]],Vertices[],MATCH("ID",Vertices[[#Headers],[Vertex]:[Vertex Content Word Count]],0),FALSE)</f>
        <v>26</v>
      </c>
    </row>
    <row r="24" spans="1:3" ht="15">
      <c r="A24" s="85" t="s">
        <v>585</v>
      </c>
      <c r="B24" s="91" t="s">
        <v>237</v>
      </c>
      <c r="C24" s="85">
        <f>VLOOKUP(GroupVertices[[#This Row],[Vertex]],Vertices[],MATCH("ID",Vertices[[#Headers],[Vertex]:[Vertex Content Word Count]],0),FALSE)</f>
        <v>28</v>
      </c>
    </row>
    <row r="25" spans="1:3" ht="15">
      <c r="A25" s="85" t="s">
        <v>585</v>
      </c>
      <c r="B25" s="91" t="s">
        <v>236</v>
      </c>
      <c r="C25" s="85">
        <f>VLOOKUP(GroupVertices[[#This Row],[Vertex]],Vertices[],MATCH("ID",Vertices[[#Headers],[Vertex]:[Vertex Content Word Count]],0),FALSE)</f>
        <v>27</v>
      </c>
    </row>
    <row r="26" spans="1:3" ht="15">
      <c r="A26" s="85" t="s">
        <v>586</v>
      </c>
      <c r="B26" s="91" t="s">
        <v>221</v>
      </c>
      <c r="C26" s="85">
        <f>VLOOKUP(GroupVertices[[#This Row],[Vertex]],Vertices[],MATCH("ID",Vertices[[#Headers],[Vertex]:[Vertex Content Word Count]],0),FALSE)</f>
        <v>24</v>
      </c>
    </row>
    <row r="27" spans="1:3" ht="15">
      <c r="A27" s="85" t="s">
        <v>586</v>
      </c>
      <c r="B27" s="91" t="s">
        <v>235</v>
      </c>
      <c r="C27" s="85">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599</v>
      </c>
      <c r="B2" s="36" t="s">
        <v>542</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19</v>
      </c>
      <c r="L2" s="39">
        <f>MIN(Vertices[Closeness Centrality])</f>
        <v>0.025</v>
      </c>
      <c r="M2" s="40">
        <f>COUNTIF(Vertices[Closeness Centrality],"&gt;= "&amp;L2)-COUNTIF(Vertices[Closeness Centrality],"&gt;="&amp;L3)</f>
        <v>9</v>
      </c>
      <c r="N2" s="39">
        <f>MIN(Vertices[Eigenvector Centrality])</f>
        <v>0</v>
      </c>
      <c r="O2" s="40">
        <f>COUNTIF(Vertices[Eigenvector Centrality],"&gt;= "&amp;N2)-COUNTIF(Vertices[Eigenvector Centrality],"&gt;="&amp;N3)</f>
        <v>12</v>
      </c>
      <c r="P2" s="39">
        <f>MIN(Vertices[PageRank])</f>
        <v>0.51725</v>
      </c>
      <c r="Q2" s="40">
        <f>COUNTIF(Vertices[PageRank],"&gt;= "&amp;P2)-COUNTIF(Vertices[PageRank],"&gt;="&amp;P3)</f>
        <v>8</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2.4727272727272727</v>
      </c>
      <c r="K3" s="42">
        <f>COUNTIF(Vertices[Betweenness Centrality],"&gt;= "&amp;J3)-COUNTIF(Vertices[Betweenness Centrality],"&gt;="&amp;J4)</f>
        <v>2</v>
      </c>
      <c r="L3" s="41">
        <f aca="true" t="shared" si="5" ref="L3:L26">L2+($L$57-$L$2)/BinDivisor</f>
        <v>0.03363636363636364</v>
      </c>
      <c r="M3" s="42">
        <f>COUNTIF(Vertices[Closeness Centrality],"&gt;= "&amp;L3)-COUNTIF(Vertices[Closeness Centrality],"&gt;="&amp;L4)</f>
        <v>4</v>
      </c>
      <c r="N3" s="41">
        <f aca="true" t="shared" si="6" ref="N3:N26">N2+($N$57-$N$2)/BinDivisor</f>
        <v>0.0044375636363636365</v>
      </c>
      <c r="O3" s="42">
        <f>COUNTIF(Vertices[Eigenvector Centrality],"&gt;= "&amp;N3)-COUNTIF(Vertices[Eigenvector Centrality],"&gt;="&amp;N4)</f>
        <v>0</v>
      </c>
      <c r="P3" s="41">
        <f aca="true" t="shared" si="7" ref="P3:P26">P2+($P$57-$P$2)/BinDivisor</f>
        <v>0.5785462363636363</v>
      </c>
      <c r="Q3" s="42">
        <f>COUNTIF(Vertices[PageRank],"&gt;= "&amp;P3)-COUNTIF(Vertices[PageRank],"&gt;="&amp;P4)</f>
        <v>4</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0.14545454545454545</v>
      </c>
      <c r="G4" s="40">
        <f>COUNTIF(Vertices[In-Degree],"&gt;= "&amp;F4)-COUNTIF(Vertices[In-Degree],"&gt;="&amp;F5)</f>
        <v>0</v>
      </c>
      <c r="H4" s="39">
        <f t="shared" si="3"/>
        <v>0.2909090909090909</v>
      </c>
      <c r="I4" s="40">
        <f>COUNTIF(Vertices[Out-Degree],"&gt;= "&amp;H4)-COUNTIF(Vertices[Out-Degree],"&gt;="&amp;H5)</f>
        <v>0</v>
      </c>
      <c r="J4" s="39">
        <f t="shared" si="4"/>
        <v>4.945454545454545</v>
      </c>
      <c r="K4" s="40">
        <f>COUNTIF(Vertices[Betweenness Centrality],"&gt;= "&amp;J4)-COUNTIF(Vertices[Betweenness Centrality],"&gt;="&amp;J5)</f>
        <v>1</v>
      </c>
      <c r="L4" s="39">
        <f t="shared" si="5"/>
        <v>0.042272727272727274</v>
      </c>
      <c r="M4" s="40">
        <f>COUNTIF(Vertices[Closeness Centrality],"&gt;= "&amp;L4)-COUNTIF(Vertices[Closeness Centrality],"&gt;="&amp;L5)</f>
        <v>0</v>
      </c>
      <c r="N4" s="39">
        <f t="shared" si="6"/>
        <v>0.008875127272727273</v>
      </c>
      <c r="O4" s="40">
        <f>COUNTIF(Vertices[Eigenvector Centrality],"&gt;= "&amp;N4)-COUNTIF(Vertices[Eigenvector Centrality],"&gt;="&amp;N5)</f>
        <v>0</v>
      </c>
      <c r="P4" s="39">
        <f t="shared" si="7"/>
        <v>0.6398424727272727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0.43636363636363634</v>
      </c>
      <c r="I5" s="42">
        <f>COUNTIF(Vertices[Out-Degree],"&gt;= "&amp;H5)-COUNTIF(Vertices[Out-Degree],"&gt;="&amp;H6)</f>
        <v>0</v>
      </c>
      <c r="J5" s="41">
        <f t="shared" si="4"/>
        <v>7.418181818181818</v>
      </c>
      <c r="K5" s="42">
        <f>COUNTIF(Vertices[Betweenness Centrality],"&gt;= "&amp;J5)-COUNTIF(Vertices[Betweenness Centrality],"&gt;="&amp;J6)</f>
        <v>0</v>
      </c>
      <c r="L5" s="41">
        <f t="shared" si="5"/>
        <v>0.05090909090909091</v>
      </c>
      <c r="M5" s="42">
        <f>COUNTIF(Vertices[Closeness Centrality],"&gt;= "&amp;L5)-COUNTIF(Vertices[Closeness Centrality],"&gt;="&amp;L6)</f>
        <v>1</v>
      </c>
      <c r="N5" s="41">
        <f t="shared" si="6"/>
        <v>0.013312690909090909</v>
      </c>
      <c r="O5" s="42">
        <f>COUNTIF(Vertices[Eigenvector Centrality],"&gt;= "&amp;N5)-COUNTIF(Vertices[Eigenvector Centrality],"&gt;="&amp;N6)</f>
        <v>0</v>
      </c>
      <c r="P5" s="41">
        <f t="shared" si="7"/>
        <v>0.701138709090909</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0.2909090909090909</v>
      </c>
      <c r="G6" s="40">
        <f>COUNTIF(Vertices[In-Degree],"&gt;= "&amp;F6)-COUNTIF(Vertices[In-Degree],"&gt;="&amp;F7)</f>
        <v>0</v>
      </c>
      <c r="H6" s="39">
        <f t="shared" si="3"/>
        <v>0.5818181818181818</v>
      </c>
      <c r="I6" s="40">
        <f>COUNTIF(Vertices[Out-Degree],"&gt;= "&amp;H6)-COUNTIF(Vertices[Out-Degree],"&gt;="&amp;H7)</f>
        <v>0</v>
      </c>
      <c r="J6" s="39">
        <f t="shared" si="4"/>
        <v>9.89090909090909</v>
      </c>
      <c r="K6" s="40">
        <f>COUNTIF(Vertices[Betweenness Centrality],"&gt;= "&amp;J6)-COUNTIF(Vertices[Betweenness Centrality],"&gt;="&amp;J7)</f>
        <v>0</v>
      </c>
      <c r="L6" s="39">
        <f t="shared" si="5"/>
        <v>0.05954545454545455</v>
      </c>
      <c r="M6" s="40">
        <f>COUNTIF(Vertices[Closeness Centrality],"&gt;= "&amp;L6)-COUNTIF(Vertices[Closeness Centrality],"&gt;="&amp;L7)</f>
        <v>0</v>
      </c>
      <c r="N6" s="39">
        <f t="shared" si="6"/>
        <v>0.017750254545454546</v>
      </c>
      <c r="O6" s="40">
        <f>COUNTIF(Vertices[Eigenvector Centrality],"&gt;= "&amp;N6)-COUNTIF(Vertices[Eigenvector Centrality],"&gt;="&amp;N7)</f>
        <v>1</v>
      </c>
      <c r="P6" s="39">
        <f t="shared" si="7"/>
        <v>0.7624349454545454</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0.36363636363636365</v>
      </c>
      <c r="G7" s="42">
        <f>COUNTIF(Vertices[In-Degree],"&gt;= "&amp;F7)-COUNTIF(Vertices[In-Degree],"&gt;="&amp;F8)</f>
        <v>0</v>
      </c>
      <c r="H7" s="41">
        <f t="shared" si="3"/>
        <v>0.7272727272727273</v>
      </c>
      <c r="I7" s="42">
        <f>COUNTIF(Vertices[Out-Degree],"&gt;= "&amp;H7)-COUNTIF(Vertices[Out-Degree],"&gt;="&amp;H8)</f>
        <v>0</v>
      </c>
      <c r="J7" s="41">
        <f t="shared" si="4"/>
        <v>12.363636363636363</v>
      </c>
      <c r="K7" s="42">
        <f>COUNTIF(Vertices[Betweenness Centrality],"&gt;= "&amp;J7)-COUNTIF(Vertices[Betweenness Centrality],"&gt;="&amp;J8)</f>
        <v>0</v>
      </c>
      <c r="L7" s="41">
        <f t="shared" si="5"/>
        <v>0.06818181818181818</v>
      </c>
      <c r="M7" s="42">
        <f>COUNTIF(Vertices[Closeness Centrality],"&gt;= "&amp;L7)-COUNTIF(Vertices[Closeness Centrality],"&gt;="&amp;L8)</f>
        <v>0</v>
      </c>
      <c r="N7" s="41">
        <f t="shared" si="6"/>
        <v>0.022187818181818184</v>
      </c>
      <c r="O7" s="42">
        <f>COUNTIF(Vertices[Eigenvector Centrality],"&gt;= "&amp;N7)-COUNTIF(Vertices[Eigenvector Centrality],"&gt;="&amp;N8)</f>
        <v>3</v>
      </c>
      <c r="P7" s="41">
        <f t="shared" si="7"/>
        <v>0.8237311818181817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0.4363636363636364</v>
      </c>
      <c r="G8" s="40">
        <f>COUNTIF(Vertices[In-Degree],"&gt;= "&amp;F8)-COUNTIF(Vertices[In-Degree],"&gt;="&amp;F9)</f>
        <v>0</v>
      </c>
      <c r="H8" s="39">
        <f t="shared" si="3"/>
        <v>0.8727272727272728</v>
      </c>
      <c r="I8" s="40">
        <f>COUNTIF(Vertices[Out-Degree],"&gt;= "&amp;H8)-COUNTIF(Vertices[Out-Degree],"&gt;="&amp;H9)</f>
        <v>4</v>
      </c>
      <c r="J8" s="39">
        <f t="shared" si="4"/>
        <v>14.836363636363636</v>
      </c>
      <c r="K8" s="40">
        <f>COUNTIF(Vertices[Betweenness Centrality],"&gt;= "&amp;J8)-COUNTIF(Vertices[Betweenness Centrality],"&gt;="&amp;J9)</f>
        <v>0</v>
      </c>
      <c r="L8" s="39">
        <f t="shared" si="5"/>
        <v>0.07681818181818181</v>
      </c>
      <c r="M8" s="40">
        <f>COUNTIF(Vertices[Closeness Centrality],"&gt;= "&amp;L8)-COUNTIF(Vertices[Closeness Centrality],"&gt;="&amp;L9)</f>
        <v>0</v>
      </c>
      <c r="N8" s="39">
        <f t="shared" si="6"/>
        <v>0.02662538181818182</v>
      </c>
      <c r="O8" s="40">
        <f>COUNTIF(Vertices[Eigenvector Centrality],"&gt;= "&amp;N8)-COUNTIF(Vertices[Eigenvector Centrality],"&gt;="&amp;N9)</f>
        <v>1</v>
      </c>
      <c r="P8" s="39">
        <f t="shared" si="7"/>
        <v>0.8850274181818181</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1.0181818181818183</v>
      </c>
      <c r="I9" s="42">
        <f>COUNTIF(Vertices[Out-Degree],"&gt;= "&amp;H9)-COUNTIF(Vertices[Out-Degree],"&gt;="&amp;H10)</f>
        <v>0</v>
      </c>
      <c r="J9" s="41">
        <f t="shared" si="4"/>
        <v>17.30909090909091</v>
      </c>
      <c r="K9" s="42">
        <f>COUNTIF(Vertices[Betweenness Centrality],"&gt;= "&amp;J9)-COUNTIF(Vertices[Betweenness Centrality],"&gt;="&amp;J10)</f>
        <v>0</v>
      </c>
      <c r="L9" s="41">
        <f t="shared" si="5"/>
        <v>0.08545454545454545</v>
      </c>
      <c r="M9" s="42">
        <f>COUNTIF(Vertices[Closeness Centrality],"&gt;= "&amp;L9)-COUNTIF(Vertices[Closeness Centrality],"&gt;="&amp;L10)</f>
        <v>0</v>
      </c>
      <c r="N9" s="41">
        <f t="shared" si="6"/>
        <v>0.03106294545454546</v>
      </c>
      <c r="O9" s="42">
        <f>COUNTIF(Vertices[Eigenvector Centrality],"&gt;= "&amp;N9)-COUNTIF(Vertices[Eigenvector Centrality],"&gt;="&amp;N10)</f>
        <v>0</v>
      </c>
      <c r="P9" s="41">
        <f t="shared" si="7"/>
        <v>0.9463236545454544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600</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1.1636363636363638</v>
      </c>
      <c r="I10" s="40">
        <f>COUNTIF(Vertices[Out-Degree],"&gt;= "&amp;H10)-COUNTIF(Vertices[Out-Degree],"&gt;="&amp;H11)</f>
        <v>0</v>
      </c>
      <c r="J10" s="39">
        <f t="shared" si="4"/>
        <v>19.78181818181818</v>
      </c>
      <c r="K10" s="40">
        <f>COUNTIF(Vertices[Betweenness Centrality],"&gt;= "&amp;J10)-COUNTIF(Vertices[Betweenness Centrality],"&gt;="&amp;J11)</f>
        <v>0</v>
      </c>
      <c r="L10" s="39">
        <f t="shared" si="5"/>
        <v>0.09409090909090909</v>
      </c>
      <c r="M10" s="40">
        <f>COUNTIF(Vertices[Closeness Centrality],"&gt;= "&amp;L10)-COUNTIF(Vertices[Closeness Centrality],"&gt;="&amp;L11)</f>
        <v>0</v>
      </c>
      <c r="N10" s="39">
        <f t="shared" si="6"/>
        <v>0.03550050909090909</v>
      </c>
      <c r="O10" s="40">
        <f>COUNTIF(Vertices[Eigenvector Centrality],"&gt;= "&amp;N10)-COUNTIF(Vertices[Eigenvector Centrality],"&gt;="&amp;N11)</f>
        <v>0</v>
      </c>
      <c r="P10" s="39">
        <f t="shared" si="7"/>
        <v>1.0076198909090908</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1.3090909090909093</v>
      </c>
      <c r="I11" s="42">
        <f>COUNTIF(Vertices[Out-Degree],"&gt;= "&amp;H11)-COUNTIF(Vertices[Out-Degree],"&gt;="&amp;H12)</f>
        <v>0</v>
      </c>
      <c r="J11" s="41">
        <f t="shared" si="4"/>
        <v>22.254545454545454</v>
      </c>
      <c r="K11" s="42">
        <f>COUNTIF(Vertices[Betweenness Centrality],"&gt;= "&amp;J11)-COUNTIF(Vertices[Betweenness Centrality],"&gt;="&amp;J12)</f>
        <v>2</v>
      </c>
      <c r="L11" s="41">
        <f t="shared" si="5"/>
        <v>0.10272727272727272</v>
      </c>
      <c r="M11" s="42">
        <f>COUNTIF(Vertices[Closeness Centrality],"&gt;= "&amp;L11)-COUNTIF(Vertices[Closeness Centrality],"&gt;="&amp;L12)</f>
        <v>0</v>
      </c>
      <c r="N11" s="41">
        <f t="shared" si="6"/>
        <v>0.039938072727272726</v>
      </c>
      <c r="O11" s="42">
        <f>COUNTIF(Vertices[Eigenvector Centrality],"&gt;= "&amp;N11)-COUNTIF(Vertices[Eigenvector Centrality],"&gt;="&amp;N12)</f>
        <v>0</v>
      </c>
      <c r="P11" s="41">
        <f t="shared" si="7"/>
        <v>1.0689161272727272</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238</v>
      </c>
      <c r="B12" s="36">
        <v>27</v>
      </c>
      <c r="D12" s="34">
        <f t="shared" si="1"/>
        <v>0</v>
      </c>
      <c r="E12" s="3">
        <f>COUNTIF(Vertices[Degree],"&gt;= "&amp;D12)-COUNTIF(Vertices[Degree],"&gt;="&amp;D13)</f>
        <v>0</v>
      </c>
      <c r="F12" s="39">
        <f t="shared" si="2"/>
        <v>0.7272727272727274</v>
      </c>
      <c r="G12" s="40">
        <f>COUNTIF(Vertices[In-Degree],"&gt;= "&amp;F12)-COUNTIF(Vertices[In-Degree],"&gt;="&amp;F13)</f>
        <v>0</v>
      </c>
      <c r="H12" s="39">
        <f t="shared" si="3"/>
        <v>1.4545454545454548</v>
      </c>
      <c r="I12" s="40">
        <f>COUNTIF(Vertices[Out-Degree],"&gt;= "&amp;H12)-COUNTIF(Vertices[Out-Degree],"&gt;="&amp;H13)</f>
        <v>0</v>
      </c>
      <c r="J12" s="39">
        <f t="shared" si="4"/>
        <v>24.727272727272727</v>
      </c>
      <c r="K12" s="40">
        <f>COUNTIF(Vertices[Betweenness Centrality],"&gt;= "&amp;J12)-COUNTIF(Vertices[Betweenness Centrality],"&gt;="&amp;J13)</f>
        <v>0</v>
      </c>
      <c r="L12" s="39">
        <f t="shared" si="5"/>
        <v>0.11136363636363636</v>
      </c>
      <c r="M12" s="40">
        <f>COUNTIF(Vertices[Closeness Centrality],"&gt;= "&amp;L12)-COUNTIF(Vertices[Closeness Centrality],"&gt;="&amp;L13)</f>
        <v>0</v>
      </c>
      <c r="N12" s="39">
        <f t="shared" si="6"/>
        <v>0.04437563636363636</v>
      </c>
      <c r="O12" s="40">
        <f>COUNTIF(Vertices[Eigenvector Centrality],"&gt;= "&amp;N12)-COUNTIF(Vertices[Eigenvector Centrality],"&gt;="&amp;N13)</f>
        <v>0</v>
      </c>
      <c r="P12" s="39">
        <f t="shared" si="7"/>
        <v>1.1302123636363637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0.8000000000000002</v>
      </c>
      <c r="G13" s="42">
        <f>COUNTIF(Vertices[In-Degree],"&gt;= "&amp;F13)-COUNTIF(Vertices[In-Degree],"&gt;="&amp;F14)</f>
        <v>0</v>
      </c>
      <c r="H13" s="41">
        <f t="shared" si="3"/>
        <v>1.6000000000000003</v>
      </c>
      <c r="I13" s="42">
        <f>COUNTIF(Vertices[Out-Degree],"&gt;= "&amp;H13)-COUNTIF(Vertices[Out-Degree],"&gt;="&amp;H14)</f>
        <v>0</v>
      </c>
      <c r="J13" s="41">
        <f t="shared" si="4"/>
        <v>27.2</v>
      </c>
      <c r="K13" s="42">
        <f>COUNTIF(Vertices[Betweenness Centrality],"&gt;= "&amp;J13)-COUNTIF(Vertices[Betweenness Centrality],"&gt;="&amp;J14)</f>
        <v>0</v>
      </c>
      <c r="L13" s="41">
        <f t="shared" si="5"/>
        <v>0.12</v>
      </c>
      <c r="M13" s="42">
        <f>COUNTIF(Vertices[Closeness Centrality],"&gt;= "&amp;L13)-COUNTIF(Vertices[Closeness Centrality],"&gt;="&amp;L14)</f>
        <v>0</v>
      </c>
      <c r="N13" s="41">
        <f t="shared" si="6"/>
        <v>0.048813199999999994</v>
      </c>
      <c r="O13" s="42">
        <f>COUNTIF(Vertices[Eigenvector Centrality],"&gt;= "&amp;N13)-COUNTIF(Vertices[Eigenvector Centrality],"&gt;="&amp;N14)</f>
        <v>0</v>
      </c>
      <c r="P13" s="41">
        <f t="shared" si="7"/>
        <v>1.1915086000000001</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1.7454545454545458</v>
      </c>
      <c r="I14" s="40">
        <f>COUNTIF(Vertices[Out-Degree],"&gt;= "&amp;H14)-COUNTIF(Vertices[Out-Degree],"&gt;="&amp;H15)</f>
        <v>0</v>
      </c>
      <c r="J14" s="39">
        <f t="shared" si="4"/>
        <v>29.672727272727272</v>
      </c>
      <c r="K14" s="40">
        <f>COUNTIF(Vertices[Betweenness Centrality],"&gt;= "&amp;J14)-COUNTIF(Vertices[Betweenness Centrality],"&gt;="&amp;J15)</f>
        <v>0</v>
      </c>
      <c r="L14" s="39">
        <f t="shared" si="5"/>
        <v>0.12863636363636363</v>
      </c>
      <c r="M14" s="40">
        <f>COUNTIF(Vertices[Closeness Centrality],"&gt;= "&amp;L14)-COUNTIF(Vertices[Closeness Centrality],"&gt;="&amp;L15)</f>
        <v>0</v>
      </c>
      <c r="N14" s="39">
        <f t="shared" si="6"/>
        <v>0.05325076363636363</v>
      </c>
      <c r="O14" s="40">
        <f>COUNTIF(Vertices[Eigenvector Centrality],"&gt;= "&amp;N14)-COUNTIF(Vertices[Eigenvector Centrality],"&gt;="&amp;N15)</f>
        <v>0</v>
      </c>
      <c r="P14" s="39">
        <f t="shared" si="7"/>
        <v>1.2528048363636366</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0.9454545454545457</v>
      </c>
      <c r="G15" s="42">
        <f>COUNTIF(Vertices[In-Degree],"&gt;= "&amp;F15)-COUNTIF(Vertices[In-Degree],"&gt;="&amp;F16)</f>
        <v>14</v>
      </c>
      <c r="H15" s="41">
        <f t="shared" si="3"/>
        <v>1.8909090909090913</v>
      </c>
      <c r="I15" s="42">
        <f>COUNTIF(Vertices[Out-Degree],"&gt;= "&amp;H15)-COUNTIF(Vertices[Out-Degree],"&gt;="&amp;H16)</f>
        <v>2</v>
      </c>
      <c r="J15" s="41">
        <f t="shared" si="4"/>
        <v>32.14545454545454</v>
      </c>
      <c r="K15" s="42">
        <f>COUNTIF(Vertices[Betweenness Centrality],"&gt;= "&amp;J15)-COUNTIF(Vertices[Betweenness Centrality],"&gt;="&amp;J16)</f>
        <v>0</v>
      </c>
      <c r="L15" s="41">
        <f t="shared" si="5"/>
        <v>0.13727272727272727</v>
      </c>
      <c r="M15" s="42">
        <f>COUNTIF(Vertices[Closeness Centrality],"&gt;= "&amp;L15)-COUNTIF(Vertices[Closeness Centrality],"&gt;="&amp;L16)</f>
        <v>0</v>
      </c>
      <c r="N15" s="41">
        <f t="shared" si="6"/>
        <v>0.05768832727272726</v>
      </c>
      <c r="O15" s="42">
        <f>COUNTIF(Vertices[Eigenvector Centrality],"&gt;= "&amp;N15)-COUNTIF(Vertices[Eigenvector Centrality],"&gt;="&amp;N16)</f>
        <v>0</v>
      </c>
      <c r="P15" s="41">
        <f t="shared" si="7"/>
        <v>1.314101072727273</v>
      </c>
      <c r="Q15" s="42">
        <f>COUNTIF(Vertices[PageRank],"&gt;= "&amp;P15)-COUNTIF(Vertices[PageRank],"&gt;="&amp;P16)</f>
        <v>1</v>
      </c>
      <c r="R15" s="41">
        <f t="shared" si="8"/>
        <v>0.23636363636363641</v>
      </c>
      <c r="S15" s="46">
        <f>COUNTIF(Vertices[Clustering Coefficient],"&gt;= "&amp;R15)-COUNTIF(Vertices[Clustering Coefficient],"&gt;="&amp;R16)</f>
        <v>2</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2.0363636363636366</v>
      </c>
      <c r="I16" s="40">
        <f>COUNTIF(Vertices[Out-Degree],"&gt;= "&amp;H16)-COUNTIF(Vertices[Out-Degree],"&gt;="&amp;H17)</f>
        <v>0</v>
      </c>
      <c r="J16" s="39">
        <f t="shared" si="4"/>
        <v>34.61818181818181</v>
      </c>
      <c r="K16" s="40">
        <f>COUNTIF(Vertices[Betweenness Centrality],"&gt;= "&amp;J16)-COUNTIF(Vertices[Betweenness Centrality],"&gt;="&amp;J17)</f>
        <v>0</v>
      </c>
      <c r="L16" s="39">
        <f t="shared" si="5"/>
        <v>0.1459090909090909</v>
      </c>
      <c r="M16" s="40">
        <f>COUNTIF(Vertices[Closeness Centrality],"&gt;= "&amp;L16)-COUNTIF(Vertices[Closeness Centrality],"&gt;="&amp;L17)</f>
        <v>0</v>
      </c>
      <c r="N16" s="39">
        <f t="shared" si="6"/>
        <v>0.062125890909090896</v>
      </c>
      <c r="O16" s="40">
        <f>COUNTIF(Vertices[Eigenvector Centrality],"&gt;= "&amp;N16)-COUNTIF(Vertices[Eigenvector Centrality],"&gt;="&amp;N17)</f>
        <v>0</v>
      </c>
      <c r="P16" s="39">
        <f t="shared" si="7"/>
        <v>1.3753973090909095</v>
      </c>
      <c r="Q16" s="40">
        <f>COUNTIF(Vertices[PageRank],"&gt;= "&amp;P16)-COUNTIF(Vertices[PageRank],"&gt;="&amp;P17)</f>
        <v>2</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0.038461538461538464</v>
      </c>
      <c r="D17" s="34">
        <f t="shared" si="1"/>
        <v>0</v>
      </c>
      <c r="E17" s="3">
        <f>COUNTIF(Vertices[Degree],"&gt;= "&amp;D17)-COUNTIF(Vertices[Degree],"&gt;="&amp;D18)</f>
        <v>0</v>
      </c>
      <c r="F17" s="41">
        <f t="shared" si="2"/>
        <v>1.090909090909091</v>
      </c>
      <c r="G17" s="42">
        <f>COUNTIF(Vertices[In-Degree],"&gt;= "&amp;F17)-COUNTIF(Vertices[In-Degree],"&gt;="&amp;F18)</f>
        <v>0</v>
      </c>
      <c r="H17" s="41">
        <f t="shared" si="3"/>
        <v>2.181818181818182</v>
      </c>
      <c r="I17" s="42">
        <f>COUNTIF(Vertices[Out-Degree],"&gt;= "&amp;H17)-COUNTIF(Vertices[Out-Degree],"&gt;="&amp;H18)</f>
        <v>0</v>
      </c>
      <c r="J17" s="41">
        <f t="shared" si="4"/>
        <v>37.09090909090908</v>
      </c>
      <c r="K17" s="42">
        <f>COUNTIF(Vertices[Betweenness Centrality],"&gt;= "&amp;J17)-COUNTIF(Vertices[Betweenness Centrality],"&gt;="&amp;J18)</f>
        <v>0</v>
      </c>
      <c r="L17" s="41">
        <f t="shared" si="5"/>
        <v>0.15454545454545454</v>
      </c>
      <c r="M17" s="42">
        <f>COUNTIF(Vertices[Closeness Centrality],"&gt;= "&amp;L17)-COUNTIF(Vertices[Closeness Centrality],"&gt;="&amp;L18)</f>
        <v>0</v>
      </c>
      <c r="N17" s="41">
        <f t="shared" si="6"/>
        <v>0.06656345454545454</v>
      </c>
      <c r="O17" s="42">
        <f>COUNTIF(Vertices[Eigenvector Centrality],"&gt;= "&amp;N17)-COUNTIF(Vertices[Eigenvector Centrality],"&gt;="&amp;N18)</f>
        <v>4</v>
      </c>
      <c r="P17" s="41">
        <f t="shared" si="7"/>
        <v>1.436693545454546</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0.07407407407407407</v>
      </c>
      <c r="D18" s="34">
        <f t="shared" si="1"/>
        <v>0</v>
      </c>
      <c r="E18" s="3">
        <f>COUNTIF(Vertices[Degree],"&gt;= "&amp;D18)-COUNTIF(Vertices[Degree],"&gt;="&amp;D19)</f>
        <v>0</v>
      </c>
      <c r="F18" s="39">
        <f t="shared" si="2"/>
        <v>1.1636363636363638</v>
      </c>
      <c r="G18" s="40">
        <f>COUNTIF(Vertices[In-Degree],"&gt;= "&amp;F18)-COUNTIF(Vertices[In-Degree],"&gt;="&amp;F19)</f>
        <v>0</v>
      </c>
      <c r="H18" s="39">
        <f t="shared" si="3"/>
        <v>2.3272727272727276</v>
      </c>
      <c r="I18" s="40">
        <f>COUNTIF(Vertices[Out-Degree],"&gt;= "&amp;H18)-COUNTIF(Vertices[Out-Degree],"&gt;="&amp;H19)</f>
        <v>0</v>
      </c>
      <c r="J18" s="39">
        <f t="shared" si="4"/>
        <v>39.56363636363635</v>
      </c>
      <c r="K18" s="40">
        <f>COUNTIF(Vertices[Betweenness Centrality],"&gt;= "&amp;J18)-COUNTIF(Vertices[Betweenness Centrality],"&gt;="&amp;J19)</f>
        <v>0</v>
      </c>
      <c r="L18" s="39">
        <f t="shared" si="5"/>
        <v>0.16318181818181818</v>
      </c>
      <c r="M18" s="40">
        <f>COUNTIF(Vertices[Closeness Centrality],"&gt;= "&amp;L18)-COUNTIF(Vertices[Closeness Centrality],"&gt;="&amp;L19)</f>
        <v>3</v>
      </c>
      <c r="N18" s="39">
        <f t="shared" si="6"/>
        <v>0.07100101818181817</v>
      </c>
      <c r="O18" s="40">
        <f>COUNTIF(Vertices[Eigenvector Centrality],"&gt;= "&amp;N18)-COUNTIF(Vertices[Eigenvector Centrality],"&gt;="&amp;N19)</f>
        <v>1</v>
      </c>
      <c r="P18" s="39">
        <f t="shared" si="7"/>
        <v>1.4979897818181824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2.472727272727273</v>
      </c>
      <c r="I19" s="42">
        <f>COUNTIF(Vertices[Out-Degree],"&gt;= "&amp;H19)-COUNTIF(Vertices[Out-Degree],"&gt;="&amp;H20)</f>
        <v>0</v>
      </c>
      <c r="J19" s="41">
        <f t="shared" si="4"/>
        <v>42.03636363636362</v>
      </c>
      <c r="K19" s="42">
        <f>COUNTIF(Vertices[Betweenness Centrality],"&gt;= "&amp;J19)-COUNTIF(Vertices[Betweenness Centrality],"&gt;="&amp;J20)</f>
        <v>0</v>
      </c>
      <c r="L19" s="41">
        <f t="shared" si="5"/>
        <v>0.17181818181818181</v>
      </c>
      <c r="M19" s="42">
        <f>COUNTIF(Vertices[Closeness Centrality],"&gt;= "&amp;L19)-COUNTIF(Vertices[Closeness Centrality],"&gt;="&amp;L20)</f>
        <v>0</v>
      </c>
      <c r="N19" s="41">
        <f t="shared" si="6"/>
        <v>0.0754385818181818</v>
      </c>
      <c r="O19" s="42">
        <f>COUNTIF(Vertices[Eigenvector Centrality],"&gt;= "&amp;N19)-COUNTIF(Vertices[Eigenvector Centrality],"&gt;="&amp;N20)</f>
        <v>0</v>
      </c>
      <c r="P19" s="41">
        <f t="shared" si="7"/>
        <v>1.559286018181819</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1.3090909090909093</v>
      </c>
      <c r="G20" s="40">
        <f>COUNTIF(Vertices[In-Degree],"&gt;= "&amp;F20)-COUNTIF(Vertices[In-Degree],"&gt;="&amp;F21)</f>
        <v>0</v>
      </c>
      <c r="H20" s="39">
        <f t="shared" si="3"/>
        <v>2.6181818181818186</v>
      </c>
      <c r="I20" s="40">
        <f>COUNTIF(Vertices[Out-Degree],"&gt;= "&amp;H20)-COUNTIF(Vertices[Out-Degree],"&gt;="&amp;H21)</f>
        <v>0</v>
      </c>
      <c r="J20" s="39">
        <f t="shared" si="4"/>
        <v>44.50909090909089</v>
      </c>
      <c r="K20" s="40">
        <f>COUNTIF(Vertices[Betweenness Centrality],"&gt;= "&amp;J20)-COUNTIF(Vertices[Betweenness Centrality],"&gt;="&amp;J21)</f>
        <v>0</v>
      </c>
      <c r="L20" s="39">
        <f t="shared" si="5"/>
        <v>0.18045454545454545</v>
      </c>
      <c r="M20" s="40">
        <f>COUNTIF(Vertices[Closeness Centrality],"&gt;= "&amp;L20)-COUNTIF(Vertices[Closeness Centrality],"&gt;="&amp;L21)</f>
        <v>0</v>
      </c>
      <c r="N20" s="39">
        <f t="shared" si="6"/>
        <v>0.07987614545454544</v>
      </c>
      <c r="O20" s="40">
        <f>COUNTIF(Vertices[Eigenvector Centrality],"&gt;= "&amp;N20)-COUNTIF(Vertices[Eigenvector Centrality],"&gt;="&amp;N21)</f>
        <v>0</v>
      </c>
      <c r="P20" s="39">
        <f t="shared" si="7"/>
        <v>1.6205822545454553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2.763636363636364</v>
      </c>
      <c r="I21" s="42">
        <f>COUNTIF(Vertices[Out-Degree],"&gt;= "&amp;H21)-COUNTIF(Vertices[Out-Degree],"&gt;="&amp;H22)</f>
        <v>0</v>
      </c>
      <c r="J21" s="41">
        <f t="shared" si="4"/>
        <v>46.981818181818156</v>
      </c>
      <c r="K21" s="42">
        <f>COUNTIF(Vertices[Betweenness Centrality],"&gt;= "&amp;J21)-COUNTIF(Vertices[Betweenness Centrality],"&gt;="&amp;J22)</f>
        <v>0</v>
      </c>
      <c r="L21" s="41">
        <f t="shared" si="5"/>
        <v>0.1890909090909091</v>
      </c>
      <c r="M21" s="42">
        <f>COUNTIF(Vertices[Closeness Centrality],"&gt;= "&amp;L21)-COUNTIF(Vertices[Closeness Centrality],"&gt;="&amp;L22)</f>
        <v>0</v>
      </c>
      <c r="N21" s="41">
        <f t="shared" si="6"/>
        <v>0.08431370909090907</v>
      </c>
      <c r="O21" s="42">
        <f>COUNTIF(Vertices[Eigenvector Centrality],"&gt;= "&amp;N21)-COUNTIF(Vertices[Eigenvector Centrality],"&gt;="&amp;N22)</f>
        <v>1</v>
      </c>
      <c r="P21" s="41">
        <f t="shared" si="7"/>
        <v>1.6818784909090918</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14</v>
      </c>
      <c r="D22" s="34">
        <f t="shared" si="1"/>
        <v>0</v>
      </c>
      <c r="E22" s="3">
        <f>COUNTIF(Vertices[Degree],"&gt;= "&amp;D22)-COUNTIF(Vertices[Degree],"&gt;="&amp;D23)</f>
        <v>0</v>
      </c>
      <c r="F22" s="39">
        <f t="shared" si="2"/>
        <v>1.4545454545454548</v>
      </c>
      <c r="G22" s="40">
        <f>COUNTIF(Vertices[In-Degree],"&gt;= "&amp;F22)-COUNTIF(Vertices[In-Degree],"&gt;="&amp;F23)</f>
        <v>0</v>
      </c>
      <c r="H22" s="39">
        <f t="shared" si="3"/>
        <v>2.9090909090909096</v>
      </c>
      <c r="I22" s="40">
        <f>COUNTIF(Vertices[Out-Degree],"&gt;= "&amp;H22)-COUNTIF(Vertices[Out-Degree],"&gt;="&amp;H23)</f>
        <v>3</v>
      </c>
      <c r="J22" s="39">
        <f t="shared" si="4"/>
        <v>49.454545454545425</v>
      </c>
      <c r="K22" s="40">
        <f>COUNTIF(Vertices[Betweenness Centrality],"&gt;= "&amp;J22)-COUNTIF(Vertices[Betweenness Centrality],"&gt;="&amp;J23)</f>
        <v>0</v>
      </c>
      <c r="L22" s="39">
        <f t="shared" si="5"/>
        <v>0.19772727272727272</v>
      </c>
      <c r="M22" s="40">
        <f>COUNTIF(Vertices[Closeness Centrality],"&gt;= "&amp;L22)-COUNTIF(Vertices[Closeness Centrality],"&gt;="&amp;L23)</f>
        <v>3</v>
      </c>
      <c r="N22" s="39">
        <f t="shared" si="6"/>
        <v>0.0887512727272727</v>
      </c>
      <c r="O22" s="40">
        <f>COUNTIF(Vertices[Eigenvector Centrality],"&gt;= "&amp;N22)-COUNTIF(Vertices[Eigenvector Centrality],"&gt;="&amp;N23)</f>
        <v>0</v>
      </c>
      <c r="P22" s="39">
        <f t="shared" si="7"/>
        <v>1.7431747272727283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17</v>
      </c>
      <c r="D23" s="34">
        <f t="shared" si="1"/>
        <v>0</v>
      </c>
      <c r="E23" s="3">
        <f>COUNTIF(Vertices[Degree],"&gt;= "&amp;D23)-COUNTIF(Vertices[Degree],"&gt;="&amp;D24)</f>
        <v>0</v>
      </c>
      <c r="F23" s="41">
        <f t="shared" si="2"/>
        <v>1.5272727272727276</v>
      </c>
      <c r="G23" s="42">
        <f>COUNTIF(Vertices[In-Degree],"&gt;= "&amp;F23)-COUNTIF(Vertices[In-Degree],"&gt;="&amp;F24)</f>
        <v>0</v>
      </c>
      <c r="H23" s="41">
        <f t="shared" si="3"/>
        <v>3.054545454545455</v>
      </c>
      <c r="I23" s="42">
        <f>COUNTIF(Vertices[Out-Degree],"&gt;= "&amp;H23)-COUNTIF(Vertices[Out-Degree],"&gt;="&amp;H24)</f>
        <v>0</v>
      </c>
      <c r="J23" s="41">
        <f t="shared" si="4"/>
        <v>51.927272727272694</v>
      </c>
      <c r="K23" s="42">
        <f>COUNTIF(Vertices[Betweenness Centrality],"&gt;= "&amp;J23)-COUNTIF(Vertices[Betweenness Centrality],"&gt;="&amp;J24)</f>
        <v>0</v>
      </c>
      <c r="L23" s="41">
        <f t="shared" si="5"/>
        <v>0.20636363636363636</v>
      </c>
      <c r="M23" s="42">
        <f>COUNTIF(Vertices[Closeness Centrality],"&gt;= "&amp;L23)-COUNTIF(Vertices[Closeness Centrality],"&gt;="&amp;L24)</f>
        <v>0</v>
      </c>
      <c r="N23" s="41">
        <f t="shared" si="6"/>
        <v>0.09318883636363634</v>
      </c>
      <c r="O23" s="42">
        <f>COUNTIF(Vertices[Eigenvector Centrality],"&gt;= "&amp;N23)-COUNTIF(Vertices[Eigenvector Centrality],"&gt;="&amp;N24)</f>
        <v>1</v>
      </c>
      <c r="P23" s="41">
        <f t="shared" si="7"/>
        <v>1.8044709636363647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3.2000000000000006</v>
      </c>
      <c r="I24" s="40">
        <f>COUNTIF(Vertices[Out-Degree],"&gt;= "&amp;H24)-COUNTIF(Vertices[Out-Degree],"&gt;="&amp;H25)</f>
        <v>0</v>
      </c>
      <c r="J24" s="39">
        <f t="shared" si="4"/>
        <v>54.39999999999996</v>
      </c>
      <c r="K24" s="40">
        <f>COUNTIF(Vertices[Betweenness Centrality],"&gt;= "&amp;J24)-COUNTIF(Vertices[Betweenness Centrality],"&gt;="&amp;J25)</f>
        <v>0</v>
      </c>
      <c r="L24" s="39">
        <f t="shared" si="5"/>
        <v>0.215</v>
      </c>
      <c r="M24" s="40">
        <f>COUNTIF(Vertices[Closeness Centrality],"&gt;= "&amp;L24)-COUNTIF(Vertices[Closeness Centrality],"&gt;="&amp;L25)</f>
        <v>0</v>
      </c>
      <c r="N24" s="39">
        <f t="shared" si="6"/>
        <v>0.09762639999999997</v>
      </c>
      <c r="O24" s="40">
        <f>COUNTIF(Vertices[Eigenvector Centrality],"&gt;= "&amp;N24)-COUNTIF(Vertices[Eigenvector Centrality],"&gt;="&amp;N25)</f>
        <v>0</v>
      </c>
      <c r="P24" s="39">
        <f t="shared" si="7"/>
        <v>1.8657672000000012</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1.672727272727273</v>
      </c>
      <c r="G25" s="42">
        <f>COUNTIF(Vertices[In-Degree],"&gt;= "&amp;F25)-COUNTIF(Vertices[In-Degree],"&gt;="&amp;F26)</f>
        <v>0</v>
      </c>
      <c r="H25" s="41">
        <f t="shared" si="3"/>
        <v>3.345454545454546</v>
      </c>
      <c r="I25" s="42">
        <f>COUNTIF(Vertices[Out-Degree],"&gt;= "&amp;H25)-COUNTIF(Vertices[Out-Degree],"&gt;="&amp;H26)</f>
        <v>0</v>
      </c>
      <c r="J25" s="41">
        <f t="shared" si="4"/>
        <v>56.87272727272723</v>
      </c>
      <c r="K25" s="42">
        <f>COUNTIF(Vertices[Betweenness Centrality],"&gt;= "&amp;J25)-COUNTIF(Vertices[Betweenness Centrality],"&gt;="&amp;J26)</f>
        <v>0</v>
      </c>
      <c r="L25" s="41">
        <f t="shared" si="5"/>
        <v>0.22363636363636363</v>
      </c>
      <c r="M25" s="42">
        <f>COUNTIF(Vertices[Closeness Centrality],"&gt;= "&amp;L25)-COUNTIF(Vertices[Closeness Centrality],"&gt;="&amp;L26)</f>
        <v>0</v>
      </c>
      <c r="N25" s="41">
        <f t="shared" si="6"/>
        <v>0.10206396363636361</v>
      </c>
      <c r="O25" s="42">
        <f>COUNTIF(Vertices[Eigenvector Centrality],"&gt;= "&amp;N25)-COUNTIF(Vertices[Eigenvector Centrality],"&gt;="&amp;N26)</f>
        <v>1</v>
      </c>
      <c r="P25" s="41">
        <f t="shared" si="7"/>
        <v>1.9270634363636376</v>
      </c>
      <c r="Q25" s="42">
        <f>COUNTIF(Vertices[PageRank],"&gt;= "&amp;P25)-COUNTIF(Vertices[PageRank],"&gt;="&amp;P26)</f>
        <v>1</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1.96748</v>
      </c>
      <c r="D26" s="34">
        <f t="shared" si="1"/>
        <v>0</v>
      </c>
      <c r="E26" s="3">
        <f>COUNTIF(Vertices[Degree],"&gt;= "&amp;D26)-COUNTIF(Vertices[Degree],"&gt;="&amp;D28)</f>
        <v>0</v>
      </c>
      <c r="F26" s="39">
        <f t="shared" si="2"/>
        <v>1.7454545454545458</v>
      </c>
      <c r="G26" s="40">
        <f>COUNTIF(Vertices[In-Degree],"&gt;= "&amp;F26)-COUNTIF(Vertices[In-Degree],"&gt;="&amp;F28)</f>
        <v>0</v>
      </c>
      <c r="H26" s="39">
        <f t="shared" si="3"/>
        <v>3.4909090909090916</v>
      </c>
      <c r="I26" s="40">
        <f>COUNTIF(Vertices[Out-Degree],"&gt;= "&amp;H26)-COUNTIF(Vertices[Out-Degree],"&gt;="&amp;H28)</f>
        <v>0</v>
      </c>
      <c r="J26" s="39">
        <f t="shared" si="4"/>
        <v>59.3454545454545</v>
      </c>
      <c r="K26" s="40">
        <f>COUNTIF(Vertices[Betweenness Centrality],"&gt;= "&amp;J26)-COUNTIF(Vertices[Betweenness Centrality],"&gt;="&amp;J28)</f>
        <v>0</v>
      </c>
      <c r="L26" s="39">
        <f t="shared" si="5"/>
        <v>0.23227272727272727</v>
      </c>
      <c r="M26" s="40">
        <f>COUNTIF(Vertices[Closeness Centrality],"&gt;= "&amp;L26)-COUNTIF(Vertices[Closeness Centrality],"&gt;="&amp;L28)</f>
        <v>0</v>
      </c>
      <c r="N26" s="39">
        <f t="shared" si="6"/>
        <v>0.10650152727272724</v>
      </c>
      <c r="O26" s="40">
        <f>COUNTIF(Vertices[Eigenvector Centrality],"&gt;= "&amp;N26)-COUNTIF(Vertices[Eigenvector Centrality],"&gt;="&amp;N28)</f>
        <v>0</v>
      </c>
      <c r="P26" s="39">
        <f t="shared" si="7"/>
        <v>1.988359672727274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-6</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0.04153846153846154</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3.636363636363637</v>
      </c>
      <c r="I28" s="42">
        <f>COUNTIF(Vertices[Out-Degree],"&gt;= "&amp;H28)-COUNTIF(Vertices[Out-Degree],"&gt;="&amp;H40)</f>
        <v>0</v>
      </c>
      <c r="J28" s="41">
        <f>J26+($J$57-$J$2)/BinDivisor</f>
        <v>61.81818181818177</v>
      </c>
      <c r="K28" s="42">
        <f>COUNTIF(Vertices[Betweenness Centrality],"&gt;= "&amp;J28)-COUNTIF(Vertices[Betweenness Centrality],"&gt;="&amp;J40)</f>
        <v>0</v>
      </c>
      <c r="L28" s="41">
        <f>L26+($L$57-$L$2)/BinDivisor</f>
        <v>0.2409090909090909</v>
      </c>
      <c r="M28" s="42">
        <f>COUNTIF(Vertices[Closeness Centrality],"&gt;= "&amp;L28)-COUNTIF(Vertices[Closeness Centrality],"&gt;="&amp;L40)</f>
        <v>0</v>
      </c>
      <c r="N28" s="41">
        <f>N26+($N$57-$N$2)/BinDivisor</f>
        <v>0.11093909090909088</v>
      </c>
      <c r="O28" s="42">
        <f>COUNTIF(Vertices[Eigenvector Centrality],"&gt;= "&amp;N28)-COUNTIF(Vertices[Eigenvector Centrality],"&gt;="&amp;N40)</f>
        <v>0</v>
      </c>
      <c r="P28" s="41">
        <f>P26+($P$57-$P$2)/BinDivisor</f>
        <v>2.0496559090909106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601</v>
      </c>
      <c r="B29" s="36">
        <v>0.644444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602</v>
      </c>
      <c r="B31" s="36" t="s">
        <v>603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3.7818181818181826</v>
      </c>
      <c r="I40" s="40">
        <f>COUNTIF(Vertices[Out-Degree],"&gt;= "&amp;H40)-COUNTIF(Vertices[Out-Degree],"&gt;="&amp;H41)</f>
        <v>0</v>
      </c>
      <c r="J40" s="39">
        <f>J28+($J$57-$J$2)/BinDivisor</f>
        <v>64.29090909090904</v>
      </c>
      <c r="K40" s="40">
        <f>COUNTIF(Vertices[Betweenness Centrality],"&gt;= "&amp;J40)-COUNTIF(Vertices[Betweenness Centrality],"&gt;="&amp;J41)</f>
        <v>1</v>
      </c>
      <c r="L40" s="39">
        <f>L28+($L$57-$L$2)/BinDivisor</f>
        <v>0.24954545454545454</v>
      </c>
      <c r="M40" s="40">
        <f>COUNTIF(Vertices[Closeness Centrality],"&gt;= "&amp;L40)-COUNTIF(Vertices[Closeness Centrality],"&gt;="&amp;L41)</f>
        <v>2</v>
      </c>
      <c r="N40" s="39">
        <f>N28+($N$57-$N$2)/BinDivisor</f>
        <v>0.11537665454545451</v>
      </c>
      <c r="O40" s="40">
        <f>COUNTIF(Vertices[Eigenvector Centrality],"&gt;= "&amp;N40)-COUNTIF(Vertices[Eigenvector Centrality],"&gt;="&amp;N41)</f>
        <v>0</v>
      </c>
      <c r="P40" s="39">
        <f>P28+($P$57-$P$2)/BinDivisor</f>
        <v>2.110952145454547</v>
      </c>
      <c r="Q40" s="40">
        <f>COUNTIF(Vertices[PageRank],"&gt;= "&amp;P40)-COUNTIF(Vertices[PageRank],"&gt;="&amp;P41)</f>
        <v>1</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4</v>
      </c>
      <c r="H41" s="41">
        <f aca="true" t="shared" si="12" ref="H41:H56">H40+($H$57-$H$2)/BinDivisor</f>
        <v>3.927272727272728</v>
      </c>
      <c r="I41" s="42">
        <f>COUNTIF(Vertices[Out-Degree],"&gt;= "&amp;H41)-COUNTIF(Vertices[Out-Degree],"&gt;="&amp;H42)</f>
        <v>1</v>
      </c>
      <c r="J41" s="41">
        <f aca="true" t="shared" si="13" ref="J41:J56">J40+($J$57-$J$2)/BinDivisor</f>
        <v>66.76363636363631</v>
      </c>
      <c r="K41" s="42">
        <f>COUNTIF(Vertices[Betweenness Centrality],"&gt;= "&amp;J41)-COUNTIF(Vertices[Betweenness Centrality],"&gt;="&amp;J42)</f>
        <v>0</v>
      </c>
      <c r="L41" s="41">
        <f aca="true" t="shared" si="14" ref="L41:L56">L40+($L$57-$L$2)/BinDivisor</f>
        <v>0.2581818181818182</v>
      </c>
      <c r="M41" s="42">
        <f>COUNTIF(Vertices[Closeness Centrality],"&gt;= "&amp;L41)-COUNTIF(Vertices[Closeness Centrality],"&gt;="&amp;L42)</f>
        <v>0</v>
      </c>
      <c r="N41" s="41">
        <f aca="true" t="shared" si="15" ref="N41:N56">N40+($N$57-$N$2)/BinDivisor</f>
        <v>0.11981421818181814</v>
      </c>
      <c r="O41" s="42">
        <f>COUNTIF(Vertices[Eigenvector Centrality],"&gt;= "&amp;N41)-COUNTIF(Vertices[Eigenvector Centrality],"&gt;="&amp;N42)</f>
        <v>0</v>
      </c>
      <c r="P41" s="41">
        <f aca="true" t="shared" si="16" ref="P41:P56">P40+($P$57-$P$2)/BinDivisor</f>
        <v>2.172248381818183</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4.072727272727273</v>
      </c>
      <c r="I42" s="40">
        <f>COUNTIF(Vertices[Out-Degree],"&gt;= "&amp;H42)-COUNTIF(Vertices[Out-Degree],"&gt;="&amp;H43)</f>
        <v>0</v>
      </c>
      <c r="J42" s="39">
        <f t="shared" si="13"/>
        <v>69.23636363636358</v>
      </c>
      <c r="K42" s="40">
        <f>COUNTIF(Vertices[Betweenness Centrality],"&gt;= "&amp;J42)-COUNTIF(Vertices[Betweenness Centrality],"&gt;="&amp;J43)</f>
        <v>0</v>
      </c>
      <c r="L42" s="39">
        <f t="shared" si="14"/>
        <v>0.26681818181818184</v>
      </c>
      <c r="M42" s="40">
        <f>COUNTIF(Vertices[Closeness Centrality],"&gt;= "&amp;L42)-COUNTIF(Vertices[Closeness Centrality],"&gt;="&amp;L43)</f>
        <v>0</v>
      </c>
      <c r="N42" s="39">
        <f t="shared" si="15"/>
        <v>0.12425178181818178</v>
      </c>
      <c r="O42" s="40">
        <f>COUNTIF(Vertices[Eigenvector Centrality],"&gt;= "&amp;N42)-COUNTIF(Vertices[Eigenvector Centrality],"&gt;="&amp;N43)</f>
        <v>0</v>
      </c>
      <c r="P42" s="39">
        <f t="shared" si="16"/>
        <v>2.2335446181818193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4.218181818181819</v>
      </c>
      <c r="I43" s="42">
        <f>COUNTIF(Vertices[Out-Degree],"&gt;= "&amp;H43)-COUNTIF(Vertices[Out-Degree],"&gt;="&amp;H44)</f>
        <v>0</v>
      </c>
      <c r="J43" s="41">
        <f t="shared" si="13"/>
        <v>71.70909090909085</v>
      </c>
      <c r="K43" s="42">
        <f>COUNTIF(Vertices[Betweenness Centrality],"&gt;= "&amp;J43)-COUNTIF(Vertices[Betweenness Centrality],"&gt;="&amp;J44)</f>
        <v>0</v>
      </c>
      <c r="L43" s="41">
        <f t="shared" si="14"/>
        <v>0.2754545454545455</v>
      </c>
      <c r="M43" s="42">
        <f>COUNTIF(Vertices[Closeness Centrality],"&gt;= "&amp;L43)-COUNTIF(Vertices[Closeness Centrality],"&gt;="&amp;L44)</f>
        <v>0</v>
      </c>
      <c r="N43" s="41">
        <f t="shared" si="15"/>
        <v>0.1286893454545454</v>
      </c>
      <c r="O43" s="42">
        <f>COUNTIF(Vertices[Eigenvector Centrality],"&gt;= "&amp;N43)-COUNTIF(Vertices[Eigenvector Centrality],"&gt;="&amp;N44)</f>
        <v>0</v>
      </c>
      <c r="P43" s="41">
        <f t="shared" si="16"/>
        <v>2.2948408545454555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4.363636363636364</v>
      </c>
      <c r="I44" s="40">
        <f>COUNTIF(Vertices[Out-Degree],"&gt;= "&amp;H44)-COUNTIF(Vertices[Out-Degree],"&gt;="&amp;H45)</f>
        <v>0</v>
      </c>
      <c r="J44" s="39">
        <f t="shared" si="13"/>
        <v>74.18181818181812</v>
      </c>
      <c r="K44" s="40">
        <f>COUNTIF(Vertices[Betweenness Centrality],"&gt;= "&amp;J44)-COUNTIF(Vertices[Betweenness Centrality],"&gt;="&amp;J45)</f>
        <v>0</v>
      </c>
      <c r="L44" s="39">
        <f t="shared" si="14"/>
        <v>0.28409090909090917</v>
      </c>
      <c r="M44" s="40">
        <f>COUNTIF(Vertices[Closeness Centrality],"&gt;= "&amp;L44)-COUNTIF(Vertices[Closeness Centrality],"&gt;="&amp;L45)</f>
        <v>0</v>
      </c>
      <c r="N44" s="39">
        <f t="shared" si="15"/>
        <v>0.13312690909090905</v>
      </c>
      <c r="O44" s="40">
        <f>COUNTIF(Vertices[Eigenvector Centrality],"&gt;= "&amp;N44)-COUNTIF(Vertices[Eigenvector Centrality],"&gt;="&amp;N45)</f>
        <v>0</v>
      </c>
      <c r="P44" s="39">
        <f t="shared" si="16"/>
        <v>2.3561370909090917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4.50909090909091</v>
      </c>
      <c r="I45" s="42">
        <f>COUNTIF(Vertices[Out-Degree],"&gt;= "&amp;H45)-COUNTIF(Vertices[Out-Degree],"&gt;="&amp;H46)</f>
        <v>0</v>
      </c>
      <c r="J45" s="41">
        <f t="shared" si="13"/>
        <v>76.65454545454539</v>
      </c>
      <c r="K45" s="42">
        <f>COUNTIF(Vertices[Betweenness Centrality],"&gt;= "&amp;J45)-COUNTIF(Vertices[Betweenness Centrality],"&gt;="&amp;J46)</f>
        <v>0</v>
      </c>
      <c r="L45" s="41">
        <f t="shared" si="14"/>
        <v>0.29272727272727284</v>
      </c>
      <c r="M45" s="42">
        <f>COUNTIF(Vertices[Closeness Centrality],"&gt;= "&amp;L45)-COUNTIF(Vertices[Closeness Centrality],"&gt;="&amp;L46)</f>
        <v>0</v>
      </c>
      <c r="N45" s="41">
        <f t="shared" si="15"/>
        <v>0.13756447272727268</v>
      </c>
      <c r="O45" s="42">
        <f>COUNTIF(Vertices[Eigenvector Centrality],"&gt;= "&amp;N45)-COUNTIF(Vertices[Eigenvector Centrality],"&gt;="&amp;N46)</f>
        <v>0</v>
      </c>
      <c r="P45" s="41">
        <f t="shared" si="16"/>
        <v>2.417433327272728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4.654545454545455</v>
      </c>
      <c r="I46" s="40">
        <f>COUNTIF(Vertices[Out-Degree],"&gt;= "&amp;H46)-COUNTIF(Vertices[Out-Degree],"&gt;="&amp;H47)</f>
        <v>0</v>
      </c>
      <c r="J46" s="39">
        <f t="shared" si="13"/>
        <v>79.12727272727265</v>
      </c>
      <c r="K46" s="40">
        <f>COUNTIF(Vertices[Betweenness Centrality],"&gt;= "&amp;J46)-COUNTIF(Vertices[Betweenness Centrality],"&gt;="&amp;J47)</f>
        <v>0</v>
      </c>
      <c r="L46" s="39">
        <f t="shared" si="14"/>
        <v>0.3013636363636365</v>
      </c>
      <c r="M46" s="40">
        <f>COUNTIF(Vertices[Closeness Centrality],"&gt;= "&amp;L46)-COUNTIF(Vertices[Closeness Centrality],"&gt;="&amp;L47)</f>
        <v>0</v>
      </c>
      <c r="N46" s="39">
        <f t="shared" si="15"/>
        <v>0.1420020363636363</v>
      </c>
      <c r="O46" s="40">
        <f>COUNTIF(Vertices[Eigenvector Centrality],"&gt;= "&amp;N46)-COUNTIF(Vertices[Eigenvector Centrality],"&gt;="&amp;N47)</f>
        <v>0</v>
      </c>
      <c r="P46" s="39">
        <f t="shared" si="16"/>
        <v>2.478729563636364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4.800000000000001</v>
      </c>
      <c r="I47" s="42">
        <f>COUNTIF(Vertices[Out-Degree],"&gt;= "&amp;H47)-COUNTIF(Vertices[Out-Degree],"&gt;="&amp;H48)</f>
        <v>0</v>
      </c>
      <c r="J47" s="41">
        <f t="shared" si="13"/>
        <v>81.59999999999992</v>
      </c>
      <c r="K47" s="42">
        <f>COUNTIF(Vertices[Betweenness Centrality],"&gt;= "&amp;J47)-COUNTIF(Vertices[Betweenness Centrality],"&gt;="&amp;J48)</f>
        <v>0</v>
      </c>
      <c r="L47" s="41">
        <f t="shared" si="14"/>
        <v>0.31000000000000016</v>
      </c>
      <c r="M47" s="42">
        <f>COUNTIF(Vertices[Closeness Centrality],"&gt;= "&amp;L47)-COUNTIF(Vertices[Closeness Centrality],"&gt;="&amp;L48)</f>
        <v>0</v>
      </c>
      <c r="N47" s="41">
        <f t="shared" si="15"/>
        <v>0.14643959999999995</v>
      </c>
      <c r="O47" s="42">
        <f>COUNTIF(Vertices[Eigenvector Centrality],"&gt;= "&amp;N47)-COUNTIF(Vertices[Eigenvector Centrality],"&gt;="&amp;N48)</f>
        <v>0</v>
      </c>
      <c r="P47" s="41">
        <f t="shared" si="16"/>
        <v>2.5400258000000004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4.945454545454546</v>
      </c>
      <c r="I48" s="40">
        <f>COUNTIF(Vertices[Out-Degree],"&gt;= "&amp;H48)-COUNTIF(Vertices[Out-Degree],"&gt;="&amp;H49)</f>
        <v>0</v>
      </c>
      <c r="J48" s="39">
        <f t="shared" si="13"/>
        <v>84.07272727272719</v>
      </c>
      <c r="K48" s="40">
        <f>COUNTIF(Vertices[Betweenness Centrality],"&gt;= "&amp;J48)-COUNTIF(Vertices[Betweenness Centrality],"&gt;="&amp;J49)</f>
        <v>0</v>
      </c>
      <c r="L48" s="39">
        <f t="shared" si="14"/>
        <v>0.31863636363636383</v>
      </c>
      <c r="M48" s="40">
        <f>COUNTIF(Vertices[Closeness Centrality],"&gt;= "&amp;L48)-COUNTIF(Vertices[Closeness Centrality],"&gt;="&amp;L49)</f>
        <v>0</v>
      </c>
      <c r="N48" s="39">
        <f t="shared" si="15"/>
        <v>0.15087716363636358</v>
      </c>
      <c r="O48" s="40">
        <f>COUNTIF(Vertices[Eigenvector Centrality],"&gt;= "&amp;N48)-COUNTIF(Vertices[Eigenvector Centrality],"&gt;="&amp;N49)</f>
        <v>0</v>
      </c>
      <c r="P48" s="39">
        <f t="shared" si="16"/>
        <v>2.6013220363636367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5.090909090909092</v>
      </c>
      <c r="I49" s="42">
        <f>COUNTIF(Vertices[Out-Degree],"&gt;= "&amp;H49)-COUNTIF(Vertices[Out-Degree],"&gt;="&amp;H50)</f>
        <v>0</v>
      </c>
      <c r="J49" s="41">
        <f t="shared" si="13"/>
        <v>86.54545454545446</v>
      </c>
      <c r="K49" s="42">
        <f>COUNTIF(Vertices[Betweenness Centrality],"&gt;= "&amp;J49)-COUNTIF(Vertices[Betweenness Centrality],"&gt;="&amp;J50)</f>
        <v>0</v>
      </c>
      <c r="L49" s="41">
        <f t="shared" si="14"/>
        <v>0.3272727272727275</v>
      </c>
      <c r="M49" s="42">
        <f>COUNTIF(Vertices[Closeness Centrality],"&gt;= "&amp;L49)-COUNTIF(Vertices[Closeness Centrality],"&gt;="&amp;L50)</f>
        <v>3</v>
      </c>
      <c r="N49" s="41">
        <f t="shared" si="15"/>
        <v>0.15531472727272722</v>
      </c>
      <c r="O49" s="42">
        <f>COUNTIF(Vertices[Eigenvector Centrality],"&gt;= "&amp;N49)-COUNTIF(Vertices[Eigenvector Centrality],"&gt;="&amp;N50)</f>
        <v>0</v>
      </c>
      <c r="P49" s="41">
        <f t="shared" si="16"/>
        <v>2.662618272727273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5.236363636363637</v>
      </c>
      <c r="I50" s="40">
        <f>COUNTIF(Vertices[Out-Degree],"&gt;= "&amp;H50)-COUNTIF(Vertices[Out-Degree],"&gt;="&amp;H51)</f>
        <v>0</v>
      </c>
      <c r="J50" s="39">
        <f t="shared" si="13"/>
        <v>89.01818181818173</v>
      </c>
      <c r="K50" s="40">
        <f>COUNTIF(Vertices[Betweenness Centrality],"&gt;= "&amp;J50)-COUNTIF(Vertices[Betweenness Centrality],"&gt;="&amp;J51)</f>
        <v>0</v>
      </c>
      <c r="L50" s="39">
        <f t="shared" si="14"/>
        <v>0.33590909090909116</v>
      </c>
      <c r="M50" s="40">
        <f>COUNTIF(Vertices[Closeness Centrality],"&gt;= "&amp;L50)-COUNTIF(Vertices[Closeness Centrality],"&gt;="&amp;L51)</f>
        <v>0</v>
      </c>
      <c r="N50" s="39">
        <f t="shared" si="15"/>
        <v>0.15975229090909085</v>
      </c>
      <c r="O50" s="40">
        <f>COUNTIF(Vertices[Eigenvector Centrality],"&gt;= "&amp;N50)-COUNTIF(Vertices[Eigenvector Centrality],"&gt;="&amp;N51)</f>
        <v>0</v>
      </c>
      <c r="P50" s="39">
        <f t="shared" si="16"/>
        <v>2.723914509090909</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5.381818181818183</v>
      </c>
      <c r="I51" s="42">
        <f>COUNTIF(Vertices[Out-Degree],"&gt;= "&amp;H51)-COUNTIF(Vertices[Out-Degree],"&gt;="&amp;H52)</f>
        <v>0</v>
      </c>
      <c r="J51" s="41">
        <f t="shared" si="13"/>
        <v>91.490909090909</v>
      </c>
      <c r="K51" s="42">
        <f>COUNTIF(Vertices[Betweenness Centrality],"&gt;= "&amp;J51)-COUNTIF(Vertices[Betweenness Centrality],"&gt;="&amp;J52)</f>
        <v>0</v>
      </c>
      <c r="L51" s="41">
        <f t="shared" si="14"/>
        <v>0.3445454545454548</v>
      </c>
      <c r="M51" s="42">
        <f>COUNTIF(Vertices[Closeness Centrality],"&gt;= "&amp;L51)-COUNTIF(Vertices[Closeness Centrality],"&gt;="&amp;L52)</f>
        <v>0</v>
      </c>
      <c r="N51" s="41">
        <f t="shared" si="15"/>
        <v>0.16418985454545448</v>
      </c>
      <c r="O51" s="42">
        <f>COUNTIF(Vertices[Eigenvector Centrality],"&gt;= "&amp;N51)-COUNTIF(Vertices[Eigenvector Centrality],"&gt;="&amp;N52)</f>
        <v>0</v>
      </c>
      <c r="P51" s="41">
        <f t="shared" si="16"/>
        <v>2.7852107454545454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5.527272727272728</v>
      </c>
      <c r="I52" s="40">
        <f>COUNTIF(Vertices[Out-Degree],"&gt;= "&amp;H52)-COUNTIF(Vertices[Out-Degree],"&gt;="&amp;H53)</f>
        <v>0</v>
      </c>
      <c r="J52" s="39">
        <f t="shared" si="13"/>
        <v>93.96363636363627</v>
      </c>
      <c r="K52" s="40">
        <f>COUNTIF(Vertices[Betweenness Centrality],"&gt;= "&amp;J52)-COUNTIF(Vertices[Betweenness Centrality],"&gt;="&amp;J53)</f>
        <v>0</v>
      </c>
      <c r="L52" s="39">
        <f t="shared" si="14"/>
        <v>0.3531818181818185</v>
      </c>
      <c r="M52" s="40">
        <f>COUNTIF(Vertices[Closeness Centrality],"&gt;= "&amp;L52)-COUNTIF(Vertices[Closeness Centrality],"&gt;="&amp;L53)</f>
        <v>0</v>
      </c>
      <c r="N52" s="39">
        <f t="shared" si="15"/>
        <v>0.16862741818181812</v>
      </c>
      <c r="O52" s="40">
        <f>COUNTIF(Vertices[Eigenvector Centrality],"&gt;= "&amp;N52)-COUNTIF(Vertices[Eigenvector Centrality],"&gt;="&amp;N53)</f>
        <v>0</v>
      </c>
      <c r="P52" s="39">
        <f t="shared" si="16"/>
        <v>2.8465069818181816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5.672727272727274</v>
      </c>
      <c r="I53" s="42">
        <f>COUNTIF(Vertices[Out-Degree],"&gt;= "&amp;H53)-COUNTIF(Vertices[Out-Degree],"&gt;="&amp;H54)</f>
        <v>0</v>
      </c>
      <c r="J53" s="41">
        <f t="shared" si="13"/>
        <v>96.43636363636354</v>
      </c>
      <c r="K53" s="42">
        <f>COUNTIF(Vertices[Betweenness Centrality],"&gt;= "&amp;J53)-COUNTIF(Vertices[Betweenness Centrality],"&gt;="&amp;J54)</f>
        <v>0</v>
      </c>
      <c r="L53" s="41">
        <f t="shared" si="14"/>
        <v>0.36181818181818215</v>
      </c>
      <c r="M53" s="42">
        <f>COUNTIF(Vertices[Closeness Centrality],"&gt;= "&amp;L53)-COUNTIF(Vertices[Closeness Centrality],"&gt;="&amp;L54)</f>
        <v>0</v>
      </c>
      <c r="N53" s="41">
        <f t="shared" si="15"/>
        <v>0.17306498181818175</v>
      </c>
      <c r="O53" s="42">
        <f>COUNTIF(Vertices[Eigenvector Centrality],"&gt;= "&amp;N53)-COUNTIF(Vertices[Eigenvector Centrality],"&gt;="&amp;N54)</f>
        <v>0</v>
      </c>
      <c r="P53" s="41">
        <f t="shared" si="16"/>
        <v>2.907803218181818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5.818181818181819</v>
      </c>
      <c r="I54" s="40">
        <f>COUNTIF(Vertices[Out-Degree],"&gt;= "&amp;H54)-COUNTIF(Vertices[Out-Degree],"&gt;="&amp;H55)</f>
        <v>0</v>
      </c>
      <c r="J54" s="39">
        <f t="shared" si="13"/>
        <v>98.9090909090908</v>
      </c>
      <c r="K54" s="40">
        <f>COUNTIF(Vertices[Betweenness Centrality],"&gt;= "&amp;J54)-COUNTIF(Vertices[Betweenness Centrality],"&gt;="&amp;J55)</f>
        <v>0</v>
      </c>
      <c r="L54" s="39">
        <f t="shared" si="14"/>
        <v>0.3704545454545458</v>
      </c>
      <c r="M54" s="40">
        <f>COUNTIF(Vertices[Closeness Centrality],"&gt;= "&amp;L54)-COUNTIF(Vertices[Closeness Centrality],"&gt;="&amp;L55)</f>
        <v>0</v>
      </c>
      <c r="N54" s="39">
        <f t="shared" si="15"/>
        <v>0.17750254545454539</v>
      </c>
      <c r="O54" s="40">
        <f>COUNTIF(Vertices[Eigenvector Centrality],"&gt;= "&amp;N54)-COUNTIF(Vertices[Eigenvector Centrality],"&gt;="&amp;N55)</f>
        <v>0</v>
      </c>
      <c r="P54" s="39">
        <f t="shared" si="16"/>
        <v>2.969099454545454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1</v>
      </c>
      <c r="H55" s="41">
        <f t="shared" si="12"/>
        <v>5.963636363636365</v>
      </c>
      <c r="I55" s="42">
        <f>COUNTIF(Vertices[Out-Degree],"&gt;= "&amp;H55)-COUNTIF(Vertices[Out-Degree],"&gt;="&amp;H56)</f>
        <v>0</v>
      </c>
      <c r="J55" s="41">
        <f t="shared" si="13"/>
        <v>101.38181818181808</v>
      </c>
      <c r="K55" s="42">
        <f>COUNTIF(Vertices[Betweenness Centrality],"&gt;= "&amp;J55)-COUNTIF(Vertices[Betweenness Centrality],"&gt;="&amp;J56)</f>
        <v>0</v>
      </c>
      <c r="L55" s="41">
        <f t="shared" si="14"/>
        <v>0.3790909090909095</v>
      </c>
      <c r="M55" s="42">
        <f>COUNTIF(Vertices[Closeness Centrality],"&gt;= "&amp;L55)-COUNTIF(Vertices[Closeness Centrality],"&gt;="&amp;L56)</f>
        <v>0</v>
      </c>
      <c r="N55" s="41">
        <f t="shared" si="15"/>
        <v>0.18194010909090902</v>
      </c>
      <c r="O55" s="42">
        <f>COUNTIF(Vertices[Eigenvector Centrality],"&gt;= "&amp;N55)-COUNTIF(Vertices[Eigenvector Centrality],"&gt;="&amp;N56)</f>
        <v>0</v>
      </c>
      <c r="P55" s="41">
        <f t="shared" si="16"/>
        <v>3.0303956909090903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6.10909090909091</v>
      </c>
      <c r="I56" s="40">
        <f>COUNTIF(Vertices[Out-Degree],"&gt;= "&amp;H56)-COUNTIF(Vertices[Out-Degree],"&gt;="&amp;H57)</f>
        <v>0</v>
      </c>
      <c r="J56" s="39">
        <f t="shared" si="13"/>
        <v>103.85454545454535</v>
      </c>
      <c r="K56" s="40">
        <f>COUNTIF(Vertices[Betweenness Centrality],"&gt;= "&amp;J56)-COUNTIF(Vertices[Betweenness Centrality],"&gt;="&amp;J57)</f>
        <v>0</v>
      </c>
      <c r="L56" s="39">
        <f t="shared" si="14"/>
        <v>0.38772727272727314</v>
      </c>
      <c r="M56" s="40">
        <f>COUNTIF(Vertices[Closeness Centrality],"&gt;= "&amp;L56)-COUNTIF(Vertices[Closeness Centrality],"&gt;="&amp;L57)</f>
        <v>0</v>
      </c>
      <c r="N56" s="39">
        <f t="shared" si="15"/>
        <v>0.18637767272727265</v>
      </c>
      <c r="O56" s="40">
        <f>COUNTIF(Vertices[Eigenvector Centrality],"&gt;= "&amp;N56)-COUNTIF(Vertices[Eigenvector Centrality],"&gt;="&amp;N57)</f>
        <v>0</v>
      </c>
      <c r="P56" s="39">
        <f t="shared" si="16"/>
        <v>3.0916919272727266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8</v>
      </c>
      <c r="I57" s="44">
        <f>COUNTIF(Vertices[Out-Degree],"&gt;= "&amp;H57)-COUNTIF(Vertices[Out-Degree],"&gt;="&amp;H58)</f>
        <v>1</v>
      </c>
      <c r="J57" s="43">
        <f>MAX(Vertices[Betweenness Centrality])</f>
        <v>136</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0.244066</v>
      </c>
      <c r="O57" s="44">
        <f>COUNTIF(Vertices[Eigenvector Centrality],"&gt;= "&amp;N57)-COUNTIF(Vertices[Eigenvector Centrality],"&gt;="&amp;N58)</f>
        <v>1</v>
      </c>
      <c r="P57" s="43">
        <f>MAX(Vertices[PageRank])</f>
        <v>3.888543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1.1153846153846154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1.1153846153846154</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136</v>
      </c>
    </row>
    <row r="99" spans="1:2" ht="15">
      <c r="A99" s="35" t="s">
        <v>102</v>
      </c>
      <c r="B99" s="49">
        <f>_xlfn.IFERROR(AVERAGE(Vertices[Betweenness Centrality]),NoMetricMessage)</f>
        <v>10.153846153846153</v>
      </c>
    </row>
    <row r="100" spans="1:2" ht="15">
      <c r="A100" s="35" t="s">
        <v>103</v>
      </c>
      <c r="B100" s="49">
        <f>_xlfn.IFERROR(MEDIAN(Vertices[Betweenness Centrality]),NoMetricMessage)</f>
        <v>0</v>
      </c>
    </row>
    <row r="111" spans="1:2" ht="15">
      <c r="A111" s="35" t="s">
        <v>106</v>
      </c>
      <c r="B111" s="49">
        <f>IF(COUNT(Vertices[Closeness Centrality])&gt;0,L2,NoMetricMessage)</f>
        <v>0.025</v>
      </c>
    </row>
    <row r="112" spans="1:2" ht="15">
      <c r="A112" s="35" t="s">
        <v>107</v>
      </c>
      <c r="B112" s="49">
        <f>IF(COUNT(Vertices[Closeness Centrality])&gt;0,L57,NoMetricMessage)</f>
        <v>0.5</v>
      </c>
    </row>
    <row r="113" spans="1:2" ht="15">
      <c r="A113" s="35" t="s">
        <v>108</v>
      </c>
      <c r="B113" s="49">
        <f>_xlfn.IFERROR(AVERAGE(Vertices[Closeness Centrality]),NoMetricMessage)</f>
        <v>0.1374228846153846</v>
      </c>
    </row>
    <row r="114" spans="1:2" ht="15">
      <c r="A114" s="35" t="s">
        <v>109</v>
      </c>
      <c r="B114" s="49">
        <f>_xlfn.IFERROR(MEDIAN(Vertices[Closeness Centrality]),NoMetricMessage)</f>
        <v>0.0486115</v>
      </c>
    </row>
    <row r="125" spans="1:2" ht="15">
      <c r="A125" s="35" t="s">
        <v>112</v>
      </c>
      <c r="B125" s="49">
        <f>IF(COUNT(Vertices[Eigenvector Centrality])&gt;0,N2,NoMetricMessage)</f>
        <v>0</v>
      </c>
    </row>
    <row r="126" spans="1:2" ht="15">
      <c r="A126" s="35" t="s">
        <v>113</v>
      </c>
      <c r="B126" s="49">
        <f>IF(COUNT(Vertices[Eigenvector Centrality])&gt;0,N57,NoMetricMessage)</f>
        <v>0.244066</v>
      </c>
    </row>
    <row r="127" spans="1:2" ht="15">
      <c r="A127" s="35" t="s">
        <v>114</v>
      </c>
      <c r="B127" s="49">
        <f>_xlfn.IFERROR(AVERAGE(Vertices[Eigenvector Centrality]),NoMetricMessage)</f>
        <v>0.03846157692307692</v>
      </c>
    </row>
    <row r="128" spans="1:2" ht="15">
      <c r="A128" s="35" t="s">
        <v>115</v>
      </c>
      <c r="B128" s="49">
        <f>_xlfn.IFERROR(MEDIAN(Vertices[Eigenvector Centrality]),NoMetricMessage)</f>
        <v>0.022553</v>
      </c>
    </row>
    <row r="139" spans="1:2" ht="15">
      <c r="A139" s="35" t="s">
        <v>140</v>
      </c>
      <c r="B139" s="49">
        <f>IF(COUNT(Vertices[PageRank])&gt;0,P2,NoMetricMessage)</f>
        <v>0.51725</v>
      </c>
    </row>
    <row r="140" spans="1:2" ht="15">
      <c r="A140" s="35" t="s">
        <v>141</v>
      </c>
      <c r="B140" s="49">
        <f>IF(COUNT(Vertices[PageRank])&gt;0,P57,NoMetricMessage)</f>
        <v>3.888543</v>
      </c>
    </row>
    <row r="141" spans="1:2" ht="15">
      <c r="A141" s="35" t="s">
        <v>142</v>
      </c>
      <c r="B141" s="49">
        <f>_xlfn.IFERROR(AVERAGE(Vertices[PageRank]),NoMetricMessage)</f>
        <v>0.9999789615384618</v>
      </c>
    </row>
    <row r="142" spans="1:2" ht="15">
      <c r="A142" s="35" t="s">
        <v>143</v>
      </c>
      <c r="B142" s="49">
        <f>_xlfn.IFERROR(MEDIAN(Vertices[PageRank]),NoMetricMessage)</f>
        <v>0.740443</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0.12248168498168498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544</v>
      </c>
      <c r="K7" s="13" t="s">
        <v>545</v>
      </c>
    </row>
    <row r="8" spans="1:11" ht="409.5">
      <c r="A8"/>
      <c r="B8">
        <v>2</v>
      </c>
      <c r="C8">
        <v>2</v>
      </c>
      <c r="D8" t="s">
        <v>61</v>
      </c>
      <c r="E8" t="s">
        <v>61</v>
      </c>
      <c r="H8" t="s">
        <v>73</v>
      </c>
      <c r="J8" t="s">
        <v>546</v>
      </c>
      <c r="K8" s="13" t="s">
        <v>547</v>
      </c>
    </row>
    <row r="9" spans="1:11" ht="409.5">
      <c r="A9"/>
      <c r="B9">
        <v>3</v>
      </c>
      <c r="C9">
        <v>4</v>
      </c>
      <c r="D9" t="s">
        <v>62</v>
      </c>
      <c r="E9" t="s">
        <v>62</v>
      </c>
      <c r="H9" t="s">
        <v>74</v>
      </c>
      <c r="J9" t="s">
        <v>548</v>
      </c>
      <c r="K9" s="13" t="s">
        <v>549</v>
      </c>
    </row>
    <row r="10" spans="1:11" ht="409.5">
      <c r="A10"/>
      <c r="B10">
        <v>4</v>
      </c>
      <c r="D10" t="s">
        <v>63</v>
      </c>
      <c r="E10" t="s">
        <v>63</v>
      </c>
      <c r="H10" t="s">
        <v>75</v>
      </c>
      <c r="J10" t="s">
        <v>550</v>
      </c>
      <c r="K10" s="13" t="s">
        <v>551</v>
      </c>
    </row>
    <row r="11" spans="1:11" ht="15">
      <c r="A11"/>
      <c r="B11">
        <v>5</v>
      </c>
      <c r="D11" t="s">
        <v>46</v>
      </c>
      <c r="E11">
        <v>1</v>
      </c>
      <c r="H11" t="s">
        <v>76</v>
      </c>
      <c r="J11" t="s">
        <v>552</v>
      </c>
      <c r="K11" t="s">
        <v>553</v>
      </c>
    </row>
    <row r="12" spans="1:11" ht="15">
      <c r="A12"/>
      <c r="B12"/>
      <c r="D12" t="s">
        <v>64</v>
      </c>
      <c r="E12">
        <v>2</v>
      </c>
      <c r="H12">
        <v>0</v>
      </c>
      <c r="J12" t="s">
        <v>554</v>
      </c>
      <c r="K12" t="s">
        <v>555</v>
      </c>
    </row>
    <row r="13" spans="1:11" ht="15">
      <c r="A13"/>
      <c r="B13"/>
      <c r="D13">
        <v>1</v>
      </c>
      <c r="E13">
        <v>3</v>
      </c>
      <c r="H13">
        <v>1</v>
      </c>
      <c r="J13" t="s">
        <v>556</v>
      </c>
      <c r="K13" t="s">
        <v>557</v>
      </c>
    </row>
    <row r="14" spans="4:11" ht="15">
      <c r="D14">
        <v>2</v>
      </c>
      <c r="E14">
        <v>4</v>
      </c>
      <c r="H14">
        <v>2</v>
      </c>
      <c r="J14" t="s">
        <v>558</v>
      </c>
      <c r="K14" t="s">
        <v>559</v>
      </c>
    </row>
    <row r="15" spans="4:11" ht="15">
      <c r="D15">
        <v>3</v>
      </c>
      <c r="E15">
        <v>5</v>
      </c>
      <c r="H15">
        <v>3</v>
      </c>
      <c r="J15" t="s">
        <v>560</v>
      </c>
      <c r="K15" t="s">
        <v>561</v>
      </c>
    </row>
    <row r="16" spans="4:11" ht="15">
      <c r="D16">
        <v>4</v>
      </c>
      <c r="E16">
        <v>6</v>
      </c>
      <c r="H16">
        <v>4</v>
      </c>
      <c r="J16" t="s">
        <v>562</v>
      </c>
      <c r="K16" t="s">
        <v>563</v>
      </c>
    </row>
    <row r="17" spans="4:11" ht="15">
      <c r="D17">
        <v>5</v>
      </c>
      <c r="E17">
        <v>7</v>
      </c>
      <c r="H17">
        <v>5</v>
      </c>
      <c r="J17" t="s">
        <v>564</v>
      </c>
      <c r="K17" t="s">
        <v>565</v>
      </c>
    </row>
    <row r="18" spans="4:11" ht="15">
      <c r="D18">
        <v>6</v>
      </c>
      <c r="E18">
        <v>8</v>
      </c>
      <c r="H18">
        <v>6</v>
      </c>
      <c r="J18" t="s">
        <v>566</v>
      </c>
      <c r="K18" t="s">
        <v>567</v>
      </c>
    </row>
    <row r="19" spans="4:11" ht="15">
      <c r="D19">
        <v>7</v>
      </c>
      <c r="E19">
        <v>9</v>
      </c>
      <c r="H19">
        <v>7</v>
      </c>
      <c r="J19" t="s">
        <v>568</v>
      </c>
      <c r="K19" t="s">
        <v>569</v>
      </c>
    </row>
    <row r="20" spans="4:11" ht="15">
      <c r="D20">
        <v>8</v>
      </c>
      <c r="H20">
        <v>8</v>
      </c>
      <c r="J20" t="s">
        <v>570</v>
      </c>
      <c r="K20" t="s">
        <v>571</v>
      </c>
    </row>
    <row r="21" spans="4:11" ht="409.5">
      <c r="D21">
        <v>9</v>
      </c>
      <c r="H21">
        <v>9</v>
      </c>
      <c r="J21" t="s">
        <v>572</v>
      </c>
      <c r="K21" s="13" t="s">
        <v>573</v>
      </c>
    </row>
    <row r="22" spans="4:11" ht="409.5">
      <c r="D22">
        <v>10</v>
      </c>
      <c r="J22" t="s">
        <v>574</v>
      </c>
      <c r="K22" s="13" t="s">
        <v>575</v>
      </c>
    </row>
    <row r="23" spans="4:11" ht="409.5">
      <c r="D23">
        <v>11</v>
      </c>
      <c r="J23" t="s">
        <v>576</v>
      </c>
      <c r="K23" s="13" t="s">
        <v>577</v>
      </c>
    </row>
    <row r="24" spans="10:11" ht="409.5">
      <c r="J24" t="s">
        <v>578</v>
      </c>
      <c r="K24" s="13" t="s">
        <v>853</v>
      </c>
    </row>
    <row r="25" spans="10:11" ht="15">
      <c r="J25" t="s">
        <v>579</v>
      </c>
      <c r="K25" t="b">
        <v>0</v>
      </c>
    </row>
    <row r="26" spans="10:11" ht="15">
      <c r="J26" t="s">
        <v>851</v>
      </c>
      <c r="K26" t="s">
        <v>852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596</v>
      </c>
      <c r="B2" s="128" t="s">
        <v>597</v>
      </c>
      <c r="C2" s="67" t="s">
        <v>598</v>
      </c>
    </row>
    <row r="3" spans="1:3" ht="15">
      <c r="A3" s="127" t="s">
        <v>581</v>
      </c>
      <c r="B3" s="127" t="s">
        <v>581</v>
      </c>
      <c r="C3" s="36">
        <v>11</v>
      </c>
    </row>
    <row r="4" spans="1:3" ht="15">
      <c r="A4" s="127" t="s">
        <v>581</v>
      </c>
      <c r="B4" s="127" t="s">
        <v>583</v>
      </c>
      <c r="C4" s="36">
        <v>1</v>
      </c>
    </row>
    <row r="5" spans="1:3" ht="15">
      <c r="A5" s="127" t="s">
        <v>582</v>
      </c>
      <c r="B5" s="127" t="s">
        <v>582</v>
      </c>
      <c r="C5" s="36">
        <v>7</v>
      </c>
    </row>
    <row r="6" spans="1:3" ht="15">
      <c r="A6" s="127" t="s">
        <v>583</v>
      </c>
      <c r="B6" s="127" t="s">
        <v>583</v>
      </c>
      <c r="C6" s="36">
        <v>3</v>
      </c>
    </row>
    <row r="7" spans="1:3" ht="15">
      <c r="A7" s="127" t="s">
        <v>584</v>
      </c>
      <c r="B7" s="127" t="s">
        <v>584</v>
      </c>
      <c r="C7" s="36">
        <v>4</v>
      </c>
    </row>
    <row r="8" spans="1:3" ht="15">
      <c r="A8" s="127" t="s">
        <v>585</v>
      </c>
      <c r="B8" s="127" t="s">
        <v>585</v>
      </c>
      <c r="C8" s="36">
        <v>2</v>
      </c>
    </row>
    <row r="9" spans="1:3" ht="15">
      <c r="A9" s="127" t="s">
        <v>586</v>
      </c>
      <c r="B9" s="127" t="s">
        <v>581</v>
      </c>
      <c r="C9" s="36">
        <v>1</v>
      </c>
    </row>
    <row r="10" spans="1:3" ht="15">
      <c r="A10" s="127" t="s">
        <v>586</v>
      </c>
      <c r="B10" s="127" t="s">
        <v>586</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604</v>
      </c>
      <c r="B1" s="13" t="s">
        <v>605</v>
      </c>
      <c r="C1" s="13" t="s">
        <v>606</v>
      </c>
      <c r="D1" s="13" t="s">
        <v>608</v>
      </c>
      <c r="E1" s="13" t="s">
        <v>607</v>
      </c>
      <c r="F1" s="13" t="s">
        <v>610</v>
      </c>
      <c r="G1" s="13" t="s">
        <v>609</v>
      </c>
      <c r="H1" s="13" t="s">
        <v>612</v>
      </c>
      <c r="I1" s="85" t="s">
        <v>611</v>
      </c>
      <c r="J1" s="85" t="s">
        <v>614</v>
      </c>
      <c r="K1" s="85" t="s">
        <v>613</v>
      </c>
      <c r="L1" s="85" t="s">
        <v>616</v>
      </c>
      <c r="M1" s="85" t="s">
        <v>615</v>
      </c>
      <c r="N1" s="85" t="s">
        <v>617</v>
      </c>
    </row>
    <row r="2" spans="1:14" ht="15">
      <c r="A2" s="89" t="s">
        <v>257</v>
      </c>
      <c r="B2" s="85">
        <v>1</v>
      </c>
      <c r="C2" s="89" t="s">
        <v>257</v>
      </c>
      <c r="D2" s="85">
        <v>1</v>
      </c>
      <c r="E2" s="89" t="s">
        <v>256</v>
      </c>
      <c r="F2" s="85">
        <v>1</v>
      </c>
      <c r="G2" s="89" t="s">
        <v>255</v>
      </c>
      <c r="H2" s="85">
        <v>1</v>
      </c>
      <c r="I2" s="85"/>
      <c r="J2" s="85"/>
      <c r="K2" s="85"/>
      <c r="L2" s="85"/>
      <c r="M2" s="85"/>
      <c r="N2" s="85"/>
    </row>
    <row r="3" spans="1:14" ht="15">
      <c r="A3" s="89" t="s">
        <v>259</v>
      </c>
      <c r="B3" s="85">
        <v>1</v>
      </c>
      <c r="C3" s="89" t="s">
        <v>258</v>
      </c>
      <c r="D3" s="85">
        <v>1</v>
      </c>
      <c r="E3" s="85"/>
      <c r="F3" s="85"/>
      <c r="G3" s="89" t="s">
        <v>254</v>
      </c>
      <c r="H3" s="85">
        <v>1</v>
      </c>
      <c r="I3" s="85"/>
      <c r="J3" s="85"/>
      <c r="K3" s="85"/>
      <c r="L3" s="85"/>
      <c r="M3" s="85"/>
      <c r="N3" s="85"/>
    </row>
    <row r="4" spans="1:14" ht="15">
      <c r="A4" s="89" t="s">
        <v>258</v>
      </c>
      <c r="B4" s="85">
        <v>1</v>
      </c>
      <c r="C4" s="89" t="s">
        <v>259</v>
      </c>
      <c r="D4" s="85">
        <v>1</v>
      </c>
      <c r="E4" s="85"/>
      <c r="F4" s="85"/>
      <c r="G4" s="85"/>
      <c r="H4" s="85"/>
      <c r="I4" s="85"/>
      <c r="J4" s="85"/>
      <c r="K4" s="85"/>
      <c r="L4" s="85"/>
      <c r="M4" s="85"/>
      <c r="N4" s="85"/>
    </row>
    <row r="5" spans="1:14" ht="15">
      <c r="A5" s="89" t="s">
        <v>253</v>
      </c>
      <c r="B5" s="85">
        <v>1</v>
      </c>
      <c r="C5" s="89" t="s">
        <v>253</v>
      </c>
      <c r="D5" s="85">
        <v>1</v>
      </c>
      <c r="E5" s="85"/>
      <c r="F5" s="85"/>
      <c r="G5" s="85"/>
      <c r="H5" s="85"/>
      <c r="I5" s="85"/>
      <c r="J5" s="85"/>
      <c r="K5" s="85"/>
      <c r="L5" s="85"/>
      <c r="M5" s="85"/>
      <c r="N5" s="85"/>
    </row>
    <row r="6" spans="1:14" ht="15">
      <c r="A6" s="89" t="s">
        <v>256</v>
      </c>
      <c r="B6" s="85">
        <v>1</v>
      </c>
      <c r="C6" s="85"/>
      <c r="D6" s="85"/>
      <c r="E6" s="85"/>
      <c r="F6" s="85"/>
      <c r="G6" s="85"/>
      <c r="H6" s="85"/>
      <c r="I6" s="85"/>
      <c r="J6" s="85"/>
      <c r="K6" s="85"/>
      <c r="L6" s="85"/>
      <c r="M6" s="85"/>
      <c r="N6" s="85"/>
    </row>
    <row r="7" spans="1:14" ht="15">
      <c r="A7" s="89" t="s">
        <v>255</v>
      </c>
      <c r="B7" s="85">
        <v>1</v>
      </c>
      <c r="C7" s="85"/>
      <c r="D7" s="85"/>
      <c r="E7" s="85"/>
      <c r="F7" s="85"/>
      <c r="G7" s="85"/>
      <c r="H7" s="85"/>
      <c r="I7" s="85"/>
      <c r="J7" s="85"/>
      <c r="K7" s="85"/>
      <c r="L7" s="85"/>
      <c r="M7" s="85"/>
      <c r="N7" s="85"/>
    </row>
    <row r="8" spans="1:14" ht="15">
      <c r="A8" s="89" t="s">
        <v>254</v>
      </c>
      <c r="B8" s="85">
        <v>1</v>
      </c>
      <c r="C8" s="85"/>
      <c r="D8" s="85"/>
      <c r="E8" s="85"/>
      <c r="F8" s="85"/>
      <c r="G8" s="85"/>
      <c r="H8" s="85"/>
      <c r="I8" s="85"/>
      <c r="J8" s="85"/>
      <c r="K8" s="85"/>
      <c r="L8" s="85"/>
      <c r="M8" s="85"/>
      <c r="N8" s="85"/>
    </row>
    <row r="11" spans="1:14" ht="15" customHeight="1">
      <c r="A11" s="13" t="s">
        <v>621</v>
      </c>
      <c r="B11" s="13" t="s">
        <v>605</v>
      </c>
      <c r="C11" s="13" t="s">
        <v>622</v>
      </c>
      <c r="D11" s="13" t="s">
        <v>608</v>
      </c>
      <c r="E11" s="13" t="s">
        <v>623</v>
      </c>
      <c r="F11" s="13" t="s">
        <v>610</v>
      </c>
      <c r="G11" s="13" t="s">
        <v>624</v>
      </c>
      <c r="H11" s="13" t="s">
        <v>612</v>
      </c>
      <c r="I11" s="85" t="s">
        <v>625</v>
      </c>
      <c r="J11" s="85" t="s">
        <v>614</v>
      </c>
      <c r="K11" s="85" t="s">
        <v>626</v>
      </c>
      <c r="L11" s="85" t="s">
        <v>616</v>
      </c>
      <c r="M11" s="85" t="s">
        <v>627</v>
      </c>
      <c r="N11" s="85" t="s">
        <v>617</v>
      </c>
    </row>
    <row r="12" spans="1:14" ht="15">
      <c r="A12" s="85" t="s">
        <v>264</v>
      </c>
      <c r="B12" s="85">
        <v>3</v>
      </c>
      <c r="C12" s="85" t="s">
        <v>264</v>
      </c>
      <c r="D12" s="85">
        <v>3</v>
      </c>
      <c r="E12" s="85" t="s">
        <v>263</v>
      </c>
      <c r="F12" s="85">
        <v>1</v>
      </c>
      <c r="G12" s="85" t="s">
        <v>262</v>
      </c>
      <c r="H12" s="85">
        <v>1</v>
      </c>
      <c r="I12" s="85"/>
      <c r="J12" s="85"/>
      <c r="K12" s="85"/>
      <c r="L12" s="85"/>
      <c r="M12" s="85"/>
      <c r="N12" s="85"/>
    </row>
    <row r="13" spans="1:14" ht="15">
      <c r="A13" s="85" t="s">
        <v>260</v>
      </c>
      <c r="B13" s="85">
        <v>1</v>
      </c>
      <c r="C13" s="85" t="s">
        <v>260</v>
      </c>
      <c r="D13" s="85">
        <v>1</v>
      </c>
      <c r="E13" s="85"/>
      <c r="F13" s="85"/>
      <c r="G13" s="85" t="s">
        <v>261</v>
      </c>
      <c r="H13" s="85">
        <v>1</v>
      </c>
      <c r="I13" s="85"/>
      <c r="J13" s="85"/>
      <c r="K13" s="85"/>
      <c r="L13" s="85"/>
      <c r="M13" s="85"/>
      <c r="N13" s="85"/>
    </row>
    <row r="14" spans="1:14" ht="15">
      <c r="A14" s="85" t="s">
        <v>263</v>
      </c>
      <c r="B14" s="85">
        <v>1</v>
      </c>
      <c r="C14" s="85"/>
      <c r="D14" s="85"/>
      <c r="E14" s="85"/>
      <c r="F14" s="85"/>
      <c r="G14" s="85"/>
      <c r="H14" s="85"/>
      <c r="I14" s="85"/>
      <c r="J14" s="85"/>
      <c r="K14" s="85"/>
      <c r="L14" s="85"/>
      <c r="M14" s="85"/>
      <c r="N14" s="85"/>
    </row>
    <row r="15" spans="1:14" ht="15">
      <c r="A15" s="85" t="s">
        <v>262</v>
      </c>
      <c r="B15" s="85">
        <v>1</v>
      </c>
      <c r="C15" s="85"/>
      <c r="D15" s="85"/>
      <c r="E15" s="85"/>
      <c r="F15" s="85"/>
      <c r="G15" s="85"/>
      <c r="H15" s="85"/>
      <c r="I15" s="85"/>
      <c r="J15" s="85"/>
      <c r="K15" s="85"/>
      <c r="L15" s="85"/>
      <c r="M15" s="85"/>
      <c r="N15" s="85"/>
    </row>
    <row r="16" spans="1:14" ht="15">
      <c r="A16" s="85" t="s">
        <v>261</v>
      </c>
      <c r="B16" s="85">
        <v>1</v>
      </c>
      <c r="C16" s="85"/>
      <c r="D16" s="85"/>
      <c r="E16" s="85"/>
      <c r="F16" s="85"/>
      <c r="G16" s="85"/>
      <c r="H16" s="85"/>
      <c r="I16" s="85"/>
      <c r="J16" s="85"/>
      <c r="K16" s="85"/>
      <c r="L16" s="85"/>
      <c r="M16" s="85"/>
      <c r="N16" s="85"/>
    </row>
    <row r="19" spans="1:14" ht="15" customHeight="1">
      <c r="A19" s="13" t="s">
        <v>631</v>
      </c>
      <c r="B19" s="13" t="s">
        <v>605</v>
      </c>
      <c r="C19" s="13" t="s">
        <v>635</v>
      </c>
      <c r="D19" s="13" t="s">
        <v>608</v>
      </c>
      <c r="E19" s="13" t="s">
        <v>636</v>
      </c>
      <c r="F19" s="13" t="s">
        <v>610</v>
      </c>
      <c r="G19" s="13" t="s">
        <v>637</v>
      </c>
      <c r="H19" s="13" t="s">
        <v>612</v>
      </c>
      <c r="I19" s="13" t="s">
        <v>638</v>
      </c>
      <c r="J19" s="13" t="s">
        <v>614</v>
      </c>
      <c r="K19" s="13" t="s">
        <v>639</v>
      </c>
      <c r="L19" s="13" t="s">
        <v>616</v>
      </c>
      <c r="M19" s="13" t="s">
        <v>640</v>
      </c>
      <c r="N19" s="13" t="s">
        <v>617</v>
      </c>
    </row>
    <row r="20" spans="1:14" ht="15">
      <c r="A20" s="85" t="s">
        <v>266</v>
      </c>
      <c r="B20" s="85">
        <v>15</v>
      </c>
      <c r="C20" s="85" t="s">
        <v>266</v>
      </c>
      <c r="D20" s="85">
        <v>6</v>
      </c>
      <c r="E20" s="85" t="s">
        <v>634</v>
      </c>
      <c r="F20" s="85">
        <v>1</v>
      </c>
      <c r="G20" s="85" t="s">
        <v>266</v>
      </c>
      <c r="H20" s="85">
        <v>2</v>
      </c>
      <c r="I20" s="85" t="s">
        <v>266</v>
      </c>
      <c r="J20" s="85">
        <v>4</v>
      </c>
      <c r="K20" s="85" t="s">
        <v>266</v>
      </c>
      <c r="L20" s="85">
        <v>1</v>
      </c>
      <c r="M20" s="85" t="s">
        <v>266</v>
      </c>
      <c r="N20" s="85">
        <v>1</v>
      </c>
    </row>
    <row r="21" spans="1:14" ht="15">
      <c r="A21" s="85" t="s">
        <v>632</v>
      </c>
      <c r="B21" s="85">
        <v>2</v>
      </c>
      <c r="C21" s="85" t="s">
        <v>632</v>
      </c>
      <c r="D21" s="85">
        <v>2</v>
      </c>
      <c r="E21" s="85" t="s">
        <v>266</v>
      </c>
      <c r="F21" s="85">
        <v>1</v>
      </c>
      <c r="G21" s="85"/>
      <c r="H21" s="85"/>
      <c r="I21" s="85"/>
      <c r="J21" s="85"/>
      <c r="K21" s="85"/>
      <c r="L21" s="85"/>
      <c r="M21" s="85"/>
      <c r="N21" s="85"/>
    </row>
    <row r="22" spans="1:14" ht="15">
      <c r="A22" s="85" t="s">
        <v>633</v>
      </c>
      <c r="B22" s="85">
        <v>1</v>
      </c>
      <c r="C22" s="85" t="s">
        <v>633</v>
      </c>
      <c r="D22" s="85">
        <v>1</v>
      </c>
      <c r="E22" s="85"/>
      <c r="F22" s="85"/>
      <c r="G22" s="85"/>
      <c r="H22" s="85"/>
      <c r="I22" s="85"/>
      <c r="J22" s="85"/>
      <c r="K22" s="85"/>
      <c r="L22" s="85"/>
      <c r="M22" s="85"/>
      <c r="N22" s="85"/>
    </row>
    <row r="23" spans="1:14" ht="15">
      <c r="A23" s="85" t="s">
        <v>634</v>
      </c>
      <c r="B23" s="85">
        <v>1</v>
      </c>
      <c r="C23" s="85"/>
      <c r="D23" s="85"/>
      <c r="E23" s="85"/>
      <c r="F23" s="85"/>
      <c r="G23" s="85"/>
      <c r="H23" s="85"/>
      <c r="I23" s="85"/>
      <c r="J23" s="85"/>
      <c r="K23" s="85"/>
      <c r="L23" s="85"/>
      <c r="M23" s="85"/>
      <c r="N23" s="85"/>
    </row>
    <row r="26" spans="1:14" ht="15" customHeight="1">
      <c r="A26" s="13" t="s">
        <v>643</v>
      </c>
      <c r="B26" s="13" t="s">
        <v>605</v>
      </c>
      <c r="C26" s="13" t="s">
        <v>654</v>
      </c>
      <c r="D26" s="13" t="s">
        <v>608</v>
      </c>
      <c r="E26" s="13" t="s">
        <v>664</v>
      </c>
      <c r="F26" s="13" t="s">
        <v>610</v>
      </c>
      <c r="G26" s="13" t="s">
        <v>674</v>
      </c>
      <c r="H26" s="13" t="s">
        <v>612</v>
      </c>
      <c r="I26" s="13" t="s">
        <v>676</v>
      </c>
      <c r="J26" s="13" t="s">
        <v>614</v>
      </c>
      <c r="K26" s="85" t="s">
        <v>684</v>
      </c>
      <c r="L26" s="85" t="s">
        <v>616</v>
      </c>
      <c r="M26" s="85" t="s">
        <v>685</v>
      </c>
      <c r="N26" s="85" t="s">
        <v>617</v>
      </c>
    </row>
    <row r="27" spans="1:14" ht="15">
      <c r="A27" s="91" t="s">
        <v>644</v>
      </c>
      <c r="B27" s="91">
        <v>14</v>
      </c>
      <c r="C27" s="91" t="s">
        <v>649</v>
      </c>
      <c r="D27" s="91">
        <v>6</v>
      </c>
      <c r="E27" s="91" t="s">
        <v>665</v>
      </c>
      <c r="F27" s="91">
        <v>2</v>
      </c>
      <c r="G27" s="91" t="s">
        <v>651</v>
      </c>
      <c r="H27" s="91">
        <v>2</v>
      </c>
      <c r="I27" s="91" t="s">
        <v>650</v>
      </c>
      <c r="J27" s="91">
        <v>8</v>
      </c>
      <c r="K27" s="91"/>
      <c r="L27" s="91"/>
      <c r="M27" s="91"/>
      <c r="N27" s="91"/>
    </row>
    <row r="28" spans="1:14" ht="15">
      <c r="A28" s="91" t="s">
        <v>645</v>
      </c>
      <c r="B28" s="91">
        <v>2</v>
      </c>
      <c r="C28" s="91" t="s">
        <v>655</v>
      </c>
      <c r="D28" s="91">
        <v>2</v>
      </c>
      <c r="E28" s="91" t="s">
        <v>666</v>
      </c>
      <c r="F28" s="91">
        <v>2</v>
      </c>
      <c r="G28" s="91" t="s">
        <v>649</v>
      </c>
      <c r="H28" s="91">
        <v>2</v>
      </c>
      <c r="I28" s="91" t="s">
        <v>652</v>
      </c>
      <c r="J28" s="91">
        <v>4</v>
      </c>
      <c r="K28" s="91"/>
      <c r="L28" s="91"/>
      <c r="M28" s="91"/>
      <c r="N28" s="91"/>
    </row>
    <row r="29" spans="1:14" ht="15">
      <c r="A29" s="91" t="s">
        <v>646</v>
      </c>
      <c r="B29" s="91">
        <v>0</v>
      </c>
      <c r="C29" s="91" t="s">
        <v>656</v>
      </c>
      <c r="D29" s="91">
        <v>2</v>
      </c>
      <c r="E29" s="91" t="s">
        <v>229</v>
      </c>
      <c r="F29" s="91">
        <v>2</v>
      </c>
      <c r="G29" s="91" t="s">
        <v>675</v>
      </c>
      <c r="H29" s="91">
        <v>2</v>
      </c>
      <c r="I29" s="91" t="s">
        <v>653</v>
      </c>
      <c r="J29" s="91">
        <v>4</v>
      </c>
      <c r="K29" s="91"/>
      <c r="L29" s="91"/>
      <c r="M29" s="91"/>
      <c r="N29" s="91"/>
    </row>
    <row r="30" spans="1:14" ht="15">
      <c r="A30" s="91" t="s">
        <v>647</v>
      </c>
      <c r="B30" s="91">
        <v>334</v>
      </c>
      <c r="C30" s="91" t="s">
        <v>657</v>
      </c>
      <c r="D30" s="91">
        <v>2</v>
      </c>
      <c r="E30" s="91" t="s">
        <v>667</v>
      </c>
      <c r="F30" s="91">
        <v>2</v>
      </c>
      <c r="G30" s="91"/>
      <c r="H30" s="91"/>
      <c r="I30" s="91" t="s">
        <v>677</v>
      </c>
      <c r="J30" s="91">
        <v>4</v>
      </c>
      <c r="K30" s="91"/>
      <c r="L30" s="91"/>
      <c r="M30" s="91"/>
      <c r="N30" s="91"/>
    </row>
    <row r="31" spans="1:14" ht="15">
      <c r="A31" s="91" t="s">
        <v>648</v>
      </c>
      <c r="B31" s="91">
        <v>350</v>
      </c>
      <c r="C31" s="91" t="s">
        <v>658</v>
      </c>
      <c r="D31" s="91">
        <v>2</v>
      </c>
      <c r="E31" s="91" t="s">
        <v>668</v>
      </c>
      <c r="F31" s="91">
        <v>2</v>
      </c>
      <c r="G31" s="91"/>
      <c r="H31" s="91"/>
      <c r="I31" s="91" t="s">
        <v>678</v>
      </c>
      <c r="J31" s="91">
        <v>4</v>
      </c>
      <c r="K31" s="91"/>
      <c r="L31" s="91"/>
      <c r="M31" s="91"/>
      <c r="N31" s="91"/>
    </row>
    <row r="32" spans="1:14" ht="15">
      <c r="A32" s="91" t="s">
        <v>649</v>
      </c>
      <c r="B32" s="91">
        <v>15</v>
      </c>
      <c r="C32" s="91" t="s">
        <v>659</v>
      </c>
      <c r="D32" s="91">
        <v>2</v>
      </c>
      <c r="E32" s="91" t="s">
        <v>669</v>
      </c>
      <c r="F32" s="91">
        <v>2</v>
      </c>
      <c r="G32" s="91"/>
      <c r="H32" s="91"/>
      <c r="I32" s="91" t="s">
        <v>679</v>
      </c>
      <c r="J32" s="91">
        <v>4</v>
      </c>
      <c r="K32" s="91"/>
      <c r="L32" s="91"/>
      <c r="M32" s="91"/>
      <c r="N32" s="91"/>
    </row>
    <row r="33" spans="1:14" ht="15">
      <c r="A33" s="91" t="s">
        <v>650</v>
      </c>
      <c r="B33" s="91">
        <v>9</v>
      </c>
      <c r="C33" s="91" t="s">
        <v>660</v>
      </c>
      <c r="D33" s="91">
        <v>2</v>
      </c>
      <c r="E33" s="91" t="s">
        <v>670</v>
      </c>
      <c r="F33" s="91">
        <v>2</v>
      </c>
      <c r="G33" s="91"/>
      <c r="H33" s="91"/>
      <c r="I33" s="91" t="s">
        <v>680</v>
      </c>
      <c r="J33" s="91">
        <v>4</v>
      </c>
      <c r="K33" s="91"/>
      <c r="L33" s="91"/>
      <c r="M33" s="91"/>
      <c r="N33" s="91"/>
    </row>
    <row r="34" spans="1:14" ht="15">
      <c r="A34" s="91" t="s">
        <v>651</v>
      </c>
      <c r="B34" s="91">
        <v>4</v>
      </c>
      <c r="C34" s="91" t="s">
        <v>661</v>
      </c>
      <c r="D34" s="91">
        <v>2</v>
      </c>
      <c r="E34" s="91" t="s">
        <v>671</v>
      </c>
      <c r="F34" s="91">
        <v>2</v>
      </c>
      <c r="G34" s="91"/>
      <c r="H34" s="91"/>
      <c r="I34" s="91" t="s">
        <v>681</v>
      </c>
      <c r="J34" s="91">
        <v>4</v>
      </c>
      <c r="K34" s="91"/>
      <c r="L34" s="91"/>
      <c r="M34" s="91"/>
      <c r="N34" s="91"/>
    </row>
    <row r="35" spans="1:14" ht="15">
      <c r="A35" s="91" t="s">
        <v>652</v>
      </c>
      <c r="B35" s="91">
        <v>4</v>
      </c>
      <c r="C35" s="91" t="s">
        <v>662</v>
      </c>
      <c r="D35" s="91">
        <v>2</v>
      </c>
      <c r="E35" s="91" t="s">
        <v>672</v>
      </c>
      <c r="F35" s="91">
        <v>2</v>
      </c>
      <c r="G35" s="91"/>
      <c r="H35" s="91"/>
      <c r="I35" s="91" t="s">
        <v>682</v>
      </c>
      <c r="J35" s="91">
        <v>4</v>
      </c>
      <c r="K35" s="91"/>
      <c r="L35" s="91"/>
      <c r="M35" s="91"/>
      <c r="N35" s="91"/>
    </row>
    <row r="36" spans="1:14" ht="15">
      <c r="A36" s="91" t="s">
        <v>653</v>
      </c>
      <c r="B36" s="91">
        <v>4</v>
      </c>
      <c r="C36" s="91" t="s">
        <v>663</v>
      </c>
      <c r="D36" s="91">
        <v>2</v>
      </c>
      <c r="E36" s="91" t="s">
        <v>673</v>
      </c>
      <c r="F36" s="91">
        <v>2</v>
      </c>
      <c r="G36" s="91"/>
      <c r="H36" s="91"/>
      <c r="I36" s="91" t="s">
        <v>683</v>
      </c>
      <c r="J36" s="91">
        <v>4</v>
      </c>
      <c r="K36" s="91"/>
      <c r="L36" s="91"/>
      <c r="M36" s="91"/>
      <c r="N36" s="91"/>
    </row>
    <row r="39" spans="1:14" ht="15" customHeight="1">
      <c r="A39" s="13" t="s">
        <v>691</v>
      </c>
      <c r="B39" s="13" t="s">
        <v>605</v>
      </c>
      <c r="C39" s="13" t="s">
        <v>702</v>
      </c>
      <c r="D39" s="13" t="s">
        <v>608</v>
      </c>
      <c r="E39" s="13" t="s">
        <v>713</v>
      </c>
      <c r="F39" s="13" t="s">
        <v>610</v>
      </c>
      <c r="G39" s="85" t="s">
        <v>724</v>
      </c>
      <c r="H39" s="85" t="s">
        <v>612</v>
      </c>
      <c r="I39" s="13" t="s">
        <v>725</v>
      </c>
      <c r="J39" s="13" t="s">
        <v>614</v>
      </c>
      <c r="K39" s="85" t="s">
        <v>726</v>
      </c>
      <c r="L39" s="85" t="s">
        <v>616</v>
      </c>
      <c r="M39" s="85" t="s">
        <v>727</v>
      </c>
      <c r="N39" s="85" t="s">
        <v>617</v>
      </c>
    </row>
    <row r="40" spans="1:14" ht="15">
      <c r="A40" s="91" t="s">
        <v>692</v>
      </c>
      <c r="B40" s="91">
        <v>4</v>
      </c>
      <c r="C40" s="91" t="s">
        <v>703</v>
      </c>
      <c r="D40" s="91">
        <v>2</v>
      </c>
      <c r="E40" s="91" t="s">
        <v>714</v>
      </c>
      <c r="F40" s="91">
        <v>2</v>
      </c>
      <c r="G40" s="91"/>
      <c r="H40" s="91"/>
      <c r="I40" s="91" t="s">
        <v>692</v>
      </c>
      <c r="J40" s="91">
        <v>4</v>
      </c>
      <c r="K40" s="91"/>
      <c r="L40" s="91"/>
      <c r="M40" s="91"/>
      <c r="N40" s="91"/>
    </row>
    <row r="41" spans="1:14" ht="15">
      <c r="A41" s="91" t="s">
        <v>693</v>
      </c>
      <c r="B41" s="91">
        <v>4</v>
      </c>
      <c r="C41" s="91" t="s">
        <v>704</v>
      </c>
      <c r="D41" s="91">
        <v>2</v>
      </c>
      <c r="E41" s="91" t="s">
        <v>715</v>
      </c>
      <c r="F41" s="91">
        <v>2</v>
      </c>
      <c r="G41" s="91"/>
      <c r="H41" s="91"/>
      <c r="I41" s="91" t="s">
        <v>693</v>
      </c>
      <c r="J41" s="91">
        <v>4</v>
      </c>
      <c r="K41" s="91"/>
      <c r="L41" s="91"/>
      <c r="M41" s="91"/>
      <c r="N41" s="91"/>
    </row>
    <row r="42" spans="1:14" ht="15">
      <c r="A42" s="91" t="s">
        <v>694</v>
      </c>
      <c r="B42" s="91">
        <v>4</v>
      </c>
      <c r="C42" s="91" t="s">
        <v>705</v>
      </c>
      <c r="D42" s="91">
        <v>2</v>
      </c>
      <c r="E42" s="91" t="s">
        <v>716</v>
      </c>
      <c r="F42" s="91">
        <v>2</v>
      </c>
      <c r="G42" s="91"/>
      <c r="H42" s="91"/>
      <c r="I42" s="91" t="s">
        <v>694</v>
      </c>
      <c r="J42" s="91">
        <v>4</v>
      </c>
      <c r="K42" s="91"/>
      <c r="L42" s="91"/>
      <c r="M42" s="91"/>
      <c r="N42" s="91"/>
    </row>
    <row r="43" spans="1:14" ht="15">
      <c r="A43" s="91" t="s">
        <v>695</v>
      </c>
      <c r="B43" s="91">
        <v>4</v>
      </c>
      <c r="C43" s="91" t="s">
        <v>706</v>
      </c>
      <c r="D43" s="91">
        <v>2</v>
      </c>
      <c r="E43" s="91" t="s">
        <v>717</v>
      </c>
      <c r="F43" s="91">
        <v>2</v>
      </c>
      <c r="G43" s="91"/>
      <c r="H43" s="91"/>
      <c r="I43" s="91" t="s">
        <v>695</v>
      </c>
      <c r="J43" s="91">
        <v>4</v>
      </c>
      <c r="K43" s="91"/>
      <c r="L43" s="91"/>
      <c r="M43" s="91"/>
      <c r="N43" s="91"/>
    </row>
    <row r="44" spans="1:14" ht="15">
      <c r="A44" s="91" t="s">
        <v>696</v>
      </c>
      <c r="B44" s="91">
        <v>4</v>
      </c>
      <c r="C44" s="91" t="s">
        <v>707</v>
      </c>
      <c r="D44" s="91">
        <v>2</v>
      </c>
      <c r="E44" s="91" t="s">
        <v>718</v>
      </c>
      <c r="F44" s="91">
        <v>2</v>
      </c>
      <c r="G44" s="91"/>
      <c r="H44" s="91"/>
      <c r="I44" s="91" t="s">
        <v>696</v>
      </c>
      <c r="J44" s="91">
        <v>4</v>
      </c>
      <c r="K44" s="91"/>
      <c r="L44" s="91"/>
      <c r="M44" s="91"/>
      <c r="N44" s="91"/>
    </row>
    <row r="45" spans="1:14" ht="15">
      <c r="A45" s="91" t="s">
        <v>697</v>
      </c>
      <c r="B45" s="91">
        <v>4</v>
      </c>
      <c r="C45" s="91" t="s">
        <v>708</v>
      </c>
      <c r="D45" s="91">
        <v>2</v>
      </c>
      <c r="E45" s="91" t="s">
        <v>719</v>
      </c>
      <c r="F45" s="91">
        <v>2</v>
      </c>
      <c r="G45" s="91"/>
      <c r="H45" s="91"/>
      <c r="I45" s="91" t="s">
        <v>697</v>
      </c>
      <c r="J45" s="91">
        <v>4</v>
      </c>
      <c r="K45" s="91"/>
      <c r="L45" s="91"/>
      <c r="M45" s="91"/>
      <c r="N45" s="91"/>
    </row>
    <row r="46" spans="1:14" ht="15">
      <c r="A46" s="91" t="s">
        <v>698</v>
      </c>
      <c r="B46" s="91">
        <v>4</v>
      </c>
      <c r="C46" s="91" t="s">
        <v>709</v>
      </c>
      <c r="D46" s="91">
        <v>2</v>
      </c>
      <c r="E46" s="91" t="s">
        <v>720</v>
      </c>
      <c r="F46" s="91">
        <v>2</v>
      </c>
      <c r="G46" s="91"/>
      <c r="H46" s="91"/>
      <c r="I46" s="91" t="s">
        <v>698</v>
      </c>
      <c r="J46" s="91">
        <v>4</v>
      </c>
      <c r="K46" s="91"/>
      <c r="L46" s="91"/>
      <c r="M46" s="91"/>
      <c r="N46" s="91"/>
    </row>
    <row r="47" spans="1:14" ht="15">
      <c r="A47" s="91" t="s">
        <v>699</v>
      </c>
      <c r="B47" s="91">
        <v>4</v>
      </c>
      <c r="C47" s="91" t="s">
        <v>710</v>
      </c>
      <c r="D47" s="91">
        <v>2</v>
      </c>
      <c r="E47" s="91" t="s">
        <v>721</v>
      </c>
      <c r="F47" s="91">
        <v>2</v>
      </c>
      <c r="G47" s="91"/>
      <c r="H47" s="91"/>
      <c r="I47" s="91" t="s">
        <v>699</v>
      </c>
      <c r="J47" s="91">
        <v>4</v>
      </c>
      <c r="K47" s="91"/>
      <c r="L47" s="91"/>
      <c r="M47" s="91"/>
      <c r="N47" s="91"/>
    </row>
    <row r="48" spans="1:14" ht="15">
      <c r="A48" s="91" t="s">
        <v>700</v>
      </c>
      <c r="B48" s="91">
        <v>4</v>
      </c>
      <c r="C48" s="91" t="s">
        <v>711</v>
      </c>
      <c r="D48" s="91">
        <v>2</v>
      </c>
      <c r="E48" s="91" t="s">
        <v>722</v>
      </c>
      <c r="F48" s="91">
        <v>2</v>
      </c>
      <c r="G48" s="91"/>
      <c r="H48" s="91"/>
      <c r="I48" s="91" t="s">
        <v>700</v>
      </c>
      <c r="J48" s="91">
        <v>4</v>
      </c>
      <c r="K48" s="91"/>
      <c r="L48" s="91"/>
      <c r="M48" s="91"/>
      <c r="N48" s="91"/>
    </row>
    <row r="49" spans="1:14" ht="15">
      <c r="A49" s="91" t="s">
        <v>701</v>
      </c>
      <c r="B49" s="91">
        <v>4</v>
      </c>
      <c r="C49" s="91" t="s">
        <v>712</v>
      </c>
      <c r="D49" s="91">
        <v>2</v>
      </c>
      <c r="E49" s="91" t="s">
        <v>723</v>
      </c>
      <c r="F49" s="91">
        <v>2</v>
      </c>
      <c r="G49" s="91"/>
      <c r="H49" s="91"/>
      <c r="I49" s="91" t="s">
        <v>701</v>
      </c>
      <c r="J49" s="91">
        <v>4</v>
      </c>
      <c r="K49" s="91"/>
      <c r="L49" s="91"/>
      <c r="M49" s="91"/>
      <c r="N49" s="91"/>
    </row>
    <row r="52" spans="1:14" ht="15" customHeight="1">
      <c r="A52" s="85" t="s">
        <v>732</v>
      </c>
      <c r="B52" s="85" t="s">
        <v>605</v>
      </c>
      <c r="C52" s="85" t="s">
        <v>734</v>
      </c>
      <c r="D52" s="85" t="s">
        <v>608</v>
      </c>
      <c r="E52" s="85" t="s">
        <v>735</v>
      </c>
      <c r="F52" s="85" t="s">
        <v>610</v>
      </c>
      <c r="G52" s="85" t="s">
        <v>738</v>
      </c>
      <c r="H52" s="85" t="s">
        <v>612</v>
      </c>
      <c r="I52" s="85" t="s">
        <v>740</v>
      </c>
      <c r="J52" s="85" t="s">
        <v>614</v>
      </c>
      <c r="K52" s="85" t="s">
        <v>742</v>
      </c>
      <c r="L52" s="85" t="s">
        <v>616</v>
      </c>
      <c r="M52" s="85" t="s">
        <v>744</v>
      </c>
      <c r="N52" s="85" t="s">
        <v>617</v>
      </c>
    </row>
    <row r="53" spans="1:14" ht="15">
      <c r="A53" s="85"/>
      <c r="B53" s="85"/>
      <c r="C53" s="85"/>
      <c r="D53" s="85"/>
      <c r="E53" s="85"/>
      <c r="F53" s="85"/>
      <c r="G53" s="85"/>
      <c r="H53" s="85"/>
      <c r="I53" s="85"/>
      <c r="J53" s="85"/>
      <c r="K53" s="85"/>
      <c r="L53" s="85"/>
      <c r="M53" s="85"/>
      <c r="N53" s="85"/>
    </row>
    <row r="55" spans="1:14" ht="15" customHeight="1">
      <c r="A55" s="13" t="s">
        <v>733</v>
      </c>
      <c r="B55" s="13" t="s">
        <v>605</v>
      </c>
      <c r="C55" s="13" t="s">
        <v>736</v>
      </c>
      <c r="D55" s="13" t="s">
        <v>608</v>
      </c>
      <c r="E55" s="13" t="s">
        <v>737</v>
      </c>
      <c r="F55" s="13" t="s">
        <v>610</v>
      </c>
      <c r="G55" s="13" t="s">
        <v>739</v>
      </c>
      <c r="H55" s="13" t="s">
        <v>612</v>
      </c>
      <c r="I55" s="13" t="s">
        <v>741</v>
      </c>
      <c r="J55" s="13" t="s">
        <v>614</v>
      </c>
      <c r="K55" s="13" t="s">
        <v>743</v>
      </c>
      <c r="L55" s="13" t="s">
        <v>616</v>
      </c>
      <c r="M55" s="13" t="s">
        <v>745</v>
      </c>
      <c r="N55" s="13" t="s">
        <v>617</v>
      </c>
    </row>
    <row r="56" spans="1:14" ht="15">
      <c r="A56" s="85" t="s">
        <v>215</v>
      </c>
      <c r="B56" s="85">
        <v>3</v>
      </c>
      <c r="C56" s="85" t="s">
        <v>230</v>
      </c>
      <c r="D56" s="85">
        <v>2</v>
      </c>
      <c r="E56" s="85" t="s">
        <v>229</v>
      </c>
      <c r="F56" s="85">
        <v>2</v>
      </c>
      <c r="G56" s="85" t="s">
        <v>226</v>
      </c>
      <c r="H56" s="85">
        <v>1</v>
      </c>
      <c r="I56" s="85" t="s">
        <v>215</v>
      </c>
      <c r="J56" s="85">
        <v>3</v>
      </c>
      <c r="K56" s="85" t="s">
        <v>237</v>
      </c>
      <c r="L56" s="85">
        <v>1</v>
      </c>
      <c r="M56" s="85" t="s">
        <v>235</v>
      </c>
      <c r="N56" s="85">
        <v>1</v>
      </c>
    </row>
    <row r="57" spans="1:14" ht="15">
      <c r="A57" s="85" t="s">
        <v>220</v>
      </c>
      <c r="B57" s="85">
        <v>2</v>
      </c>
      <c r="C57" s="85" t="s">
        <v>234</v>
      </c>
      <c r="D57" s="85">
        <v>1</v>
      </c>
      <c r="E57" s="85" t="s">
        <v>228</v>
      </c>
      <c r="F57" s="85">
        <v>2</v>
      </c>
      <c r="G57" s="85" t="s">
        <v>225</v>
      </c>
      <c r="H57" s="85">
        <v>1</v>
      </c>
      <c r="I57" s="85"/>
      <c r="J57" s="85"/>
      <c r="K57" s="85" t="s">
        <v>236</v>
      </c>
      <c r="L57" s="85">
        <v>1</v>
      </c>
      <c r="M57" s="85" t="s">
        <v>220</v>
      </c>
      <c r="N57" s="85">
        <v>1</v>
      </c>
    </row>
    <row r="58" spans="1:14" ht="15">
      <c r="A58" s="85" t="s">
        <v>230</v>
      </c>
      <c r="B58" s="85">
        <v>2</v>
      </c>
      <c r="C58" s="85" t="s">
        <v>233</v>
      </c>
      <c r="D58" s="85">
        <v>1</v>
      </c>
      <c r="E58" s="85" t="s">
        <v>227</v>
      </c>
      <c r="F58" s="85">
        <v>2</v>
      </c>
      <c r="G58" s="85" t="s">
        <v>224</v>
      </c>
      <c r="H58" s="85">
        <v>1</v>
      </c>
      <c r="I58" s="85"/>
      <c r="J58" s="85"/>
      <c r="K58" s="85"/>
      <c r="L58" s="85"/>
      <c r="M58" s="85"/>
      <c r="N58" s="85"/>
    </row>
    <row r="59" spans="1:14" ht="15">
      <c r="A59" s="85" t="s">
        <v>229</v>
      </c>
      <c r="B59" s="85">
        <v>2</v>
      </c>
      <c r="C59" s="85" t="s">
        <v>232</v>
      </c>
      <c r="D59" s="85">
        <v>1</v>
      </c>
      <c r="E59" s="85" t="s">
        <v>218</v>
      </c>
      <c r="F59" s="85">
        <v>1</v>
      </c>
      <c r="G59" s="85"/>
      <c r="H59" s="85"/>
      <c r="I59" s="85"/>
      <c r="J59" s="85"/>
      <c r="K59" s="85"/>
      <c r="L59" s="85"/>
      <c r="M59" s="85"/>
      <c r="N59" s="85"/>
    </row>
    <row r="60" spans="1:14" ht="15">
      <c r="A60" s="85" t="s">
        <v>228</v>
      </c>
      <c r="B60" s="85">
        <v>2</v>
      </c>
      <c r="C60" s="85" t="s">
        <v>231</v>
      </c>
      <c r="D60" s="85">
        <v>1</v>
      </c>
      <c r="E60" s="85"/>
      <c r="F60" s="85"/>
      <c r="G60" s="85"/>
      <c r="H60" s="85"/>
      <c r="I60" s="85"/>
      <c r="J60" s="85"/>
      <c r="K60" s="85"/>
      <c r="L60" s="85"/>
      <c r="M60" s="85"/>
      <c r="N60" s="85"/>
    </row>
    <row r="61" spans="1:14" ht="15">
      <c r="A61" s="85" t="s">
        <v>227</v>
      </c>
      <c r="B61" s="85">
        <v>2</v>
      </c>
      <c r="C61" s="85" t="s">
        <v>212</v>
      </c>
      <c r="D61" s="85">
        <v>1</v>
      </c>
      <c r="E61" s="85"/>
      <c r="F61" s="85"/>
      <c r="G61" s="85"/>
      <c r="H61" s="85"/>
      <c r="I61" s="85"/>
      <c r="J61" s="85"/>
      <c r="K61" s="85"/>
      <c r="L61" s="85"/>
      <c r="M61" s="85"/>
      <c r="N61" s="85"/>
    </row>
    <row r="62" spans="1:14" ht="15">
      <c r="A62" s="85" t="s">
        <v>237</v>
      </c>
      <c r="B62" s="85">
        <v>1</v>
      </c>
      <c r="C62" s="85" t="s">
        <v>217</v>
      </c>
      <c r="D62" s="85">
        <v>1</v>
      </c>
      <c r="E62" s="85"/>
      <c r="F62" s="85"/>
      <c r="G62" s="85"/>
      <c r="H62" s="85"/>
      <c r="I62" s="85"/>
      <c r="J62" s="85"/>
      <c r="K62" s="85"/>
      <c r="L62" s="85"/>
      <c r="M62" s="85"/>
      <c r="N62" s="85"/>
    </row>
    <row r="63" spans="1:14" ht="15">
      <c r="A63" s="85" t="s">
        <v>236</v>
      </c>
      <c r="B63" s="85">
        <v>1</v>
      </c>
      <c r="C63" s="85" t="s">
        <v>223</v>
      </c>
      <c r="D63" s="85">
        <v>1</v>
      </c>
      <c r="E63" s="85"/>
      <c r="F63" s="85"/>
      <c r="G63" s="85"/>
      <c r="H63" s="85"/>
      <c r="I63" s="85"/>
      <c r="J63" s="85"/>
      <c r="K63" s="85"/>
      <c r="L63" s="85"/>
      <c r="M63" s="85"/>
      <c r="N63" s="85"/>
    </row>
    <row r="64" spans="1:14" ht="15">
      <c r="A64" s="85" t="s">
        <v>235</v>
      </c>
      <c r="B64" s="85">
        <v>1</v>
      </c>
      <c r="C64" s="85" t="s">
        <v>220</v>
      </c>
      <c r="D64" s="85">
        <v>1</v>
      </c>
      <c r="E64" s="85"/>
      <c r="F64" s="85"/>
      <c r="G64" s="85"/>
      <c r="H64" s="85"/>
      <c r="I64" s="85"/>
      <c r="J64" s="85"/>
      <c r="K64" s="85"/>
      <c r="L64" s="85"/>
      <c r="M64" s="85"/>
      <c r="N64" s="85"/>
    </row>
    <row r="65" spans="1:14" ht="15">
      <c r="A65" s="85" t="s">
        <v>234</v>
      </c>
      <c r="B65" s="85">
        <v>1</v>
      </c>
      <c r="C65" s="85"/>
      <c r="D65" s="85"/>
      <c r="E65" s="85"/>
      <c r="F65" s="85"/>
      <c r="G65" s="85"/>
      <c r="H65" s="85"/>
      <c r="I65" s="85"/>
      <c r="J65" s="85"/>
      <c r="K65" s="85"/>
      <c r="L65" s="85"/>
      <c r="M65" s="85"/>
      <c r="N65" s="85"/>
    </row>
    <row r="68" spans="1:14" ht="15" customHeight="1">
      <c r="A68" s="13" t="s">
        <v>753</v>
      </c>
      <c r="B68" s="13" t="s">
        <v>605</v>
      </c>
      <c r="C68" s="13" t="s">
        <v>754</v>
      </c>
      <c r="D68" s="13" t="s">
        <v>608</v>
      </c>
      <c r="E68" s="13" t="s">
        <v>755</v>
      </c>
      <c r="F68" s="13" t="s">
        <v>610</v>
      </c>
      <c r="G68" s="13" t="s">
        <v>756</v>
      </c>
      <c r="H68" s="13" t="s">
        <v>612</v>
      </c>
      <c r="I68" s="13" t="s">
        <v>757</v>
      </c>
      <c r="J68" s="13" t="s">
        <v>614</v>
      </c>
      <c r="K68" s="13" t="s">
        <v>758</v>
      </c>
      <c r="L68" s="13" t="s">
        <v>616</v>
      </c>
      <c r="M68" s="13" t="s">
        <v>759</v>
      </c>
      <c r="N68" s="13" t="s">
        <v>617</v>
      </c>
    </row>
    <row r="69" spans="1:14" ht="15">
      <c r="A69" s="124" t="s">
        <v>233</v>
      </c>
      <c r="B69" s="85">
        <v>276177</v>
      </c>
      <c r="C69" s="124" t="s">
        <v>233</v>
      </c>
      <c r="D69" s="85">
        <v>276177</v>
      </c>
      <c r="E69" s="124" t="s">
        <v>219</v>
      </c>
      <c r="F69" s="85">
        <v>44923</v>
      </c>
      <c r="G69" s="124" t="s">
        <v>217</v>
      </c>
      <c r="H69" s="85">
        <v>119886</v>
      </c>
      <c r="I69" s="124" t="s">
        <v>216</v>
      </c>
      <c r="J69" s="85">
        <v>123096</v>
      </c>
      <c r="K69" s="124" t="s">
        <v>236</v>
      </c>
      <c r="L69" s="85">
        <v>781</v>
      </c>
      <c r="M69" s="124" t="s">
        <v>235</v>
      </c>
      <c r="N69" s="85">
        <v>15383</v>
      </c>
    </row>
    <row r="70" spans="1:14" ht="15">
      <c r="A70" s="124" t="s">
        <v>216</v>
      </c>
      <c r="B70" s="85">
        <v>123096</v>
      </c>
      <c r="C70" s="124" t="s">
        <v>231</v>
      </c>
      <c r="D70" s="85">
        <v>61230</v>
      </c>
      <c r="E70" s="124" t="s">
        <v>218</v>
      </c>
      <c r="F70" s="85">
        <v>10784</v>
      </c>
      <c r="G70" s="124" t="s">
        <v>225</v>
      </c>
      <c r="H70" s="85">
        <v>45283</v>
      </c>
      <c r="I70" s="124" t="s">
        <v>213</v>
      </c>
      <c r="J70" s="85">
        <v>4519</v>
      </c>
      <c r="K70" s="124" t="s">
        <v>237</v>
      </c>
      <c r="L70" s="85">
        <v>333</v>
      </c>
      <c r="M70" s="124" t="s">
        <v>221</v>
      </c>
      <c r="N70" s="85">
        <v>14153</v>
      </c>
    </row>
    <row r="71" spans="1:14" ht="15">
      <c r="A71" s="124" t="s">
        <v>217</v>
      </c>
      <c r="B71" s="85">
        <v>119886</v>
      </c>
      <c r="C71" s="124" t="s">
        <v>234</v>
      </c>
      <c r="D71" s="85">
        <v>42362</v>
      </c>
      <c r="E71" s="124" t="s">
        <v>229</v>
      </c>
      <c r="F71" s="85">
        <v>10618</v>
      </c>
      <c r="G71" s="124" t="s">
        <v>226</v>
      </c>
      <c r="H71" s="85">
        <v>17560</v>
      </c>
      <c r="I71" s="124" t="s">
        <v>214</v>
      </c>
      <c r="J71" s="85">
        <v>213</v>
      </c>
      <c r="K71" s="124" t="s">
        <v>222</v>
      </c>
      <c r="L71" s="85">
        <v>189</v>
      </c>
      <c r="M71" s="124"/>
      <c r="N71" s="85"/>
    </row>
    <row r="72" spans="1:14" ht="15">
      <c r="A72" s="124" t="s">
        <v>231</v>
      </c>
      <c r="B72" s="85">
        <v>61230</v>
      </c>
      <c r="C72" s="124" t="s">
        <v>220</v>
      </c>
      <c r="D72" s="85">
        <v>8337</v>
      </c>
      <c r="E72" s="124" t="s">
        <v>228</v>
      </c>
      <c r="F72" s="85">
        <v>2711</v>
      </c>
      <c r="G72" s="124" t="s">
        <v>224</v>
      </c>
      <c r="H72" s="85">
        <v>7233</v>
      </c>
      <c r="I72" s="124" t="s">
        <v>215</v>
      </c>
      <c r="J72" s="85">
        <v>45</v>
      </c>
      <c r="K72" s="124"/>
      <c r="L72" s="85"/>
      <c r="M72" s="124"/>
      <c r="N72" s="85"/>
    </row>
    <row r="73" spans="1:14" ht="15">
      <c r="A73" s="124" t="s">
        <v>225</v>
      </c>
      <c r="B73" s="85">
        <v>45283</v>
      </c>
      <c r="C73" s="124" t="s">
        <v>232</v>
      </c>
      <c r="D73" s="85">
        <v>5199</v>
      </c>
      <c r="E73" s="124" t="s">
        <v>227</v>
      </c>
      <c r="F73" s="85">
        <v>1709</v>
      </c>
      <c r="G73" s="124"/>
      <c r="H73" s="85"/>
      <c r="I73" s="124"/>
      <c r="J73" s="85"/>
      <c r="K73" s="124"/>
      <c r="L73" s="85"/>
      <c r="M73" s="124"/>
      <c r="N73" s="85"/>
    </row>
    <row r="74" spans="1:14" ht="15">
      <c r="A74" s="124" t="s">
        <v>219</v>
      </c>
      <c r="B74" s="85">
        <v>44923</v>
      </c>
      <c r="C74" s="124" t="s">
        <v>212</v>
      </c>
      <c r="D74" s="85">
        <v>3040</v>
      </c>
      <c r="E74" s="124"/>
      <c r="F74" s="85"/>
      <c r="G74" s="124"/>
      <c r="H74" s="85"/>
      <c r="I74" s="124"/>
      <c r="J74" s="85"/>
      <c r="K74" s="124"/>
      <c r="L74" s="85"/>
      <c r="M74" s="124"/>
      <c r="N74" s="85"/>
    </row>
    <row r="75" spans="1:14" ht="15">
      <c r="A75" s="124" t="s">
        <v>234</v>
      </c>
      <c r="B75" s="85">
        <v>42362</v>
      </c>
      <c r="C75" s="124" t="s">
        <v>223</v>
      </c>
      <c r="D75" s="85">
        <v>2029</v>
      </c>
      <c r="E75" s="124"/>
      <c r="F75" s="85"/>
      <c r="G75" s="124"/>
      <c r="H75" s="85"/>
      <c r="I75" s="124"/>
      <c r="J75" s="85"/>
      <c r="K75" s="124"/>
      <c r="L75" s="85"/>
      <c r="M75" s="124"/>
      <c r="N75" s="85"/>
    </row>
    <row r="76" spans="1:14" ht="15">
      <c r="A76" s="124" t="s">
        <v>226</v>
      </c>
      <c r="B76" s="85">
        <v>17560</v>
      </c>
      <c r="C76" s="124" t="s">
        <v>230</v>
      </c>
      <c r="D76" s="85">
        <v>118</v>
      </c>
      <c r="E76" s="124"/>
      <c r="F76" s="85"/>
      <c r="G76" s="124"/>
      <c r="H76" s="85"/>
      <c r="I76" s="124"/>
      <c r="J76" s="85"/>
      <c r="K76" s="124"/>
      <c r="L76" s="85"/>
      <c r="M76" s="124"/>
      <c r="N76" s="85"/>
    </row>
    <row r="77" spans="1:14" ht="15">
      <c r="A77" s="124" t="s">
        <v>235</v>
      </c>
      <c r="B77" s="85">
        <v>15383</v>
      </c>
      <c r="C77" s="124"/>
      <c r="D77" s="85"/>
      <c r="E77" s="124"/>
      <c r="F77" s="85"/>
      <c r="G77" s="124"/>
      <c r="H77" s="85"/>
      <c r="I77" s="124"/>
      <c r="J77" s="85"/>
      <c r="K77" s="124"/>
      <c r="L77" s="85"/>
      <c r="M77" s="124"/>
      <c r="N77" s="85"/>
    </row>
    <row r="78" spans="1:14" ht="15">
      <c r="A78" s="124" t="s">
        <v>221</v>
      </c>
      <c r="B78" s="85">
        <v>14153</v>
      </c>
      <c r="C78" s="124"/>
      <c r="D78" s="85"/>
      <c r="E78" s="124"/>
      <c r="F78" s="85"/>
      <c r="G78" s="124"/>
      <c r="H78" s="85"/>
      <c r="I78" s="124"/>
      <c r="J78" s="85"/>
      <c r="K78" s="124"/>
      <c r="L78" s="85"/>
      <c r="M78" s="124"/>
      <c r="N78" s="85"/>
    </row>
  </sheetData>
  <hyperlinks>
    <hyperlink ref="A2" r:id="rId1" display="https://www.socialshakeupshow.com/video-ssu2019-speakers-summer-social-tips/#.XQJjwTn0tB8.twitter"/>
    <hyperlink ref="A3" r:id="rId2" display="https://www.socialshakeupshow.com/inside-social-shake-up-2019/"/>
    <hyperlink ref="A4" r:id="rId3" display="https://www.socialshakeupshow.com/inside-social-shake-up-2019/#.XQfxfyam5yg.twitter"/>
    <hyperlink ref="A5" r:id="rId4" display="https://thenewshackers.com/how-to-drive-successful-social-campaigns-according-to-top-brands-and-influencers/"/>
    <hyperlink ref="A6" r:id="rId5" display="https://www.nsd.se/bloggar/ledarbloggen/ssu-laddar-for-kongress/?blog=6811846&amp;entry=11270058"/>
    <hyperlink ref="A7" r:id="rId6" display="https://www.instagram.com/p/ByvwFMZpu7B/?igshid=1st4xfbv08fxe"/>
    <hyperlink ref="A8" r:id="rId7" display="https://twitter.com/everywherechris/status/1138415642724511744"/>
    <hyperlink ref="C2" r:id="rId8" display="https://www.socialshakeupshow.com/video-ssu2019-speakers-summer-social-tips/#.XQJjwTn0tB8.twitter"/>
    <hyperlink ref="C3" r:id="rId9" display="https://www.socialshakeupshow.com/inside-social-shake-up-2019/#.XQfxfyam5yg.twitter"/>
    <hyperlink ref="C4" r:id="rId10" display="https://www.socialshakeupshow.com/inside-social-shake-up-2019/"/>
    <hyperlink ref="C5" r:id="rId11" display="https://thenewshackers.com/how-to-drive-successful-social-campaigns-according-to-top-brands-and-influencers/"/>
    <hyperlink ref="E2" r:id="rId12" display="https://www.nsd.se/bloggar/ledarbloggen/ssu-laddar-for-kongress/?blog=6811846&amp;entry=11270058"/>
    <hyperlink ref="G2" r:id="rId13" display="https://www.instagram.com/p/ByvwFMZpu7B/?igshid=1st4xfbv08fxe"/>
    <hyperlink ref="G3" r:id="rId14" display="https://twitter.com/everywherechris/status/1138415642724511744"/>
  </hyperlinks>
  <printOptions/>
  <pageMargins left="0.7" right="0.7" top="0.75" bottom="0.75" header="0.3" footer="0.3"/>
  <pageSetup orientation="portrait" paperSize="9"/>
  <tableParts>
    <tablePart r:id="rId15"/>
    <tablePart r:id="rId22"/>
    <tablePart r:id="rId18"/>
    <tablePart r:id="rId16"/>
    <tablePart r:id="rId21"/>
    <tablePart r:id="rId17"/>
    <tablePart r:id="rId19"/>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2019-06-24T07:53:11Z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