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<sst xmlns="http://schemas.openxmlformats.org/spreadsheetml/2006/main" count="1251" uniqueCount="542">
  <si>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</si>
  <si>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</si>
  <si>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</si>
  <si>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</si>
  <si>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</si>
  <si>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</si>
  <si>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</si>
  <si>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</si>
  <si>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</si>
  <si>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</si>
  <si>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</si>
  <si>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</si>
  <si>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</si>
  <si>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</si>
  <si>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</si>
  <si>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</si>
  <si>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</si>
  <si>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</si>
  <si>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</si>
  <si>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</si>
  <si>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</si>
  <si>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</si>
  <si>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</si>
  <si>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</si>
  <si>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</si>
  <si>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</si>
  <si>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</si>
  <si>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</si>
  <si>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</si>
  <si>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</si>
  <si>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</si>
  <si>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</si>
  <si>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</si>
  <si>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</si>
  <si>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</si>
  <si>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</si>
  <si>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</si>
  <si>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</si>
  <si>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</si>
  <si>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</si>
  <si>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</si>
  <si>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</si>
  <si>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</si>
  <si>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</si>
  <si>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</si>
  <si>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</si>
  <si>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</si>
  <si>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</si>
  <si>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</si>
  <si>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</si>
  <si>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</si>
  <si>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</si>
  <si>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</si>
  <si>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</si>
  <si>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</si>
  <si>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</si>
  <si>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</si>
  <si>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</si>
  <si>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</si>
  <si>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</si>
  <si>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</si>
  <si>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</si>
  <si>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</si>
  <si>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</si>
  <si>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</si>
  <si>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</si>
  <si>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</si>
  <si>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</si>
  <si>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</si>
  <si>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</si>
  <si>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</si>
  <si>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</si>
  <si>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</si>
  <si>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</si>
  <si>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</si>
  <si>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</si>
  <si>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</si>
  <si>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</si>
  <si>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</si>
  <si>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</si>
  <si>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</si>
  <si>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</si>
  <si>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</si>
  <si>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</si>
  <si>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</si>
  <si>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</si>
  <si>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</si>
  <si>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</si>
  <si>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</si>
  <si>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</si>
  <si>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</si>
  <si>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</si>
  <si>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</si>
  <si>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</si>
  <si>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</si>
  <si>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</si>
  <si>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</si>
  <si>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</si>
  <si>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</si>
  <si>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</si>
  <si>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</si>
  <si>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</si>
  <si>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</si>
  <si>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</si>
  <si>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</si>
  <si>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</si>
  <si>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</si>
  <si>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</si>
  <si>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</si>
  <si>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</si>
  <si>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</si>
  <si>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</si>
  <si>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</si>
  <si>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</si>
  <si>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</si>
  <si>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</si>
  <si>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</si>
  <si>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</si>
  <si>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</si>
  <si>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</si>
  <si>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</si>
  <si>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</si>
  <si>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</si>
  <si>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</si>
  <si>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</si>
  <si>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</si>
  <si>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</si>
  <si>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</si>
  <si>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</si>
  <si>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</si>
  <si>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</si>
  <si>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</si>
  <si>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</si>
  <si>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</si>
  <si>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</si>
  <si>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</si>
  <si>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</si>
  <si>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</si>
  <si>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</si>
  <si>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</si>
  <si>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</si>
  <si>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</si>
  <si>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</si>
  <si>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</si>
  <si>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</si>
  <si>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</si>
  <si>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</si>
  <si>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</si>
  <si>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</si>
  <si>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</si>
  <si>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</si>
  <si>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</si>
  <si>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</si>
  <si>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</si>
  <si>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</si>
  <si>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</si>
  <si>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</si>
  <si>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</si>
  <si>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</si>
  <si>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</si>
  <si>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</si>
  <si>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</si>
  <si>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</si>
  <si>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</si>
  <si>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</si>
  <si>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</si>
  <si>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</si>
  <si>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</si>
  <si>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</si>
  <si>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</si>
  <si>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</si>
  <si>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</si>
  <si>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</si>
  <si>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</si>
  <si>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</si>
  <si>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</si>
  <si>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</si>
  <si>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</si>
  <si>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</si>
  <si>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</si>
  <si>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</si>
  <si>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</si>
  <si>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</si>
  <si>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</si>
  <si>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</si>
  <si>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</si>
  <si>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</si>
  <si>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</si>
  <si>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</si>
  <si>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</si>
  <si>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</si>
  <si>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</si>
  <si>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</si>
  <si>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</si>
  <si>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</si>
  <si>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</si>
  <si>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</si>
  <si>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</si>
  <si>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</si>
  <si>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</si>
  <si>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</si>
  <si>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</si>
  <si>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</si>
  <si>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</si>
  <si>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</si>
  <si>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</si>
  <si>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</si>
  <si>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</si>
  <si>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</si>
  <si>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</si>
  <si>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</si>
  <si>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</si>
  <si>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azerbaijan_life</t>
  </si>
  <si>
    <t>elyar_zeynalov</t>
  </si>
  <si>
    <t>neaj222</t>
  </si>
  <si>
    <t>djalilov_ismail</t>
  </si>
  <si>
    <t>ulviyyaali</t>
  </si>
  <si>
    <t>khalida83542131</t>
  </si>
  <si>
    <t>amnestyusa</t>
  </si>
  <si>
    <t>Mentions</t>
  </si>
  <si>
    <t>Replies to</t>
  </si>
  <si>
    <t>Mkhitaryan Üçün Susma
#BoycottBaku #ElinaÜçünSusma #Mkhitaryan #Arsenal #Baku</t>
  </si>
  <si>
    <t>Beynəlxalq uşaqlar günündə Elinanı bir də xatırlayaq. Elina həmin o günahsız uşaqdır ki, ağır vəziyyətdə yardım gecikdiyinə görə nə Səbail rayon icra hakimi Xalidə Bayramova cəzalandırıldı, hətta vəzifədə qaldı, nə də məktəb direktoru layiqli cəzasını aldı.
#elinaüçünsusma</t>
  </si>
  <si>
    <t>Her il 1 iyun menim üçün sevincli ve şen bir gündür, lakin Elinanın yaşadıqları ve hele de edaletli neticeye gelinmememsi menim üçün bu günün deyerini sıfıra endirir
#ElinaÜçünSusma #1iyun #uşaqlargünü</t>
  </si>
  <si>
    <t>Интервью (на русском языке) с мамой покойной 14-летней Элины Гаджиевой, которая погибла в результате того, что директор школы 2 часа не вызывала ей скорую. #elinaüçünsusma #elinaucunsusma #bullinqəson    https://t.co/CqjKaGF3st</t>
  </si>
  <si>
    <t>RT @djalilov_ismail: Интервью (на русском языке) с мамой покойной 14-летней Элины Гаджиевой, которая погибла в результате того, что директо…</t>
  </si>
  <si>
    <t>@amnestyusa #Freethemall from Azerbaijan, #ELINAÜÇÜNSUSMA</t>
  </si>
  <si>
    <t>https://www.youtube.com/watch?v=PkqxyFZfmoM&amp;feature=youtu.be</t>
  </si>
  <si>
    <t>youtube.com</t>
  </si>
  <si>
    <t>boycottbaku elinaüçünsusma mkhitaryan arsenal baku</t>
  </si>
  <si>
    <t>elinaüçünsusma</t>
  </si>
  <si>
    <t>elinaüçünsusma 1iyun uşaqlargünü</t>
  </si>
  <si>
    <t>elinaüçünsusma elinaucunsusma bullinqəson</t>
  </si>
  <si>
    <t>freethemall elinaüçünsusma</t>
  </si>
  <si>
    <t>http://pbs.twimg.com/profile_images/1005796511605592069/XNhh_eKf_normal.jpg</t>
  </si>
  <si>
    <t>http://pbs.twimg.com/profile_images/849139574857183233/ynMlUK2U_normal.jpg</t>
  </si>
  <si>
    <t>http://pbs.twimg.com/profile_images/2012676837/getImage_normal.jpg</t>
  </si>
  <si>
    <t>http://pbs.twimg.com/profile_images/1028240000427679744/aY-6AwNq_normal.jpg</t>
  </si>
  <si>
    <t>http://pbs.twimg.com/profile_images/1132963220463996928/B0VkTbnx_normal.jpg</t>
  </si>
  <si>
    <t>http://pbs.twimg.com/profile_images/1086673156977381376/bDvCdX8I_normal.jpg</t>
  </si>
  <si>
    <t>https://twitter.com/#!/azerbaijan_life/status/1132256185002807297</t>
  </si>
  <si>
    <t>https://twitter.com/#!/elyar_zeynalov/status/1134550324067393536</t>
  </si>
  <si>
    <t>https://twitter.com/#!/neaj222/status/1134712782379769856</t>
  </si>
  <si>
    <t>https://twitter.com/#!/djalilov_ismail/status/1136772645175922690</t>
  </si>
  <si>
    <t>https://twitter.com/#!/ulviyyaali/status/1136920528411877376</t>
  </si>
  <si>
    <t>https://twitter.com/#!/khalida83542131/status/1137093497666904064</t>
  </si>
  <si>
    <t>1132256185002807297</t>
  </si>
  <si>
    <t>1134550324067393536</t>
  </si>
  <si>
    <t>1134712782379769856</t>
  </si>
  <si>
    <t>1136772645175922690</t>
  </si>
  <si>
    <t>1136920528411877376</t>
  </si>
  <si>
    <t>1137093497666904064</t>
  </si>
  <si>
    <t>1137045055083024384</t>
  </si>
  <si>
    <t/>
  </si>
  <si>
    <t>16153562</t>
  </si>
  <si>
    <t>tr</t>
  </si>
  <si>
    <t>ru</t>
  </si>
  <si>
    <t>en</t>
  </si>
  <si>
    <t>Twitter Web Client</t>
  </si>
  <si>
    <t>Twitter for Android</t>
  </si>
  <si>
    <t>Facebook</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</si>
  <si>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</si>
  <si>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</si>
  <si>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</si>
  <si>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</si>
  <si>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</si>
  <si>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</si>
  <si>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</si>
  <si>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</si>
  <si>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</si>
  <si>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</si>
  <si>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</si>
  <si>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</si>
  <si>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</si>
  <si>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</si>
  <si>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</si>
  <si>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</si>
  <si>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</si>
  <si>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</si>
  <si>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</si>
  <si>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</si>
  <si>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</si>
  <si>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</si>
  <si>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アゼルバイジャン移住ガイド</t>
  </si>
  <si>
    <t>Elyar Zeynalov</t>
  </si>
  <si>
    <t>Najiba Rafizade</t>
  </si>
  <si>
    <t>Ismail Djalilov</t>
  </si>
  <si>
    <t>Ulviyya Ali</t>
  </si>
  <si>
    <t>Khalida</t>
  </si>
  <si>
    <t>Amnesty International</t>
  </si>
  <si>
    <t>アゼルバイジャンで格安プチヨーロッパ移住生活を送る方法を紹介。日本を脱出しましょう！最短１ヶ月以内で居住権を取得可能。永住権取得方法も紹介。首都バクーより現地生活をレポート。日本人の知らないこのユニークな移住先に興味を持って頂けたら幸いです。まずは観光でも。</t>
  </si>
  <si>
    <t>Medical resident</t>
  </si>
  <si>
    <t>RT ≠ endorsement. amateur writer, comedian, journalist, linguist. #LGBT rights, USSR, AZE, Turkey, #humanrights, pragmatic in views, idealist in aspirations.</t>
  </si>
  <si>
    <t>#Humanrights activist / Citizen #journalist / #Azerbaijan https://t.co/52fZpX0T0Z</t>
  </si>
  <si>
    <t>We've been fighting the bad guys since 1961 - you can join us! Official Amnesty International USA profile - RTs≠endorsements.</t>
  </si>
  <si>
    <t>Azerbaijan</t>
  </si>
  <si>
    <t>Washington, DC</t>
  </si>
  <si>
    <t>Baku, Azerbaijan</t>
  </si>
  <si>
    <t>New York</t>
  </si>
  <si>
    <t>https://t.co/87KOSXzceW</t>
  </si>
  <si>
    <t>https://t.co/bHRVNG2mpp</t>
  </si>
  <si>
    <t>https://t.co/hNPC2OrAYm</t>
  </si>
  <si>
    <t>https://t.co/PvSEAYcDvS</t>
  </si>
  <si>
    <t>https://t.co/8v5UnhYxWr</t>
  </si>
  <si>
    <t>https://pbs.twimg.com/profile_banners/1005789694242590726/1528635507</t>
  </si>
  <si>
    <t>https://pbs.twimg.com/profile_banners/3303121306/1451253784</t>
  </si>
  <si>
    <t>https://pbs.twimg.com/profile_banners/979961025784156160/1540566923</t>
  </si>
  <si>
    <t>https://pbs.twimg.com/profile_banners/814914824/1553175197</t>
  </si>
  <si>
    <t>https://pbs.twimg.com/profile_banners/16153562/1460403087</t>
  </si>
  <si>
    <t>ja</t>
  </si>
  <si>
    <t>http://abs.twimg.com/images/themes/theme1/bg.png</t>
  </si>
  <si>
    <t>http://abs.twimg.com/images/themes/theme14/bg.gif</t>
  </si>
  <si>
    <t>http://pbs.twimg.com/profile_images/1136984356029960194/BNNe4N7t_normal.png</t>
  </si>
  <si>
    <t>Open Twitter Page for This Person</t>
  </si>
  <si>
    <t>https://twitter.com/azerbaijan_life</t>
  </si>
  <si>
    <t>https://twitter.com/elyar_zeynalov</t>
  </si>
  <si>
    <t>https://twitter.com/neaj222</t>
  </si>
  <si>
    <t>https://twitter.com/djalilov_ismail</t>
  </si>
  <si>
    <t>https://twitter.com/ulviyyaali</t>
  </si>
  <si>
    <t>https://twitter.com/khalida83542131</t>
  </si>
  <si>
    <t>https://twitter.com/amnestyusa</t>
  </si>
  <si>
    <t>azerbaijan_life
Mkhitaryan Üçün Susma #BoycottBaku
#ElinaÜçünSusma #Mkhitaryan #Arsenal
#Baku</t>
  </si>
  <si>
    <t>elyar_zeynalov
Beynəlxalq uşaqlar günündə Elinanı
bir də xatırlayaq. Elina həmin
o günahsız uşaqdır ki, ağır vəziyyətdə
yardım gecikdiyinə görə nə Səbail
rayon icra hakimi Xalidə Bayramova
cəzalandırıldı, hətta vəzifədə
qaldı, nə də məktəb direktoru layiqli
cəzasını aldı. #elinaüçünsusma</t>
  </si>
  <si>
    <t>neaj222
Her il 1 iyun menim üçün sevincli
ve şen bir gündür, lakin Elinanın
yaşadıqları ve hele de edaletli
neticeye gelinmememsi menim üçün
bu günün deyerini sıfıra endirir
#ElinaÜçünSusma #1iyun #uşaqlargünü</t>
  </si>
  <si>
    <t>djalilov_ismail
Интервью (на русском языке) с мамой
покойной 14-летней Элины Гаджиевой,
которая погибла в результате того,
что директор школы 2 часа не вызывала
ей скорую. #elinaüçünsusma #elinaucunsusma
#bullinqəson https://t.co/CqjKaGF3st</t>
  </si>
  <si>
    <t>ulviyyaali
RT @djalilov_ismail: Интервью (на
русском языке) с мамой покойной
14-летней Элины Гаджиевой, которая
погибла в результате того, что
директо…</t>
  </si>
  <si>
    <t>khalida83542131
@amnestyusa #Freethemall from Azerbaijan,
#ELINAÜÇÜNSUSMA</t>
  </si>
  <si>
    <t xml:space="preserve">amnestyusa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</si>
  <si>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</si>
  <si>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</si>
  <si>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</si>
  <si>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</si>
  <si>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</si>
  <si>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</si>
  <si>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</si>
  <si>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</si>
  <si>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</si>
  <si>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</si>
  <si>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</si>
  <si>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</si>
  <si>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</si>
  <si>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</si>
  <si>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</si>
  <si>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</si>
  <si>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</si>
  <si>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</si>
  <si>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</si>
  <si>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</si>
  <si>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</si>
  <si>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</si>
  <si>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</si>
  <si>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</si>
  <si>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</si>
  <si>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</si>
  <si>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</si>
  <si>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</si>
  <si>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</si>
  <si>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</si>
  <si>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</si>
  <si>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</si>
  <si>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</si>
  <si>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</si>
  <si>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</si>
  <si>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</si>
  <si>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</si>
  <si>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</si>
  <si>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</si>
  <si>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</si>
  <si>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</si>
  <si>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</si>
  <si>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</si>
  <si>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</si>
  <si>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</si>
  <si>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</si>
  <si>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</si>
  <si>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</si>
  <si>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</si>
  <si>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</si>
  <si>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</si>
  <si>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</si>
  <si>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</si>
  <si>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</si>
  <si>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</si>
  <si>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</si>
  <si>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</si>
  <si>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</si>
  <si>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</si>
  <si>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</si>
  <si>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</si>
  <si>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</si>
  <si>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</si>
  <si>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</si>
  <si>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</si>
  <si>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</si>
  <si>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</si>
  <si>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</si>
  <si>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</si>
  <si>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</si>
  <si>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</si>
  <si>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freethemall</t>
  </si>
  <si>
    <t>elinaucunsusma</t>
  </si>
  <si>
    <t>bullinqəson</t>
  </si>
  <si>
    <t>1iyun</t>
  </si>
  <si>
    <t>uşaqlargünü</t>
  </si>
  <si>
    <t>boycottbaku</t>
  </si>
  <si>
    <t>mkhitaryan</t>
  </si>
  <si>
    <t>arsenal</t>
  </si>
  <si>
    <t>baku</t>
  </si>
  <si>
    <t>Top Hashtags in Tweet in G1</t>
  </si>
  <si>
    <t>Top Hashtags in Tweet in G2</t>
  </si>
  <si>
    <t>Top Hashtags in Tweet in G3</t>
  </si>
  <si>
    <t>Top Hashtags in Tweet</t>
  </si>
  <si>
    <t>elinaüçünsusma boycottbaku mkhitaryan arsenal baku 1iyun uşaqlargünü</t>
  </si>
  <si>
    <t>Top Words in Tweet in Entire Graph</t>
  </si>
  <si>
    <t>Words in Sentiment List#1: Positive</t>
  </si>
  <si>
    <t>Words in Sentiment List#2: Negative</t>
  </si>
  <si>
    <t>Words in Sentiment List#3: Angry/Violent</t>
  </si>
  <si>
    <t>Non-categorized Words</t>
  </si>
  <si>
    <t>Total Words</t>
  </si>
  <si>
    <t>#elinaüçünsusma</t>
  </si>
  <si>
    <t>üçün</t>
  </si>
  <si>
    <t>интервью</t>
  </si>
  <si>
    <t>на</t>
  </si>
  <si>
    <t>русском</t>
  </si>
  <si>
    <t>Top Words in Tweet in G1</t>
  </si>
  <si>
    <t>bir</t>
  </si>
  <si>
    <t>də</t>
  </si>
  <si>
    <t>nə</t>
  </si>
  <si>
    <t>menim</t>
  </si>
  <si>
    <t>ve</t>
  </si>
  <si>
    <t>Top Words in Tweet in G2</t>
  </si>
  <si>
    <t>Top Words in Tweet in G3</t>
  </si>
  <si>
    <t>языке</t>
  </si>
  <si>
    <t>с</t>
  </si>
  <si>
    <t>мамой</t>
  </si>
  <si>
    <t>покойной</t>
  </si>
  <si>
    <t>14</t>
  </si>
  <si>
    <t>летней</t>
  </si>
  <si>
    <t>элины</t>
  </si>
  <si>
    <t>Top Words in Tweet</t>
  </si>
  <si>
    <t>üçün #elinaüçünsusma bir də nə menim ve</t>
  </si>
  <si>
    <t>интервью на русском языке с мамой покойной 14 летней элины</t>
  </si>
  <si>
    <t>Top Word Pairs in Tweet in Entire Graph</t>
  </si>
  <si>
    <t>интервью,на</t>
  </si>
  <si>
    <t>на,русском</t>
  </si>
  <si>
    <t>русском,языке</t>
  </si>
  <si>
    <t>языке,с</t>
  </si>
  <si>
    <t>с,мамой</t>
  </si>
  <si>
    <t>мамой,покойной</t>
  </si>
  <si>
    <t>покойной,14</t>
  </si>
  <si>
    <t>14,летней</t>
  </si>
  <si>
    <t>летней,элины</t>
  </si>
  <si>
    <t>элины,гаджиевой</t>
  </si>
  <si>
    <t>Top Word Pairs in Tweet in G1</t>
  </si>
  <si>
    <t>menim,üçün</t>
  </si>
  <si>
    <t>Top Word Pairs in Tweet in G2</t>
  </si>
  <si>
    <t>Top Word Pairs in Tweet in G3</t>
  </si>
  <si>
    <t>Top Word Pairs in Tweet</t>
  </si>
  <si>
    <t>интервью,на  на,русском  русском,языке  языке,с  с,мамой  мамой,покойной  покойной,14  14,летней  летней,элины  элины,гаджиевой</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</si>
  <si>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</si>
  <si>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</si>
  <si>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</si>
  <si>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</si>
  <si>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</si>
  <si>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</si>
  <si>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</si>
  <si>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</si>
  <si>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</si>
  <si>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</si>
  <si>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</si>
  <si>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</si>
  <si>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</si>
  <si>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</si>
  <si>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</si>
  <si>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elyar_zeynalov neaj222 azerbaijan_life</t>
  </si>
  <si>
    <t>amnestyusa khalida83542131</t>
  </si>
  <si>
    <t>ulviyyaali djalilov_ismail</t>
  </si>
  <si>
    <t>Top URLs in Tweet by Count</t>
  </si>
  <si>
    <t>Top URLs in Tweet by Salience</t>
  </si>
  <si>
    <t>Top Domains in Tweet by Count</t>
  </si>
  <si>
    <t>Top Domains in Tweet by Salience</t>
  </si>
  <si>
    <t>Top Hashtags in Tweet by Count</t>
  </si>
  <si>
    <t>Top Hashtags in Tweet by Salience</t>
  </si>
  <si>
    <t>Top Words in Tweet by Count</t>
  </si>
  <si>
    <t>mkhitaryan üçün susma #boycottbaku #elinaüçünsusma #mkhitaryan #arsenal #baku</t>
  </si>
  <si>
    <t>də nə beynəlxalq uşaqlar günündə elinanı bir xatırlayaq elina həmin</t>
  </si>
  <si>
    <t>menim üçün ve il 1 iyun sevincli şen bir gündür</t>
  </si>
  <si>
    <t>djalilov_ismail интервью на русском языке с мамой покойной 14 летней</t>
  </si>
  <si>
    <t>amnestyusa #freethemall azerbaijan #elinaüçünsusma</t>
  </si>
  <si>
    <t>Top Words in Tweet by Salience</t>
  </si>
  <si>
    <t>Top Word Pairs in Tweet by Count</t>
  </si>
  <si>
    <t>mkhitaryan,üçün  üçün,susma  susma,#boycottbaku  #boycottbaku,#elinaüçünsusma  #elinaüçünsusma,#mkhitaryan  #mkhitaryan,#arsenal  #arsenal,#baku</t>
  </si>
  <si>
    <t>beynəlxalq,uşaqlar  uşaqlar,günündə  günündə,elinanı  elinanı,bir  bir,də  də,xatırlayaq  xatırlayaq,elina  elina,həmin  həmin,o  o,günahsız</t>
  </si>
  <si>
    <t>menim,üçün  il,1  1,iyun  iyun,menim  üçün,sevincli  sevincli,ve  ve,şen  şen,bir  bir,gündür  gündür,lakin</t>
  </si>
  <si>
    <t>djalilov_ismail,интервью  интервью,на  на,русском  русском,языке  языке,с  с,мамой  мамой,покойной  покойной,14  14,летней  летней,элины</t>
  </si>
  <si>
    <t>amnestyusa,#freethemall  #freethemall,azerbaijan  azerbaijan,#elinaüçünsusma</t>
  </si>
  <si>
    <t>Top Word Pairs in Tweet by Salience</t>
  </si>
  <si>
    <t>Word</t>
  </si>
  <si>
    <t>гаджиевой</t>
  </si>
  <si>
    <t>которая</t>
  </si>
  <si>
    <t>погибла</t>
  </si>
  <si>
    <t>в</t>
  </si>
  <si>
    <t>результате</t>
  </si>
  <si>
    <t>того</t>
  </si>
  <si>
    <t>что</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</si>
  <si>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</si>
  <si>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</si>
  <si>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</si>
  <si>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</si>
  <si>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</si>
  <si>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</si>
  <si>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</si>
  <si>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</si>
  <si>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</si>
  <si>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</si>
  <si>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</si>
  <si>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</si>
  <si>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</si>
  <si>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</si>
  <si>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</si>
  <si>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</si>
  <si>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</si>
  <si>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</si>
  <si>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</si>
  <si>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</si>
  <si>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</si>
  <si>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</si>
  <si>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</si>
  <si>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</si>
  <si>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</si>
  <si>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</si>
  <si>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</si>
  <si>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</si>
  <si>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</si>
  <si>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</si>
  <si>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</si>
  <si>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</si>
  <si>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G1: üçün #elinaüçünsusma bir də nə menim ve</t>
  </si>
  <si>
    <t>G3: интервью на русском языке с мамой покойной 14 летней элины</t>
  </si>
  <si>
    <t>Autofill Workbook Results</t>
  </si>
  <si>
    <t>Edge Weight▓1▓1▓0▓True▓Gray▓Red▓▓Edge Weight▓1▓1▓0▓3▓10▓False▓Edge Weight▓1▓1▓0▓35▓12▓False▓▓0▓0▓0▓True▓Black▓Black▓▓Followers▓0▓6624▓0▓162▓1000▓False▓▓0▓0▓0▓0▓0▓False▓▓0▓0▓0▓0▓0▓False▓▓0▓0▓0▓0▓0▓False</t>
  </si>
  <si>
    <t>GraphSource░GraphServerTwitterSearch▓GraphTerm░%23Elina%C3%BC%C3%A7%C3%BCnsusma▓ImportDescription░The graph represents a network of 7 Twitter users whose tweets in the requested range contained "%23Elina%C3%BC%C3%A7%C3%BCnsusma", or who were replied to or mentioned in those tweets.  The network was obtained from the NodeXL Graph Server on Saturday, 08 June 2019 at 21:11 UTC.
The requested start date was Saturday, 08 June 2019 at 00:01 UTC and the maximum number of days (going backward) was 14.
The maximum number of tweets collected was 5,000.
The tweets in the network were tweeted over the 13-day, 8-hour, 21-minute period from Saturday, 25 May 2019 at 12:04 UTC to Friday, 07 June 2019 at 20:26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</si>
</sst>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22580"/>
        <c:axId val="9203221"/>
      </c:barChart>
      <c:catAx>
        <c:axId val="10225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203221"/>
        <c:crosses val="autoZero"/>
        <c:auto val="1"/>
        <c:lblOffset val="100"/>
        <c:noMultiLvlLbl val="0"/>
      </c:catAx>
      <c:valAx>
        <c:axId val="9203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2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%23Elina%C3%BC%C3%A7%C3%BCnsusma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5/25/2019 12:04</c:v>
                </c:pt>
                <c:pt idx="1">
                  <c:v>5/31/2019 20:00</c:v>
                </c:pt>
                <c:pt idx="2">
                  <c:v>6/1/2019 6:46</c:v>
                </c:pt>
                <c:pt idx="3">
                  <c:v>6/6/2019 23:11</c:v>
                </c:pt>
                <c:pt idx="4">
                  <c:v>6/7/2019 8:59</c:v>
                </c:pt>
                <c:pt idx="5">
                  <c:v>6/7/2019 20:26</c:v>
                </c:pt>
              </c:strCache>
            </c:strRef>
          </c:cat>
          <c:val>
            <c:numRef>
              <c:f>'Time Series'!$B$26:$B$32</c:f>
              <c:numCache>
                <c:formatCode>General</c:formatCode>
                <c:ptCount val="6"/>
                <c:pt idx="0">
                  <c:v>1</c:v>
                </c:pt>
                <c:pt idx="1">
                  <c:v>1</c:v>
                </c:pt>
                <c:pt idx="2">
                  <c:v>1</c:v>
                </c:pt>
                <c:pt idx="3">
                  <c:v>1</c:v>
                </c:pt>
                <c:pt idx="4">
                  <c:v>1</c:v>
                </c:pt>
                <c:pt idx="5">
                  <c:v>1</c:v>
                </c:pt>
              </c:numCache>
            </c:numRef>
          </c:val>
        </c:ser>
        <c:axId val="56166798"/>
        <c:axId val="35739135"/>
      </c:barChart>
      <c:catAx>
        <c:axId val="56166798"/>
        <c:scaling>
          <c:orientation val="minMax"/>
        </c:scaling>
        <c:axPos val="b"/>
        <c:delete val="0"/>
        <c:numFmt formatCode="General" sourceLinked="1"/>
        <c:majorTickMark val="out"/>
        <c:minorTickMark val="none"/>
        <c:tickLblPos val="nextTo"/>
        <c:crossAx val="35739135"/>
        <c:crosses val="autoZero"/>
        <c:auto val="1"/>
        <c:lblOffset val="100"/>
        <c:noMultiLvlLbl val="0"/>
      </c:catAx>
      <c:valAx>
        <c:axId val="35739135"/>
        <c:scaling>
          <c:orientation val="minMax"/>
        </c:scaling>
        <c:axPos val="l"/>
        <c:majorGridlines/>
        <c:delete val="0"/>
        <c:numFmt formatCode="General" sourceLinked="1"/>
        <c:majorTickMark val="out"/>
        <c:minorTickMark val="none"/>
        <c:tickLblPos val="nextTo"/>
        <c:crossAx val="561667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720126"/>
        <c:axId val="7263407"/>
      </c:barChart>
      <c:catAx>
        <c:axId val="157201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63407"/>
        <c:crosses val="autoZero"/>
        <c:auto val="1"/>
        <c:lblOffset val="100"/>
        <c:noMultiLvlLbl val="0"/>
      </c:catAx>
      <c:valAx>
        <c:axId val="7263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20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370664"/>
        <c:axId val="51465065"/>
      </c:barChart>
      <c:catAx>
        <c:axId val="65370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465065"/>
        <c:crosses val="autoZero"/>
        <c:auto val="1"/>
        <c:lblOffset val="100"/>
        <c:noMultiLvlLbl val="0"/>
      </c:catAx>
      <c:valAx>
        <c:axId val="51465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70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532402"/>
        <c:axId val="7920707"/>
      </c:barChart>
      <c:catAx>
        <c:axId val="605324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920707"/>
        <c:crosses val="autoZero"/>
        <c:auto val="1"/>
        <c:lblOffset val="100"/>
        <c:noMultiLvlLbl val="0"/>
      </c:catAx>
      <c:valAx>
        <c:axId val="7920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2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77500"/>
        <c:axId val="37597501"/>
      </c:barChart>
      <c:catAx>
        <c:axId val="4177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597501"/>
        <c:crosses val="autoZero"/>
        <c:auto val="1"/>
        <c:lblOffset val="100"/>
        <c:noMultiLvlLbl val="0"/>
      </c:catAx>
      <c:valAx>
        <c:axId val="3759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7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33190"/>
        <c:axId val="25498711"/>
      </c:barChart>
      <c:catAx>
        <c:axId val="2833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98711"/>
        <c:crosses val="autoZero"/>
        <c:auto val="1"/>
        <c:lblOffset val="100"/>
        <c:noMultiLvlLbl val="0"/>
      </c:catAx>
      <c:valAx>
        <c:axId val="25498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3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161808"/>
        <c:axId val="52129681"/>
      </c:barChart>
      <c:catAx>
        <c:axId val="281618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129681"/>
        <c:crosses val="autoZero"/>
        <c:auto val="1"/>
        <c:lblOffset val="100"/>
        <c:noMultiLvlLbl val="0"/>
      </c:catAx>
      <c:valAx>
        <c:axId val="5212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1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513946"/>
        <c:axId val="61754603"/>
      </c:barChart>
      <c:catAx>
        <c:axId val="665139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54603"/>
        <c:crosses val="autoZero"/>
        <c:auto val="1"/>
        <c:lblOffset val="100"/>
        <c:noMultiLvlLbl val="0"/>
      </c:catAx>
      <c:valAx>
        <c:axId val="61754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13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920516"/>
        <c:axId val="36066917"/>
      </c:barChart>
      <c:catAx>
        <c:axId val="18920516"/>
        <c:scaling>
          <c:orientation val="minMax"/>
        </c:scaling>
        <c:axPos val="b"/>
        <c:delete val="1"/>
        <c:majorTickMark val="out"/>
        <c:minorTickMark val="none"/>
        <c:tickLblPos val="none"/>
        <c:crossAx val="36066917"/>
        <c:crosses val="autoZero"/>
        <c:auto val="1"/>
        <c:lblOffset val="100"/>
        <c:noMultiLvlLbl val="0"/>
      </c:catAx>
      <c:valAx>
        <c:axId val="36066917"/>
        <c:scaling>
          <c:orientation val="minMax"/>
        </c:scaling>
        <c:axPos val="l"/>
        <c:delete val="1"/>
        <c:majorTickMark val="out"/>
        <c:minorTickMark val="none"/>
        <c:tickLblPos val="none"/>
        <c:crossAx val="189205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Smith" refreshedVersion="5">
  <cacheSource type="worksheet">
    <worksheetSource ref="A2:BL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boycottbaku elinaüçünsusma mkhitaryan arsenal baku"/>
        <s v="elinaüçünsusma"/>
        <s v="elinaüçünsusma 1iyun uşaqlargünü"/>
        <s v="elinaüçünsusma elinaucunsusma bullinqəson"/>
        <m/>
        <s v="freethemall elinaüçünsusm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19-05-25T12:04:45.000"/>
        <d v="2019-05-31T20:00:50.000"/>
        <d v="2019-06-01T06:46:23.000"/>
        <d v="2019-06-06T23:11:33.000"/>
        <d v="2019-06-07T08:59:11.000"/>
        <d v="2019-06-07T20:26:3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azerbaijan_life"/>
    <s v="azerbaijan_life"/>
    <m/>
    <m/>
    <m/>
    <m/>
    <m/>
    <m/>
    <m/>
    <m/>
    <s v="No"/>
    <n v="3"/>
    <m/>
    <m/>
    <x v="0"/>
    <d v="2019-05-25T12:04:45.000"/>
    <s v="Mkhitaryan Üçün Susma_x000a_#BoycottBaku #ElinaÜçünSusma #Mkhitaryan #Arsenal #Baku"/>
    <m/>
    <m/>
    <x v="0"/>
    <m/>
    <s v="http://pbs.twimg.com/profile_images/1005796511605592069/XNhh_eKf_normal.jpg"/>
    <x v="0"/>
    <s v="https://twitter.com/#!/azerbaijan_life/status/1132256185002807297"/>
    <m/>
    <m/>
    <s v="1132256185002807297"/>
    <m/>
    <b v="0"/>
    <n v="1"/>
    <s v=""/>
    <b v="0"/>
    <s v="tr"/>
    <m/>
    <s v=""/>
    <b v="0"/>
    <n v="0"/>
    <s v=""/>
    <s v="Twitter Web Client"/>
    <b v="0"/>
    <s v="1132256185002807297"/>
    <s v="Tweet"/>
    <n v="0"/>
    <n v="0"/>
    <m/>
    <m/>
    <m/>
    <m/>
    <m/>
    <m/>
    <m/>
    <m/>
    <n v="1"/>
    <s v="1"/>
    <s v="1"/>
    <n v="0"/>
    <n v="0"/>
    <n v="0"/>
    <n v="0"/>
    <n v="0"/>
    <n v="0"/>
    <n v="8"/>
    <n v="100"/>
    <n v="8"/>
  </r>
  <r>
    <s v="elyar_zeynalov"/>
    <s v="elyar_zeynalov"/>
    <m/>
    <m/>
    <m/>
    <m/>
    <m/>
    <m/>
    <m/>
    <m/>
    <s v="No"/>
    <n v="4"/>
    <m/>
    <m/>
    <x v="0"/>
    <d v="2019-05-31T20:00:50.000"/>
    <s v="Beynəlxalq uşaqlar günündə Elinanı bir də xatırlayaq. Elina həmin o günahsız uşaqdır ki, ağır vəziyyətdə yardım gecikdiyinə görə nə Səbail rayon icra hakimi Xalidə Bayramova cəzalandırıldı, hətta vəzifədə qaldı, nə də məktəb direktoru layiqli cəzasını aldı._x000a_#elinaüçünsusma"/>
    <m/>
    <m/>
    <x v="1"/>
    <m/>
    <s v="http://pbs.twimg.com/profile_images/849139574857183233/ynMlUK2U_normal.jpg"/>
    <x v="1"/>
    <s v="https://twitter.com/#!/elyar_zeynalov/status/1134550324067393536"/>
    <m/>
    <m/>
    <s v="1134550324067393536"/>
    <m/>
    <b v="0"/>
    <n v="0"/>
    <s v=""/>
    <b v="0"/>
    <s v="tr"/>
    <m/>
    <s v=""/>
    <b v="0"/>
    <n v="0"/>
    <s v=""/>
    <s v="Twitter for Android"/>
    <b v="0"/>
    <s v="1134550324067393536"/>
    <s v="Tweet"/>
    <n v="0"/>
    <n v="0"/>
    <m/>
    <m/>
    <m/>
    <m/>
    <m/>
    <m/>
    <m/>
    <m/>
    <n v="1"/>
    <s v="1"/>
    <s v="1"/>
    <n v="0"/>
    <n v="0"/>
    <n v="0"/>
    <n v="0"/>
    <n v="0"/>
    <n v="0"/>
    <n v="37"/>
    <n v="100"/>
    <n v="37"/>
  </r>
  <r>
    <s v="neaj222"/>
    <s v="neaj222"/>
    <m/>
    <m/>
    <m/>
    <m/>
    <m/>
    <m/>
    <m/>
    <m/>
    <s v="No"/>
    <n v="5"/>
    <m/>
    <m/>
    <x v="0"/>
    <d v="2019-06-01T06:46:23.000"/>
    <s v="Her il 1 iyun menim üçün sevincli ve şen bir gündür, lakin Elinanın yaşadıqları ve hele de edaletli neticeye gelinmememsi menim üçün bu günün deyerini sıfıra endirir_x000a_#ElinaÜçünSusma #1iyun #uşaqlargünü"/>
    <m/>
    <m/>
    <x v="2"/>
    <m/>
    <s v="http://pbs.twimg.com/profile_images/2012676837/getImage_normal.jpg"/>
    <x v="2"/>
    <s v="https://twitter.com/#!/neaj222/status/1134712782379769856"/>
    <m/>
    <m/>
    <s v="1134712782379769856"/>
    <m/>
    <b v="0"/>
    <n v="0"/>
    <s v=""/>
    <b v="0"/>
    <s v="tr"/>
    <m/>
    <s v=""/>
    <b v="0"/>
    <n v="0"/>
    <s v=""/>
    <s v="Facebook"/>
    <b v="0"/>
    <s v="1134712782379769856"/>
    <s v="Tweet"/>
    <n v="0"/>
    <n v="0"/>
    <m/>
    <m/>
    <m/>
    <m/>
    <m/>
    <m/>
    <m/>
    <m/>
    <n v="1"/>
    <s v="1"/>
    <s v="1"/>
    <n v="0"/>
    <n v="0"/>
    <n v="0"/>
    <n v="0"/>
    <n v="0"/>
    <n v="0"/>
    <n v="30"/>
    <n v="100"/>
    <n v="30"/>
  </r>
  <r>
    <s v="djalilov_ismail"/>
    <s v="djalilov_ismail"/>
    <m/>
    <m/>
    <m/>
    <m/>
    <m/>
    <m/>
    <m/>
    <m/>
    <s v="No"/>
    <n v="6"/>
    <m/>
    <m/>
    <x v="0"/>
    <d v="2019-06-06T23:11:33.000"/>
    <s v="Интервью (на русском языке) с мамой покойной 14-летней Элины Гаджиевой, которая погибла в результате того, что директор школы 2 часа не вызывала ей скорую. #elinaüçünsusma #elinaucunsusma #bullinqəson    https://t.co/CqjKaGF3st"/>
    <s v="https://www.youtube.com/watch?v=PkqxyFZfmoM&amp;feature=youtu.be"/>
    <s v="youtube.com"/>
    <x v="3"/>
    <m/>
    <s v="http://pbs.twimg.com/profile_images/1028240000427679744/aY-6AwNq_normal.jpg"/>
    <x v="3"/>
    <s v="https://twitter.com/#!/djalilov_ismail/status/1136772645175922690"/>
    <m/>
    <m/>
    <s v="1136772645175922690"/>
    <m/>
    <b v="0"/>
    <n v="4"/>
    <s v=""/>
    <b v="0"/>
    <s v="ru"/>
    <m/>
    <s v=""/>
    <b v="0"/>
    <n v="1"/>
    <s v=""/>
    <s v="Twitter for iPhone"/>
    <b v="0"/>
    <s v="1136772645175922690"/>
    <s v="Tweet"/>
    <n v="0"/>
    <n v="0"/>
    <m/>
    <m/>
    <m/>
    <m/>
    <m/>
    <m/>
    <m/>
    <m/>
    <n v="1"/>
    <s v="3"/>
    <s v="3"/>
    <n v="0"/>
    <n v="0"/>
    <n v="0"/>
    <n v="0"/>
    <n v="0"/>
    <n v="0"/>
    <n v="28"/>
    <n v="100"/>
    <n v="28"/>
  </r>
  <r>
    <s v="ulviyyaali"/>
    <s v="djalilov_ismail"/>
    <m/>
    <m/>
    <m/>
    <m/>
    <m/>
    <m/>
    <m/>
    <m/>
    <s v="No"/>
    <n v="7"/>
    <m/>
    <m/>
    <x v="1"/>
    <d v="2019-06-07T08:59:11.000"/>
    <s v="RT @djalilov_ismail: Интервью (на русском языке) с мамой покойной 14-летней Элины Гаджиевой, которая погибла в результате того, что директо…"/>
    <m/>
    <m/>
    <x v="4"/>
    <m/>
    <s v="http://pbs.twimg.com/profile_images/1132963220463996928/B0VkTbnx_normal.jpg"/>
    <x v="4"/>
    <s v="https://twitter.com/#!/ulviyyaali/status/1136920528411877376"/>
    <m/>
    <m/>
    <s v="1136920528411877376"/>
    <m/>
    <b v="0"/>
    <n v="0"/>
    <s v=""/>
    <b v="0"/>
    <s v="ru"/>
    <m/>
    <s v=""/>
    <b v="0"/>
    <n v="1"/>
    <s v="1136772645175922690"/>
    <s v="Twitter for Android"/>
    <b v="0"/>
    <s v="1136772645175922690"/>
    <s v="Tweet"/>
    <n v="0"/>
    <n v="0"/>
    <m/>
    <m/>
    <m/>
    <m/>
    <m/>
    <m/>
    <m/>
    <m/>
    <n v="1"/>
    <s v="3"/>
    <s v="3"/>
    <n v="0"/>
    <n v="0"/>
    <n v="0"/>
    <n v="0"/>
    <n v="0"/>
    <n v="0"/>
    <n v="20"/>
    <n v="100"/>
    <n v="20"/>
  </r>
  <r>
    <s v="khalida83542131"/>
    <s v="amnestyusa"/>
    <m/>
    <m/>
    <m/>
    <m/>
    <m/>
    <m/>
    <m/>
    <m/>
    <s v="No"/>
    <n v="8"/>
    <m/>
    <m/>
    <x v="2"/>
    <d v="2019-06-07T20:26:30.000"/>
    <s v="@amnestyusa #Freethemall from Azerbaijan, #ELINAÜÇÜNSUSMA"/>
    <m/>
    <m/>
    <x v="5"/>
    <m/>
    <s v="http://pbs.twimg.com/profile_images/1086673156977381376/bDvCdX8I_normal.jpg"/>
    <x v="5"/>
    <s v="https://twitter.com/#!/khalida83542131/status/1137093497666904064"/>
    <m/>
    <m/>
    <s v="1137093497666904064"/>
    <s v="1137045055083024384"/>
    <b v="0"/>
    <n v="0"/>
    <s v="16153562"/>
    <b v="0"/>
    <s v="en"/>
    <m/>
    <s v=""/>
    <b v="0"/>
    <n v="0"/>
    <s v=""/>
    <s v="Twitter for Android"/>
    <b v="0"/>
    <s v="1137045055083024384"/>
    <s v="Tweet"/>
    <n v="0"/>
    <n v="0"/>
    <m/>
    <m/>
    <m/>
    <m/>
    <m/>
    <m/>
    <m/>
    <m/>
    <n v="1"/>
    <s v="2"/>
    <s v="2"/>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
        <i x="0" s="1"/>
        <i x="1" s="1"/>
        <i x="2"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 totalsRowShown="0" headerRowDxfId="380" dataDxfId="379">
  <autoFilter ref="A2:BL8"/>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50" dataDxfId="249">
  <autoFilter ref="A2:C5"/>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2" totalsRowShown="0" headerRowDxfId="243" dataDxfId="242">
  <autoFilter ref="A1:H2"/>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H6" totalsRowShown="0" headerRowDxfId="233" dataDxfId="232">
  <autoFilter ref="A5:H6"/>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H19" totalsRowShown="0" headerRowDxfId="223" dataDxfId="222">
  <autoFilter ref="A9:H19"/>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2:H32" totalsRowShown="0" headerRowDxfId="212" dataDxfId="211">
  <autoFilter ref="A22:H32"/>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5:H45" totalsRowShown="0" headerRowDxfId="201" dataDxfId="200">
  <autoFilter ref="A35:H45"/>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8:H49" totalsRowShown="0" headerRowDxfId="190" dataDxfId="189">
  <autoFilter ref="A48:H49"/>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2:H53" totalsRowShown="0" headerRowDxfId="187" dataDxfId="186">
  <autoFilter ref="A52:H53"/>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6:H63" totalsRowShown="0" headerRowDxfId="168" dataDxfId="167">
  <autoFilter ref="A56:H63"/>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 totalsRowShown="0" headerRowDxfId="327" dataDxfId="326">
  <autoFilter ref="A2:BS9"/>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4" totalsRowShown="0" headerRowDxfId="147" dataDxfId="146">
  <autoFilter ref="A1:G5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5" totalsRowShown="0" headerRowDxfId="138" dataDxfId="137">
  <autoFilter ref="A1:L3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8" totalsRowShown="0" headerRowDxfId="64" dataDxfId="63">
  <autoFilter ref="A2:BL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8" totalsRowShown="0" headerRowDxfId="68" dataDxfId="67">
  <autoFilter ref="A1:B8"/>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1" dataDxfId="280">
  <autoFilter ref="A1:C8"/>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PkqxyFZfmoM&amp;feature=youtu.be" TargetMode="External" /><Relationship Id="rId2" Type="http://schemas.openxmlformats.org/officeDocument/2006/relationships/hyperlink" Target="http://pbs.twimg.com/profile_images/1005796511605592069/XNhh_eKf_normal.jpg" TargetMode="External" /><Relationship Id="rId3" Type="http://schemas.openxmlformats.org/officeDocument/2006/relationships/hyperlink" Target="http://pbs.twimg.com/profile_images/849139574857183233/ynMlUK2U_normal.jpg" TargetMode="External" /><Relationship Id="rId4" Type="http://schemas.openxmlformats.org/officeDocument/2006/relationships/hyperlink" Target="http://pbs.twimg.com/profile_images/2012676837/getImage_normal.jpg" TargetMode="External" /><Relationship Id="rId5" Type="http://schemas.openxmlformats.org/officeDocument/2006/relationships/hyperlink" Target="http://pbs.twimg.com/profile_images/1028240000427679744/aY-6AwNq_normal.jpg" TargetMode="External" /><Relationship Id="rId6" Type="http://schemas.openxmlformats.org/officeDocument/2006/relationships/hyperlink" Target="http://pbs.twimg.com/profile_images/1132963220463996928/B0VkTbnx_normal.jpg" TargetMode="External" /><Relationship Id="rId7" Type="http://schemas.openxmlformats.org/officeDocument/2006/relationships/hyperlink" Target="http://pbs.twimg.com/profile_images/1086673156977381376/bDvCdX8I_normal.jpg" TargetMode="External" /><Relationship Id="rId8" Type="http://schemas.openxmlformats.org/officeDocument/2006/relationships/hyperlink" Target="https://twitter.com/#!/azerbaijan_life/status/1132256185002807297" TargetMode="External" /><Relationship Id="rId9" Type="http://schemas.openxmlformats.org/officeDocument/2006/relationships/hyperlink" Target="https://twitter.com/#!/elyar_zeynalov/status/1134550324067393536" TargetMode="External" /><Relationship Id="rId10" Type="http://schemas.openxmlformats.org/officeDocument/2006/relationships/hyperlink" Target="https://twitter.com/#!/neaj222/status/1134712782379769856" TargetMode="External" /><Relationship Id="rId11" Type="http://schemas.openxmlformats.org/officeDocument/2006/relationships/hyperlink" Target="https://twitter.com/#!/djalilov_ismail/status/1136772645175922690" TargetMode="External" /><Relationship Id="rId12" Type="http://schemas.openxmlformats.org/officeDocument/2006/relationships/hyperlink" Target="https://twitter.com/#!/ulviyyaali/status/1136920528411877376" TargetMode="External" /><Relationship Id="rId13" Type="http://schemas.openxmlformats.org/officeDocument/2006/relationships/hyperlink" Target="https://twitter.com/#!/khalida83542131/status/1137093497666904064" TargetMode="External" /><Relationship Id="rId14" Type="http://schemas.openxmlformats.org/officeDocument/2006/relationships/comments" Target="../comments1.xml" /><Relationship Id="rId15" Type="http://schemas.openxmlformats.org/officeDocument/2006/relationships/vmlDrawing" Target="../drawings/vmlDrawing1.vml" /><Relationship Id="rId16" Type="http://schemas.openxmlformats.org/officeDocument/2006/relationships/table" Target="../tables/table1.xml" /><Relationship Id="rId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PkqxyFZfmoM&amp;feature=youtu.be" TargetMode="External" /><Relationship Id="rId2" Type="http://schemas.openxmlformats.org/officeDocument/2006/relationships/hyperlink" Target="http://pbs.twimg.com/profile_images/1005796511605592069/XNhh_eKf_normal.jpg" TargetMode="External" /><Relationship Id="rId3" Type="http://schemas.openxmlformats.org/officeDocument/2006/relationships/hyperlink" Target="http://pbs.twimg.com/profile_images/849139574857183233/ynMlUK2U_normal.jpg" TargetMode="External" /><Relationship Id="rId4" Type="http://schemas.openxmlformats.org/officeDocument/2006/relationships/hyperlink" Target="http://pbs.twimg.com/profile_images/2012676837/getImage_normal.jpg" TargetMode="External" /><Relationship Id="rId5" Type="http://schemas.openxmlformats.org/officeDocument/2006/relationships/hyperlink" Target="http://pbs.twimg.com/profile_images/1028240000427679744/aY-6AwNq_normal.jpg" TargetMode="External" /><Relationship Id="rId6" Type="http://schemas.openxmlformats.org/officeDocument/2006/relationships/hyperlink" Target="http://pbs.twimg.com/profile_images/1132963220463996928/B0VkTbnx_normal.jpg" TargetMode="External" /><Relationship Id="rId7" Type="http://schemas.openxmlformats.org/officeDocument/2006/relationships/hyperlink" Target="http://pbs.twimg.com/profile_images/1086673156977381376/bDvCdX8I_normal.jpg" TargetMode="External" /><Relationship Id="rId8" Type="http://schemas.openxmlformats.org/officeDocument/2006/relationships/hyperlink" Target="https://twitter.com/#!/azerbaijan_life/status/1132256185002807297" TargetMode="External" /><Relationship Id="rId9" Type="http://schemas.openxmlformats.org/officeDocument/2006/relationships/hyperlink" Target="https://twitter.com/#!/elyar_zeynalov/status/1134550324067393536" TargetMode="External" /><Relationship Id="rId10" Type="http://schemas.openxmlformats.org/officeDocument/2006/relationships/hyperlink" Target="https://twitter.com/#!/neaj222/status/1134712782379769856" TargetMode="External" /><Relationship Id="rId11" Type="http://schemas.openxmlformats.org/officeDocument/2006/relationships/hyperlink" Target="https://twitter.com/#!/djalilov_ismail/status/1136772645175922690" TargetMode="External" /><Relationship Id="rId12" Type="http://schemas.openxmlformats.org/officeDocument/2006/relationships/hyperlink" Target="https://twitter.com/#!/ulviyyaali/status/1136920528411877376" TargetMode="External" /><Relationship Id="rId13" Type="http://schemas.openxmlformats.org/officeDocument/2006/relationships/hyperlink" Target="https://twitter.com/#!/khalida83542131/status/1137093497666904064" TargetMode="External" /><Relationship Id="rId14" Type="http://schemas.openxmlformats.org/officeDocument/2006/relationships/comments" Target="../comments12.xml" /><Relationship Id="rId15" Type="http://schemas.openxmlformats.org/officeDocument/2006/relationships/vmlDrawing" Target="../drawings/vmlDrawing6.vml" /><Relationship Id="rId16" Type="http://schemas.openxmlformats.org/officeDocument/2006/relationships/table" Target="../tables/table22.xml" /><Relationship Id="rId1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7KOSXzceW" TargetMode="External" /><Relationship Id="rId2" Type="http://schemas.openxmlformats.org/officeDocument/2006/relationships/hyperlink" Target="https://t.co/bHRVNG2mpp" TargetMode="External" /><Relationship Id="rId3" Type="http://schemas.openxmlformats.org/officeDocument/2006/relationships/hyperlink" Target="https://t.co/hNPC2OrAYm" TargetMode="External" /><Relationship Id="rId4" Type="http://schemas.openxmlformats.org/officeDocument/2006/relationships/hyperlink" Target="https://t.co/PvSEAYcDvS" TargetMode="External" /><Relationship Id="rId5" Type="http://schemas.openxmlformats.org/officeDocument/2006/relationships/hyperlink" Target="https://t.co/8v5UnhYxWr" TargetMode="External" /><Relationship Id="rId6" Type="http://schemas.openxmlformats.org/officeDocument/2006/relationships/hyperlink" Target="https://pbs.twimg.com/profile_banners/1005789694242590726/1528635507" TargetMode="External" /><Relationship Id="rId7" Type="http://schemas.openxmlformats.org/officeDocument/2006/relationships/hyperlink" Target="https://pbs.twimg.com/profile_banners/3303121306/1451253784" TargetMode="External" /><Relationship Id="rId8" Type="http://schemas.openxmlformats.org/officeDocument/2006/relationships/hyperlink" Target="https://pbs.twimg.com/profile_banners/979961025784156160/1540566923" TargetMode="External" /><Relationship Id="rId9" Type="http://schemas.openxmlformats.org/officeDocument/2006/relationships/hyperlink" Target="https://pbs.twimg.com/profile_banners/814914824/1553175197" TargetMode="External" /><Relationship Id="rId10" Type="http://schemas.openxmlformats.org/officeDocument/2006/relationships/hyperlink" Target="https://pbs.twimg.com/profile_banners/16153562/1460403087"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4/bg.gif"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pbs.twimg.com/profile_images/1005796511605592069/XNhh_eKf_normal.jpg" TargetMode="External" /><Relationship Id="rId17" Type="http://schemas.openxmlformats.org/officeDocument/2006/relationships/hyperlink" Target="http://pbs.twimg.com/profile_images/849139574857183233/ynMlUK2U_normal.jpg" TargetMode="External" /><Relationship Id="rId18" Type="http://schemas.openxmlformats.org/officeDocument/2006/relationships/hyperlink" Target="http://pbs.twimg.com/profile_images/2012676837/getImage_normal.jpg" TargetMode="External" /><Relationship Id="rId19" Type="http://schemas.openxmlformats.org/officeDocument/2006/relationships/hyperlink" Target="http://pbs.twimg.com/profile_images/1028240000427679744/aY-6AwNq_normal.jpg" TargetMode="External" /><Relationship Id="rId20" Type="http://schemas.openxmlformats.org/officeDocument/2006/relationships/hyperlink" Target="http://pbs.twimg.com/profile_images/1132963220463996928/B0VkTbnx_normal.jpg" TargetMode="External" /><Relationship Id="rId21" Type="http://schemas.openxmlformats.org/officeDocument/2006/relationships/hyperlink" Target="http://pbs.twimg.com/profile_images/1086673156977381376/bDvCdX8I_normal.jpg" TargetMode="External" /><Relationship Id="rId22" Type="http://schemas.openxmlformats.org/officeDocument/2006/relationships/hyperlink" Target="http://pbs.twimg.com/profile_images/1136984356029960194/BNNe4N7t_normal.png" TargetMode="External" /><Relationship Id="rId23" Type="http://schemas.openxmlformats.org/officeDocument/2006/relationships/hyperlink" Target="https://twitter.com/azerbaijan_life" TargetMode="External" /><Relationship Id="rId24" Type="http://schemas.openxmlformats.org/officeDocument/2006/relationships/hyperlink" Target="https://twitter.com/elyar_zeynalov" TargetMode="External" /><Relationship Id="rId25" Type="http://schemas.openxmlformats.org/officeDocument/2006/relationships/hyperlink" Target="https://twitter.com/neaj222" TargetMode="External" /><Relationship Id="rId26" Type="http://schemas.openxmlformats.org/officeDocument/2006/relationships/hyperlink" Target="https://twitter.com/djalilov_ismail" TargetMode="External" /><Relationship Id="rId27" Type="http://schemas.openxmlformats.org/officeDocument/2006/relationships/hyperlink" Target="https://twitter.com/ulviyyaali" TargetMode="External" /><Relationship Id="rId28" Type="http://schemas.openxmlformats.org/officeDocument/2006/relationships/hyperlink" Target="https://twitter.com/khalida83542131" TargetMode="External" /><Relationship Id="rId29" Type="http://schemas.openxmlformats.org/officeDocument/2006/relationships/hyperlink" Target="https://twitter.com/amnestyusa" TargetMode="External" /><Relationship Id="rId30" Type="http://schemas.openxmlformats.org/officeDocument/2006/relationships/comments" Target="../comments2.xml" /><Relationship Id="rId31" Type="http://schemas.openxmlformats.org/officeDocument/2006/relationships/vmlDrawing" Target="../drawings/vmlDrawing2.vml" /><Relationship Id="rId32" Type="http://schemas.openxmlformats.org/officeDocument/2006/relationships/table" Target="../tables/table2.xml" /><Relationship Id="rId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PkqxyFZfmoM&amp;feature=youtu.be" TargetMode="External" /><Relationship Id="rId2" Type="http://schemas.openxmlformats.org/officeDocument/2006/relationships/hyperlink" Target="https://www.youtube.com/watch?v=PkqxyFZfmoM&amp;feature=youtu.be"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366</v>
      </c>
      <c r="BB2" s="13" t="s">
        <v>374</v>
      </c>
      <c r="BC2" s="13" t="s">
        <v>375</v>
      </c>
      <c r="BD2" s="67" t="s">
        <v>520</v>
      </c>
      <c r="BE2" s="67" t="s">
        <v>521</v>
      </c>
      <c r="BF2" s="67" t="s">
        <v>522</v>
      </c>
      <c r="BG2" s="67" t="s">
        <v>523</v>
      </c>
      <c r="BH2" s="67" t="s">
        <v>524</v>
      </c>
      <c r="BI2" s="67" t="s">
        <v>525</v>
      </c>
      <c r="BJ2" s="67" t="s">
        <v>526</v>
      </c>
      <c r="BK2" s="67" t="s">
        <v>527</v>
      </c>
      <c r="BL2" s="67" t="s">
        <v>528</v>
      </c>
    </row>
    <row r="3" spans="1:64" ht="15" customHeight="1">
      <c r="A3" s="84" t="s">
        <v>212</v>
      </c>
      <c r="B3" s="84" t="s">
        <v>212</v>
      </c>
      <c r="C3" s="53" t="s">
        <v>536</v>
      </c>
      <c r="D3" s="54">
        <v>3</v>
      </c>
      <c r="E3" s="65" t="s">
        <v>132</v>
      </c>
      <c r="F3" s="55">
        <v>35</v>
      </c>
      <c r="G3" s="53"/>
      <c r="H3" s="57"/>
      <c r="I3" s="56"/>
      <c r="J3" s="56"/>
      <c r="K3" s="36" t="s">
        <v>65</v>
      </c>
      <c r="L3" s="62">
        <v>3</v>
      </c>
      <c r="M3" s="62"/>
      <c r="N3" s="63"/>
      <c r="O3" s="85" t="s">
        <v>176</v>
      </c>
      <c r="P3" s="87">
        <v>43610.50329861111</v>
      </c>
      <c r="Q3" s="85" t="s">
        <v>221</v>
      </c>
      <c r="R3" s="85"/>
      <c r="S3" s="85"/>
      <c r="T3" s="85" t="s">
        <v>229</v>
      </c>
      <c r="U3" s="85"/>
      <c r="V3" s="90" t="s">
        <v>234</v>
      </c>
      <c r="W3" s="87">
        <v>43610.50329861111</v>
      </c>
      <c r="X3" s="90" t="s">
        <v>240</v>
      </c>
      <c r="Y3" s="85"/>
      <c r="Z3" s="85"/>
      <c r="AA3" s="91" t="s">
        <v>246</v>
      </c>
      <c r="AB3" s="85"/>
      <c r="AC3" s="85" t="b">
        <v>0</v>
      </c>
      <c r="AD3" s="85">
        <v>1</v>
      </c>
      <c r="AE3" s="91" t="s">
        <v>253</v>
      </c>
      <c r="AF3" s="85" t="b">
        <v>0</v>
      </c>
      <c r="AG3" s="85" t="s">
        <v>255</v>
      </c>
      <c r="AH3" s="85"/>
      <c r="AI3" s="91" t="s">
        <v>253</v>
      </c>
      <c r="AJ3" s="85" t="b">
        <v>0</v>
      </c>
      <c r="AK3" s="85">
        <v>0</v>
      </c>
      <c r="AL3" s="91" t="s">
        <v>253</v>
      </c>
      <c r="AM3" s="85" t="s">
        <v>258</v>
      </c>
      <c r="AN3" s="85" t="b">
        <v>0</v>
      </c>
      <c r="AO3" s="91" t="s">
        <v>246</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8</v>
      </c>
      <c r="BK3" s="52">
        <v>100</v>
      </c>
      <c r="BL3" s="51">
        <v>8</v>
      </c>
    </row>
    <row r="4" spans="1:64" ht="15" customHeight="1">
      <c r="A4" s="84" t="s">
        <v>213</v>
      </c>
      <c r="B4" s="84" t="s">
        <v>213</v>
      </c>
      <c r="C4" s="53" t="s">
        <v>536</v>
      </c>
      <c r="D4" s="54">
        <v>3</v>
      </c>
      <c r="E4" s="65" t="s">
        <v>132</v>
      </c>
      <c r="F4" s="55">
        <v>35</v>
      </c>
      <c r="G4" s="53"/>
      <c r="H4" s="57"/>
      <c r="I4" s="56"/>
      <c r="J4" s="56"/>
      <c r="K4" s="36" t="s">
        <v>65</v>
      </c>
      <c r="L4" s="83">
        <v>4</v>
      </c>
      <c r="M4" s="83"/>
      <c r="N4" s="63"/>
      <c r="O4" s="86" t="s">
        <v>176</v>
      </c>
      <c r="P4" s="88">
        <v>43616.83391203704</v>
      </c>
      <c r="Q4" s="86" t="s">
        <v>222</v>
      </c>
      <c r="R4" s="86"/>
      <c r="S4" s="86"/>
      <c r="T4" s="86" t="s">
        <v>230</v>
      </c>
      <c r="U4" s="86"/>
      <c r="V4" s="89" t="s">
        <v>235</v>
      </c>
      <c r="W4" s="88">
        <v>43616.83391203704</v>
      </c>
      <c r="X4" s="89" t="s">
        <v>241</v>
      </c>
      <c r="Y4" s="86"/>
      <c r="Z4" s="86"/>
      <c r="AA4" s="92" t="s">
        <v>247</v>
      </c>
      <c r="AB4" s="86"/>
      <c r="AC4" s="86" t="b">
        <v>0</v>
      </c>
      <c r="AD4" s="86">
        <v>0</v>
      </c>
      <c r="AE4" s="92" t="s">
        <v>253</v>
      </c>
      <c r="AF4" s="86" t="b">
        <v>0</v>
      </c>
      <c r="AG4" s="86" t="s">
        <v>255</v>
      </c>
      <c r="AH4" s="86"/>
      <c r="AI4" s="92" t="s">
        <v>253</v>
      </c>
      <c r="AJ4" s="86" t="b">
        <v>0</v>
      </c>
      <c r="AK4" s="86">
        <v>0</v>
      </c>
      <c r="AL4" s="92" t="s">
        <v>253</v>
      </c>
      <c r="AM4" s="86" t="s">
        <v>259</v>
      </c>
      <c r="AN4" s="86" t="b">
        <v>0</v>
      </c>
      <c r="AO4" s="92" t="s">
        <v>247</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37</v>
      </c>
      <c r="BK4" s="52">
        <v>100</v>
      </c>
      <c r="BL4" s="51">
        <v>37</v>
      </c>
    </row>
    <row r="5" spans="1:64" ht="45">
      <c r="A5" s="84" t="s">
        <v>214</v>
      </c>
      <c r="B5" s="84" t="s">
        <v>214</v>
      </c>
      <c r="C5" s="53" t="s">
        <v>536</v>
      </c>
      <c r="D5" s="54">
        <v>3</v>
      </c>
      <c r="E5" s="65" t="s">
        <v>132</v>
      </c>
      <c r="F5" s="55">
        <v>35</v>
      </c>
      <c r="G5" s="53"/>
      <c r="H5" s="57"/>
      <c r="I5" s="56"/>
      <c r="J5" s="56"/>
      <c r="K5" s="36" t="s">
        <v>65</v>
      </c>
      <c r="L5" s="83">
        <v>5</v>
      </c>
      <c r="M5" s="83"/>
      <c r="N5" s="63"/>
      <c r="O5" s="86" t="s">
        <v>176</v>
      </c>
      <c r="P5" s="88">
        <v>43617.28221064815</v>
      </c>
      <c r="Q5" s="86" t="s">
        <v>223</v>
      </c>
      <c r="R5" s="86"/>
      <c r="S5" s="86"/>
      <c r="T5" s="86" t="s">
        <v>231</v>
      </c>
      <c r="U5" s="86"/>
      <c r="V5" s="89" t="s">
        <v>236</v>
      </c>
      <c r="W5" s="88">
        <v>43617.28221064815</v>
      </c>
      <c r="X5" s="89" t="s">
        <v>242</v>
      </c>
      <c r="Y5" s="86"/>
      <c r="Z5" s="86"/>
      <c r="AA5" s="92" t="s">
        <v>248</v>
      </c>
      <c r="AB5" s="86"/>
      <c r="AC5" s="86" t="b">
        <v>0</v>
      </c>
      <c r="AD5" s="86">
        <v>0</v>
      </c>
      <c r="AE5" s="92" t="s">
        <v>253</v>
      </c>
      <c r="AF5" s="86" t="b">
        <v>0</v>
      </c>
      <c r="AG5" s="86" t="s">
        <v>255</v>
      </c>
      <c r="AH5" s="86"/>
      <c r="AI5" s="92" t="s">
        <v>253</v>
      </c>
      <c r="AJ5" s="86" t="b">
        <v>0</v>
      </c>
      <c r="AK5" s="86">
        <v>0</v>
      </c>
      <c r="AL5" s="92" t="s">
        <v>253</v>
      </c>
      <c r="AM5" s="86" t="s">
        <v>260</v>
      </c>
      <c r="AN5" s="86" t="b">
        <v>0</v>
      </c>
      <c r="AO5" s="92" t="s">
        <v>248</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30</v>
      </c>
      <c r="BK5" s="52">
        <v>100</v>
      </c>
      <c r="BL5" s="51">
        <v>30</v>
      </c>
    </row>
    <row r="6" spans="1:64" ht="45">
      <c r="A6" s="84" t="s">
        <v>215</v>
      </c>
      <c r="B6" s="84" t="s">
        <v>215</v>
      </c>
      <c r="C6" s="53" t="s">
        <v>536</v>
      </c>
      <c r="D6" s="54">
        <v>3</v>
      </c>
      <c r="E6" s="65" t="s">
        <v>132</v>
      </c>
      <c r="F6" s="55">
        <v>35</v>
      </c>
      <c r="G6" s="53"/>
      <c r="H6" s="57"/>
      <c r="I6" s="56"/>
      <c r="J6" s="56"/>
      <c r="K6" s="36" t="s">
        <v>65</v>
      </c>
      <c r="L6" s="83">
        <v>6</v>
      </c>
      <c r="M6" s="83"/>
      <c r="N6" s="63"/>
      <c r="O6" s="86" t="s">
        <v>176</v>
      </c>
      <c r="P6" s="88">
        <v>43622.96635416667</v>
      </c>
      <c r="Q6" s="86" t="s">
        <v>224</v>
      </c>
      <c r="R6" s="89" t="s">
        <v>227</v>
      </c>
      <c r="S6" s="86" t="s">
        <v>228</v>
      </c>
      <c r="T6" s="86" t="s">
        <v>232</v>
      </c>
      <c r="U6" s="86"/>
      <c r="V6" s="89" t="s">
        <v>237</v>
      </c>
      <c r="W6" s="88">
        <v>43622.96635416667</v>
      </c>
      <c r="X6" s="89" t="s">
        <v>243</v>
      </c>
      <c r="Y6" s="86"/>
      <c r="Z6" s="86"/>
      <c r="AA6" s="92" t="s">
        <v>249</v>
      </c>
      <c r="AB6" s="86"/>
      <c r="AC6" s="86" t="b">
        <v>0</v>
      </c>
      <c r="AD6" s="86">
        <v>4</v>
      </c>
      <c r="AE6" s="92" t="s">
        <v>253</v>
      </c>
      <c r="AF6" s="86" t="b">
        <v>0</v>
      </c>
      <c r="AG6" s="86" t="s">
        <v>256</v>
      </c>
      <c r="AH6" s="86"/>
      <c r="AI6" s="92" t="s">
        <v>253</v>
      </c>
      <c r="AJ6" s="86" t="b">
        <v>0</v>
      </c>
      <c r="AK6" s="86">
        <v>1</v>
      </c>
      <c r="AL6" s="92" t="s">
        <v>253</v>
      </c>
      <c r="AM6" s="86" t="s">
        <v>261</v>
      </c>
      <c r="AN6" s="86" t="b">
        <v>0</v>
      </c>
      <c r="AO6" s="92" t="s">
        <v>249</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v>0</v>
      </c>
      <c r="BE6" s="52">
        <v>0</v>
      </c>
      <c r="BF6" s="51">
        <v>0</v>
      </c>
      <c r="BG6" s="52">
        <v>0</v>
      </c>
      <c r="BH6" s="51">
        <v>0</v>
      </c>
      <c r="BI6" s="52">
        <v>0</v>
      </c>
      <c r="BJ6" s="51">
        <v>28</v>
      </c>
      <c r="BK6" s="52">
        <v>100</v>
      </c>
      <c r="BL6" s="51">
        <v>28</v>
      </c>
    </row>
    <row r="7" spans="1:64" ht="45">
      <c r="A7" s="84" t="s">
        <v>216</v>
      </c>
      <c r="B7" s="84" t="s">
        <v>215</v>
      </c>
      <c r="C7" s="53" t="s">
        <v>536</v>
      </c>
      <c r="D7" s="54">
        <v>3</v>
      </c>
      <c r="E7" s="65" t="s">
        <v>132</v>
      </c>
      <c r="F7" s="55">
        <v>35</v>
      </c>
      <c r="G7" s="53"/>
      <c r="H7" s="57"/>
      <c r="I7" s="56"/>
      <c r="J7" s="56"/>
      <c r="K7" s="36" t="s">
        <v>65</v>
      </c>
      <c r="L7" s="83">
        <v>7</v>
      </c>
      <c r="M7" s="83"/>
      <c r="N7" s="63"/>
      <c r="O7" s="86" t="s">
        <v>219</v>
      </c>
      <c r="P7" s="88">
        <v>43623.37443287037</v>
      </c>
      <c r="Q7" s="86" t="s">
        <v>225</v>
      </c>
      <c r="R7" s="86"/>
      <c r="S7" s="86"/>
      <c r="T7" s="86"/>
      <c r="U7" s="86"/>
      <c r="V7" s="89" t="s">
        <v>238</v>
      </c>
      <c r="W7" s="88">
        <v>43623.37443287037</v>
      </c>
      <c r="X7" s="89" t="s">
        <v>244</v>
      </c>
      <c r="Y7" s="86"/>
      <c r="Z7" s="86"/>
      <c r="AA7" s="92" t="s">
        <v>250</v>
      </c>
      <c r="AB7" s="86"/>
      <c r="AC7" s="86" t="b">
        <v>0</v>
      </c>
      <c r="AD7" s="86">
        <v>0</v>
      </c>
      <c r="AE7" s="92" t="s">
        <v>253</v>
      </c>
      <c r="AF7" s="86" t="b">
        <v>0</v>
      </c>
      <c r="AG7" s="86" t="s">
        <v>256</v>
      </c>
      <c r="AH7" s="86"/>
      <c r="AI7" s="92" t="s">
        <v>253</v>
      </c>
      <c r="AJ7" s="86" t="b">
        <v>0</v>
      </c>
      <c r="AK7" s="86">
        <v>1</v>
      </c>
      <c r="AL7" s="92" t="s">
        <v>249</v>
      </c>
      <c r="AM7" s="86" t="s">
        <v>259</v>
      </c>
      <c r="AN7" s="86" t="b">
        <v>0</v>
      </c>
      <c r="AO7" s="92" t="s">
        <v>249</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20</v>
      </c>
      <c r="BK7" s="52">
        <v>100</v>
      </c>
      <c r="BL7" s="51">
        <v>20</v>
      </c>
    </row>
    <row r="8" spans="1:64" ht="45">
      <c r="A8" s="84" t="s">
        <v>217</v>
      </c>
      <c r="B8" s="84" t="s">
        <v>218</v>
      </c>
      <c r="C8" s="53" t="s">
        <v>536</v>
      </c>
      <c r="D8" s="54">
        <v>3</v>
      </c>
      <c r="E8" s="65" t="s">
        <v>132</v>
      </c>
      <c r="F8" s="55">
        <v>35</v>
      </c>
      <c r="G8" s="53"/>
      <c r="H8" s="57"/>
      <c r="I8" s="56"/>
      <c r="J8" s="56"/>
      <c r="K8" s="36" t="s">
        <v>65</v>
      </c>
      <c r="L8" s="83">
        <v>8</v>
      </c>
      <c r="M8" s="83"/>
      <c r="N8" s="63"/>
      <c r="O8" s="86" t="s">
        <v>220</v>
      </c>
      <c r="P8" s="88">
        <v>43623.85173611111</v>
      </c>
      <c r="Q8" s="86" t="s">
        <v>226</v>
      </c>
      <c r="R8" s="86"/>
      <c r="S8" s="86"/>
      <c r="T8" s="86" t="s">
        <v>233</v>
      </c>
      <c r="U8" s="86"/>
      <c r="V8" s="89" t="s">
        <v>239</v>
      </c>
      <c r="W8" s="88">
        <v>43623.85173611111</v>
      </c>
      <c r="X8" s="89" t="s">
        <v>245</v>
      </c>
      <c r="Y8" s="86"/>
      <c r="Z8" s="86"/>
      <c r="AA8" s="92" t="s">
        <v>251</v>
      </c>
      <c r="AB8" s="92" t="s">
        <v>252</v>
      </c>
      <c r="AC8" s="86" t="b">
        <v>0</v>
      </c>
      <c r="AD8" s="86">
        <v>0</v>
      </c>
      <c r="AE8" s="92" t="s">
        <v>254</v>
      </c>
      <c r="AF8" s="86" t="b">
        <v>0</v>
      </c>
      <c r="AG8" s="86" t="s">
        <v>257</v>
      </c>
      <c r="AH8" s="86"/>
      <c r="AI8" s="92" t="s">
        <v>253</v>
      </c>
      <c r="AJ8" s="86" t="b">
        <v>0</v>
      </c>
      <c r="AK8" s="86">
        <v>0</v>
      </c>
      <c r="AL8" s="92" t="s">
        <v>253</v>
      </c>
      <c r="AM8" s="86" t="s">
        <v>259</v>
      </c>
      <c r="AN8" s="86" t="b">
        <v>0</v>
      </c>
      <c r="AO8" s="92" t="s">
        <v>252</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5</v>
      </c>
      <c r="BK8" s="52">
        <v>100</v>
      </c>
      <c r="BL8"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R6" r:id="rId1" display="https://www.youtube.com/watch?v=PkqxyFZfmoM&amp;feature=youtu.be"/>
    <hyperlink ref="V3" r:id="rId2" display="http://pbs.twimg.com/profile_images/1005796511605592069/XNhh_eKf_normal.jpg"/>
    <hyperlink ref="V4" r:id="rId3" display="http://pbs.twimg.com/profile_images/849139574857183233/ynMlUK2U_normal.jpg"/>
    <hyperlink ref="V5" r:id="rId4" display="http://pbs.twimg.com/profile_images/2012676837/getImage_normal.jpg"/>
    <hyperlink ref="V6" r:id="rId5" display="http://pbs.twimg.com/profile_images/1028240000427679744/aY-6AwNq_normal.jpg"/>
    <hyperlink ref="V7" r:id="rId6" display="http://pbs.twimg.com/profile_images/1132963220463996928/B0VkTbnx_normal.jpg"/>
    <hyperlink ref="V8" r:id="rId7" display="http://pbs.twimg.com/profile_images/1086673156977381376/bDvCdX8I_normal.jpg"/>
    <hyperlink ref="X3" r:id="rId8" display="https://twitter.com/#!/azerbaijan_life/status/1132256185002807297"/>
    <hyperlink ref="X4" r:id="rId9" display="https://twitter.com/#!/elyar_zeynalov/status/1134550324067393536"/>
    <hyperlink ref="X5" r:id="rId10" display="https://twitter.com/#!/neaj222/status/1134712782379769856"/>
    <hyperlink ref="X6" r:id="rId11" display="https://twitter.com/#!/djalilov_ismail/status/1136772645175922690"/>
    <hyperlink ref="X7" r:id="rId12" display="https://twitter.com/#!/ulviyyaali/status/1136920528411877376"/>
    <hyperlink ref="X8" r:id="rId13" display="https://twitter.com/#!/khalida83542131/status/1137093497666904064"/>
  </hyperlinks>
  <printOptions/>
  <pageMargins left="0.7" right="0.7" top="0.75" bottom="0.75" header="0.3" footer="0.3"/>
  <pageSetup horizontalDpi="600" verticalDpi="600" orientation="portrait" r:id="rId17"/>
  <legacyDrawing r:id="rId15"/>
  <tableParts>
    <tablePart r:id="rId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497</v>
      </c>
      <c r="B1" s="13" t="s">
        <v>505</v>
      </c>
      <c r="C1" s="13" t="s">
        <v>506</v>
      </c>
      <c r="D1" s="13" t="s">
        <v>144</v>
      </c>
      <c r="E1" s="13" t="s">
        <v>508</v>
      </c>
      <c r="F1" s="13" t="s">
        <v>509</v>
      </c>
      <c r="G1" s="13" t="s">
        <v>510</v>
      </c>
    </row>
    <row r="2" spans="1:7" ht="15">
      <c r="A2" s="85" t="s">
        <v>414</v>
      </c>
      <c r="B2" s="85">
        <v>0</v>
      </c>
      <c r="C2" s="132">
        <v>0</v>
      </c>
      <c r="D2" s="85" t="s">
        <v>507</v>
      </c>
      <c r="E2" s="85"/>
      <c r="F2" s="85"/>
      <c r="G2" s="85"/>
    </row>
    <row r="3" spans="1:7" ht="15">
      <c r="A3" s="85" t="s">
        <v>415</v>
      </c>
      <c r="B3" s="85">
        <v>0</v>
      </c>
      <c r="C3" s="132">
        <v>0</v>
      </c>
      <c r="D3" s="85" t="s">
        <v>507</v>
      </c>
      <c r="E3" s="85"/>
      <c r="F3" s="85"/>
      <c r="G3" s="85"/>
    </row>
    <row r="4" spans="1:7" ht="15">
      <c r="A4" s="85" t="s">
        <v>416</v>
      </c>
      <c r="B4" s="85">
        <v>0</v>
      </c>
      <c r="C4" s="132">
        <v>0</v>
      </c>
      <c r="D4" s="85" t="s">
        <v>507</v>
      </c>
      <c r="E4" s="85"/>
      <c r="F4" s="85"/>
      <c r="G4" s="85"/>
    </row>
    <row r="5" spans="1:7" ht="15">
      <c r="A5" s="85" t="s">
        <v>417</v>
      </c>
      <c r="B5" s="85">
        <v>128</v>
      </c>
      <c r="C5" s="132">
        <v>1</v>
      </c>
      <c r="D5" s="85" t="s">
        <v>507</v>
      </c>
      <c r="E5" s="85"/>
      <c r="F5" s="85"/>
      <c r="G5" s="85"/>
    </row>
    <row r="6" spans="1:7" ht="15">
      <c r="A6" s="85" t="s">
        <v>418</v>
      </c>
      <c r="B6" s="85">
        <v>128</v>
      </c>
      <c r="C6" s="132">
        <v>1</v>
      </c>
      <c r="D6" s="85" t="s">
        <v>507</v>
      </c>
      <c r="E6" s="85"/>
      <c r="F6" s="85"/>
      <c r="G6" s="85"/>
    </row>
    <row r="7" spans="1:7" ht="15">
      <c r="A7" s="91" t="s">
        <v>419</v>
      </c>
      <c r="B7" s="91">
        <v>5</v>
      </c>
      <c r="C7" s="133">
        <v>0.003218749839334342</v>
      </c>
      <c r="D7" s="91" t="s">
        <v>507</v>
      </c>
      <c r="E7" s="91" t="b">
        <v>0</v>
      </c>
      <c r="F7" s="91" t="b">
        <v>0</v>
      </c>
      <c r="G7" s="91" t="b">
        <v>0</v>
      </c>
    </row>
    <row r="8" spans="1:7" ht="15">
      <c r="A8" s="91" t="s">
        <v>420</v>
      </c>
      <c r="B8" s="91">
        <v>3</v>
      </c>
      <c r="C8" s="133">
        <v>0.011637103773650303</v>
      </c>
      <c r="D8" s="91" t="s">
        <v>507</v>
      </c>
      <c r="E8" s="91" t="b">
        <v>0</v>
      </c>
      <c r="F8" s="91" t="b">
        <v>0</v>
      </c>
      <c r="G8" s="91" t="b">
        <v>0</v>
      </c>
    </row>
    <row r="9" spans="1:7" ht="15">
      <c r="A9" s="91" t="s">
        <v>421</v>
      </c>
      <c r="B9" s="91">
        <v>2</v>
      </c>
      <c r="C9" s="133">
        <v>0.007758069182433536</v>
      </c>
      <c r="D9" s="91" t="s">
        <v>507</v>
      </c>
      <c r="E9" s="91" t="b">
        <v>0</v>
      </c>
      <c r="F9" s="91" t="b">
        <v>0</v>
      </c>
      <c r="G9" s="91" t="b">
        <v>0</v>
      </c>
    </row>
    <row r="10" spans="1:7" ht="15">
      <c r="A10" s="91" t="s">
        <v>422</v>
      </c>
      <c r="B10" s="91">
        <v>2</v>
      </c>
      <c r="C10" s="133">
        <v>0.007758069182433536</v>
      </c>
      <c r="D10" s="91" t="s">
        <v>507</v>
      </c>
      <c r="E10" s="91" t="b">
        <v>0</v>
      </c>
      <c r="F10" s="91" t="b">
        <v>0</v>
      </c>
      <c r="G10" s="91" t="b">
        <v>0</v>
      </c>
    </row>
    <row r="11" spans="1:7" ht="15">
      <c r="A11" s="91" t="s">
        <v>423</v>
      </c>
      <c r="B11" s="91">
        <v>2</v>
      </c>
      <c r="C11" s="133">
        <v>0.007758069182433536</v>
      </c>
      <c r="D11" s="91" t="s">
        <v>507</v>
      </c>
      <c r="E11" s="91" t="b">
        <v>0</v>
      </c>
      <c r="F11" s="91" t="b">
        <v>0</v>
      </c>
      <c r="G11" s="91" t="b">
        <v>0</v>
      </c>
    </row>
    <row r="12" spans="1:7" ht="15">
      <c r="A12" s="91" t="s">
        <v>432</v>
      </c>
      <c r="B12" s="91">
        <v>2</v>
      </c>
      <c r="C12" s="133">
        <v>0.007758069182433536</v>
      </c>
      <c r="D12" s="91" t="s">
        <v>507</v>
      </c>
      <c r="E12" s="91" t="b">
        <v>0</v>
      </c>
      <c r="F12" s="91" t="b">
        <v>0</v>
      </c>
      <c r="G12" s="91" t="b">
        <v>0</v>
      </c>
    </row>
    <row r="13" spans="1:7" ht="15">
      <c r="A13" s="91" t="s">
        <v>433</v>
      </c>
      <c r="B13" s="91">
        <v>2</v>
      </c>
      <c r="C13" s="133">
        <v>0.007758069182433536</v>
      </c>
      <c r="D13" s="91" t="s">
        <v>507</v>
      </c>
      <c r="E13" s="91" t="b">
        <v>0</v>
      </c>
      <c r="F13" s="91" t="b">
        <v>0</v>
      </c>
      <c r="G13" s="91" t="b">
        <v>0</v>
      </c>
    </row>
    <row r="14" spans="1:7" ht="15">
      <c r="A14" s="91" t="s">
        <v>434</v>
      </c>
      <c r="B14" s="91">
        <v>2</v>
      </c>
      <c r="C14" s="133">
        <v>0.007758069182433536</v>
      </c>
      <c r="D14" s="91" t="s">
        <v>507</v>
      </c>
      <c r="E14" s="91" t="b">
        <v>0</v>
      </c>
      <c r="F14" s="91" t="b">
        <v>0</v>
      </c>
      <c r="G14" s="91" t="b">
        <v>0</v>
      </c>
    </row>
    <row r="15" spans="1:7" ht="15">
      <c r="A15" s="91" t="s">
        <v>435</v>
      </c>
      <c r="B15" s="91">
        <v>2</v>
      </c>
      <c r="C15" s="133">
        <v>0.007758069182433536</v>
      </c>
      <c r="D15" s="91" t="s">
        <v>507</v>
      </c>
      <c r="E15" s="91" t="b">
        <v>0</v>
      </c>
      <c r="F15" s="91" t="b">
        <v>0</v>
      </c>
      <c r="G15" s="91" t="b">
        <v>0</v>
      </c>
    </row>
    <row r="16" spans="1:7" ht="15">
      <c r="A16" s="91" t="s">
        <v>436</v>
      </c>
      <c r="B16" s="91">
        <v>2</v>
      </c>
      <c r="C16" s="133">
        <v>0.007758069182433536</v>
      </c>
      <c r="D16" s="91" t="s">
        <v>507</v>
      </c>
      <c r="E16" s="91" t="b">
        <v>0</v>
      </c>
      <c r="F16" s="91" t="b">
        <v>0</v>
      </c>
      <c r="G16" s="91" t="b">
        <v>0</v>
      </c>
    </row>
    <row r="17" spans="1:7" ht="15">
      <c r="A17" s="91" t="s">
        <v>437</v>
      </c>
      <c r="B17" s="91">
        <v>2</v>
      </c>
      <c r="C17" s="133">
        <v>0.007758069182433536</v>
      </c>
      <c r="D17" s="91" t="s">
        <v>507</v>
      </c>
      <c r="E17" s="91" t="b">
        <v>0</v>
      </c>
      <c r="F17" s="91" t="b">
        <v>0</v>
      </c>
      <c r="G17" s="91" t="b">
        <v>0</v>
      </c>
    </row>
    <row r="18" spans="1:7" ht="15">
      <c r="A18" s="91" t="s">
        <v>438</v>
      </c>
      <c r="B18" s="91">
        <v>2</v>
      </c>
      <c r="C18" s="133">
        <v>0.007758069182433536</v>
      </c>
      <c r="D18" s="91" t="s">
        <v>507</v>
      </c>
      <c r="E18" s="91" t="b">
        <v>0</v>
      </c>
      <c r="F18" s="91" t="b">
        <v>0</v>
      </c>
      <c r="G18" s="91" t="b">
        <v>0</v>
      </c>
    </row>
    <row r="19" spans="1:7" ht="15">
      <c r="A19" s="91" t="s">
        <v>498</v>
      </c>
      <c r="B19" s="91">
        <v>2</v>
      </c>
      <c r="C19" s="133">
        <v>0.007758069182433536</v>
      </c>
      <c r="D19" s="91" t="s">
        <v>507</v>
      </c>
      <c r="E19" s="91" t="b">
        <v>0</v>
      </c>
      <c r="F19" s="91" t="b">
        <v>0</v>
      </c>
      <c r="G19" s="91" t="b">
        <v>0</v>
      </c>
    </row>
    <row r="20" spans="1:7" ht="15">
      <c r="A20" s="91" t="s">
        <v>499</v>
      </c>
      <c r="B20" s="91">
        <v>2</v>
      </c>
      <c r="C20" s="133">
        <v>0.007758069182433536</v>
      </c>
      <c r="D20" s="91" t="s">
        <v>507</v>
      </c>
      <c r="E20" s="91" t="b">
        <v>0</v>
      </c>
      <c r="F20" s="91" t="b">
        <v>0</v>
      </c>
      <c r="G20" s="91" t="b">
        <v>0</v>
      </c>
    </row>
    <row r="21" spans="1:7" ht="15">
      <c r="A21" s="91" t="s">
        <v>500</v>
      </c>
      <c r="B21" s="91">
        <v>2</v>
      </c>
      <c r="C21" s="133">
        <v>0.007758069182433536</v>
      </c>
      <c r="D21" s="91" t="s">
        <v>507</v>
      </c>
      <c r="E21" s="91" t="b">
        <v>0</v>
      </c>
      <c r="F21" s="91" t="b">
        <v>0</v>
      </c>
      <c r="G21" s="91" t="b">
        <v>0</v>
      </c>
    </row>
    <row r="22" spans="1:7" ht="15">
      <c r="A22" s="91" t="s">
        <v>501</v>
      </c>
      <c r="B22" s="91">
        <v>2</v>
      </c>
      <c r="C22" s="133">
        <v>0.007758069182433536</v>
      </c>
      <c r="D22" s="91" t="s">
        <v>507</v>
      </c>
      <c r="E22" s="91" t="b">
        <v>0</v>
      </c>
      <c r="F22" s="91" t="b">
        <v>0</v>
      </c>
      <c r="G22" s="91" t="b">
        <v>0</v>
      </c>
    </row>
    <row r="23" spans="1:7" ht="15">
      <c r="A23" s="91" t="s">
        <v>502</v>
      </c>
      <c r="B23" s="91">
        <v>2</v>
      </c>
      <c r="C23" s="133">
        <v>0.007758069182433536</v>
      </c>
      <c r="D23" s="91" t="s">
        <v>507</v>
      </c>
      <c r="E23" s="91" t="b">
        <v>0</v>
      </c>
      <c r="F23" s="91" t="b">
        <v>0</v>
      </c>
      <c r="G23" s="91" t="b">
        <v>0</v>
      </c>
    </row>
    <row r="24" spans="1:7" ht="15">
      <c r="A24" s="91" t="s">
        <v>503</v>
      </c>
      <c r="B24" s="91">
        <v>2</v>
      </c>
      <c r="C24" s="133">
        <v>0.007758069182433536</v>
      </c>
      <c r="D24" s="91" t="s">
        <v>507</v>
      </c>
      <c r="E24" s="91" t="b">
        <v>0</v>
      </c>
      <c r="F24" s="91" t="b">
        <v>0</v>
      </c>
      <c r="G24" s="91" t="b">
        <v>0</v>
      </c>
    </row>
    <row r="25" spans="1:7" ht="15">
      <c r="A25" s="91" t="s">
        <v>504</v>
      </c>
      <c r="B25" s="91">
        <v>2</v>
      </c>
      <c r="C25" s="133">
        <v>0.007758069182433536</v>
      </c>
      <c r="D25" s="91" t="s">
        <v>507</v>
      </c>
      <c r="E25" s="91" t="b">
        <v>0</v>
      </c>
      <c r="F25" s="91" t="b">
        <v>0</v>
      </c>
      <c r="G25" s="91" t="b">
        <v>0</v>
      </c>
    </row>
    <row r="26" spans="1:7" ht="15">
      <c r="A26" s="91" t="s">
        <v>428</v>
      </c>
      <c r="B26" s="91">
        <v>2</v>
      </c>
      <c r="C26" s="133">
        <v>0.012652865859896646</v>
      </c>
      <c r="D26" s="91" t="s">
        <v>507</v>
      </c>
      <c r="E26" s="91" t="b">
        <v>0</v>
      </c>
      <c r="F26" s="91" t="b">
        <v>0</v>
      </c>
      <c r="G26" s="91" t="b">
        <v>0</v>
      </c>
    </row>
    <row r="27" spans="1:7" ht="15">
      <c r="A27" s="91" t="s">
        <v>429</v>
      </c>
      <c r="B27" s="91">
        <v>2</v>
      </c>
      <c r="C27" s="133">
        <v>0.012652865859896646</v>
      </c>
      <c r="D27" s="91" t="s">
        <v>507</v>
      </c>
      <c r="E27" s="91" t="b">
        <v>0</v>
      </c>
      <c r="F27" s="91" t="b">
        <v>0</v>
      </c>
      <c r="G27" s="91" t="b">
        <v>0</v>
      </c>
    </row>
    <row r="28" spans="1:7" ht="15">
      <c r="A28" s="91" t="s">
        <v>425</v>
      </c>
      <c r="B28" s="91">
        <v>2</v>
      </c>
      <c r="C28" s="133">
        <v>0.007758069182433536</v>
      </c>
      <c r="D28" s="91" t="s">
        <v>507</v>
      </c>
      <c r="E28" s="91" t="b">
        <v>0</v>
      </c>
      <c r="F28" s="91" t="b">
        <v>0</v>
      </c>
      <c r="G28" s="91" t="b">
        <v>0</v>
      </c>
    </row>
    <row r="29" spans="1:7" ht="15">
      <c r="A29" s="91" t="s">
        <v>426</v>
      </c>
      <c r="B29" s="91">
        <v>2</v>
      </c>
      <c r="C29" s="133">
        <v>0.012652865859896646</v>
      </c>
      <c r="D29" s="91" t="s">
        <v>507</v>
      </c>
      <c r="E29" s="91" t="b">
        <v>0</v>
      </c>
      <c r="F29" s="91" t="b">
        <v>0</v>
      </c>
      <c r="G29" s="91" t="b">
        <v>0</v>
      </c>
    </row>
    <row r="30" spans="1:7" ht="15">
      <c r="A30" s="91" t="s">
        <v>427</v>
      </c>
      <c r="B30" s="91">
        <v>2</v>
      </c>
      <c r="C30" s="133">
        <v>0.012652865859896646</v>
      </c>
      <c r="D30" s="91" t="s">
        <v>507</v>
      </c>
      <c r="E30" s="91" t="b">
        <v>0</v>
      </c>
      <c r="F30" s="91" t="b">
        <v>0</v>
      </c>
      <c r="G30" s="91" t="b">
        <v>0</v>
      </c>
    </row>
    <row r="31" spans="1:7" ht="15">
      <c r="A31" s="91" t="s">
        <v>420</v>
      </c>
      <c r="B31" s="91">
        <v>3</v>
      </c>
      <c r="C31" s="133">
        <v>0.007337135793986718</v>
      </c>
      <c r="D31" s="91" t="s">
        <v>367</v>
      </c>
      <c r="E31" s="91" t="b">
        <v>0</v>
      </c>
      <c r="F31" s="91" t="b">
        <v>0</v>
      </c>
      <c r="G31" s="91" t="b">
        <v>0</v>
      </c>
    </row>
    <row r="32" spans="1:7" ht="15">
      <c r="A32" s="91" t="s">
        <v>419</v>
      </c>
      <c r="B32" s="91">
        <v>3</v>
      </c>
      <c r="C32" s="133">
        <v>0</v>
      </c>
      <c r="D32" s="91" t="s">
        <v>367</v>
      </c>
      <c r="E32" s="91" t="b">
        <v>0</v>
      </c>
      <c r="F32" s="91" t="b">
        <v>0</v>
      </c>
      <c r="G32" s="91" t="b">
        <v>0</v>
      </c>
    </row>
    <row r="33" spans="1:7" ht="15">
      <c r="A33" s="91" t="s">
        <v>425</v>
      </c>
      <c r="B33" s="91">
        <v>2</v>
      </c>
      <c r="C33" s="133">
        <v>0.004891423862657812</v>
      </c>
      <c r="D33" s="91" t="s">
        <v>367</v>
      </c>
      <c r="E33" s="91" t="b">
        <v>0</v>
      </c>
      <c r="F33" s="91" t="b">
        <v>0</v>
      </c>
      <c r="G33" s="91" t="b">
        <v>0</v>
      </c>
    </row>
    <row r="34" spans="1:7" ht="15">
      <c r="A34" s="91" t="s">
        <v>426</v>
      </c>
      <c r="B34" s="91">
        <v>2</v>
      </c>
      <c r="C34" s="133">
        <v>0.013253368186657288</v>
      </c>
      <c r="D34" s="91" t="s">
        <v>367</v>
      </c>
      <c r="E34" s="91" t="b">
        <v>0</v>
      </c>
      <c r="F34" s="91" t="b">
        <v>0</v>
      </c>
      <c r="G34" s="91" t="b">
        <v>0</v>
      </c>
    </row>
    <row r="35" spans="1:7" ht="15">
      <c r="A35" s="91" t="s">
        <v>427</v>
      </c>
      <c r="B35" s="91">
        <v>2</v>
      </c>
      <c r="C35" s="133">
        <v>0.013253368186657288</v>
      </c>
      <c r="D35" s="91" t="s">
        <v>367</v>
      </c>
      <c r="E35" s="91" t="b">
        <v>0</v>
      </c>
      <c r="F35" s="91" t="b">
        <v>0</v>
      </c>
      <c r="G35" s="91" t="b">
        <v>0</v>
      </c>
    </row>
    <row r="36" spans="1:7" ht="15">
      <c r="A36" s="91" t="s">
        <v>428</v>
      </c>
      <c r="B36" s="91">
        <v>2</v>
      </c>
      <c r="C36" s="133">
        <v>0.013253368186657288</v>
      </c>
      <c r="D36" s="91" t="s">
        <v>367</v>
      </c>
      <c r="E36" s="91" t="b">
        <v>0</v>
      </c>
      <c r="F36" s="91" t="b">
        <v>0</v>
      </c>
      <c r="G36" s="91" t="b">
        <v>0</v>
      </c>
    </row>
    <row r="37" spans="1:7" ht="15">
      <c r="A37" s="91" t="s">
        <v>429</v>
      </c>
      <c r="B37" s="91">
        <v>2</v>
      </c>
      <c r="C37" s="133">
        <v>0.013253368186657288</v>
      </c>
      <c r="D37" s="91" t="s">
        <v>367</v>
      </c>
      <c r="E37" s="91" t="b">
        <v>0</v>
      </c>
      <c r="F37" s="91" t="b">
        <v>0</v>
      </c>
      <c r="G37" s="91" t="b">
        <v>0</v>
      </c>
    </row>
    <row r="38" spans="1:7" ht="15">
      <c r="A38" s="91" t="s">
        <v>421</v>
      </c>
      <c r="B38" s="91">
        <v>2</v>
      </c>
      <c r="C38" s="133">
        <v>0</v>
      </c>
      <c r="D38" s="91" t="s">
        <v>369</v>
      </c>
      <c r="E38" s="91" t="b">
        <v>0</v>
      </c>
      <c r="F38" s="91" t="b">
        <v>0</v>
      </c>
      <c r="G38" s="91" t="b">
        <v>0</v>
      </c>
    </row>
    <row r="39" spans="1:7" ht="15">
      <c r="A39" s="91" t="s">
        <v>422</v>
      </c>
      <c r="B39" s="91">
        <v>2</v>
      </c>
      <c r="C39" s="133">
        <v>0</v>
      </c>
      <c r="D39" s="91" t="s">
        <v>369</v>
      </c>
      <c r="E39" s="91" t="b">
        <v>0</v>
      </c>
      <c r="F39" s="91" t="b">
        <v>0</v>
      </c>
      <c r="G39" s="91" t="b">
        <v>0</v>
      </c>
    </row>
    <row r="40" spans="1:7" ht="15">
      <c r="A40" s="91" t="s">
        <v>423</v>
      </c>
      <c r="B40" s="91">
        <v>2</v>
      </c>
      <c r="C40" s="133">
        <v>0</v>
      </c>
      <c r="D40" s="91" t="s">
        <v>369</v>
      </c>
      <c r="E40" s="91" t="b">
        <v>0</v>
      </c>
      <c r="F40" s="91" t="b">
        <v>0</v>
      </c>
      <c r="G40" s="91" t="b">
        <v>0</v>
      </c>
    </row>
    <row r="41" spans="1:7" ht="15">
      <c r="A41" s="91" t="s">
        <v>432</v>
      </c>
      <c r="B41" s="91">
        <v>2</v>
      </c>
      <c r="C41" s="133">
        <v>0</v>
      </c>
      <c r="D41" s="91" t="s">
        <v>369</v>
      </c>
      <c r="E41" s="91" t="b">
        <v>0</v>
      </c>
      <c r="F41" s="91" t="b">
        <v>0</v>
      </c>
      <c r="G41" s="91" t="b">
        <v>0</v>
      </c>
    </row>
    <row r="42" spans="1:7" ht="15">
      <c r="A42" s="91" t="s">
        <v>433</v>
      </c>
      <c r="B42" s="91">
        <v>2</v>
      </c>
      <c r="C42" s="133">
        <v>0</v>
      </c>
      <c r="D42" s="91" t="s">
        <v>369</v>
      </c>
      <c r="E42" s="91" t="b">
        <v>0</v>
      </c>
      <c r="F42" s="91" t="b">
        <v>0</v>
      </c>
      <c r="G42" s="91" t="b">
        <v>0</v>
      </c>
    </row>
    <row r="43" spans="1:7" ht="15">
      <c r="A43" s="91" t="s">
        <v>434</v>
      </c>
      <c r="B43" s="91">
        <v>2</v>
      </c>
      <c r="C43" s="133">
        <v>0</v>
      </c>
      <c r="D43" s="91" t="s">
        <v>369</v>
      </c>
      <c r="E43" s="91" t="b">
        <v>0</v>
      </c>
      <c r="F43" s="91" t="b">
        <v>0</v>
      </c>
      <c r="G43" s="91" t="b">
        <v>0</v>
      </c>
    </row>
    <row r="44" spans="1:7" ht="15">
      <c r="A44" s="91" t="s">
        <v>435</v>
      </c>
      <c r="B44" s="91">
        <v>2</v>
      </c>
      <c r="C44" s="133">
        <v>0</v>
      </c>
      <c r="D44" s="91" t="s">
        <v>369</v>
      </c>
      <c r="E44" s="91" t="b">
        <v>0</v>
      </c>
      <c r="F44" s="91" t="b">
        <v>0</v>
      </c>
      <c r="G44" s="91" t="b">
        <v>0</v>
      </c>
    </row>
    <row r="45" spans="1:7" ht="15">
      <c r="A45" s="91" t="s">
        <v>436</v>
      </c>
      <c r="B45" s="91">
        <v>2</v>
      </c>
      <c r="C45" s="133">
        <v>0</v>
      </c>
      <c r="D45" s="91" t="s">
        <v>369</v>
      </c>
      <c r="E45" s="91" t="b">
        <v>0</v>
      </c>
      <c r="F45" s="91" t="b">
        <v>0</v>
      </c>
      <c r="G45" s="91" t="b">
        <v>0</v>
      </c>
    </row>
    <row r="46" spans="1:7" ht="15">
      <c r="A46" s="91" t="s">
        <v>437</v>
      </c>
      <c r="B46" s="91">
        <v>2</v>
      </c>
      <c r="C46" s="133">
        <v>0</v>
      </c>
      <c r="D46" s="91" t="s">
        <v>369</v>
      </c>
      <c r="E46" s="91" t="b">
        <v>0</v>
      </c>
      <c r="F46" s="91" t="b">
        <v>0</v>
      </c>
      <c r="G46" s="91" t="b">
        <v>0</v>
      </c>
    </row>
    <row r="47" spans="1:7" ht="15">
      <c r="A47" s="91" t="s">
        <v>438</v>
      </c>
      <c r="B47" s="91">
        <v>2</v>
      </c>
      <c r="C47" s="133">
        <v>0</v>
      </c>
      <c r="D47" s="91" t="s">
        <v>369</v>
      </c>
      <c r="E47" s="91" t="b">
        <v>0</v>
      </c>
      <c r="F47" s="91" t="b">
        <v>0</v>
      </c>
      <c r="G47" s="91" t="b">
        <v>0</v>
      </c>
    </row>
    <row r="48" spans="1:7" ht="15">
      <c r="A48" s="91" t="s">
        <v>498</v>
      </c>
      <c r="B48" s="91">
        <v>2</v>
      </c>
      <c r="C48" s="133">
        <v>0</v>
      </c>
      <c r="D48" s="91" t="s">
        <v>369</v>
      </c>
      <c r="E48" s="91" t="b">
        <v>0</v>
      </c>
      <c r="F48" s="91" t="b">
        <v>0</v>
      </c>
      <c r="G48" s="91" t="b">
        <v>0</v>
      </c>
    </row>
    <row r="49" spans="1:7" ht="15">
      <c r="A49" s="91" t="s">
        <v>499</v>
      </c>
      <c r="B49" s="91">
        <v>2</v>
      </c>
      <c r="C49" s="133">
        <v>0</v>
      </c>
      <c r="D49" s="91" t="s">
        <v>369</v>
      </c>
      <c r="E49" s="91" t="b">
        <v>0</v>
      </c>
      <c r="F49" s="91" t="b">
        <v>0</v>
      </c>
      <c r="G49" s="91" t="b">
        <v>0</v>
      </c>
    </row>
    <row r="50" spans="1:7" ht="15">
      <c r="A50" s="91" t="s">
        <v>500</v>
      </c>
      <c r="B50" s="91">
        <v>2</v>
      </c>
      <c r="C50" s="133">
        <v>0</v>
      </c>
      <c r="D50" s="91" t="s">
        <v>369</v>
      </c>
      <c r="E50" s="91" t="b">
        <v>0</v>
      </c>
      <c r="F50" s="91" t="b">
        <v>0</v>
      </c>
      <c r="G50" s="91" t="b">
        <v>0</v>
      </c>
    </row>
    <row r="51" spans="1:7" ht="15">
      <c r="A51" s="91" t="s">
        <v>501</v>
      </c>
      <c r="B51" s="91">
        <v>2</v>
      </c>
      <c r="C51" s="133">
        <v>0</v>
      </c>
      <c r="D51" s="91" t="s">
        <v>369</v>
      </c>
      <c r="E51" s="91" t="b">
        <v>0</v>
      </c>
      <c r="F51" s="91" t="b">
        <v>0</v>
      </c>
      <c r="G51" s="91" t="b">
        <v>0</v>
      </c>
    </row>
    <row r="52" spans="1:7" ht="15">
      <c r="A52" s="91" t="s">
        <v>502</v>
      </c>
      <c r="B52" s="91">
        <v>2</v>
      </c>
      <c r="C52" s="133">
        <v>0</v>
      </c>
      <c r="D52" s="91" t="s">
        <v>369</v>
      </c>
      <c r="E52" s="91" t="b">
        <v>0</v>
      </c>
      <c r="F52" s="91" t="b">
        <v>0</v>
      </c>
      <c r="G52" s="91" t="b">
        <v>0</v>
      </c>
    </row>
    <row r="53" spans="1:7" ht="15">
      <c r="A53" s="91" t="s">
        <v>503</v>
      </c>
      <c r="B53" s="91">
        <v>2</v>
      </c>
      <c r="C53" s="133">
        <v>0</v>
      </c>
      <c r="D53" s="91" t="s">
        <v>369</v>
      </c>
      <c r="E53" s="91" t="b">
        <v>0</v>
      </c>
      <c r="F53" s="91" t="b">
        <v>0</v>
      </c>
      <c r="G53" s="91" t="b">
        <v>0</v>
      </c>
    </row>
    <row r="54" spans="1:7" ht="15">
      <c r="A54" s="91" t="s">
        <v>504</v>
      </c>
      <c r="B54" s="91">
        <v>2</v>
      </c>
      <c r="C54" s="133">
        <v>0</v>
      </c>
      <c r="D54" s="91" t="s">
        <v>369</v>
      </c>
      <c r="E54" s="91" t="b">
        <v>0</v>
      </c>
      <c r="F54" s="91" t="b">
        <v>0</v>
      </c>
      <c r="G5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511</v>
      </c>
      <c r="B1" s="13" t="s">
        <v>512</v>
      </c>
      <c r="C1" s="13" t="s">
        <v>505</v>
      </c>
      <c r="D1" s="13" t="s">
        <v>506</v>
      </c>
      <c r="E1" s="13" t="s">
        <v>513</v>
      </c>
      <c r="F1" s="13" t="s">
        <v>144</v>
      </c>
      <c r="G1" s="13" t="s">
        <v>514</v>
      </c>
      <c r="H1" s="13" t="s">
        <v>515</v>
      </c>
      <c r="I1" s="13" t="s">
        <v>516</v>
      </c>
      <c r="J1" s="13" t="s">
        <v>517</v>
      </c>
      <c r="K1" s="13" t="s">
        <v>518</v>
      </c>
      <c r="L1" s="13" t="s">
        <v>519</v>
      </c>
    </row>
    <row r="2" spans="1:12" ht="15">
      <c r="A2" s="91" t="s">
        <v>421</v>
      </c>
      <c r="B2" s="91" t="s">
        <v>422</v>
      </c>
      <c r="C2" s="91">
        <v>2</v>
      </c>
      <c r="D2" s="133">
        <v>0.007758069182433536</v>
      </c>
      <c r="E2" s="133">
        <v>1.7671558660821804</v>
      </c>
      <c r="F2" s="91" t="s">
        <v>507</v>
      </c>
      <c r="G2" s="91" t="b">
        <v>0</v>
      </c>
      <c r="H2" s="91" t="b">
        <v>0</v>
      </c>
      <c r="I2" s="91" t="b">
        <v>0</v>
      </c>
      <c r="J2" s="91" t="b">
        <v>0</v>
      </c>
      <c r="K2" s="91" t="b">
        <v>0</v>
      </c>
      <c r="L2" s="91" t="b">
        <v>0</v>
      </c>
    </row>
    <row r="3" spans="1:12" ht="15">
      <c r="A3" s="91" t="s">
        <v>422</v>
      </c>
      <c r="B3" s="91" t="s">
        <v>423</v>
      </c>
      <c r="C3" s="91">
        <v>2</v>
      </c>
      <c r="D3" s="133">
        <v>0.007758069182433536</v>
      </c>
      <c r="E3" s="133">
        <v>1.7671558660821804</v>
      </c>
      <c r="F3" s="91" t="s">
        <v>507</v>
      </c>
      <c r="G3" s="91" t="b">
        <v>0</v>
      </c>
      <c r="H3" s="91" t="b">
        <v>0</v>
      </c>
      <c r="I3" s="91" t="b">
        <v>0</v>
      </c>
      <c r="J3" s="91" t="b">
        <v>0</v>
      </c>
      <c r="K3" s="91" t="b">
        <v>0</v>
      </c>
      <c r="L3" s="91" t="b">
        <v>0</v>
      </c>
    </row>
    <row r="4" spans="1:12" ht="15">
      <c r="A4" s="91" t="s">
        <v>423</v>
      </c>
      <c r="B4" s="91" t="s">
        <v>432</v>
      </c>
      <c r="C4" s="91">
        <v>2</v>
      </c>
      <c r="D4" s="133">
        <v>0.007758069182433536</v>
      </c>
      <c r="E4" s="133">
        <v>1.7671558660821804</v>
      </c>
      <c r="F4" s="91" t="s">
        <v>507</v>
      </c>
      <c r="G4" s="91" t="b">
        <v>0</v>
      </c>
      <c r="H4" s="91" t="b">
        <v>0</v>
      </c>
      <c r="I4" s="91" t="b">
        <v>0</v>
      </c>
      <c r="J4" s="91" t="b">
        <v>0</v>
      </c>
      <c r="K4" s="91" t="b">
        <v>0</v>
      </c>
      <c r="L4" s="91" t="b">
        <v>0</v>
      </c>
    </row>
    <row r="5" spans="1:12" ht="15">
      <c r="A5" s="91" t="s">
        <v>432</v>
      </c>
      <c r="B5" s="91" t="s">
        <v>433</v>
      </c>
      <c r="C5" s="91">
        <v>2</v>
      </c>
      <c r="D5" s="133">
        <v>0.007758069182433536</v>
      </c>
      <c r="E5" s="133">
        <v>1.7671558660821804</v>
      </c>
      <c r="F5" s="91" t="s">
        <v>507</v>
      </c>
      <c r="G5" s="91" t="b">
        <v>0</v>
      </c>
      <c r="H5" s="91" t="b">
        <v>0</v>
      </c>
      <c r="I5" s="91" t="b">
        <v>0</v>
      </c>
      <c r="J5" s="91" t="b">
        <v>0</v>
      </c>
      <c r="K5" s="91" t="b">
        <v>0</v>
      </c>
      <c r="L5" s="91" t="b">
        <v>0</v>
      </c>
    </row>
    <row r="6" spans="1:12" ht="15">
      <c r="A6" s="91" t="s">
        <v>433</v>
      </c>
      <c r="B6" s="91" t="s">
        <v>434</v>
      </c>
      <c r="C6" s="91">
        <v>2</v>
      </c>
      <c r="D6" s="133">
        <v>0.007758069182433536</v>
      </c>
      <c r="E6" s="133">
        <v>1.7671558660821804</v>
      </c>
      <c r="F6" s="91" t="s">
        <v>507</v>
      </c>
      <c r="G6" s="91" t="b">
        <v>0</v>
      </c>
      <c r="H6" s="91" t="b">
        <v>0</v>
      </c>
      <c r="I6" s="91" t="b">
        <v>0</v>
      </c>
      <c r="J6" s="91" t="b">
        <v>0</v>
      </c>
      <c r="K6" s="91" t="b">
        <v>0</v>
      </c>
      <c r="L6" s="91" t="b">
        <v>0</v>
      </c>
    </row>
    <row r="7" spans="1:12" ht="15">
      <c r="A7" s="91" t="s">
        <v>434</v>
      </c>
      <c r="B7" s="91" t="s">
        <v>435</v>
      </c>
      <c r="C7" s="91">
        <v>2</v>
      </c>
      <c r="D7" s="133">
        <v>0.007758069182433536</v>
      </c>
      <c r="E7" s="133">
        <v>1.7671558660821804</v>
      </c>
      <c r="F7" s="91" t="s">
        <v>507</v>
      </c>
      <c r="G7" s="91" t="b">
        <v>0</v>
      </c>
      <c r="H7" s="91" t="b">
        <v>0</v>
      </c>
      <c r="I7" s="91" t="b">
        <v>0</v>
      </c>
      <c r="J7" s="91" t="b">
        <v>0</v>
      </c>
      <c r="K7" s="91" t="b">
        <v>0</v>
      </c>
      <c r="L7" s="91" t="b">
        <v>0</v>
      </c>
    </row>
    <row r="8" spans="1:12" ht="15">
      <c r="A8" s="91" t="s">
        <v>435</v>
      </c>
      <c r="B8" s="91" t="s">
        <v>436</v>
      </c>
      <c r="C8" s="91">
        <v>2</v>
      </c>
      <c r="D8" s="133">
        <v>0.007758069182433536</v>
      </c>
      <c r="E8" s="133">
        <v>1.7671558660821804</v>
      </c>
      <c r="F8" s="91" t="s">
        <v>507</v>
      </c>
      <c r="G8" s="91" t="b">
        <v>0</v>
      </c>
      <c r="H8" s="91" t="b">
        <v>0</v>
      </c>
      <c r="I8" s="91" t="b">
        <v>0</v>
      </c>
      <c r="J8" s="91" t="b">
        <v>0</v>
      </c>
      <c r="K8" s="91" t="b">
        <v>0</v>
      </c>
      <c r="L8" s="91" t="b">
        <v>0</v>
      </c>
    </row>
    <row r="9" spans="1:12" ht="15">
      <c r="A9" s="91" t="s">
        <v>436</v>
      </c>
      <c r="B9" s="91" t="s">
        <v>437</v>
      </c>
      <c r="C9" s="91">
        <v>2</v>
      </c>
      <c r="D9" s="133">
        <v>0.007758069182433536</v>
      </c>
      <c r="E9" s="133">
        <v>1.7671558660821804</v>
      </c>
      <c r="F9" s="91" t="s">
        <v>507</v>
      </c>
      <c r="G9" s="91" t="b">
        <v>0</v>
      </c>
      <c r="H9" s="91" t="b">
        <v>0</v>
      </c>
      <c r="I9" s="91" t="b">
        <v>0</v>
      </c>
      <c r="J9" s="91" t="b">
        <v>0</v>
      </c>
      <c r="K9" s="91" t="b">
        <v>0</v>
      </c>
      <c r="L9" s="91" t="b">
        <v>0</v>
      </c>
    </row>
    <row r="10" spans="1:12" ht="15">
      <c r="A10" s="91" t="s">
        <v>437</v>
      </c>
      <c r="B10" s="91" t="s">
        <v>438</v>
      </c>
      <c r="C10" s="91">
        <v>2</v>
      </c>
      <c r="D10" s="133">
        <v>0.007758069182433536</v>
      </c>
      <c r="E10" s="133">
        <v>1.7671558660821804</v>
      </c>
      <c r="F10" s="91" t="s">
        <v>507</v>
      </c>
      <c r="G10" s="91" t="b">
        <v>0</v>
      </c>
      <c r="H10" s="91" t="b">
        <v>0</v>
      </c>
      <c r="I10" s="91" t="b">
        <v>0</v>
      </c>
      <c r="J10" s="91" t="b">
        <v>0</v>
      </c>
      <c r="K10" s="91" t="b">
        <v>0</v>
      </c>
      <c r="L10" s="91" t="b">
        <v>0</v>
      </c>
    </row>
    <row r="11" spans="1:12" ht="15">
      <c r="A11" s="91" t="s">
        <v>438</v>
      </c>
      <c r="B11" s="91" t="s">
        <v>498</v>
      </c>
      <c r="C11" s="91">
        <v>2</v>
      </c>
      <c r="D11" s="133">
        <v>0.007758069182433536</v>
      </c>
      <c r="E11" s="133">
        <v>1.7671558660821804</v>
      </c>
      <c r="F11" s="91" t="s">
        <v>507</v>
      </c>
      <c r="G11" s="91" t="b">
        <v>0</v>
      </c>
      <c r="H11" s="91" t="b">
        <v>0</v>
      </c>
      <c r="I11" s="91" t="b">
        <v>0</v>
      </c>
      <c r="J11" s="91" t="b">
        <v>0</v>
      </c>
      <c r="K11" s="91" t="b">
        <v>0</v>
      </c>
      <c r="L11" s="91" t="b">
        <v>0</v>
      </c>
    </row>
    <row r="12" spans="1:12" ht="15">
      <c r="A12" s="91" t="s">
        <v>498</v>
      </c>
      <c r="B12" s="91" t="s">
        <v>499</v>
      </c>
      <c r="C12" s="91">
        <v>2</v>
      </c>
      <c r="D12" s="133">
        <v>0.007758069182433536</v>
      </c>
      <c r="E12" s="133">
        <v>1.7671558660821804</v>
      </c>
      <c r="F12" s="91" t="s">
        <v>507</v>
      </c>
      <c r="G12" s="91" t="b">
        <v>0</v>
      </c>
      <c r="H12" s="91" t="b">
        <v>0</v>
      </c>
      <c r="I12" s="91" t="b">
        <v>0</v>
      </c>
      <c r="J12" s="91" t="b">
        <v>0</v>
      </c>
      <c r="K12" s="91" t="b">
        <v>0</v>
      </c>
      <c r="L12" s="91" t="b">
        <v>0</v>
      </c>
    </row>
    <row r="13" spans="1:12" ht="15">
      <c r="A13" s="91" t="s">
        <v>499</v>
      </c>
      <c r="B13" s="91" t="s">
        <v>500</v>
      </c>
      <c r="C13" s="91">
        <v>2</v>
      </c>
      <c r="D13" s="133">
        <v>0.007758069182433536</v>
      </c>
      <c r="E13" s="133">
        <v>1.7671558660821804</v>
      </c>
      <c r="F13" s="91" t="s">
        <v>507</v>
      </c>
      <c r="G13" s="91" t="b">
        <v>0</v>
      </c>
      <c r="H13" s="91" t="b">
        <v>0</v>
      </c>
      <c r="I13" s="91" t="b">
        <v>0</v>
      </c>
      <c r="J13" s="91" t="b">
        <v>0</v>
      </c>
      <c r="K13" s="91" t="b">
        <v>0</v>
      </c>
      <c r="L13" s="91" t="b">
        <v>0</v>
      </c>
    </row>
    <row r="14" spans="1:12" ht="15">
      <c r="A14" s="91" t="s">
        <v>500</v>
      </c>
      <c r="B14" s="91" t="s">
        <v>501</v>
      </c>
      <c r="C14" s="91">
        <v>2</v>
      </c>
      <c r="D14" s="133">
        <v>0.007758069182433536</v>
      </c>
      <c r="E14" s="133">
        <v>1.7671558660821804</v>
      </c>
      <c r="F14" s="91" t="s">
        <v>507</v>
      </c>
      <c r="G14" s="91" t="b">
        <v>0</v>
      </c>
      <c r="H14" s="91" t="b">
        <v>0</v>
      </c>
      <c r="I14" s="91" t="b">
        <v>0</v>
      </c>
      <c r="J14" s="91" t="b">
        <v>0</v>
      </c>
      <c r="K14" s="91" t="b">
        <v>0</v>
      </c>
      <c r="L14" s="91" t="b">
        <v>0</v>
      </c>
    </row>
    <row r="15" spans="1:12" ht="15">
      <c r="A15" s="91" t="s">
        <v>501</v>
      </c>
      <c r="B15" s="91" t="s">
        <v>502</v>
      </c>
      <c r="C15" s="91">
        <v>2</v>
      </c>
      <c r="D15" s="133">
        <v>0.007758069182433536</v>
      </c>
      <c r="E15" s="133">
        <v>1.7671558660821804</v>
      </c>
      <c r="F15" s="91" t="s">
        <v>507</v>
      </c>
      <c r="G15" s="91" t="b">
        <v>0</v>
      </c>
      <c r="H15" s="91" t="b">
        <v>0</v>
      </c>
      <c r="I15" s="91" t="b">
        <v>0</v>
      </c>
      <c r="J15" s="91" t="b">
        <v>0</v>
      </c>
      <c r="K15" s="91" t="b">
        <v>0</v>
      </c>
      <c r="L15" s="91" t="b">
        <v>0</v>
      </c>
    </row>
    <row r="16" spans="1:12" ht="15">
      <c r="A16" s="91" t="s">
        <v>502</v>
      </c>
      <c r="B16" s="91" t="s">
        <v>503</v>
      </c>
      <c r="C16" s="91">
        <v>2</v>
      </c>
      <c r="D16" s="133">
        <v>0.007758069182433536</v>
      </c>
      <c r="E16" s="133">
        <v>1.7671558660821804</v>
      </c>
      <c r="F16" s="91" t="s">
        <v>507</v>
      </c>
      <c r="G16" s="91" t="b">
        <v>0</v>
      </c>
      <c r="H16" s="91" t="b">
        <v>0</v>
      </c>
      <c r="I16" s="91" t="b">
        <v>0</v>
      </c>
      <c r="J16" s="91" t="b">
        <v>0</v>
      </c>
      <c r="K16" s="91" t="b">
        <v>0</v>
      </c>
      <c r="L16" s="91" t="b">
        <v>0</v>
      </c>
    </row>
    <row r="17" spans="1:12" ht="15">
      <c r="A17" s="91" t="s">
        <v>503</v>
      </c>
      <c r="B17" s="91" t="s">
        <v>504</v>
      </c>
      <c r="C17" s="91">
        <v>2</v>
      </c>
      <c r="D17" s="133">
        <v>0.007758069182433536</v>
      </c>
      <c r="E17" s="133">
        <v>1.7671558660821804</v>
      </c>
      <c r="F17" s="91" t="s">
        <v>507</v>
      </c>
      <c r="G17" s="91" t="b">
        <v>0</v>
      </c>
      <c r="H17" s="91" t="b">
        <v>0</v>
      </c>
      <c r="I17" s="91" t="b">
        <v>0</v>
      </c>
      <c r="J17" s="91" t="b">
        <v>0</v>
      </c>
      <c r="K17" s="91" t="b">
        <v>0</v>
      </c>
      <c r="L17" s="91" t="b">
        <v>0</v>
      </c>
    </row>
    <row r="18" spans="1:12" ht="15">
      <c r="A18" s="91" t="s">
        <v>428</v>
      </c>
      <c r="B18" s="91" t="s">
        <v>420</v>
      </c>
      <c r="C18" s="91">
        <v>2</v>
      </c>
      <c r="D18" s="133">
        <v>0.012652865859896646</v>
      </c>
      <c r="E18" s="133">
        <v>1.591064607026499</v>
      </c>
      <c r="F18" s="91" t="s">
        <v>507</v>
      </c>
      <c r="G18" s="91" t="b">
        <v>0</v>
      </c>
      <c r="H18" s="91" t="b">
        <v>0</v>
      </c>
      <c r="I18" s="91" t="b">
        <v>0</v>
      </c>
      <c r="J18" s="91" t="b">
        <v>0</v>
      </c>
      <c r="K18" s="91" t="b">
        <v>0</v>
      </c>
      <c r="L18" s="91" t="b">
        <v>0</v>
      </c>
    </row>
    <row r="19" spans="1:12" ht="15">
      <c r="A19" s="91" t="s">
        <v>428</v>
      </c>
      <c r="B19" s="91" t="s">
        <v>420</v>
      </c>
      <c r="C19" s="91">
        <v>2</v>
      </c>
      <c r="D19" s="133">
        <v>0.013253368186657288</v>
      </c>
      <c r="E19" s="133">
        <v>1.3617278360175928</v>
      </c>
      <c r="F19" s="91" t="s">
        <v>367</v>
      </c>
      <c r="G19" s="91" t="b">
        <v>0</v>
      </c>
      <c r="H19" s="91" t="b">
        <v>0</v>
      </c>
      <c r="I19" s="91" t="b">
        <v>0</v>
      </c>
      <c r="J19" s="91" t="b">
        <v>0</v>
      </c>
      <c r="K19" s="91" t="b">
        <v>0</v>
      </c>
      <c r="L19" s="91" t="b">
        <v>0</v>
      </c>
    </row>
    <row r="20" spans="1:12" ht="15">
      <c r="A20" s="91" t="s">
        <v>421</v>
      </c>
      <c r="B20" s="91" t="s">
        <v>422</v>
      </c>
      <c r="C20" s="91">
        <v>2</v>
      </c>
      <c r="D20" s="133">
        <v>0</v>
      </c>
      <c r="E20" s="133">
        <v>1.3521825181113625</v>
      </c>
      <c r="F20" s="91" t="s">
        <v>369</v>
      </c>
      <c r="G20" s="91" t="b">
        <v>0</v>
      </c>
      <c r="H20" s="91" t="b">
        <v>0</v>
      </c>
      <c r="I20" s="91" t="b">
        <v>0</v>
      </c>
      <c r="J20" s="91" t="b">
        <v>0</v>
      </c>
      <c r="K20" s="91" t="b">
        <v>0</v>
      </c>
      <c r="L20" s="91" t="b">
        <v>0</v>
      </c>
    </row>
    <row r="21" spans="1:12" ht="15">
      <c r="A21" s="91" t="s">
        <v>422</v>
      </c>
      <c r="B21" s="91" t="s">
        <v>423</v>
      </c>
      <c r="C21" s="91">
        <v>2</v>
      </c>
      <c r="D21" s="133">
        <v>0</v>
      </c>
      <c r="E21" s="133">
        <v>1.3521825181113625</v>
      </c>
      <c r="F21" s="91" t="s">
        <v>369</v>
      </c>
      <c r="G21" s="91" t="b">
        <v>0</v>
      </c>
      <c r="H21" s="91" t="b">
        <v>0</v>
      </c>
      <c r="I21" s="91" t="b">
        <v>0</v>
      </c>
      <c r="J21" s="91" t="b">
        <v>0</v>
      </c>
      <c r="K21" s="91" t="b">
        <v>0</v>
      </c>
      <c r="L21" s="91" t="b">
        <v>0</v>
      </c>
    </row>
    <row r="22" spans="1:12" ht="15">
      <c r="A22" s="91" t="s">
        <v>423</v>
      </c>
      <c r="B22" s="91" t="s">
        <v>432</v>
      </c>
      <c r="C22" s="91">
        <v>2</v>
      </c>
      <c r="D22" s="133">
        <v>0</v>
      </c>
      <c r="E22" s="133">
        <v>1.3521825181113625</v>
      </c>
      <c r="F22" s="91" t="s">
        <v>369</v>
      </c>
      <c r="G22" s="91" t="b">
        <v>0</v>
      </c>
      <c r="H22" s="91" t="b">
        <v>0</v>
      </c>
      <c r="I22" s="91" t="b">
        <v>0</v>
      </c>
      <c r="J22" s="91" t="b">
        <v>0</v>
      </c>
      <c r="K22" s="91" t="b">
        <v>0</v>
      </c>
      <c r="L22" s="91" t="b">
        <v>0</v>
      </c>
    </row>
    <row r="23" spans="1:12" ht="15">
      <c r="A23" s="91" t="s">
        <v>432</v>
      </c>
      <c r="B23" s="91" t="s">
        <v>433</v>
      </c>
      <c r="C23" s="91">
        <v>2</v>
      </c>
      <c r="D23" s="133">
        <v>0</v>
      </c>
      <c r="E23" s="133">
        <v>1.3521825181113625</v>
      </c>
      <c r="F23" s="91" t="s">
        <v>369</v>
      </c>
      <c r="G23" s="91" t="b">
        <v>0</v>
      </c>
      <c r="H23" s="91" t="b">
        <v>0</v>
      </c>
      <c r="I23" s="91" t="b">
        <v>0</v>
      </c>
      <c r="J23" s="91" t="b">
        <v>0</v>
      </c>
      <c r="K23" s="91" t="b">
        <v>0</v>
      </c>
      <c r="L23" s="91" t="b">
        <v>0</v>
      </c>
    </row>
    <row r="24" spans="1:12" ht="15">
      <c r="A24" s="91" t="s">
        <v>433</v>
      </c>
      <c r="B24" s="91" t="s">
        <v>434</v>
      </c>
      <c r="C24" s="91">
        <v>2</v>
      </c>
      <c r="D24" s="133">
        <v>0</v>
      </c>
      <c r="E24" s="133">
        <v>1.3521825181113625</v>
      </c>
      <c r="F24" s="91" t="s">
        <v>369</v>
      </c>
      <c r="G24" s="91" t="b">
        <v>0</v>
      </c>
      <c r="H24" s="91" t="b">
        <v>0</v>
      </c>
      <c r="I24" s="91" t="b">
        <v>0</v>
      </c>
      <c r="J24" s="91" t="b">
        <v>0</v>
      </c>
      <c r="K24" s="91" t="b">
        <v>0</v>
      </c>
      <c r="L24" s="91" t="b">
        <v>0</v>
      </c>
    </row>
    <row r="25" spans="1:12" ht="15">
      <c r="A25" s="91" t="s">
        <v>434</v>
      </c>
      <c r="B25" s="91" t="s">
        <v>435</v>
      </c>
      <c r="C25" s="91">
        <v>2</v>
      </c>
      <c r="D25" s="133">
        <v>0</v>
      </c>
      <c r="E25" s="133">
        <v>1.3521825181113625</v>
      </c>
      <c r="F25" s="91" t="s">
        <v>369</v>
      </c>
      <c r="G25" s="91" t="b">
        <v>0</v>
      </c>
      <c r="H25" s="91" t="b">
        <v>0</v>
      </c>
      <c r="I25" s="91" t="b">
        <v>0</v>
      </c>
      <c r="J25" s="91" t="b">
        <v>0</v>
      </c>
      <c r="K25" s="91" t="b">
        <v>0</v>
      </c>
      <c r="L25" s="91" t="b">
        <v>0</v>
      </c>
    </row>
    <row r="26" spans="1:12" ht="15">
      <c r="A26" s="91" t="s">
        <v>435</v>
      </c>
      <c r="B26" s="91" t="s">
        <v>436</v>
      </c>
      <c r="C26" s="91">
        <v>2</v>
      </c>
      <c r="D26" s="133">
        <v>0</v>
      </c>
      <c r="E26" s="133">
        <v>1.3521825181113625</v>
      </c>
      <c r="F26" s="91" t="s">
        <v>369</v>
      </c>
      <c r="G26" s="91" t="b">
        <v>0</v>
      </c>
      <c r="H26" s="91" t="b">
        <v>0</v>
      </c>
      <c r="I26" s="91" t="b">
        <v>0</v>
      </c>
      <c r="J26" s="91" t="b">
        <v>0</v>
      </c>
      <c r="K26" s="91" t="b">
        <v>0</v>
      </c>
      <c r="L26" s="91" t="b">
        <v>0</v>
      </c>
    </row>
    <row r="27" spans="1:12" ht="15">
      <c r="A27" s="91" t="s">
        <v>436</v>
      </c>
      <c r="B27" s="91" t="s">
        <v>437</v>
      </c>
      <c r="C27" s="91">
        <v>2</v>
      </c>
      <c r="D27" s="133">
        <v>0</v>
      </c>
      <c r="E27" s="133">
        <v>1.3521825181113625</v>
      </c>
      <c r="F27" s="91" t="s">
        <v>369</v>
      </c>
      <c r="G27" s="91" t="b">
        <v>0</v>
      </c>
      <c r="H27" s="91" t="b">
        <v>0</v>
      </c>
      <c r="I27" s="91" t="b">
        <v>0</v>
      </c>
      <c r="J27" s="91" t="b">
        <v>0</v>
      </c>
      <c r="K27" s="91" t="b">
        <v>0</v>
      </c>
      <c r="L27" s="91" t="b">
        <v>0</v>
      </c>
    </row>
    <row r="28" spans="1:12" ht="15">
      <c r="A28" s="91" t="s">
        <v>437</v>
      </c>
      <c r="B28" s="91" t="s">
        <v>438</v>
      </c>
      <c r="C28" s="91">
        <v>2</v>
      </c>
      <c r="D28" s="133">
        <v>0</v>
      </c>
      <c r="E28" s="133">
        <v>1.3521825181113625</v>
      </c>
      <c r="F28" s="91" t="s">
        <v>369</v>
      </c>
      <c r="G28" s="91" t="b">
        <v>0</v>
      </c>
      <c r="H28" s="91" t="b">
        <v>0</v>
      </c>
      <c r="I28" s="91" t="b">
        <v>0</v>
      </c>
      <c r="J28" s="91" t="b">
        <v>0</v>
      </c>
      <c r="K28" s="91" t="b">
        <v>0</v>
      </c>
      <c r="L28" s="91" t="b">
        <v>0</v>
      </c>
    </row>
    <row r="29" spans="1:12" ht="15">
      <c r="A29" s="91" t="s">
        <v>438</v>
      </c>
      <c r="B29" s="91" t="s">
        <v>498</v>
      </c>
      <c r="C29" s="91">
        <v>2</v>
      </c>
      <c r="D29" s="133">
        <v>0</v>
      </c>
      <c r="E29" s="133">
        <v>1.3521825181113625</v>
      </c>
      <c r="F29" s="91" t="s">
        <v>369</v>
      </c>
      <c r="G29" s="91" t="b">
        <v>0</v>
      </c>
      <c r="H29" s="91" t="b">
        <v>0</v>
      </c>
      <c r="I29" s="91" t="b">
        <v>0</v>
      </c>
      <c r="J29" s="91" t="b">
        <v>0</v>
      </c>
      <c r="K29" s="91" t="b">
        <v>0</v>
      </c>
      <c r="L29" s="91" t="b">
        <v>0</v>
      </c>
    </row>
    <row r="30" spans="1:12" ht="15">
      <c r="A30" s="91" t="s">
        <v>498</v>
      </c>
      <c r="B30" s="91" t="s">
        <v>499</v>
      </c>
      <c r="C30" s="91">
        <v>2</v>
      </c>
      <c r="D30" s="133">
        <v>0</v>
      </c>
      <c r="E30" s="133">
        <v>1.3521825181113625</v>
      </c>
      <c r="F30" s="91" t="s">
        <v>369</v>
      </c>
      <c r="G30" s="91" t="b">
        <v>0</v>
      </c>
      <c r="H30" s="91" t="b">
        <v>0</v>
      </c>
      <c r="I30" s="91" t="b">
        <v>0</v>
      </c>
      <c r="J30" s="91" t="b">
        <v>0</v>
      </c>
      <c r="K30" s="91" t="b">
        <v>0</v>
      </c>
      <c r="L30" s="91" t="b">
        <v>0</v>
      </c>
    </row>
    <row r="31" spans="1:12" ht="15">
      <c r="A31" s="91" t="s">
        <v>499</v>
      </c>
      <c r="B31" s="91" t="s">
        <v>500</v>
      </c>
      <c r="C31" s="91">
        <v>2</v>
      </c>
      <c r="D31" s="133">
        <v>0</v>
      </c>
      <c r="E31" s="133">
        <v>1.3521825181113625</v>
      </c>
      <c r="F31" s="91" t="s">
        <v>369</v>
      </c>
      <c r="G31" s="91" t="b">
        <v>0</v>
      </c>
      <c r="H31" s="91" t="b">
        <v>0</v>
      </c>
      <c r="I31" s="91" t="b">
        <v>0</v>
      </c>
      <c r="J31" s="91" t="b">
        <v>0</v>
      </c>
      <c r="K31" s="91" t="b">
        <v>0</v>
      </c>
      <c r="L31" s="91" t="b">
        <v>0</v>
      </c>
    </row>
    <row r="32" spans="1:12" ht="15">
      <c r="A32" s="91" t="s">
        <v>500</v>
      </c>
      <c r="B32" s="91" t="s">
        <v>501</v>
      </c>
      <c r="C32" s="91">
        <v>2</v>
      </c>
      <c r="D32" s="133">
        <v>0</v>
      </c>
      <c r="E32" s="133">
        <v>1.3521825181113625</v>
      </c>
      <c r="F32" s="91" t="s">
        <v>369</v>
      </c>
      <c r="G32" s="91" t="b">
        <v>0</v>
      </c>
      <c r="H32" s="91" t="b">
        <v>0</v>
      </c>
      <c r="I32" s="91" t="b">
        <v>0</v>
      </c>
      <c r="J32" s="91" t="b">
        <v>0</v>
      </c>
      <c r="K32" s="91" t="b">
        <v>0</v>
      </c>
      <c r="L32" s="91" t="b">
        <v>0</v>
      </c>
    </row>
    <row r="33" spans="1:12" ht="15">
      <c r="A33" s="91" t="s">
        <v>501</v>
      </c>
      <c r="B33" s="91" t="s">
        <v>502</v>
      </c>
      <c r="C33" s="91">
        <v>2</v>
      </c>
      <c r="D33" s="133">
        <v>0</v>
      </c>
      <c r="E33" s="133">
        <v>1.3521825181113625</v>
      </c>
      <c r="F33" s="91" t="s">
        <v>369</v>
      </c>
      <c r="G33" s="91" t="b">
        <v>0</v>
      </c>
      <c r="H33" s="91" t="b">
        <v>0</v>
      </c>
      <c r="I33" s="91" t="b">
        <v>0</v>
      </c>
      <c r="J33" s="91" t="b">
        <v>0</v>
      </c>
      <c r="K33" s="91" t="b">
        <v>0</v>
      </c>
      <c r="L33" s="91" t="b">
        <v>0</v>
      </c>
    </row>
    <row r="34" spans="1:12" ht="15">
      <c r="A34" s="91" t="s">
        <v>502</v>
      </c>
      <c r="B34" s="91" t="s">
        <v>503</v>
      </c>
      <c r="C34" s="91">
        <v>2</v>
      </c>
      <c r="D34" s="133">
        <v>0</v>
      </c>
      <c r="E34" s="133">
        <v>1.3521825181113625</v>
      </c>
      <c r="F34" s="91" t="s">
        <v>369</v>
      </c>
      <c r="G34" s="91" t="b">
        <v>0</v>
      </c>
      <c r="H34" s="91" t="b">
        <v>0</v>
      </c>
      <c r="I34" s="91" t="b">
        <v>0</v>
      </c>
      <c r="J34" s="91" t="b">
        <v>0</v>
      </c>
      <c r="K34" s="91" t="b">
        <v>0</v>
      </c>
      <c r="L34" s="91" t="b">
        <v>0</v>
      </c>
    </row>
    <row r="35" spans="1:12" ht="15">
      <c r="A35" s="91" t="s">
        <v>503</v>
      </c>
      <c r="B35" s="91" t="s">
        <v>504</v>
      </c>
      <c r="C35" s="91">
        <v>2</v>
      </c>
      <c r="D35" s="133">
        <v>0</v>
      </c>
      <c r="E35" s="133">
        <v>1.3521825181113625</v>
      </c>
      <c r="F35" s="91" t="s">
        <v>369</v>
      </c>
      <c r="G35" s="91" t="b">
        <v>0</v>
      </c>
      <c r="H35" s="91" t="b">
        <v>0</v>
      </c>
      <c r="I35" s="91" t="b">
        <v>0</v>
      </c>
      <c r="J35" s="91" t="b">
        <v>0</v>
      </c>
      <c r="K35" s="91" t="b">
        <v>0</v>
      </c>
      <c r="L3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366</v>
      </c>
      <c r="BB2" s="13" t="s">
        <v>374</v>
      </c>
      <c r="BC2" s="13" t="s">
        <v>375</v>
      </c>
      <c r="BD2" s="67" t="s">
        <v>520</v>
      </c>
      <c r="BE2" s="67" t="s">
        <v>521</v>
      </c>
      <c r="BF2" s="67" t="s">
        <v>522</v>
      </c>
      <c r="BG2" s="67" t="s">
        <v>523</v>
      </c>
      <c r="BH2" s="67" t="s">
        <v>524</v>
      </c>
      <c r="BI2" s="67" t="s">
        <v>525</v>
      </c>
      <c r="BJ2" s="67" t="s">
        <v>526</v>
      </c>
      <c r="BK2" s="67" t="s">
        <v>527</v>
      </c>
      <c r="BL2" s="67" t="s">
        <v>528</v>
      </c>
    </row>
    <row r="3" spans="1:64" ht="15" customHeight="1">
      <c r="A3" s="84" t="s">
        <v>212</v>
      </c>
      <c r="B3" s="84" t="s">
        <v>212</v>
      </c>
      <c r="C3" s="53"/>
      <c r="D3" s="54"/>
      <c r="E3" s="65"/>
      <c r="F3" s="55"/>
      <c r="G3" s="53"/>
      <c r="H3" s="57"/>
      <c r="I3" s="56"/>
      <c r="J3" s="56"/>
      <c r="K3" s="36" t="s">
        <v>65</v>
      </c>
      <c r="L3" s="62">
        <v>3</v>
      </c>
      <c r="M3" s="62"/>
      <c r="N3" s="63"/>
      <c r="O3" s="85" t="s">
        <v>176</v>
      </c>
      <c r="P3" s="87">
        <v>43610.50329861111</v>
      </c>
      <c r="Q3" s="85" t="s">
        <v>221</v>
      </c>
      <c r="R3" s="85"/>
      <c r="S3" s="85"/>
      <c r="T3" s="85" t="s">
        <v>229</v>
      </c>
      <c r="U3" s="85"/>
      <c r="V3" s="90" t="s">
        <v>234</v>
      </c>
      <c r="W3" s="87">
        <v>43610.50329861111</v>
      </c>
      <c r="X3" s="90" t="s">
        <v>240</v>
      </c>
      <c r="Y3" s="85"/>
      <c r="Z3" s="85"/>
      <c r="AA3" s="91" t="s">
        <v>246</v>
      </c>
      <c r="AB3" s="85"/>
      <c r="AC3" s="85" t="b">
        <v>0</v>
      </c>
      <c r="AD3" s="85">
        <v>1</v>
      </c>
      <c r="AE3" s="91" t="s">
        <v>253</v>
      </c>
      <c r="AF3" s="85" t="b">
        <v>0</v>
      </c>
      <c r="AG3" s="85" t="s">
        <v>255</v>
      </c>
      <c r="AH3" s="85"/>
      <c r="AI3" s="91" t="s">
        <v>253</v>
      </c>
      <c r="AJ3" s="85" t="b">
        <v>0</v>
      </c>
      <c r="AK3" s="85">
        <v>0</v>
      </c>
      <c r="AL3" s="91" t="s">
        <v>253</v>
      </c>
      <c r="AM3" s="85" t="s">
        <v>258</v>
      </c>
      <c r="AN3" s="85" t="b">
        <v>0</v>
      </c>
      <c r="AO3" s="91" t="s">
        <v>246</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0</v>
      </c>
      <c r="BE3" s="52">
        <v>0</v>
      </c>
      <c r="BF3" s="51">
        <v>0</v>
      </c>
      <c r="BG3" s="52">
        <v>0</v>
      </c>
      <c r="BH3" s="51">
        <v>0</v>
      </c>
      <c r="BI3" s="52">
        <v>0</v>
      </c>
      <c r="BJ3" s="51">
        <v>8</v>
      </c>
      <c r="BK3" s="52">
        <v>100</v>
      </c>
      <c r="BL3" s="51">
        <v>8</v>
      </c>
    </row>
    <row r="4" spans="1:64" ht="15" customHeight="1">
      <c r="A4" s="84" t="s">
        <v>213</v>
      </c>
      <c r="B4" s="84" t="s">
        <v>213</v>
      </c>
      <c r="C4" s="53"/>
      <c r="D4" s="54"/>
      <c r="E4" s="65"/>
      <c r="F4" s="55"/>
      <c r="G4" s="53"/>
      <c r="H4" s="57"/>
      <c r="I4" s="56"/>
      <c r="J4" s="56"/>
      <c r="K4" s="36" t="s">
        <v>65</v>
      </c>
      <c r="L4" s="83">
        <v>4</v>
      </c>
      <c r="M4" s="83"/>
      <c r="N4" s="63"/>
      <c r="O4" s="86" t="s">
        <v>176</v>
      </c>
      <c r="P4" s="88">
        <v>43616.83391203704</v>
      </c>
      <c r="Q4" s="86" t="s">
        <v>222</v>
      </c>
      <c r="R4" s="86"/>
      <c r="S4" s="86"/>
      <c r="T4" s="86" t="s">
        <v>230</v>
      </c>
      <c r="U4" s="86"/>
      <c r="V4" s="89" t="s">
        <v>235</v>
      </c>
      <c r="W4" s="88">
        <v>43616.83391203704</v>
      </c>
      <c r="X4" s="89" t="s">
        <v>241</v>
      </c>
      <c r="Y4" s="86"/>
      <c r="Z4" s="86"/>
      <c r="AA4" s="92" t="s">
        <v>247</v>
      </c>
      <c r="AB4" s="86"/>
      <c r="AC4" s="86" t="b">
        <v>0</v>
      </c>
      <c r="AD4" s="86">
        <v>0</v>
      </c>
      <c r="AE4" s="92" t="s">
        <v>253</v>
      </c>
      <c r="AF4" s="86" t="b">
        <v>0</v>
      </c>
      <c r="AG4" s="86" t="s">
        <v>255</v>
      </c>
      <c r="AH4" s="86"/>
      <c r="AI4" s="92" t="s">
        <v>253</v>
      </c>
      <c r="AJ4" s="86" t="b">
        <v>0</v>
      </c>
      <c r="AK4" s="86">
        <v>0</v>
      </c>
      <c r="AL4" s="92" t="s">
        <v>253</v>
      </c>
      <c r="AM4" s="86" t="s">
        <v>259</v>
      </c>
      <c r="AN4" s="86" t="b">
        <v>0</v>
      </c>
      <c r="AO4" s="92" t="s">
        <v>247</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37</v>
      </c>
      <c r="BK4" s="52">
        <v>100</v>
      </c>
      <c r="BL4" s="51">
        <v>37</v>
      </c>
    </row>
    <row r="5" spans="1:64" ht="15">
      <c r="A5" s="84" t="s">
        <v>214</v>
      </c>
      <c r="B5" s="84" t="s">
        <v>214</v>
      </c>
      <c r="C5" s="53"/>
      <c r="D5" s="54"/>
      <c r="E5" s="65"/>
      <c r="F5" s="55"/>
      <c r="G5" s="53"/>
      <c r="H5" s="57"/>
      <c r="I5" s="56"/>
      <c r="J5" s="56"/>
      <c r="K5" s="36" t="s">
        <v>65</v>
      </c>
      <c r="L5" s="83">
        <v>5</v>
      </c>
      <c r="M5" s="83"/>
      <c r="N5" s="63"/>
      <c r="O5" s="86" t="s">
        <v>176</v>
      </c>
      <c r="P5" s="88">
        <v>43617.28221064815</v>
      </c>
      <c r="Q5" s="86" t="s">
        <v>223</v>
      </c>
      <c r="R5" s="86"/>
      <c r="S5" s="86"/>
      <c r="T5" s="86" t="s">
        <v>231</v>
      </c>
      <c r="U5" s="86"/>
      <c r="V5" s="89" t="s">
        <v>236</v>
      </c>
      <c r="W5" s="88">
        <v>43617.28221064815</v>
      </c>
      <c r="X5" s="89" t="s">
        <v>242</v>
      </c>
      <c r="Y5" s="86"/>
      <c r="Z5" s="86"/>
      <c r="AA5" s="92" t="s">
        <v>248</v>
      </c>
      <c r="AB5" s="86"/>
      <c r="AC5" s="86" t="b">
        <v>0</v>
      </c>
      <c r="AD5" s="86">
        <v>0</v>
      </c>
      <c r="AE5" s="92" t="s">
        <v>253</v>
      </c>
      <c r="AF5" s="86" t="b">
        <v>0</v>
      </c>
      <c r="AG5" s="86" t="s">
        <v>255</v>
      </c>
      <c r="AH5" s="86"/>
      <c r="AI5" s="92" t="s">
        <v>253</v>
      </c>
      <c r="AJ5" s="86" t="b">
        <v>0</v>
      </c>
      <c r="AK5" s="86">
        <v>0</v>
      </c>
      <c r="AL5" s="92" t="s">
        <v>253</v>
      </c>
      <c r="AM5" s="86" t="s">
        <v>260</v>
      </c>
      <c r="AN5" s="86" t="b">
        <v>0</v>
      </c>
      <c r="AO5" s="92" t="s">
        <v>248</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30</v>
      </c>
      <c r="BK5" s="52">
        <v>100</v>
      </c>
      <c r="BL5" s="51">
        <v>30</v>
      </c>
    </row>
    <row r="6" spans="1:64" ht="15">
      <c r="A6" s="84" t="s">
        <v>215</v>
      </c>
      <c r="B6" s="84" t="s">
        <v>215</v>
      </c>
      <c r="C6" s="53"/>
      <c r="D6" s="54"/>
      <c r="E6" s="65"/>
      <c r="F6" s="55"/>
      <c r="G6" s="53"/>
      <c r="H6" s="57"/>
      <c r="I6" s="56"/>
      <c r="J6" s="56"/>
      <c r="K6" s="36" t="s">
        <v>65</v>
      </c>
      <c r="L6" s="83">
        <v>6</v>
      </c>
      <c r="M6" s="83"/>
      <c r="N6" s="63"/>
      <c r="O6" s="86" t="s">
        <v>176</v>
      </c>
      <c r="P6" s="88">
        <v>43622.96635416667</v>
      </c>
      <c r="Q6" s="86" t="s">
        <v>224</v>
      </c>
      <c r="R6" s="89" t="s">
        <v>227</v>
      </c>
      <c r="S6" s="86" t="s">
        <v>228</v>
      </c>
      <c r="T6" s="86" t="s">
        <v>232</v>
      </c>
      <c r="U6" s="86"/>
      <c r="V6" s="89" t="s">
        <v>237</v>
      </c>
      <c r="W6" s="88">
        <v>43622.96635416667</v>
      </c>
      <c r="X6" s="89" t="s">
        <v>243</v>
      </c>
      <c r="Y6" s="86"/>
      <c r="Z6" s="86"/>
      <c r="AA6" s="92" t="s">
        <v>249</v>
      </c>
      <c r="AB6" s="86"/>
      <c r="AC6" s="86" t="b">
        <v>0</v>
      </c>
      <c r="AD6" s="86">
        <v>4</v>
      </c>
      <c r="AE6" s="92" t="s">
        <v>253</v>
      </c>
      <c r="AF6" s="86" t="b">
        <v>0</v>
      </c>
      <c r="AG6" s="86" t="s">
        <v>256</v>
      </c>
      <c r="AH6" s="86"/>
      <c r="AI6" s="92" t="s">
        <v>253</v>
      </c>
      <c r="AJ6" s="86" t="b">
        <v>0</v>
      </c>
      <c r="AK6" s="86">
        <v>1</v>
      </c>
      <c r="AL6" s="92" t="s">
        <v>253</v>
      </c>
      <c r="AM6" s="86" t="s">
        <v>261</v>
      </c>
      <c r="AN6" s="86" t="b">
        <v>0</v>
      </c>
      <c r="AO6" s="92" t="s">
        <v>249</v>
      </c>
      <c r="AP6" s="86" t="s">
        <v>176</v>
      </c>
      <c r="AQ6" s="86">
        <v>0</v>
      </c>
      <c r="AR6" s="86">
        <v>0</v>
      </c>
      <c r="AS6" s="86"/>
      <c r="AT6" s="86"/>
      <c r="AU6" s="86"/>
      <c r="AV6" s="86"/>
      <c r="AW6" s="86"/>
      <c r="AX6" s="86"/>
      <c r="AY6" s="86"/>
      <c r="AZ6" s="86"/>
      <c r="BA6">
        <v>1</v>
      </c>
      <c r="BB6" s="85" t="str">
        <f>REPLACE(INDEX(GroupVertices[Group],MATCH(Edges24[[#This Row],[Vertex 1]],GroupVertices[Vertex],0)),1,1,"")</f>
        <v>3</v>
      </c>
      <c r="BC6" s="85" t="str">
        <f>REPLACE(INDEX(GroupVertices[Group],MATCH(Edges24[[#This Row],[Vertex 2]],GroupVertices[Vertex],0)),1,1,"")</f>
        <v>3</v>
      </c>
      <c r="BD6" s="51">
        <v>0</v>
      </c>
      <c r="BE6" s="52">
        <v>0</v>
      </c>
      <c r="BF6" s="51">
        <v>0</v>
      </c>
      <c r="BG6" s="52">
        <v>0</v>
      </c>
      <c r="BH6" s="51">
        <v>0</v>
      </c>
      <c r="BI6" s="52">
        <v>0</v>
      </c>
      <c r="BJ6" s="51">
        <v>28</v>
      </c>
      <c r="BK6" s="52">
        <v>100</v>
      </c>
      <c r="BL6" s="51">
        <v>28</v>
      </c>
    </row>
    <row r="7" spans="1:64" ht="15">
      <c r="A7" s="84" t="s">
        <v>216</v>
      </c>
      <c r="B7" s="84" t="s">
        <v>215</v>
      </c>
      <c r="C7" s="53"/>
      <c r="D7" s="54"/>
      <c r="E7" s="65"/>
      <c r="F7" s="55"/>
      <c r="G7" s="53"/>
      <c r="H7" s="57"/>
      <c r="I7" s="56"/>
      <c r="J7" s="56"/>
      <c r="K7" s="36" t="s">
        <v>65</v>
      </c>
      <c r="L7" s="83">
        <v>7</v>
      </c>
      <c r="M7" s="83"/>
      <c r="N7" s="63"/>
      <c r="O7" s="86" t="s">
        <v>219</v>
      </c>
      <c r="P7" s="88">
        <v>43623.37443287037</v>
      </c>
      <c r="Q7" s="86" t="s">
        <v>225</v>
      </c>
      <c r="R7" s="86"/>
      <c r="S7" s="86"/>
      <c r="T7" s="86"/>
      <c r="U7" s="86"/>
      <c r="V7" s="89" t="s">
        <v>238</v>
      </c>
      <c r="W7" s="88">
        <v>43623.37443287037</v>
      </c>
      <c r="X7" s="89" t="s">
        <v>244</v>
      </c>
      <c r="Y7" s="86"/>
      <c r="Z7" s="86"/>
      <c r="AA7" s="92" t="s">
        <v>250</v>
      </c>
      <c r="AB7" s="86"/>
      <c r="AC7" s="86" t="b">
        <v>0</v>
      </c>
      <c r="AD7" s="86">
        <v>0</v>
      </c>
      <c r="AE7" s="92" t="s">
        <v>253</v>
      </c>
      <c r="AF7" s="86" t="b">
        <v>0</v>
      </c>
      <c r="AG7" s="86" t="s">
        <v>256</v>
      </c>
      <c r="AH7" s="86"/>
      <c r="AI7" s="92" t="s">
        <v>253</v>
      </c>
      <c r="AJ7" s="86" t="b">
        <v>0</v>
      </c>
      <c r="AK7" s="86">
        <v>1</v>
      </c>
      <c r="AL7" s="92" t="s">
        <v>249</v>
      </c>
      <c r="AM7" s="86" t="s">
        <v>259</v>
      </c>
      <c r="AN7" s="86" t="b">
        <v>0</v>
      </c>
      <c r="AO7" s="92" t="s">
        <v>249</v>
      </c>
      <c r="AP7" s="86" t="s">
        <v>176</v>
      </c>
      <c r="AQ7" s="86">
        <v>0</v>
      </c>
      <c r="AR7" s="86">
        <v>0</v>
      </c>
      <c r="AS7" s="86"/>
      <c r="AT7" s="86"/>
      <c r="AU7" s="86"/>
      <c r="AV7" s="86"/>
      <c r="AW7" s="86"/>
      <c r="AX7" s="86"/>
      <c r="AY7" s="86"/>
      <c r="AZ7" s="86"/>
      <c r="BA7">
        <v>1</v>
      </c>
      <c r="BB7" s="85" t="str">
        <f>REPLACE(INDEX(GroupVertices[Group],MATCH(Edges24[[#This Row],[Vertex 1]],GroupVertices[Vertex],0)),1,1,"")</f>
        <v>3</v>
      </c>
      <c r="BC7" s="85" t="str">
        <f>REPLACE(INDEX(GroupVertices[Group],MATCH(Edges24[[#This Row],[Vertex 2]],GroupVertices[Vertex],0)),1,1,"")</f>
        <v>3</v>
      </c>
      <c r="BD7" s="51">
        <v>0</v>
      </c>
      <c r="BE7" s="52">
        <v>0</v>
      </c>
      <c r="BF7" s="51">
        <v>0</v>
      </c>
      <c r="BG7" s="52">
        <v>0</v>
      </c>
      <c r="BH7" s="51">
        <v>0</v>
      </c>
      <c r="BI7" s="52">
        <v>0</v>
      </c>
      <c r="BJ7" s="51">
        <v>20</v>
      </c>
      <c r="BK7" s="52">
        <v>100</v>
      </c>
      <c r="BL7" s="51">
        <v>20</v>
      </c>
    </row>
    <row r="8" spans="1:64" ht="15">
      <c r="A8" s="84" t="s">
        <v>217</v>
      </c>
      <c r="B8" s="84" t="s">
        <v>218</v>
      </c>
      <c r="C8" s="53"/>
      <c r="D8" s="54"/>
      <c r="E8" s="65"/>
      <c r="F8" s="55"/>
      <c r="G8" s="53"/>
      <c r="H8" s="57"/>
      <c r="I8" s="56"/>
      <c r="J8" s="56"/>
      <c r="K8" s="36" t="s">
        <v>65</v>
      </c>
      <c r="L8" s="83">
        <v>8</v>
      </c>
      <c r="M8" s="83"/>
      <c r="N8" s="63"/>
      <c r="O8" s="86" t="s">
        <v>220</v>
      </c>
      <c r="P8" s="88">
        <v>43623.85173611111</v>
      </c>
      <c r="Q8" s="86" t="s">
        <v>226</v>
      </c>
      <c r="R8" s="86"/>
      <c r="S8" s="86"/>
      <c r="T8" s="86" t="s">
        <v>233</v>
      </c>
      <c r="U8" s="86"/>
      <c r="V8" s="89" t="s">
        <v>239</v>
      </c>
      <c r="W8" s="88">
        <v>43623.85173611111</v>
      </c>
      <c r="X8" s="89" t="s">
        <v>245</v>
      </c>
      <c r="Y8" s="86"/>
      <c r="Z8" s="86"/>
      <c r="AA8" s="92" t="s">
        <v>251</v>
      </c>
      <c r="AB8" s="92" t="s">
        <v>252</v>
      </c>
      <c r="AC8" s="86" t="b">
        <v>0</v>
      </c>
      <c r="AD8" s="86">
        <v>0</v>
      </c>
      <c r="AE8" s="92" t="s">
        <v>254</v>
      </c>
      <c r="AF8" s="86" t="b">
        <v>0</v>
      </c>
      <c r="AG8" s="86" t="s">
        <v>257</v>
      </c>
      <c r="AH8" s="86"/>
      <c r="AI8" s="92" t="s">
        <v>253</v>
      </c>
      <c r="AJ8" s="86" t="b">
        <v>0</v>
      </c>
      <c r="AK8" s="86">
        <v>0</v>
      </c>
      <c r="AL8" s="92" t="s">
        <v>253</v>
      </c>
      <c r="AM8" s="86" t="s">
        <v>259</v>
      </c>
      <c r="AN8" s="86" t="b">
        <v>0</v>
      </c>
      <c r="AO8" s="92" t="s">
        <v>252</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v>0</v>
      </c>
      <c r="BE8" s="52">
        <v>0</v>
      </c>
      <c r="BF8" s="51">
        <v>0</v>
      </c>
      <c r="BG8" s="52">
        <v>0</v>
      </c>
      <c r="BH8" s="51">
        <v>0</v>
      </c>
      <c r="BI8" s="52">
        <v>0</v>
      </c>
      <c r="BJ8" s="51">
        <v>5</v>
      </c>
      <c r="BK8" s="52">
        <v>100</v>
      </c>
      <c r="BL8" s="51">
        <v>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hyperlinks>
    <hyperlink ref="R6" r:id="rId1" display="https://www.youtube.com/watch?v=PkqxyFZfmoM&amp;feature=youtu.be"/>
    <hyperlink ref="V3" r:id="rId2" display="http://pbs.twimg.com/profile_images/1005796511605592069/XNhh_eKf_normal.jpg"/>
    <hyperlink ref="V4" r:id="rId3" display="http://pbs.twimg.com/profile_images/849139574857183233/ynMlUK2U_normal.jpg"/>
    <hyperlink ref="V5" r:id="rId4" display="http://pbs.twimg.com/profile_images/2012676837/getImage_normal.jpg"/>
    <hyperlink ref="V6" r:id="rId5" display="http://pbs.twimg.com/profile_images/1028240000427679744/aY-6AwNq_normal.jpg"/>
    <hyperlink ref="V7" r:id="rId6" display="http://pbs.twimg.com/profile_images/1132963220463996928/B0VkTbnx_normal.jpg"/>
    <hyperlink ref="V8" r:id="rId7" display="http://pbs.twimg.com/profile_images/1086673156977381376/bDvCdX8I_normal.jpg"/>
    <hyperlink ref="X3" r:id="rId8" display="https://twitter.com/#!/azerbaijan_life/status/1132256185002807297"/>
    <hyperlink ref="X4" r:id="rId9" display="https://twitter.com/#!/elyar_zeynalov/status/1134550324067393536"/>
    <hyperlink ref="X5" r:id="rId10" display="https://twitter.com/#!/neaj222/status/1134712782379769856"/>
    <hyperlink ref="X6" r:id="rId11" display="https://twitter.com/#!/djalilov_ismail/status/1136772645175922690"/>
    <hyperlink ref="X7" r:id="rId12" display="https://twitter.com/#!/ulviyyaali/status/1136920528411877376"/>
    <hyperlink ref="X8" r:id="rId13" display="https://twitter.com/#!/khalida83542131/status/1137093497666904064"/>
  </hyperlinks>
  <printOptions/>
  <pageMargins left="0.7" right="0.7" top="0.75" bottom="0.75" header="0.3" footer="0.3"/>
  <pageSetup horizontalDpi="600" verticalDpi="600" orientation="portrait" r:id="rId17"/>
  <legacyDrawing r:id="rId15"/>
  <tableParts>
    <tablePart r:id="rId1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532</v>
      </c>
      <c r="B1" s="13" t="s">
        <v>34</v>
      </c>
    </row>
    <row r="2" spans="1:2" ht="15">
      <c r="A2" s="124" t="s">
        <v>216</v>
      </c>
      <c r="B2" s="85">
        <v>0</v>
      </c>
    </row>
    <row r="3" spans="1:2" ht="15">
      <c r="A3" s="124" t="s">
        <v>217</v>
      </c>
      <c r="B3" s="85">
        <v>0</v>
      </c>
    </row>
    <row r="4" spans="1:2" ht="15">
      <c r="A4" s="124" t="s">
        <v>218</v>
      </c>
      <c r="B4" s="85">
        <v>0</v>
      </c>
    </row>
    <row r="5" spans="1:2" ht="15">
      <c r="A5" s="124" t="s">
        <v>215</v>
      </c>
      <c r="B5" s="85">
        <v>0</v>
      </c>
    </row>
    <row r="6" spans="1:2" ht="15">
      <c r="A6" s="124" t="s">
        <v>212</v>
      </c>
      <c r="B6" s="85">
        <v>0</v>
      </c>
    </row>
    <row r="7" spans="1:2" ht="15">
      <c r="A7" s="124" t="s">
        <v>213</v>
      </c>
      <c r="B7" s="85">
        <v>0</v>
      </c>
    </row>
    <row r="8" spans="1:2" ht="15">
      <c r="A8" s="124" t="s">
        <v>214</v>
      </c>
      <c r="B8"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534</v>
      </c>
      <c r="B25" t="s">
        <v>533</v>
      </c>
    </row>
    <row r="26" spans="1:2" ht="15">
      <c r="A26" s="136">
        <v>43610.50329861111</v>
      </c>
      <c r="B26" s="3">
        <v>1</v>
      </c>
    </row>
    <row r="27" spans="1:2" ht="15">
      <c r="A27" s="136">
        <v>43616.83391203704</v>
      </c>
      <c r="B27" s="3">
        <v>1</v>
      </c>
    </row>
    <row r="28" spans="1:2" ht="15">
      <c r="A28" s="136">
        <v>43617.28221064815</v>
      </c>
      <c r="B28" s="3">
        <v>1</v>
      </c>
    </row>
    <row r="29" spans="1:2" ht="15">
      <c r="A29" s="136">
        <v>43622.96635416667</v>
      </c>
      <c r="B29" s="3">
        <v>1</v>
      </c>
    </row>
    <row r="30" spans="1:2" ht="15">
      <c r="A30" s="136">
        <v>43623.37443287037</v>
      </c>
      <c r="B30" s="3">
        <v>1</v>
      </c>
    </row>
    <row r="31" spans="1:2" ht="15">
      <c r="A31" s="136">
        <v>43623.85173611111</v>
      </c>
      <c r="B31" s="3">
        <v>1</v>
      </c>
    </row>
    <row r="32" spans="1:2" ht="15">
      <c r="A32" s="136" t="s">
        <v>535</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192</v>
      </c>
      <c r="AT2" s="13" t="s">
        <v>277</v>
      </c>
      <c r="AU2" s="13" t="s">
        <v>278</v>
      </c>
      <c r="AV2" s="13" t="s">
        <v>279</v>
      </c>
      <c r="AW2" s="13" t="s">
        <v>280</v>
      </c>
      <c r="AX2" s="13" t="s">
        <v>281</v>
      </c>
      <c r="AY2" s="13" t="s">
        <v>282</v>
      </c>
      <c r="AZ2" s="13" t="s">
        <v>373</v>
      </c>
      <c r="BA2" s="130" t="s">
        <v>477</v>
      </c>
      <c r="BB2" s="130" t="s">
        <v>478</v>
      </c>
      <c r="BC2" s="130" t="s">
        <v>479</v>
      </c>
      <c r="BD2" s="130" t="s">
        <v>480</v>
      </c>
      <c r="BE2" s="130" t="s">
        <v>481</v>
      </c>
      <c r="BF2" s="130" t="s">
        <v>482</v>
      </c>
      <c r="BG2" s="130" t="s">
        <v>483</v>
      </c>
      <c r="BH2" s="130" t="s">
        <v>489</v>
      </c>
      <c r="BI2" s="130" t="s">
        <v>490</v>
      </c>
      <c r="BJ2" s="130" t="s">
        <v>496</v>
      </c>
      <c r="BK2" s="130" t="s">
        <v>520</v>
      </c>
      <c r="BL2" s="130" t="s">
        <v>521</v>
      </c>
      <c r="BM2" s="130" t="s">
        <v>522</v>
      </c>
      <c r="BN2" s="130" t="s">
        <v>523</v>
      </c>
      <c r="BO2" s="130" t="s">
        <v>524</v>
      </c>
      <c r="BP2" s="130" t="s">
        <v>525</v>
      </c>
      <c r="BQ2" s="130" t="s">
        <v>526</v>
      </c>
      <c r="BR2" s="130" t="s">
        <v>527</v>
      </c>
      <c r="BS2" s="130" t="s">
        <v>529</v>
      </c>
      <c r="BT2" s="3"/>
      <c r="BU2" s="3"/>
    </row>
    <row r="3" spans="1:73" ht="15" customHeight="1">
      <c r="A3" s="50" t="s">
        <v>212</v>
      </c>
      <c r="B3" s="53"/>
      <c r="C3" s="53" t="s">
        <v>64</v>
      </c>
      <c r="D3" s="54">
        <v>164.27717391304347</v>
      </c>
      <c r="E3" s="55"/>
      <c r="F3" s="112" t="s">
        <v>234</v>
      </c>
      <c r="G3" s="53"/>
      <c r="H3" s="57" t="s">
        <v>212</v>
      </c>
      <c r="I3" s="56"/>
      <c r="J3" s="56"/>
      <c r="K3" s="114" t="s">
        <v>321</v>
      </c>
      <c r="L3" s="59">
        <v>1</v>
      </c>
      <c r="M3" s="60">
        <v>1197.0863037109375</v>
      </c>
      <c r="N3" s="60">
        <v>2676.202880859375</v>
      </c>
      <c r="O3" s="58"/>
      <c r="P3" s="61"/>
      <c r="Q3" s="61"/>
      <c r="R3" s="51"/>
      <c r="S3" s="51">
        <v>1</v>
      </c>
      <c r="T3" s="51">
        <v>1</v>
      </c>
      <c r="U3" s="52">
        <v>0</v>
      </c>
      <c r="V3" s="52">
        <v>0</v>
      </c>
      <c r="W3" s="52">
        <v>0</v>
      </c>
      <c r="X3" s="52">
        <v>0.999931</v>
      </c>
      <c r="Y3" s="52">
        <v>0</v>
      </c>
      <c r="Z3" s="52" t="s">
        <v>531</v>
      </c>
      <c r="AA3" s="62">
        <v>3</v>
      </c>
      <c r="AB3" s="62"/>
      <c r="AC3" s="63"/>
      <c r="AD3" s="85" t="s">
        <v>283</v>
      </c>
      <c r="AE3" s="85">
        <v>15</v>
      </c>
      <c r="AF3" s="85">
        <v>18</v>
      </c>
      <c r="AG3" s="85">
        <v>24</v>
      </c>
      <c r="AH3" s="85">
        <v>55</v>
      </c>
      <c r="AI3" s="85"/>
      <c r="AJ3" s="85" t="s">
        <v>290</v>
      </c>
      <c r="AK3" s="85" t="s">
        <v>295</v>
      </c>
      <c r="AL3" s="90" t="s">
        <v>299</v>
      </c>
      <c r="AM3" s="85"/>
      <c r="AN3" s="87">
        <v>43261.52226851852</v>
      </c>
      <c r="AO3" s="90" t="s">
        <v>304</v>
      </c>
      <c r="AP3" s="85" t="b">
        <v>1</v>
      </c>
      <c r="AQ3" s="85" t="b">
        <v>0</v>
      </c>
      <c r="AR3" s="85" t="b">
        <v>0</v>
      </c>
      <c r="AS3" s="85" t="s">
        <v>309</v>
      </c>
      <c r="AT3" s="85">
        <v>0</v>
      </c>
      <c r="AU3" s="85"/>
      <c r="AV3" s="85" t="b">
        <v>0</v>
      </c>
      <c r="AW3" s="85" t="s">
        <v>313</v>
      </c>
      <c r="AX3" s="90" t="s">
        <v>314</v>
      </c>
      <c r="AY3" s="85" t="s">
        <v>66</v>
      </c>
      <c r="AZ3" s="85" t="str">
        <f>REPLACE(INDEX(GroupVertices[Group],MATCH(Vertices[[#This Row],[Vertex]],GroupVertices[Vertex],0)),1,1,"")</f>
        <v>1</v>
      </c>
      <c r="BA3" s="51"/>
      <c r="BB3" s="51"/>
      <c r="BC3" s="51"/>
      <c r="BD3" s="51"/>
      <c r="BE3" s="51" t="s">
        <v>229</v>
      </c>
      <c r="BF3" s="51" t="s">
        <v>229</v>
      </c>
      <c r="BG3" s="131" t="s">
        <v>484</v>
      </c>
      <c r="BH3" s="131" t="s">
        <v>484</v>
      </c>
      <c r="BI3" s="131" t="s">
        <v>491</v>
      </c>
      <c r="BJ3" s="131" t="s">
        <v>491</v>
      </c>
      <c r="BK3" s="131">
        <v>0</v>
      </c>
      <c r="BL3" s="134">
        <v>0</v>
      </c>
      <c r="BM3" s="131">
        <v>0</v>
      </c>
      <c r="BN3" s="134">
        <v>0</v>
      </c>
      <c r="BO3" s="131">
        <v>0</v>
      </c>
      <c r="BP3" s="134">
        <v>0</v>
      </c>
      <c r="BQ3" s="131">
        <v>8</v>
      </c>
      <c r="BR3" s="134">
        <v>100</v>
      </c>
      <c r="BS3" s="131">
        <v>8</v>
      </c>
      <c r="BT3" s="3"/>
      <c r="BU3" s="3"/>
    </row>
    <row r="4" spans="1:76" ht="15">
      <c r="A4" s="14" t="s">
        <v>213</v>
      </c>
      <c r="B4" s="15"/>
      <c r="C4" s="15" t="s">
        <v>64</v>
      </c>
      <c r="D4" s="93">
        <v>178.82578502415458</v>
      </c>
      <c r="E4" s="81"/>
      <c r="F4" s="112" t="s">
        <v>235</v>
      </c>
      <c r="G4" s="15"/>
      <c r="H4" s="16" t="s">
        <v>213</v>
      </c>
      <c r="I4" s="66"/>
      <c r="J4" s="66"/>
      <c r="K4" s="114" t="s">
        <v>322</v>
      </c>
      <c r="L4" s="94">
        <v>1</v>
      </c>
      <c r="M4" s="95">
        <v>3201.43408203125</v>
      </c>
      <c r="N4" s="95">
        <v>7322.796875</v>
      </c>
      <c r="O4" s="77"/>
      <c r="P4" s="96"/>
      <c r="Q4" s="96"/>
      <c r="R4" s="97"/>
      <c r="S4" s="51">
        <v>1</v>
      </c>
      <c r="T4" s="51">
        <v>1</v>
      </c>
      <c r="U4" s="52">
        <v>0</v>
      </c>
      <c r="V4" s="52">
        <v>0</v>
      </c>
      <c r="W4" s="52">
        <v>0</v>
      </c>
      <c r="X4" s="52">
        <v>0.999931</v>
      </c>
      <c r="Y4" s="52">
        <v>0</v>
      </c>
      <c r="Z4" s="52" t="s">
        <v>531</v>
      </c>
      <c r="AA4" s="82">
        <v>4</v>
      </c>
      <c r="AB4" s="82"/>
      <c r="AC4" s="98"/>
      <c r="AD4" s="85" t="s">
        <v>284</v>
      </c>
      <c r="AE4" s="85">
        <v>65</v>
      </c>
      <c r="AF4" s="85">
        <v>133</v>
      </c>
      <c r="AG4" s="85">
        <v>3621</v>
      </c>
      <c r="AH4" s="85">
        <v>4680</v>
      </c>
      <c r="AI4" s="85"/>
      <c r="AJ4" s="85" t="s">
        <v>291</v>
      </c>
      <c r="AK4" s="85" t="s">
        <v>295</v>
      </c>
      <c r="AL4" s="90" t="s">
        <v>300</v>
      </c>
      <c r="AM4" s="85"/>
      <c r="AN4" s="87">
        <v>42153.79667824074</v>
      </c>
      <c r="AO4" s="90" t="s">
        <v>305</v>
      </c>
      <c r="AP4" s="85" t="b">
        <v>1</v>
      </c>
      <c r="AQ4" s="85" t="b">
        <v>0</v>
      </c>
      <c r="AR4" s="85" t="b">
        <v>1</v>
      </c>
      <c r="AS4" s="85" t="s">
        <v>257</v>
      </c>
      <c r="AT4" s="85">
        <v>5</v>
      </c>
      <c r="AU4" s="90" t="s">
        <v>310</v>
      </c>
      <c r="AV4" s="85" t="b">
        <v>0</v>
      </c>
      <c r="AW4" s="85" t="s">
        <v>313</v>
      </c>
      <c r="AX4" s="90" t="s">
        <v>315</v>
      </c>
      <c r="AY4" s="85" t="s">
        <v>66</v>
      </c>
      <c r="AZ4" s="85" t="str">
        <f>REPLACE(INDEX(GroupVertices[Group],MATCH(Vertices[[#This Row],[Vertex]],GroupVertices[Vertex],0)),1,1,"")</f>
        <v>1</v>
      </c>
      <c r="BA4" s="51"/>
      <c r="BB4" s="51"/>
      <c r="BC4" s="51"/>
      <c r="BD4" s="51"/>
      <c r="BE4" s="51" t="s">
        <v>230</v>
      </c>
      <c r="BF4" s="51" t="s">
        <v>230</v>
      </c>
      <c r="BG4" s="131" t="s">
        <v>485</v>
      </c>
      <c r="BH4" s="131" t="s">
        <v>485</v>
      </c>
      <c r="BI4" s="131" t="s">
        <v>492</v>
      </c>
      <c r="BJ4" s="131" t="s">
        <v>492</v>
      </c>
      <c r="BK4" s="131">
        <v>0</v>
      </c>
      <c r="BL4" s="134">
        <v>0</v>
      </c>
      <c r="BM4" s="131">
        <v>0</v>
      </c>
      <c r="BN4" s="134">
        <v>0</v>
      </c>
      <c r="BO4" s="131">
        <v>0</v>
      </c>
      <c r="BP4" s="134">
        <v>0</v>
      </c>
      <c r="BQ4" s="131">
        <v>37</v>
      </c>
      <c r="BR4" s="134">
        <v>100</v>
      </c>
      <c r="BS4" s="131">
        <v>37</v>
      </c>
      <c r="BT4" s="2"/>
      <c r="BU4" s="3"/>
      <c r="BV4" s="3"/>
      <c r="BW4" s="3"/>
      <c r="BX4" s="3"/>
    </row>
    <row r="5" spans="1:76" ht="15">
      <c r="A5" s="14" t="s">
        <v>214</v>
      </c>
      <c r="B5" s="15"/>
      <c r="C5" s="15" t="s">
        <v>64</v>
      </c>
      <c r="D5" s="93">
        <v>165.66878019323673</v>
      </c>
      <c r="E5" s="81"/>
      <c r="F5" s="112" t="s">
        <v>236</v>
      </c>
      <c r="G5" s="15"/>
      <c r="H5" s="16" t="s">
        <v>214</v>
      </c>
      <c r="I5" s="66"/>
      <c r="J5" s="66"/>
      <c r="K5" s="114" t="s">
        <v>323</v>
      </c>
      <c r="L5" s="94">
        <v>1</v>
      </c>
      <c r="M5" s="95">
        <v>1197.0863037109375</v>
      </c>
      <c r="N5" s="95">
        <v>7322.796875</v>
      </c>
      <c r="O5" s="77"/>
      <c r="P5" s="96"/>
      <c r="Q5" s="96"/>
      <c r="R5" s="97"/>
      <c r="S5" s="51">
        <v>1</v>
      </c>
      <c r="T5" s="51">
        <v>1</v>
      </c>
      <c r="U5" s="52">
        <v>0</v>
      </c>
      <c r="V5" s="52">
        <v>0</v>
      </c>
      <c r="W5" s="52">
        <v>0</v>
      </c>
      <c r="X5" s="52">
        <v>0.999931</v>
      </c>
      <c r="Y5" s="52">
        <v>0</v>
      </c>
      <c r="Z5" s="52" t="s">
        <v>531</v>
      </c>
      <c r="AA5" s="82">
        <v>5</v>
      </c>
      <c r="AB5" s="82"/>
      <c r="AC5" s="98"/>
      <c r="AD5" s="85" t="s">
        <v>285</v>
      </c>
      <c r="AE5" s="85">
        <v>107</v>
      </c>
      <c r="AF5" s="85">
        <v>29</v>
      </c>
      <c r="AG5" s="85">
        <v>3197</v>
      </c>
      <c r="AH5" s="85">
        <v>131</v>
      </c>
      <c r="AI5" s="85"/>
      <c r="AJ5" s="85"/>
      <c r="AK5" s="85"/>
      <c r="AL5" s="85"/>
      <c r="AM5" s="85"/>
      <c r="AN5" s="87">
        <v>40423.45792824074</v>
      </c>
      <c r="AO5" s="85"/>
      <c r="AP5" s="85" t="b">
        <v>1</v>
      </c>
      <c r="AQ5" s="85" t="b">
        <v>0</v>
      </c>
      <c r="AR5" s="85" t="b">
        <v>0</v>
      </c>
      <c r="AS5" s="85" t="s">
        <v>257</v>
      </c>
      <c r="AT5" s="85">
        <v>0</v>
      </c>
      <c r="AU5" s="90" t="s">
        <v>310</v>
      </c>
      <c r="AV5" s="85" t="b">
        <v>0</v>
      </c>
      <c r="AW5" s="85" t="s">
        <v>313</v>
      </c>
      <c r="AX5" s="90" t="s">
        <v>316</v>
      </c>
      <c r="AY5" s="85" t="s">
        <v>66</v>
      </c>
      <c r="AZ5" s="85" t="str">
        <f>REPLACE(INDEX(GroupVertices[Group],MATCH(Vertices[[#This Row],[Vertex]],GroupVertices[Vertex],0)),1,1,"")</f>
        <v>1</v>
      </c>
      <c r="BA5" s="51"/>
      <c r="BB5" s="51"/>
      <c r="BC5" s="51"/>
      <c r="BD5" s="51"/>
      <c r="BE5" s="51" t="s">
        <v>231</v>
      </c>
      <c r="BF5" s="51" t="s">
        <v>231</v>
      </c>
      <c r="BG5" s="131" t="s">
        <v>486</v>
      </c>
      <c r="BH5" s="131" t="s">
        <v>486</v>
      </c>
      <c r="BI5" s="131" t="s">
        <v>493</v>
      </c>
      <c r="BJ5" s="131" t="s">
        <v>493</v>
      </c>
      <c r="BK5" s="131">
        <v>0</v>
      </c>
      <c r="BL5" s="134">
        <v>0</v>
      </c>
      <c r="BM5" s="131">
        <v>0</v>
      </c>
      <c r="BN5" s="134">
        <v>0</v>
      </c>
      <c r="BO5" s="131">
        <v>0</v>
      </c>
      <c r="BP5" s="134">
        <v>0</v>
      </c>
      <c r="BQ5" s="131">
        <v>30</v>
      </c>
      <c r="BR5" s="134">
        <v>100</v>
      </c>
      <c r="BS5" s="131">
        <v>30</v>
      </c>
      <c r="BT5" s="2"/>
      <c r="BU5" s="3"/>
      <c r="BV5" s="3"/>
      <c r="BW5" s="3"/>
      <c r="BX5" s="3"/>
    </row>
    <row r="6" spans="1:76" ht="15">
      <c r="A6" s="14" t="s">
        <v>215</v>
      </c>
      <c r="B6" s="15"/>
      <c r="C6" s="15" t="s">
        <v>64</v>
      </c>
      <c r="D6" s="93">
        <v>190.71769323671498</v>
      </c>
      <c r="E6" s="81"/>
      <c r="F6" s="112" t="s">
        <v>237</v>
      </c>
      <c r="G6" s="15"/>
      <c r="H6" s="16" t="s">
        <v>215</v>
      </c>
      <c r="I6" s="66"/>
      <c r="J6" s="66"/>
      <c r="K6" s="114" t="s">
        <v>324</v>
      </c>
      <c r="L6" s="94">
        <v>1</v>
      </c>
      <c r="M6" s="95">
        <v>5701.18408203125</v>
      </c>
      <c r="N6" s="95">
        <v>7322.796875</v>
      </c>
      <c r="O6" s="77"/>
      <c r="P6" s="96"/>
      <c r="Q6" s="96"/>
      <c r="R6" s="97"/>
      <c r="S6" s="51">
        <v>2</v>
      </c>
      <c r="T6" s="51">
        <v>1</v>
      </c>
      <c r="U6" s="52">
        <v>0</v>
      </c>
      <c r="V6" s="52">
        <v>1</v>
      </c>
      <c r="W6" s="52">
        <v>0.618033</v>
      </c>
      <c r="X6" s="52">
        <v>1.298154</v>
      </c>
      <c r="Y6" s="52">
        <v>0</v>
      </c>
      <c r="Z6" s="52">
        <v>0</v>
      </c>
      <c r="AA6" s="82">
        <v>6</v>
      </c>
      <c r="AB6" s="82"/>
      <c r="AC6" s="98"/>
      <c r="AD6" s="85" t="s">
        <v>286</v>
      </c>
      <c r="AE6" s="85">
        <v>306</v>
      </c>
      <c r="AF6" s="85">
        <v>227</v>
      </c>
      <c r="AG6" s="85">
        <v>2334</v>
      </c>
      <c r="AH6" s="85">
        <v>1705</v>
      </c>
      <c r="AI6" s="85"/>
      <c r="AJ6" s="85" t="s">
        <v>292</v>
      </c>
      <c r="AK6" s="85" t="s">
        <v>296</v>
      </c>
      <c r="AL6" s="90" t="s">
        <v>301</v>
      </c>
      <c r="AM6" s="85"/>
      <c r="AN6" s="87">
        <v>43190.24872685185</v>
      </c>
      <c r="AO6" s="90" t="s">
        <v>306</v>
      </c>
      <c r="AP6" s="85" t="b">
        <v>0</v>
      </c>
      <c r="AQ6" s="85" t="b">
        <v>0</v>
      </c>
      <c r="AR6" s="85" t="b">
        <v>0</v>
      </c>
      <c r="AS6" s="85" t="s">
        <v>257</v>
      </c>
      <c r="AT6" s="85">
        <v>3</v>
      </c>
      <c r="AU6" s="90" t="s">
        <v>310</v>
      </c>
      <c r="AV6" s="85" t="b">
        <v>0</v>
      </c>
      <c r="AW6" s="85" t="s">
        <v>313</v>
      </c>
      <c r="AX6" s="90" t="s">
        <v>317</v>
      </c>
      <c r="AY6" s="85" t="s">
        <v>66</v>
      </c>
      <c r="AZ6" s="85" t="str">
        <f>REPLACE(INDEX(GroupVertices[Group],MATCH(Vertices[[#This Row],[Vertex]],GroupVertices[Vertex],0)),1,1,"")</f>
        <v>3</v>
      </c>
      <c r="BA6" s="51" t="s">
        <v>227</v>
      </c>
      <c r="BB6" s="51" t="s">
        <v>227</v>
      </c>
      <c r="BC6" s="51" t="s">
        <v>228</v>
      </c>
      <c r="BD6" s="51" t="s">
        <v>228</v>
      </c>
      <c r="BE6" s="51" t="s">
        <v>232</v>
      </c>
      <c r="BF6" s="51" t="s">
        <v>232</v>
      </c>
      <c r="BG6" s="131" t="s">
        <v>441</v>
      </c>
      <c r="BH6" s="131" t="s">
        <v>441</v>
      </c>
      <c r="BI6" s="131" t="s">
        <v>458</v>
      </c>
      <c r="BJ6" s="131" t="s">
        <v>458</v>
      </c>
      <c r="BK6" s="131">
        <v>0</v>
      </c>
      <c r="BL6" s="134">
        <v>0</v>
      </c>
      <c r="BM6" s="131">
        <v>0</v>
      </c>
      <c r="BN6" s="134">
        <v>0</v>
      </c>
      <c r="BO6" s="131">
        <v>0</v>
      </c>
      <c r="BP6" s="134">
        <v>0</v>
      </c>
      <c r="BQ6" s="131">
        <v>28</v>
      </c>
      <c r="BR6" s="134">
        <v>100</v>
      </c>
      <c r="BS6" s="131">
        <v>28</v>
      </c>
      <c r="BT6" s="2"/>
      <c r="BU6" s="3"/>
      <c r="BV6" s="3"/>
      <c r="BW6" s="3"/>
      <c r="BX6" s="3"/>
    </row>
    <row r="7" spans="1:76" ht="15">
      <c r="A7" s="14" t="s">
        <v>216</v>
      </c>
      <c r="B7" s="15"/>
      <c r="C7" s="15" t="s">
        <v>64</v>
      </c>
      <c r="D7" s="93">
        <v>1000</v>
      </c>
      <c r="E7" s="81"/>
      <c r="F7" s="112" t="s">
        <v>238</v>
      </c>
      <c r="G7" s="15"/>
      <c r="H7" s="16" t="s">
        <v>216</v>
      </c>
      <c r="I7" s="66"/>
      <c r="J7" s="66"/>
      <c r="K7" s="114" t="s">
        <v>325</v>
      </c>
      <c r="L7" s="94">
        <v>1</v>
      </c>
      <c r="M7" s="95">
        <v>5701.18408203125</v>
      </c>
      <c r="N7" s="95">
        <v>2676.202880859375</v>
      </c>
      <c r="O7" s="77"/>
      <c r="P7" s="96"/>
      <c r="Q7" s="96"/>
      <c r="R7" s="97"/>
      <c r="S7" s="51">
        <v>0</v>
      </c>
      <c r="T7" s="51">
        <v>1</v>
      </c>
      <c r="U7" s="52">
        <v>0</v>
      </c>
      <c r="V7" s="52">
        <v>1</v>
      </c>
      <c r="W7" s="52">
        <v>0.381965</v>
      </c>
      <c r="X7" s="52">
        <v>0.701708</v>
      </c>
      <c r="Y7" s="52">
        <v>0</v>
      </c>
      <c r="Z7" s="52">
        <v>0</v>
      </c>
      <c r="AA7" s="82">
        <v>7</v>
      </c>
      <c r="AB7" s="82"/>
      <c r="AC7" s="98"/>
      <c r="AD7" s="85" t="s">
        <v>287</v>
      </c>
      <c r="AE7" s="85">
        <v>320</v>
      </c>
      <c r="AF7" s="85">
        <v>6624</v>
      </c>
      <c r="AG7" s="85">
        <v>12943</v>
      </c>
      <c r="AH7" s="85">
        <v>5653</v>
      </c>
      <c r="AI7" s="85"/>
      <c r="AJ7" s="85" t="s">
        <v>293</v>
      </c>
      <c r="AK7" s="85" t="s">
        <v>297</v>
      </c>
      <c r="AL7" s="90" t="s">
        <v>302</v>
      </c>
      <c r="AM7" s="85"/>
      <c r="AN7" s="87">
        <v>41162.42569444444</v>
      </c>
      <c r="AO7" s="90" t="s">
        <v>307</v>
      </c>
      <c r="AP7" s="85" t="b">
        <v>0</v>
      </c>
      <c r="AQ7" s="85" t="b">
        <v>0</v>
      </c>
      <c r="AR7" s="85" t="b">
        <v>0</v>
      </c>
      <c r="AS7" s="85" t="s">
        <v>257</v>
      </c>
      <c r="AT7" s="85">
        <v>53</v>
      </c>
      <c r="AU7" s="90" t="s">
        <v>311</v>
      </c>
      <c r="AV7" s="85" t="b">
        <v>0</v>
      </c>
      <c r="AW7" s="85" t="s">
        <v>313</v>
      </c>
      <c r="AX7" s="90" t="s">
        <v>318</v>
      </c>
      <c r="AY7" s="85" t="s">
        <v>66</v>
      </c>
      <c r="AZ7" s="85" t="str">
        <f>REPLACE(INDEX(GroupVertices[Group],MATCH(Vertices[[#This Row],[Vertex]],GroupVertices[Vertex],0)),1,1,"")</f>
        <v>3</v>
      </c>
      <c r="BA7" s="51"/>
      <c r="BB7" s="51"/>
      <c r="BC7" s="51"/>
      <c r="BD7" s="51"/>
      <c r="BE7" s="51"/>
      <c r="BF7" s="51"/>
      <c r="BG7" s="131" t="s">
        <v>487</v>
      </c>
      <c r="BH7" s="131" t="s">
        <v>487</v>
      </c>
      <c r="BI7" s="131" t="s">
        <v>494</v>
      </c>
      <c r="BJ7" s="131" t="s">
        <v>494</v>
      </c>
      <c r="BK7" s="131">
        <v>0</v>
      </c>
      <c r="BL7" s="134">
        <v>0</v>
      </c>
      <c r="BM7" s="131">
        <v>0</v>
      </c>
      <c r="BN7" s="134">
        <v>0</v>
      </c>
      <c r="BO7" s="131">
        <v>0</v>
      </c>
      <c r="BP7" s="134">
        <v>0</v>
      </c>
      <c r="BQ7" s="131">
        <v>20</v>
      </c>
      <c r="BR7" s="134">
        <v>100</v>
      </c>
      <c r="BS7" s="131">
        <v>20</v>
      </c>
      <c r="BT7" s="2"/>
      <c r="BU7" s="3"/>
      <c r="BV7" s="3"/>
      <c r="BW7" s="3"/>
      <c r="BX7" s="3"/>
    </row>
    <row r="8" spans="1:76" ht="15">
      <c r="A8" s="14" t="s">
        <v>217</v>
      </c>
      <c r="B8" s="15"/>
      <c r="C8" s="15" t="s">
        <v>64</v>
      </c>
      <c r="D8" s="93">
        <v>162</v>
      </c>
      <c r="E8" s="81"/>
      <c r="F8" s="112" t="s">
        <v>239</v>
      </c>
      <c r="G8" s="15"/>
      <c r="H8" s="16" t="s">
        <v>217</v>
      </c>
      <c r="I8" s="66"/>
      <c r="J8" s="66"/>
      <c r="K8" s="114" t="s">
        <v>326</v>
      </c>
      <c r="L8" s="94">
        <v>1</v>
      </c>
      <c r="M8" s="95">
        <v>8501.423828125</v>
      </c>
      <c r="N8" s="95">
        <v>2676.202880859375</v>
      </c>
      <c r="O8" s="77"/>
      <c r="P8" s="96"/>
      <c r="Q8" s="96"/>
      <c r="R8" s="97"/>
      <c r="S8" s="51">
        <v>0</v>
      </c>
      <c r="T8" s="51">
        <v>1</v>
      </c>
      <c r="U8" s="52">
        <v>0</v>
      </c>
      <c r="V8" s="52">
        <v>1</v>
      </c>
      <c r="W8" s="52">
        <v>0</v>
      </c>
      <c r="X8" s="52">
        <v>0.999931</v>
      </c>
      <c r="Y8" s="52">
        <v>0</v>
      </c>
      <c r="Z8" s="52">
        <v>0</v>
      </c>
      <c r="AA8" s="82">
        <v>8</v>
      </c>
      <c r="AB8" s="82"/>
      <c r="AC8" s="98"/>
      <c r="AD8" s="85" t="s">
        <v>288</v>
      </c>
      <c r="AE8" s="85">
        <v>16</v>
      </c>
      <c r="AF8" s="85">
        <v>0</v>
      </c>
      <c r="AG8" s="85">
        <v>80</v>
      </c>
      <c r="AH8" s="85">
        <v>34</v>
      </c>
      <c r="AI8" s="85"/>
      <c r="AJ8" s="85"/>
      <c r="AK8" s="85"/>
      <c r="AL8" s="85"/>
      <c r="AM8" s="85"/>
      <c r="AN8" s="87">
        <v>43484.71674768518</v>
      </c>
      <c r="AO8" s="85"/>
      <c r="AP8" s="85" t="b">
        <v>1</v>
      </c>
      <c r="AQ8" s="85" t="b">
        <v>0</v>
      </c>
      <c r="AR8" s="85" t="b">
        <v>0</v>
      </c>
      <c r="AS8" s="85" t="s">
        <v>257</v>
      </c>
      <c r="AT8" s="85">
        <v>0</v>
      </c>
      <c r="AU8" s="85"/>
      <c r="AV8" s="85" t="b">
        <v>0</v>
      </c>
      <c r="AW8" s="85" t="s">
        <v>313</v>
      </c>
      <c r="AX8" s="90" t="s">
        <v>319</v>
      </c>
      <c r="AY8" s="85" t="s">
        <v>66</v>
      </c>
      <c r="AZ8" s="85" t="str">
        <f>REPLACE(INDEX(GroupVertices[Group],MATCH(Vertices[[#This Row],[Vertex]],GroupVertices[Vertex],0)),1,1,"")</f>
        <v>2</v>
      </c>
      <c r="BA8" s="51"/>
      <c r="BB8" s="51"/>
      <c r="BC8" s="51"/>
      <c r="BD8" s="51"/>
      <c r="BE8" s="51" t="s">
        <v>233</v>
      </c>
      <c r="BF8" s="51" t="s">
        <v>233</v>
      </c>
      <c r="BG8" s="131" t="s">
        <v>488</v>
      </c>
      <c r="BH8" s="131" t="s">
        <v>488</v>
      </c>
      <c r="BI8" s="131" t="s">
        <v>495</v>
      </c>
      <c r="BJ8" s="131" t="s">
        <v>495</v>
      </c>
      <c r="BK8" s="131">
        <v>0</v>
      </c>
      <c r="BL8" s="134">
        <v>0</v>
      </c>
      <c r="BM8" s="131">
        <v>0</v>
      </c>
      <c r="BN8" s="134">
        <v>0</v>
      </c>
      <c r="BO8" s="131">
        <v>0</v>
      </c>
      <c r="BP8" s="134">
        <v>0</v>
      </c>
      <c r="BQ8" s="131">
        <v>5</v>
      </c>
      <c r="BR8" s="134">
        <v>100</v>
      </c>
      <c r="BS8" s="131">
        <v>5</v>
      </c>
      <c r="BT8" s="2"/>
      <c r="BU8" s="3"/>
      <c r="BV8" s="3"/>
      <c r="BW8" s="3"/>
      <c r="BX8" s="3"/>
    </row>
    <row r="9" spans="1:76" ht="15">
      <c r="A9" s="99" t="s">
        <v>218</v>
      </c>
      <c r="B9" s="100"/>
      <c r="C9" s="100" t="s">
        <v>64</v>
      </c>
      <c r="D9" s="101">
        <v>1000</v>
      </c>
      <c r="E9" s="102"/>
      <c r="F9" s="113" t="s">
        <v>312</v>
      </c>
      <c r="G9" s="100"/>
      <c r="H9" s="103" t="s">
        <v>218</v>
      </c>
      <c r="I9" s="104"/>
      <c r="J9" s="104"/>
      <c r="K9" s="115" t="s">
        <v>327</v>
      </c>
      <c r="L9" s="105">
        <v>1</v>
      </c>
      <c r="M9" s="106">
        <v>8501.423828125</v>
      </c>
      <c r="N9" s="106">
        <v>7322.796875</v>
      </c>
      <c r="O9" s="107"/>
      <c r="P9" s="108"/>
      <c r="Q9" s="108"/>
      <c r="R9" s="109"/>
      <c r="S9" s="51">
        <v>1</v>
      </c>
      <c r="T9" s="51">
        <v>0</v>
      </c>
      <c r="U9" s="52">
        <v>0</v>
      </c>
      <c r="V9" s="52">
        <v>1</v>
      </c>
      <c r="W9" s="52">
        <v>0</v>
      </c>
      <c r="X9" s="52">
        <v>0.999931</v>
      </c>
      <c r="Y9" s="52">
        <v>0</v>
      </c>
      <c r="Z9" s="52">
        <v>0</v>
      </c>
      <c r="AA9" s="110">
        <v>9</v>
      </c>
      <c r="AB9" s="110"/>
      <c r="AC9" s="111"/>
      <c r="AD9" s="85" t="s">
        <v>289</v>
      </c>
      <c r="AE9" s="85">
        <v>6407</v>
      </c>
      <c r="AF9" s="85">
        <v>4025983</v>
      </c>
      <c r="AG9" s="85">
        <v>26314</v>
      </c>
      <c r="AH9" s="85">
        <v>10281</v>
      </c>
      <c r="AI9" s="85"/>
      <c r="AJ9" s="85" t="s">
        <v>294</v>
      </c>
      <c r="AK9" s="85" t="s">
        <v>298</v>
      </c>
      <c r="AL9" s="90" t="s">
        <v>303</v>
      </c>
      <c r="AM9" s="85"/>
      <c r="AN9" s="87">
        <v>39697.170439814814</v>
      </c>
      <c r="AO9" s="90" t="s">
        <v>308</v>
      </c>
      <c r="AP9" s="85" t="b">
        <v>0</v>
      </c>
      <c r="AQ9" s="85" t="b">
        <v>0</v>
      </c>
      <c r="AR9" s="85" t="b">
        <v>1</v>
      </c>
      <c r="AS9" s="85" t="s">
        <v>257</v>
      </c>
      <c r="AT9" s="85">
        <v>18203</v>
      </c>
      <c r="AU9" s="90" t="s">
        <v>310</v>
      </c>
      <c r="AV9" s="85" t="b">
        <v>1</v>
      </c>
      <c r="AW9" s="85" t="s">
        <v>313</v>
      </c>
      <c r="AX9" s="90" t="s">
        <v>320</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hyperlinks>
    <hyperlink ref="AL3" r:id="rId1" display="https://t.co/87KOSXzceW"/>
    <hyperlink ref="AL4" r:id="rId2" display="https://t.co/bHRVNG2mpp"/>
    <hyperlink ref="AL6" r:id="rId3" display="https://t.co/hNPC2OrAYm"/>
    <hyperlink ref="AL7" r:id="rId4" display="https://t.co/PvSEAYcDvS"/>
    <hyperlink ref="AL9" r:id="rId5" display="https://t.co/8v5UnhYxWr"/>
    <hyperlink ref="AO3" r:id="rId6" display="https://pbs.twimg.com/profile_banners/1005789694242590726/1528635507"/>
    <hyperlink ref="AO4" r:id="rId7" display="https://pbs.twimg.com/profile_banners/3303121306/1451253784"/>
    <hyperlink ref="AO6" r:id="rId8" display="https://pbs.twimg.com/profile_banners/979961025784156160/1540566923"/>
    <hyperlink ref="AO7" r:id="rId9" display="https://pbs.twimg.com/profile_banners/814914824/1553175197"/>
    <hyperlink ref="AO9" r:id="rId10" display="https://pbs.twimg.com/profile_banners/16153562/1460403087"/>
    <hyperlink ref="AU4" r:id="rId11" display="http://abs.twimg.com/images/themes/theme1/bg.png"/>
    <hyperlink ref="AU5" r:id="rId12" display="http://abs.twimg.com/images/themes/theme1/bg.png"/>
    <hyperlink ref="AU6" r:id="rId13" display="http://abs.twimg.com/images/themes/theme1/bg.png"/>
    <hyperlink ref="AU7" r:id="rId14" display="http://abs.twimg.com/images/themes/theme14/bg.gif"/>
    <hyperlink ref="AU9" r:id="rId15" display="http://abs.twimg.com/images/themes/theme1/bg.png"/>
    <hyperlink ref="F3" r:id="rId16" display="http://pbs.twimg.com/profile_images/1005796511605592069/XNhh_eKf_normal.jpg"/>
    <hyperlink ref="F4" r:id="rId17" display="http://pbs.twimg.com/profile_images/849139574857183233/ynMlUK2U_normal.jpg"/>
    <hyperlink ref="F5" r:id="rId18" display="http://pbs.twimg.com/profile_images/2012676837/getImage_normal.jpg"/>
    <hyperlink ref="F6" r:id="rId19" display="http://pbs.twimg.com/profile_images/1028240000427679744/aY-6AwNq_normal.jpg"/>
    <hyperlink ref="F7" r:id="rId20" display="http://pbs.twimg.com/profile_images/1132963220463996928/B0VkTbnx_normal.jpg"/>
    <hyperlink ref="F8" r:id="rId21" display="http://pbs.twimg.com/profile_images/1086673156977381376/bDvCdX8I_normal.jpg"/>
    <hyperlink ref="F9" r:id="rId22" display="http://pbs.twimg.com/profile_images/1136984356029960194/BNNe4N7t_normal.png"/>
    <hyperlink ref="AX3" r:id="rId23" display="https://twitter.com/azerbaijan_life"/>
    <hyperlink ref="AX4" r:id="rId24" display="https://twitter.com/elyar_zeynalov"/>
    <hyperlink ref="AX5" r:id="rId25" display="https://twitter.com/neaj222"/>
    <hyperlink ref="AX6" r:id="rId26" display="https://twitter.com/djalilov_ismail"/>
    <hyperlink ref="AX7" r:id="rId27" display="https://twitter.com/ulviyyaali"/>
    <hyperlink ref="AX8" r:id="rId28" display="https://twitter.com/khalida83542131"/>
    <hyperlink ref="AX9" r:id="rId29" display="https://twitter.com/amnestyusa"/>
  </hyperlinks>
  <printOptions/>
  <pageMargins left="0.7" right="0.7" top="0.75" bottom="0.75" header="0.3" footer="0.3"/>
  <pageSetup horizontalDpi="600" verticalDpi="600" orientation="portrait" r:id="rId33"/>
  <legacyDrawing r:id="rId31"/>
  <tableParts>
    <tablePart r:id="rId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392</v>
      </c>
      <c r="Z2" s="13" t="s">
        <v>397</v>
      </c>
      <c r="AA2" s="13" t="s">
        <v>411</v>
      </c>
      <c r="AB2" s="13" t="s">
        <v>439</v>
      </c>
      <c r="AC2" s="13" t="s">
        <v>457</v>
      </c>
      <c r="AD2" s="13" t="s">
        <v>467</v>
      </c>
      <c r="AE2" s="13" t="s">
        <v>468</v>
      </c>
      <c r="AF2" s="13" t="s">
        <v>473</v>
      </c>
      <c r="AG2" s="67" t="s">
        <v>520</v>
      </c>
      <c r="AH2" s="67" t="s">
        <v>521</v>
      </c>
      <c r="AI2" s="67" t="s">
        <v>522</v>
      </c>
      <c r="AJ2" s="67" t="s">
        <v>523</v>
      </c>
      <c r="AK2" s="67" t="s">
        <v>524</v>
      </c>
      <c r="AL2" s="67" t="s">
        <v>525</v>
      </c>
      <c r="AM2" s="67" t="s">
        <v>526</v>
      </c>
      <c r="AN2" s="67" t="s">
        <v>527</v>
      </c>
      <c r="AO2" s="67" t="s">
        <v>530</v>
      </c>
    </row>
    <row r="3" spans="1:41" ht="15">
      <c r="A3" s="125" t="s">
        <v>367</v>
      </c>
      <c r="B3" s="126" t="s">
        <v>370</v>
      </c>
      <c r="C3" s="126" t="s">
        <v>56</v>
      </c>
      <c r="D3" s="117"/>
      <c r="E3" s="116"/>
      <c r="F3" s="118" t="s">
        <v>537</v>
      </c>
      <c r="G3" s="119"/>
      <c r="H3" s="119"/>
      <c r="I3" s="120">
        <v>3</v>
      </c>
      <c r="J3" s="121"/>
      <c r="K3" s="51">
        <v>3</v>
      </c>
      <c r="L3" s="51">
        <v>3</v>
      </c>
      <c r="M3" s="51">
        <v>0</v>
      </c>
      <c r="N3" s="51">
        <v>3</v>
      </c>
      <c r="O3" s="51">
        <v>3</v>
      </c>
      <c r="P3" s="52" t="s">
        <v>531</v>
      </c>
      <c r="Q3" s="52" t="s">
        <v>531</v>
      </c>
      <c r="R3" s="51">
        <v>3</v>
      </c>
      <c r="S3" s="51">
        <v>3</v>
      </c>
      <c r="T3" s="51">
        <v>1</v>
      </c>
      <c r="U3" s="51">
        <v>1</v>
      </c>
      <c r="V3" s="51">
        <v>0</v>
      </c>
      <c r="W3" s="52">
        <v>0</v>
      </c>
      <c r="X3" s="52">
        <v>0</v>
      </c>
      <c r="Y3" s="85"/>
      <c r="Z3" s="85"/>
      <c r="AA3" s="85" t="s">
        <v>412</v>
      </c>
      <c r="AB3" s="91" t="s">
        <v>440</v>
      </c>
      <c r="AC3" s="91" t="s">
        <v>454</v>
      </c>
      <c r="AD3" s="91"/>
      <c r="AE3" s="91"/>
      <c r="AF3" s="91" t="s">
        <v>474</v>
      </c>
      <c r="AG3" s="131">
        <v>0</v>
      </c>
      <c r="AH3" s="134">
        <v>0</v>
      </c>
      <c r="AI3" s="131">
        <v>0</v>
      </c>
      <c r="AJ3" s="134">
        <v>0</v>
      </c>
      <c r="AK3" s="131">
        <v>0</v>
      </c>
      <c r="AL3" s="134">
        <v>0</v>
      </c>
      <c r="AM3" s="131">
        <v>75</v>
      </c>
      <c r="AN3" s="134">
        <v>100</v>
      </c>
      <c r="AO3" s="131">
        <v>75</v>
      </c>
    </row>
    <row r="4" spans="1:41" ht="15">
      <c r="A4" s="125" t="s">
        <v>368</v>
      </c>
      <c r="B4" s="126" t="s">
        <v>371</v>
      </c>
      <c r="C4" s="126" t="s">
        <v>56</v>
      </c>
      <c r="D4" s="122"/>
      <c r="E4" s="100"/>
      <c r="F4" s="103" t="s">
        <v>368</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t="s">
        <v>233</v>
      </c>
      <c r="AB4" s="91" t="s">
        <v>253</v>
      </c>
      <c r="AC4" s="91" t="s">
        <v>253</v>
      </c>
      <c r="AD4" s="91" t="s">
        <v>218</v>
      </c>
      <c r="AE4" s="91"/>
      <c r="AF4" s="91" t="s">
        <v>475</v>
      </c>
      <c r="AG4" s="131">
        <v>0</v>
      </c>
      <c r="AH4" s="134">
        <v>0</v>
      </c>
      <c r="AI4" s="131">
        <v>0</v>
      </c>
      <c r="AJ4" s="134">
        <v>0</v>
      </c>
      <c r="AK4" s="131">
        <v>0</v>
      </c>
      <c r="AL4" s="134">
        <v>0</v>
      </c>
      <c r="AM4" s="131">
        <v>5</v>
      </c>
      <c r="AN4" s="134">
        <v>100</v>
      </c>
      <c r="AO4" s="131">
        <v>5</v>
      </c>
    </row>
    <row r="5" spans="1:41" ht="15">
      <c r="A5" s="125" t="s">
        <v>369</v>
      </c>
      <c r="B5" s="126" t="s">
        <v>372</v>
      </c>
      <c r="C5" s="126" t="s">
        <v>56</v>
      </c>
      <c r="D5" s="122"/>
      <c r="E5" s="100"/>
      <c r="F5" s="103" t="s">
        <v>538</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t="s">
        <v>227</v>
      </c>
      <c r="Z5" s="85" t="s">
        <v>228</v>
      </c>
      <c r="AA5" s="85" t="s">
        <v>232</v>
      </c>
      <c r="AB5" s="91" t="s">
        <v>441</v>
      </c>
      <c r="AC5" s="91" t="s">
        <v>458</v>
      </c>
      <c r="AD5" s="91"/>
      <c r="AE5" s="91" t="s">
        <v>215</v>
      </c>
      <c r="AF5" s="91" t="s">
        <v>476</v>
      </c>
      <c r="AG5" s="131">
        <v>0</v>
      </c>
      <c r="AH5" s="134">
        <v>0</v>
      </c>
      <c r="AI5" s="131">
        <v>0</v>
      </c>
      <c r="AJ5" s="134">
        <v>0</v>
      </c>
      <c r="AK5" s="131">
        <v>0</v>
      </c>
      <c r="AL5" s="134">
        <v>0</v>
      </c>
      <c r="AM5" s="131">
        <v>48</v>
      </c>
      <c r="AN5" s="134">
        <v>100</v>
      </c>
      <c r="AO5" s="131">
        <v>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367</v>
      </c>
      <c r="B2" s="91" t="s">
        <v>212</v>
      </c>
      <c r="C2" s="85">
        <f>VLOOKUP(GroupVertices[[#This Row],[Vertex]],Vertices[],MATCH("ID",Vertices[[#Headers],[Vertex]:[Vertex Content Word Count]],0),FALSE)</f>
        <v>3</v>
      </c>
    </row>
    <row r="3" spans="1:3" ht="15">
      <c r="A3" s="85" t="s">
        <v>367</v>
      </c>
      <c r="B3" s="91" t="s">
        <v>213</v>
      </c>
      <c r="C3" s="85">
        <f>VLOOKUP(GroupVertices[[#This Row],[Vertex]],Vertices[],MATCH("ID",Vertices[[#Headers],[Vertex]:[Vertex Content Word Count]],0),FALSE)</f>
        <v>4</v>
      </c>
    </row>
    <row r="4" spans="1:3" ht="15">
      <c r="A4" s="85" t="s">
        <v>367</v>
      </c>
      <c r="B4" s="91" t="s">
        <v>214</v>
      </c>
      <c r="C4" s="85">
        <f>VLOOKUP(GroupVertices[[#This Row],[Vertex]],Vertices[],MATCH("ID",Vertices[[#Headers],[Vertex]:[Vertex Content Word Count]],0),FALSE)</f>
        <v>5</v>
      </c>
    </row>
    <row r="5" spans="1:3" ht="15">
      <c r="A5" s="85" t="s">
        <v>368</v>
      </c>
      <c r="B5" s="91" t="s">
        <v>217</v>
      </c>
      <c r="C5" s="85">
        <f>VLOOKUP(GroupVertices[[#This Row],[Vertex]],Vertices[],MATCH("ID",Vertices[[#Headers],[Vertex]:[Vertex Content Word Count]],0),FALSE)</f>
        <v>8</v>
      </c>
    </row>
    <row r="6" spans="1:3" ht="15">
      <c r="A6" s="85" t="s">
        <v>368</v>
      </c>
      <c r="B6" s="91" t="s">
        <v>218</v>
      </c>
      <c r="C6" s="85">
        <f>VLOOKUP(GroupVertices[[#This Row],[Vertex]],Vertices[],MATCH("ID",Vertices[[#Headers],[Vertex]:[Vertex Content Word Count]],0),FALSE)</f>
        <v>9</v>
      </c>
    </row>
    <row r="7" spans="1:3" ht="15">
      <c r="A7" s="85" t="s">
        <v>369</v>
      </c>
      <c r="B7" s="91" t="s">
        <v>216</v>
      </c>
      <c r="C7" s="85">
        <f>VLOOKUP(GroupVertices[[#This Row],[Vertex]],Vertices[],MATCH("ID",Vertices[[#Headers],[Vertex]:[Vertex Content Word Count]],0),FALSE)</f>
        <v>7</v>
      </c>
    </row>
    <row r="8" spans="1:3" ht="15">
      <c r="A8" s="85" t="s">
        <v>369</v>
      </c>
      <c r="B8" s="91" t="s">
        <v>215</v>
      </c>
      <c r="C8"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379</v>
      </c>
      <c r="B2" s="36" t="s">
        <v>328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5</v>
      </c>
      <c r="P2" s="39">
        <f>MIN(Vertices[PageRank])</f>
        <v>0.701708</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0.011236963636363638</v>
      </c>
      <c r="O3" s="42">
        <f>COUNTIF(Vertices[Eigenvector Centrality],"&gt;= "&amp;N3)-COUNTIF(Vertices[Eigenvector Centrality],"&gt;="&amp;N4)</f>
        <v>0</v>
      </c>
      <c r="P3" s="41">
        <f aca="true" t="shared" si="7" ref="P3:P26">P2+($P$57-$P$2)/BinDivisor</f>
        <v>0.7125524727272727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0.07272727272727272</v>
      </c>
      <c r="G4" s="40">
        <f>COUNTIF(Vertices[In-Degree],"&gt;= "&amp;F4)-COUNTIF(Vertices[In-Degree],"&gt;="&amp;F5)</f>
        <v>0</v>
      </c>
      <c r="H4" s="39">
        <f t="shared" si="3"/>
        <v>0.03636363636363636</v>
      </c>
      <c r="I4" s="40">
        <f>COUNTIF(Vertices[Out-Degree],"&gt;= "&amp;H4)-COUNTIF(Vertices[Out-Degree],"&gt;="&amp;H5)</f>
        <v>0</v>
      </c>
      <c r="J4" s="39">
        <f t="shared" si="4"/>
        <v>0</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0.022473927272727276</v>
      </c>
      <c r="O4" s="40">
        <f>COUNTIF(Vertices[Eigenvector Centrality],"&gt;= "&amp;N4)-COUNTIF(Vertices[Eigenvector Centrality],"&gt;="&amp;N5)</f>
        <v>0</v>
      </c>
      <c r="P4" s="39">
        <f t="shared" si="7"/>
        <v>0.7233969454545455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0.05454545454545454</v>
      </c>
      <c r="I5" s="42">
        <f>COUNTIF(Vertices[Out-Degree],"&gt;= "&amp;H5)-COUNTIF(Vertices[Out-Degree],"&gt;="&amp;H6)</f>
        <v>0</v>
      </c>
      <c r="J5" s="41">
        <f t="shared" si="4"/>
        <v>0</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0.033710890909090914</v>
      </c>
      <c r="O5" s="42">
        <f>COUNTIF(Vertices[Eigenvector Centrality],"&gt;= "&amp;N5)-COUNTIF(Vertices[Eigenvector Centrality],"&gt;="&amp;N6)</f>
        <v>0</v>
      </c>
      <c r="P5" s="41">
        <f t="shared" si="7"/>
        <v>0.7342414181818182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0.14545454545454545</v>
      </c>
      <c r="G6" s="40">
        <f>COUNTIF(Vertices[In-Degree],"&gt;= "&amp;F6)-COUNTIF(Vertices[In-Degree],"&gt;="&amp;F7)</f>
        <v>0</v>
      </c>
      <c r="H6" s="39">
        <f t="shared" si="3"/>
        <v>0.07272727272727272</v>
      </c>
      <c r="I6" s="40">
        <f>COUNTIF(Vertices[Out-Degree],"&gt;= "&amp;H6)-COUNTIF(Vertices[Out-Degree],"&gt;="&amp;H7)</f>
        <v>0</v>
      </c>
      <c r="J6" s="39">
        <f t="shared" si="4"/>
        <v>0</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0.04494785454545455</v>
      </c>
      <c r="O6" s="40">
        <f>COUNTIF(Vertices[Eigenvector Centrality],"&gt;= "&amp;N6)-COUNTIF(Vertices[Eigenvector Centrality],"&gt;="&amp;N7)</f>
        <v>0</v>
      </c>
      <c r="P6" s="39">
        <f t="shared" si="7"/>
        <v>0.7450858909090909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0.09090909090909091</v>
      </c>
      <c r="I7" s="42">
        <f>COUNTIF(Vertices[Out-Degree],"&gt;= "&amp;H7)-COUNTIF(Vertices[Out-Degree],"&gt;="&amp;H8)</f>
        <v>0</v>
      </c>
      <c r="J7" s="41">
        <f t="shared" si="4"/>
        <v>0</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0.05618481818181819</v>
      </c>
      <c r="O7" s="42">
        <f>COUNTIF(Vertices[Eigenvector Centrality],"&gt;= "&amp;N7)-COUNTIF(Vertices[Eigenvector Centrality],"&gt;="&amp;N8)</f>
        <v>0</v>
      </c>
      <c r="P7" s="41">
        <f t="shared" si="7"/>
        <v>0.7559303636363637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0.2181818181818182</v>
      </c>
      <c r="G8" s="40">
        <f>COUNTIF(Vertices[In-Degree],"&gt;= "&amp;F8)-COUNTIF(Vertices[In-Degree],"&gt;="&amp;F9)</f>
        <v>0</v>
      </c>
      <c r="H8" s="39">
        <f t="shared" si="3"/>
        <v>0.1090909090909091</v>
      </c>
      <c r="I8" s="40">
        <f>COUNTIF(Vertices[Out-Degree],"&gt;= "&amp;H8)-COUNTIF(Vertices[Out-Degree],"&gt;="&amp;H9)</f>
        <v>0</v>
      </c>
      <c r="J8" s="39">
        <f t="shared" si="4"/>
        <v>0</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0.06742178181818183</v>
      </c>
      <c r="O8" s="40">
        <f>COUNTIF(Vertices[Eigenvector Centrality],"&gt;= "&amp;N8)-COUNTIF(Vertices[Eigenvector Centrality],"&gt;="&amp;N9)</f>
        <v>0</v>
      </c>
      <c r="P8" s="39">
        <f t="shared" si="7"/>
        <v>0.7667748363636364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0.1272727272727273</v>
      </c>
      <c r="I9" s="42">
        <f>COUNTIF(Vertices[Out-Degree],"&gt;= "&amp;H9)-COUNTIF(Vertices[Out-Degree],"&gt;="&amp;H10)</f>
        <v>0</v>
      </c>
      <c r="J9" s="41">
        <f t="shared" si="4"/>
        <v>0</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0.07865874545454546</v>
      </c>
      <c r="O9" s="42">
        <f>COUNTIF(Vertices[Eigenvector Centrality],"&gt;= "&amp;N9)-COUNTIF(Vertices[Eigenvector Centrality],"&gt;="&amp;N10)</f>
        <v>0</v>
      </c>
      <c r="P9" s="41">
        <f t="shared" si="7"/>
        <v>0.7776193090909091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380</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0.14545454545454548</v>
      </c>
      <c r="I10" s="40">
        <f>COUNTIF(Vertices[Out-Degree],"&gt;= "&amp;H10)-COUNTIF(Vertices[Out-Degree],"&gt;="&amp;H11)</f>
        <v>0</v>
      </c>
      <c r="J10" s="39">
        <f t="shared" si="4"/>
        <v>0</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0.0898957090909091</v>
      </c>
      <c r="O10" s="40">
        <f>COUNTIF(Vertices[Eigenvector Centrality],"&gt;= "&amp;N10)-COUNTIF(Vertices[Eigenvector Centrality],"&gt;="&amp;N11)</f>
        <v>0</v>
      </c>
      <c r="P10" s="39">
        <f t="shared" si="7"/>
        <v>0.7884637818181819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0.16363636363636366</v>
      </c>
      <c r="I11" s="42">
        <f>COUNTIF(Vertices[Out-Degree],"&gt;= "&amp;H11)-COUNTIF(Vertices[Out-Degree],"&gt;="&amp;H12)</f>
        <v>0</v>
      </c>
      <c r="J11" s="41">
        <f t="shared" si="4"/>
        <v>0</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0.10113267272727275</v>
      </c>
      <c r="O11" s="42">
        <f>COUNTIF(Vertices[Eigenvector Centrality],"&gt;= "&amp;N11)-COUNTIF(Vertices[Eigenvector Centrality],"&gt;="&amp;N12)</f>
        <v>0</v>
      </c>
      <c r="P11" s="41">
        <f t="shared" si="7"/>
        <v>0.7993082545454546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0.18181818181818185</v>
      </c>
      <c r="I12" s="40">
        <f>COUNTIF(Vertices[Out-Degree],"&gt;= "&amp;H12)-COUNTIF(Vertices[Out-Degree],"&gt;="&amp;H13)</f>
        <v>0</v>
      </c>
      <c r="J12" s="39">
        <f t="shared" si="4"/>
        <v>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0.1123696363636364</v>
      </c>
      <c r="O12" s="40">
        <f>COUNTIF(Vertices[Eigenvector Centrality],"&gt;= "&amp;N12)-COUNTIF(Vertices[Eigenvector Centrality],"&gt;="&amp;N13)</f>
        <v>0</v>
      </c>
      <c r="P12" s="39">
        <f t="shared" si="7"/>
        <v>0.8101527272727274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0.4000000000000001</v>
      </c>
      <c r="G13" s="42">
        <f>COUNTIF(Vertices[In-Degree],"&gt;= "&amp;F13)-COUNTIF(Vertices[In-Degree],"&gt;="&amp;F14)</f>
        <v>0</v>
      </c>
      <c r="H13" s="41">
        <f t="shared" si="3"/>
        <v>0.20000000000000004</v>
      </c>
      <c r="I13" s="42">
        <f>COUNTIF(Vertices[Out-Degree],"&gt;= "&amp;H13)-COUNTIF(Vertices[Out-Degree],"&gt;="&amp;H14)</f>
        <v>0</v>
      </c>
      <c r="J13" s="41">
        <f t="shared" si="4"/>
        <v>0</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0.12360660000000004</v>
      </c>
      <c r="O13" s="42">
        <f>COUNTIF(Vertices[Eigenvector Centrality],"&gt;= "&amp;N13)-COUNTIF(Vertices[Eigenvector Centrality],"&gt;="&amp;N14)</f>
        <v>0</v>
      </c>
      <c r="P13" s="41">
        <f t="shared" si="7"/>
        <v>0.8209972000000001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0.43636363636363645</v>
      </c>
      <c r="G14" s="40">
        <f>COUNTIF(Vertices[In-Degree],"&gt;= "&amp;F14)-COUNTIF(Vertices[In-Degree],"&gt;="&amp;F15)</f>
        <v>0</v>
      </c>
      <c r="H14" s="39">
        <f t="shared" si="3"/>
        <v>0.21818181818181823</v>
      </c>
      <c r="I14" s="40">
        <f>COUNTIF(Vertices[Out-Degree],"&gt;= "&amp;H14)-COUNTIF(Vertices[Out-Degree],"&gt;="&amp;H15)</f>
        <v>0</v>
      </c>
      <c r="J14" s="39">
        <f t="shared" si="4"/>
        <v>0</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0.13484356363636368</v>
      </c>
      <c r="O14" s="40">
        <f>COUNTIF(Vertices[Eigenvector Centrality],"&gt;= "&amp;N14)-COUNTIF(Vertices[Eigenvector Centrality],"&gt;="&amp;N15)</f>
        <v>0</v>
      </c>
      <c r="P14" s="39">
        <f t="shared" si="7"/>
        <v>0.8318416727272728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0.23636363636363641</v>
      </c>
      <c r="I15" s="42">
        <f>COUNTIF(Vertices[Out-Degree],"&gt;= "&amp;H15)-COUNTIF(Vertices[Out-Degree],"&gt;="&amp;H16)</f>
        <v>0</v>
      </c>
      <c r="J15" s="41">
        <f t="shared" si="4"/>
        <v>0</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0.14608052727272733</v>
      </c>
      <c r="O15" s="42">
        <f>COUNTIF(Vertices[Eigenvector Centrality],"&gt;= "&amp;N15)-COUNTIF(Vertices[Eigenvector Centrality],"&gt;="&amp;N16)</f>
        <v>0</v>
      </c>
      <c r="P15" s="41">
        <f t="shared" si="7"/>
        <v>0.8426861454545456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0.5090909090909091</v>
      </c>
      <c r="G16" s="40">
        <f>COUNTIF(Vertices[In-Degree],"&gt;= "&amp;F16)-COUNTIF(Vertices[In-Degree],"&gt;="&amp;F17)</f>
        <v>0</v>
      </c>
      <c r="H16" s="39">
        <f t="shared" si="3"/>
        <v>0.2545454545454546</v>
      </c>
      <c r="I16" s="40">
        <f>COUNTIF(Vertices[Out-Degree],"&gt;= "&amp;H16)-COUNTIF(Vertices[Out-Degree],"&gt;="&amp;H17)</f>
        <v>0</v>
      </c>
      <c r="J16" s="39">
        <f t="shared" si="4"/>
        <v>0</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0.15731749090909097</v>
      </c>
      <c r="O16" s="40">
        <f>COUNTIF(Vertices[Eigenvector Centrality],"&gt;= "&amp;N16)-COUNTIF(Vertices[Eigenvector Centrality],"&gt;="&amp;N17)</f>
        <v>0</v>
      </c>
      <c r="P16" s="39">
        <f t="shared" si="7"/>
        <v>0.8535306181818183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0.5454545454545455</v>
      </c>
      <c r="G17" s="42">
        <f>COUNTIF(Vertices[In-Degree],"&gt;= "&amp;F17)-COUNTIF(Vertices[In-Degree],"&gt;="&amp;F18)</f>
        <v>0</v>
      </c>
      <c r="H17" s="41">
        <f t="shared" si="3"/>
        <v>0.27272727272727276</v>
      </c>
      <c r="I17" s="42">
        <f>COUNTIF(Vertices[Out-Degree],"&gt;= "&amp;H17)-COUNTIF(Vertices[Out-Degree],"&gt;="&amp;H18)</f>
        <v>0</v>
      </c>
      <c r="J17" s="41">
        <f t="shared" si="4"/>
        <v>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0.16855445454545462</v>
      </c>
      <c r="O17" s="42">
        <f>COUNTIF(Vertices[Eigenvector Centrality],"&gt;= "&amp;N17)-COUNTIF(Vertices[Eigenvector Centrality],"&gt;="&amp;N18)</f>
        <v>0</v>
      </c>
      <c r="P17" s="41">
        <f t="shared" si="7"/>
        <v>0.864375090909091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0.29090909090909095</v>
      </c>
      <c r="I18" s="40">
        <f>COUNTIF(Vertices[Out-Degree],"&gt;= "&amp;H18)-COUNTIF(Vertices[Out-Degree],"&gt;="&amp;H19)</f>
        <v>0</v>
      </c>
      <c r="J18" s="39">
        <f t="shared" si="4"/>
        <v>0</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0.17979141818181826</v>
      </c>
      <c r="O18" s="40">
        <f>COUNTIF(Vertices[Eigenvector Centrality],"&gt;= "&amp;N18)-COUNTIF(Vertices[Eigenvector Centrality],"&gt;="&amp;N19)</f>
        <v>0</v>
      </c>
      <c r="P18" s="39">
        <f t="shared" si="7"/>
        <v>0.8752195636363638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0.30909090909090914</v>
      </c>
      <c r="I19" s="42">
        <f>COUNTIF(Vertices[Out-Degree],"&gt;= "&amp;H19)-COUNTIF(Vertices[Out-Degree],"&gt;="&amp;H20)</f>
        <v>0</v>
      </c>
      <c r="J19" s="41">
        <f t="shared" si="4"/>
        <v>0</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0.1910283818181819</v>
      </c>
      <c r="O19" s="42">
        <f>COUNTIF(Vertices[Eigenvector Centrality],"&gt;= "&amp;N19)-COUNTIF(Vertices[Eigenvector Centrality],"&gt;="&amp;N20)</f>
        <v>0</v>
      </c>
      <c r="P19" s="41">
        <f t="shared" si="7"/>
        <v>0.8860640363636365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0.6545454545454547</v>
      </c>
      <c r="G20" s="40">
        <f>COUNTIF(Vertices[In-Degree],"&gt;= "&amp;F20)-COUNTIF(Vertices[In-Degree],"&gt;="&amp;F21)</f>
        <v>0</v>
      </c>
      <c r="H20" s="39">
        <f t="shared" si="3"/>
        <v>0.3272727272727273</v>
      </c>
      <c r="I20" s="40">
        <f>COUNTIF(Vertices[Out-Degree],"&gt;= "&amp;H20)-COUNTIF(Vertices[Out-Degree],"&gt;="&amp;H21)</f>
        <v>0</v>
      </c>
      <c r="J20" s="39">
        <f t="shared" si="4"/>
        <v>0</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0.20226534545454555</v>
      </c>
      <c r="O20" s="40">
        <f>COUNTIF(Vertices[Eigenvector Centrality],"&gt;= "&amp;N20)-COUNTIF(Vertices[Eigenvector Centrality],"&gt;="&amp;N21)</f>
        <v>0</v>
      </c>
      <c r="P20" s="39">
        <f t="shared" si="7"/>
        <v>0.8969085090909092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0.690909090909091</v>
      </c>
      <c r="G21" s="42">
        <f>COUNTIF(Vertices[In-Degree],"&gt;= "&amp;F21)-COUNTIF(Vertices[In-Degree],"&gt;="&amp;F22)</f>
        <v>0</v>
      </c>
      <c r="H21" s="41">
        <f t="shared" si="3"/>
        <v>0.3454545454545455</v>
      </c>
      <c r="I21" s="42">
        <f>COUNTIF(Vertices[Out-Degree],"&gt;= "&amp;H21)-COUNTIF(Vertices[Out-Degree],"&gt;="&amp;H22)</f>
        <v>0</v>
      </c>
      <c r="J21" s="41">
        <f t="shared" si="4"/>
        <v>0</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0.2135023090909092</v>
      </c>
      <c r="O21" s="42">
        <f>COUNTIF(Vertices[Eigenvector Centrality],"&gt;= "&amp;N21)-COUNTIF(Vertices[Eigenvector Centrality],"&gt;="&amp;N22)</f>
        <v>0</v>
      </c>
      <c r="P21" s="41">
        <f t="shared" si="7"/>
        <v>0.907752981818182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0.3636363636363637</v>
      </c>
      <c r="I22" s="40">
        <f>COUNTIF(Vertices[Out-Degree],"&gt;= "&amp;H22)-COUNTIF(Vertices[Out-Degree],"&gt;="&amp;H23)</f>
        <v>0</v>
      </c>
      <c r="J22" s="39">
        <f t="shared" si="4"/>
        <v>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0.22473927272727284</v>
      </c>
      <c r="O22" s="40">
        <f>COUNTIF(Vertices[Eigenvector Centrality],"&gt;= "&amp;N22)-COUNTIF(Vertices[Eigenvector Centrality],"&gt;="&amp;N23)</f>
        <v>0</v>
      </c>
      <c r="P22" s="39">
        <f t="shared" si="7"/>
        <v>0.9185974545454547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0.7636363636363638</v>
      </c>
      <c r="G23" s="42">
        <f>COUNTIF(Vertices[In-Degree],"&gt;= "&amp;F23)-COUNTIF(Vertices[In-Degree],"&gt;="&amp;F24)</f>
        <v>0</v>
      </c>
      <c r="H23" s="41">
        <f t="shared" si="3"/>
        <v>0.3818181818181819</v>
      </c>
      <c r="I23" s="42">
        <f>COUNTIF(Vertices[Out-Degree],"&gt;= "&amp;H23)-COUNTIF(Vertices[Out-Degree],"&gt;="&amp;H24)</f>
        <v>0</v>
      </c>
      <c r="J23" s="41">
        <f t="shared" si="4"/>
        <v>0</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0.2359762363636365</v>
      </c>
      <c r="O23" s="42">
        <f>COUNTIF(Vertices[Eigenvector Centrality],"&gt;= "&amp;N23)-COUNTIF(Vertices[Eigenvector Centrality],"&gt;="&amp;N24)</f>
        <v>0</v>
      </c>
      <c r="P23" s="41">
        <f t="shared" si="7"/>
        <v>0.9294419272727275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0.8000000000000002</v>
      </c>
      <c r="G24" s="40">
        <f>COUNTIF(Vertices[In-Degree],"&gt;= "&amp;F24)-COUNTIF(Vertices[In-Degree],"&gt;="&amp;F25)</f>
        <v>0</v>
      </c>
      <c r="H24" s="39">
        <f t="shared" si="3"/>
        <v>0.4000000000000001</v>
      </c>
      <c r="I24" s="40">
        <f>COUNTIF(Vertices[Out-Degree],"&gt;= "&amp;H24)-COUNTIF(Vertices[Out-Degree],"&gt;="&amp;H25)</f>
        <v>0</v>
      </c>
      <c r="J24" s="39">
        <f t="shared" si="4"/>
        <v>0</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0.24721320000000013</v>
      </c>
      <c r="O24" s="40">
        <f>COUNTIF(Vertices[Eigenvector Centrality],"&gt;= "&amp;N24)-COUNTIF(Vertices[Eigenvector Centrality],"&gt;="&amp;N25)</f>
        <v>0</v>
      </c>
      <c r="P24" s="39">
        <f t="shared" si="7"/>
        <v>0.9402864000000002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0.8363636363636365</v>
      </c>
      <c r="G25" s="42">
        <f>COUNTIF(Vertices[In-Degree],"&gt;= "&amp;F25)-COUNTIF(Vertices[In-Degree],"&gt;="&amp;F26)</f>
        <v>0</v>
      </c>
      <c r="H25" s="41">
        <f t="shared" si="3"/>
        <v>0.41818181818181827</v>
      </c>
      <c r="I25" s="42">
        <f>COUNTIF(Vertices[Out-Degree],"&gt;= "&amp;H25)-COUNTIF(Vertices[Out-Degree],"&gt;="&amp;H26)</f>
        <v>0</v>
      </c>
      <c r="J25" s="41">
        <f t="shared" si="4"/>
        <v>0</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0.25845016363636375</v>
      </c>
      <c r="O25" s="42">
        <f>COUNTIF(Vertices[Eigenvector Centrality],"&gt;= "&amp;N25)-COUNTIF(Vertices[Eigenvector Centrality],"&gt;="&amp;N26)</f>
        <v>0</v>
      </c>
      <c r="P25" s="41">
        <f t="shared" si="7"/>
        <v>0.9511308727272729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"&amp;D26)-COUNTIF(Vertices[Degree],"&gt;="&amp;D28)</f>
        <v>0</v>
      </c>
      <c r="F26" s="39">
        <f t="shared" si="2"/>
        <v>0.8727272727272729</v>
      </c>
      <c r="G26" s="40">
        <f>COUNTIF(Vertices[In-Degree],"&gt;= "&amp;F26)-COUNTIF(Vertices[In-Degree],"&gt;="&amp;F28)</f>
        <v>0</v>
      </c>
      <c r="H26" s="39">
        <f t="shared" si="3"/>
        <v>0.43636363636363645</v>
      </c>
      <c r="I26" s="40">
        <f>COUNTIF(Vertices[Out-Degree],"&gt;= "&amp;H26)-COUNTIF(Vertices[Out-Degree],"&gt;="&amp;H28)</f>
        <v>0</v>
      </c>
      <c r="J26" s="39">
        <f t="shared" si="4"/>
        <v>0</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0.26968712727272737</v>
      </c>
      <c r="O26" s="40">
        <f>COUNTIF(Vertices[Eigenvector Centrality],"&gt;= "&amp;N26)-COUNTIF(Vertices[Eigenvector Centrality],"&gt;="&amp;N28)</f>
        <v>0</v>
      </c>
      <c r="P26" s="39">
        <f t="shared" si="7"/>
        <v>0.9619753454545457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0.363636</v>
      </c>
      <c r="D27" s="34"/>
      <c r="E27" s="3">
        <f>COUNTIF(Vertices[Degree],"&gt;= "&amp;D27)-COUNTIF(Vertices[Degree],"&gt;="&amp;D28)</f>
        <v>0</v>
      </c>
      <c r="F27" s="78"/>
      <c r="G27" s="79">
        <f>COUNTIF(Vertices[In-Degree],"&gt;= "&amp;F27)-COUNTIF(Vertices[In-Degree],"&gt;="&amp;F28)</f>
        <v>-5</v>
      </c>
      <c r="H27" s="78"/>
      <c r="I27" s="79">
        <f>COUNTIF(Vertices[Out-Degree],"&gt;= "&amp;H27)-COUNTIF(Vertices[Out-Degree],"&gt;="&amp;H28)</f>
        <v>-6</v>
      </c>
      <c r="J27" s="78"/>
      <c r="K27" s="79">
        <f>COUNTIF(Vertices[Betweenness Centrality],"&gt;= "&amp;J27)-COUNTIF(Vertices[Betweenness Centrality],"&gt;="&amp;J28)</f>
        <v>-7</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0.45454545454545464</v>
      </c>
      <c r="I28" s="42">
        <f>COUNTIF(Vertices[Out-Degree],"&gt;= "&amp;H28)-COUNTIF(Vertices[Out-Degree],"&gt;="&amp;H40)</f>
        <v>0</v>
      </c>
      <c r="J28" s="41">
        <f>J26+($J$57-$J$2)/BinDivisor</f>
        <v>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0.280924090909091</v>
      </c>
      <c r="O28" s="42">
        <f>COUNTIF(Vertices[Eigenvector Centrality],"&gt;= "&amp;N28)-COUNTIF(Vertices[Eigenvector Centrality],"&gt;="&amp;N40)</f>
        <v>0</v>
      </c>
      <c r="P28" s="41">
        <f>P26+($P$57-$P$2)/BinDivisor</f>
        <v>0.9728198181818184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0.047619047619047616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381</v>
      </c>
      <c r="B30" s="36">
        <v>0.513889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382</v>
      </c>
      <c r="B32" s="36" t="s">
        <v>383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-6</v>
      </c>
      <c r="J38" s="78"/>
      <c r="K38" s="79">
        <f>COUNTIF(Vertices[Betweenness Centrality],"&gt;= "&amp;J38)-COUNTIF(Vertices[Betweenness Centrality],"&gt;="&amp;J40)</f>
        <v>-7</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-6</v>
      </c>
      <c r="J39" s="78"/>
      <c r="K39" s="79">
        <f>COUNTIF(Vertices[Betweenness Centrality],"&gt;= "&amp;J39)-COUNTIF(Vertices[Betweenness Centrality],"&gt;="&amp;J40)</f>
        <v>-7</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0.47272727272727283</v>
      </c>
      <c r="I40" s="40">
        <f>COUNTIF(Vertices[Out-Degree],"&gt;= "&amp;H40)-COUNTIF(Vertices[Out-Degree],"&gt;="&amp;H41)</f>
        <v>0</v>
      </c>
      <c r="J40" s="39">
        <f>J28+($J$57-$J$2)/BinDivisor</f>
        <v>0</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0.2921610545454546</v>
      </c>
      <c r="O40" s="40">
        <f>COUNTIF(Vertices[Eigenvector Centrality],"&gt;= "&amp;N40)-COUNTIF(Vertices[Eigenvector Centrality],"&gt;="&amp;N41)</f>
        <v>0</v>
      </c>
      <c r="P40" s="39">
        <f>P28+($P$57-$P$2)/BinDivisor</f>
        <v>0.9836642909090911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4</v>
      </c>
      <c r="H41" s="41">
        <f aca="true" t="shared" si="12" ref="H41:H56">H40+($H$57-$H$2)/BinDivisor</f>
        <v>0.490909090909091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0.3033980181818182</v>
      </c>
      <c r="O41" s="42">
        <f>COUNTIF(Vertices[Eigenvector Centrality],"&gt;= "&amp;N41)-COUNTIF(Vertices[Eigenvector Centrality],"&gt;="&amp;N42)</f>
        <v>0</v>
      </c>
      <c r="P41" s="41">
        <f aca="true" t="shared" si="16" ref="P41:P56">P40+($P$57-$P$2)/BinDivisor</f>
        <v>0.9945087636363639</v>
      </c>
      <c r="Q41" s="42">
        <f>COUNTIF(Vertices[PageRank],"&gt;= "&amp;P41)-COUNTIF(Vertices[PageRank],"&gt;="&amp;P42)</f>
        <v>5</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0.5090909090909091</v>
      </c>
      <c r="I42" s="40">
        <f>COUNTIF(Vertices[Out-Degree],"&gt;= "&amp;H42)-COUNTIF(Vertices[Out-Degree],"&gt;="&amp;H43)</f>
        <v>0</v>
      </c>
      <c r="J42" s="39">
        <f t="shared" si="13"/>
        <v>0</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0.31463498181818184</v>
      </c>
      <c r="O42" s="40">
        <f>COUNTIF(Vertices[Eigenvector Centrality],"&gt;= "&amp;N42)-COUNTIF(Vertices[Eigenvector Centrality],"&gt;="&amp;N43)</f>
        <v>0</v>
      </c>
      <c r="P42" s="39">
        <f t="shared" si="16"/>
        <v>1.0053532363636366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0.5272727272727273</v>
      </c>
      <c r="I43" s="42">
        <f>COUNTIF(Vertices[Out-Degree],"&gt;= "&amp;H43)-COUNTIF(Vertices[Out-Degree],"&gt;="&amp;H44)</f>
        <v>0</v>
      </c>
      <c r="J43" s="41">
        <f t="shared" si="13"/>
        <v>0</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0.32587194545454545</v>
      </c>
      <c r="O43" s="42">
        <f>COUNTIF(Vertices[Eigenvector Centrality],"&gt;= "&amp;N43)-COUNTIF(Vertices[Eigenvector Centrality],"&gt;="&amp;N44)</f>
        <v>0</v>
      </c>
      <c r="P43" s="41">
        <f t="shared" si="16"/>
        <v>1.0161977090909093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0.5454545454545455</v>
      </c>
      <c r="I44" s="40">
        <f>COUNTIF(Vertices[Out-Degree],"&gt;= "&amp;H44)-COUNTIF(Vertices[Out-Degree],"&gt;="&amp;H45)</f>
        <v>0</v>
      </c>
      <c r="J44" s="39">
        <f t="shared" si="13"/>
        <v>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0.33710890909090907</v>
      </c>
      <c r="O44" s="40">
        <f>COUNTIF(Vertices[Eigenvector Centrality],"&gt;= "&amp;N44)-COUNTIF(Vertices[Eigenvector Centrality],"&gt;="&amp;N45)</f>
        <v>0</v>
      </c>
      <c r="P44" s="39">
        <f t="shared" si="16"/>
        <v>1.027042181818182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0.5636363636363637</v>
      </c>
      <c r="I45" s="42">
        <f>COUNTIF(Vertices[Out-Degree],"&gt;= "&amp;H45)-COUNTIF(Vertices[Out-Degree],"&gt;="&amp;H46)</f>
        <v>0</v>
      </c>
      <c r="J45" s="41">
        <f t="shared" si="13"/>
        <v>0</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0.3483458727272727</v>
      </c>
      <c r="O45" s="42">
        <f>COUNTIF(Vertices[Eigenvector Centrality],"&gt;= "&amp;N45)-COUNTIF(Vertices[Eigenvector Centrality],"&gt;="&amp;N46)</f>
        <v>0</v>
      </c>
      <c r="P45" s="41">
        <f t="shared" si="16"/>
        <v>1.0378866545454548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0.5818181818181819</v>
      </c>
      <c r="I46" s="40">
        <f>COUNTIF(Vertices[Out-Degree],"&gt;= "&amp;H46)-COUNTIF(Vertices[Out-Degree],"&gt;="&amp;H47)</f>
        <v>0</v>
      </c>
      <c r="J46" s="39">
        <f t="shared" si="13"/>
        <v>0</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0.3595828363636363</v>
      </c>
      <c r="O46" s="40">
        <f>COUNTIF(Vertices[Eigenvector Centrality],"&gt;= "&amp;N46)-COUNTIF(Vertices[Eigenvector Centrality],"&gt;="&amp;N47)</f>
        <v>0</v>
      </c>
      <c r="P46" s="39">
        <f t="shared" si="16"/>
        <v>1.0487311272727275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0.6000000000000001</v>
      </c>
      <c r="I47" s="42">
        <f>COUNTIF(Vertices[Out-Degree],"&gt;= "&amp;H47)-COUNTIF(Vertices[Out-Degree],"&gt;="&amp;H48)</f>
        <v>0</v>
      </c>
      <c r="J47" s="41">
        <f t="shared" si="13"/>
        <v>0</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0.3708197999999999</v>
      </c>
      <c r="O47" s="42">
        <f>COUNTIF(Vertices[Eigenvector Centrality],"&gt;= "&amp;N47)-COUNTIF(Vertices[Eigenvector Centrality],"&gt;="&amp;N48)</f>
        <v>1</v>
      </c>
      <c r="P47" s="41">
        <f t="shared" si="16"/>
        <v>1.0595756000000003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0.6181818181818183</v>
      </c>
      <c r="I48" s="40">
        <f>COUNTIF(Vertices[Out-Degree],"&gt;= "&amp;H48)-COUNTIF(Vertices[Out-Degree],"&gt;="&amp;H49)</f>
        <v>0</v>
      </c>
      <c r="J48" s="39">
        <f t="shared" si="13"/>
        <v>0</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0.38205676363636354</v>
      </c>
      <c r="O48" s="40">
        <f>COUNTIF(Vertices[Eigenvector Centrality],"&gt;= "&amp;N48)-COUNTIF(Vertices[Eigenvector Centrality],"&gt;="&amp;N49)</f>
        <v>0</v>
      </c>
      <c r="P48" s="39">
        <f t="shared" si="16"/>
        <v>1.070420072727273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0.6363636363636365</v>
      </c>
      <c r="I49" s="42">
        <f>COUNTIF(Vertices[Out-Degree],"&gt;= "&amp;H49)-COUNTIF(Vertices[Out-Degree],"&gt;="&amp;H50)</f>
        <v>0</v>
      </c>
      <c r="J49" s="41">
        <f t="shared" si="13"/>
        <v>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0.39329372727272716</v>
      </c>
      <c r="O49" s="42">
        <f>COUNTIF(Vertices[Eigenvector Centrality],"&gt;= "&amp;N49)-COUNTIF(Vertices[Eigenvector Centrality],"&gt;="&amp;N50)</f>
        <v>0</v>
      </c>
      <c r="P49" s="41">
        <f t="shared" si="16"/>
        <v>1.0812645454545458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0.6545454545454547</v>
      </c>
      <c r="I50" s="40">
        <f>COUNTIF(Vertices[Out-Degree],"&gt;= "&amp;H50)-COUNTIF(Vertices[Out-Degree],"&gt;="&amp;H51)</f>
        <v>0</v>
      </c>
      <c r="J50" s="39">
        <f t="shared" si="13"/>
        <v>0</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0.4045306909090908</v>
      </c>
      <c r="O50" s="40">
        <f>COUNTIF(Vertices[Eigenvector Centrality],"&gt;= "&amp;N50)-COUNTIF(Vertices[Eigenvector Centrality],"&gt;="&amp;N51)</f>
        <v>0</v>
      </c>
      <c r="P50" s="39">
        <f t="shared" si="16"/>
        <v>1.0921090181818185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0.6727272727272728</v>
      </c>
      <c r="I51" s="42">
        <f>COUNTIF(Vertices[Out-Degree],"&gt;= "&amp;H51)-COUNTIF(Vertices[Out-Degree],"&gt;="&amp;H52)</f>
        <v>0</v>
      </c>
      <c r="J51" s="41">
        <f t="shared" si="13"/>
        <v>0</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0.4157676545454544</v>
      </c>
      <c r="O51" s="42">
        <f>COUNTIF(Vertices[Eigenvector Centrality],"&gt;= "&amp;N51)-COUNTIF(Vertices[Eigenvector Centrality],"&gt;="&amp;N52)</f>
        <v>0</v>
      </c>
      <c r="P51" s="41">
        <f t="shared" si="16"/>
        <v>1.1029534909090912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0.690909090909091</v>
      </c>
      <c r="I52" s="40">
        <f>COUNTIF(Vertices[Out-Degree],"&gt;= "&amp;H52)-COUNTIF(Vertices[Out-Degree],"&gt;="&amp;H53)</f>
        <v>0</v>
      </c>
      <c r="J52" s="39">
        <f t="shared" si="13"/>
        <v>0</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0.427004618181818</v>
      </c>
      <c r="O52" s="40">
        <f>COUNTIF(Vertices[Eigenvector Centrality],"&gt;= "&amp;N52)-COUNTIF(Vertices[Eigenvector Centrality],"&gt;="&amp;N53)</f>
        <v>0</v>
      </c>
      <c r="P52" s="39">
        <f t="shared" si="16"/>
        <v>1.113797963636364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0.7090909090909092</v>
      </c>
      <c r="I53" s="42">
        <f>COUNTIF(Vertices[Out-Degree],"&gt;= "&amp;H53)-COUNTIF(Vertices[Out-Degree],"&gt;="&amp;H54)</f>
        <v>0</v>
      </c>
      <c r="J53" s="41">
        <f t="shared" si="13"/>
        <v>0</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0.4382415818181816</v>
      </c>
      <c r="O53" s="42">
        <f>COUNTIF(Vertices[Eigenvector Centrality],"&gt;= "&amp;N53)-COUNTIF(Vertices[Eigenvector Centrality],"&gt;="&amp;N54)</f>
        <v>0</v>
      </c>
      <c r="P53" s="41">
        <f t="shared" si="16"/>
        <v>1.1246424363636367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0.7272727272727274</v>
      </c>
      <c r="I54" s="40">
        <f>COUNTIF(Vertices[Out-Degree],"&gt;= "&amp;H54)-COUNTIF(Vertices[Out-Degree],"&gt;="&amp;H55)</f>
        <v>0</v>
      </c>
      <c r="J54" s="39">
        <f t="shared" si="13"/>
        <v>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0.44947854545454524</v>
      </c>
      <c r="O54" s="40">
        <f>COUNTIF(Vertices[Eigenvector Centrality],"&gt;= "&amp;N54)-COUNTIF(Vertices[Eigenvector Centrality],"&gt;="&amp;N55)</f>
        <v>0</v>
      </c>
      <c r="P54" s="39">
        <f t="shared" si="16"/>
        <v>1.1354869090909094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0.7454545454545456</v>
      </c>
      <c r="I55" s="42">
        <f>COUNTIF(Vertices[Out-Degree],"&gt;= "&amp;H55)-COUNTIF(Vertices[Out-Degree],"&gt;="&amp;H56)</f>
        <v>0</v>
      </c>
      <c r="J55" s="41">
        <f t="shared" si="13"/>
        <v>0</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0.46071550909090886</v>
      </c>
      <c r="O55" s="42">
        <f>COUNTIF(Vertices[Eigenvector Centrality],"&gt;= "&amp;N55)-COUNTIF(Vertices[Eigenvector Centrality],"&gt;="&amp;N56)</f>
        <v>0</v>
      </c>
      <c r="P55" s="41">
        <f t="shared" si="16"/>
        <v>1.1463313818181822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0.7636363636363638</v>
      </c>
      <c r="I56" s="40">
        <f>COUNTIF(Vertices[Out-Degree],"&gt;= "&amp;H56)-COUNTIF(Vertices[Out-Degree],"&gt;="&amp;H57)</f>
        <v>0</v>
      </c>
      <c r="J56" s="39">
        <f t="shared" si="13"/>
        <v>0</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0.4719524727272725</v>
      </c>
      <c r="O56" s="40">
        <f>COUNTIF(Vertices[Eigenvector Centrality],"&gt;= "&amp;N56)-COUNTIF(Vertices[Eigenvector Centrality],"&gt;="&amp;N57)</f>
        <v>0</v>
      </c>
      <c r="P56" s="39">
        <f t="shared" si="16"/>
        <v>1.157175854545455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1</v>
      </c>
      <c r="I57" s="44">
        <f>COUNTIF(Vertices[Out-Degree],"&gt;= "&amp;H57)-COUNTIF(Vertices[Out-Degree],"&gt;="&amp;H58)</f>
        <v>6</v>
      </c>
      <c r="J57" s="43">
        <f>MAX(Vertices[Betweenness Centrality])</f>
        <v>0</v>
      </c>
      <c r="K57" s="44">
        <f>COUNTIF(Vertices[Betweenness Centrality],"&gt;= "&amp;J57)-COUNTIF(Vertices[Betweenness Centrality],"&gt;="&amp;J58)</f>
        <v>7</v>
      </c>
      <c r="L57" s="43">
        <f>MAX(Vertices[Closeness Centrality])</f>
        <v>1</v>
      </c>
      <c r="M57" s="44">
        <f>COUNTIF(Vertices[Closeness Centrality],"&gt;= "&amp;L57)-COUNTIF(Vertices[Closeness Centrality],"&gt;="&amp;L58)</f>
        <v>4</v>
      </c>
      <c r="N57" s="43">
        <f>MAX(Vertices[Eigenvector Centrality])</f>
        <v>0.618033</v>
      </c>
      <c r="O57" s="44">
        <f>COUNTIF(Vertices[Eigenvector Centrality],"&gt;= "&amp;N57)-COUNTIF(Vertices[Eigenvector Centrality],"&gt;="&amp;N58)</f>
        <v>1</v>
      </c>
      <c r="P57" s="43">
        <f>MAX(Vertices[PageRank])</f>
        <v>1.298154</v>
      </c>
      <c r="Q57" s="44">
        <f>COUNTIF(Vertices[PageRank],"&gt;= "&amp;P57)-COUNTIF(Vertices[PageRank],"&gt;="&amp;P58)</f>
        <v>1</v>
      </c>
      <c r="R57" s="43">
        <f>MAX(Vertices[Clustering Coefficient])</f>
        <v>0</v>
      </c>
      <c r="S57" s="47">
        <f>COUNTIF(Vertices[Clustering Coefficient],"&gt;= "&amp;R57)-COUNTIF(Vertices[Clustering Coefficient],"&gt;="&amp;R58)</f>
        <v>7</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0.8571428571428571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0.8571428571428571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0.5714285714285714</v>
      </c>
    </row>
    <row r="114" spans="1:2" ht="15">
      <c r="A114" s="35" t="s">
        <v>109</v>
      </c>
      <c r="B114" s="49">
        <f>_xlfn.IFERROR(MEDIAN(Vertices[Closeness Centrality]),NoMetricMessage)</f>
        <v>1</v>
      </c>
    </row>
    <row r="125" spans="1:2" ht="15">
      <c r="A125" s="35" t="s">
        <v>112</v>
      </c>
      <c r="B125" s="49">
        <f>IF(COUNT(Vertices[Eigenvector Centrality])&gt;0,N2,NoMetricMessage)</f>
        <v>0</v>
      </c>
    </row>
    <row r="126" spans="1:2" ht="15">
      <c r="A126" s="35" t="s">
        <v>113</v>
      </c>
      <c r="B126" s="49">
        <f>IF(COUNT(Vertices[Eigenvector Centrality])&gt;0,N57,NoMetricMessage)</f>
        <v>0.618033</v>
      </c>
    </row>
    <row r="127" spans="1:2" ht="15">
      <c r="A127" s="35" t="s">
        <v>114</v>
      </c>
      <c r="B127" s="49">
        <f>_xlfn.IFERROR(AVERAGE(Vertices[Eigenvector Centrality]),NoMetricMessage)</f>
        <v>0.14285685714285715</v>
      </c>
    </row>
    <row r="128" spans="1:2" ht="15">
      <c r="A128" s="35" t="s">
        <v>115</v>
      </c>
      <c r="B128" s="49">
        <f>_xlfn.IFERROR(MEDIAN(Vertices[Eigenvector Centrality]),NoMetricMessage)</f>
        <v>0</v>
      </c>
    </row>
    <row r="139" spans="1:2" ht="15">
      <c r="A139" s="35" t="s">
        <v>140</v>
      </c>
      <c r="B139" s="49">
        <f>IF(COUNT(Vertices[PageRank])&gt;0,P2,NoMetricMessage)</f>
        <v>0.701708</v>
      </c>
    </row>
    <row r="140" spans="1:2" ht="15">
      <c r="A140" s="35" t="s">
        <v>141</v>
      </c>
      <c r="B140" s="49">
        <f>IF(COUNT(Vertices[PageRank])&gt;0,P57,NoMetricMessage)</f>
        <v>1.298154</v>
      </c>
    </row>
    <row r="141" spans="1:2" ht="15">
      <c r="A141" s="35" t="s">
        <v>142</v>
      </c>
      <c r="B141" s="49">
        <f>_xlfn.IFERROR(AVERAGE(Vertices[PageRank]),NoMetricMessage)</f>
        <v>0.999931</v>
      </c>
    </row>
    <row r="142" spans="1:2" ht="15">
      <c r="A142" s="35" t="s">
        <v>143</v>
      </c>
      <c r="B142" s="49">
        <f>_xlfn.IFERROR(MEDIAN(Vertices[PageRank]),NoMetricMessage)</f>
        <v>0.999931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3"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363</v>
      </c>
    </row>
    <row r="24" spans="10:11" ht="409.5">
      <c r="J24" t="s">
        <v>364</v>
      </c>
      <c r="K24" s="13" t="s">
        <v>541</v>
      </c>
    </row>
    <row r="25" spans="10:11" ht="15">
      <c r="J25" t="s">
        <v>365</v>
      </c>
      <c r="K25" t="b">
        <v>0</v>
      </c>
    </row>
    <row r="26" spans="10:11" ht="15">
      <c r="J26" t="s">
        <v>539</v>
      </c>
      <c r="K26" t="s">
        <v>540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376</v>
      </c>
      <c r="B2" s="128" t="s">
        <v>377</v>
      </c>
      <c r="C2" s="67" t="s">
        <v>378</v>
      </c>
    </row>
    <row r="3" spans="1:3" ht="15">
      <c r="A3" s="127" t="s">
        <v>367</v>
      </c>
      <c r="B3" s="127" t="s">
        <v>367</v>
      </c>
      <c r="C3" s="36">
        <v>3</v>
      </c>
    </row>
    <row r="4" spans="1:3" ht="15">
      <c r="A4" s="127" t="s">
        <v>368</v>
      </c>
      <c r="B4" s="127" t="s">
        <v>368</v>
      </c>
      <c r="C4" s="36">
        <v>1</v>
      </c>
    </row>
    <row r="5" spans="1:3" ht="15">
      <c r="A5" s="127" t="s">
        <v>369</v>
      </c>
      <c r="B5" s="127" t="s">
        <v>369</v>
      </c>
      <c r="C5"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384</v>
      </c>
      <c r="B1" s="13" t="s">
        <v>385</v>
      </c>
      <c r="C1" s="85" t="s">
        <v>386</v>
      </c>
      <c r="D1" s="85" t="s">
        <v>388</v>
      </c>
      <c r="E1" s="85" t="s">
        <v>387</v>
      </c>
      <c r="F1" s="85" t="s">
        <v>390</v>
      </c>
      <c r="G1" s="13" t="s">
        <v>389</v>
      </c>
      <c r="H1" s="13" t="s">
        <v>391</v>
      </c>
    </row>
    <row r="2" spans="1:8" ht="15">
      <c r="A2" s="90" t="s">
        <v>227</v>
      </c>
      <c r="B2" s="85">
        <v>1</v>
      </c>
      <c r="C2" s="85"/>
      <c r="D2" s="85"/>
      <c r="E2" s="85"/>
      <c r="F2" s="85"/>
      <c r="G2" s="90" t="s">
        <v>227</v>
      </c>
      <c r="H2" s="85">
        <v>1</v>
      </c>
    </row>
    <row r="5" spans="1:8" ht="15" customHeight="1">
      <c r="A5" s="13" t="s">
        <v>393</v>
      </c>
      <c r="B5" s="13" t="s">
        <v>385</v>
      </c>
      <c r="C5" s="85" t="s">
        <v>394</v>
      </c>
      <c r="D5" s="85" t="s">
        <v>388</v>
      </c>
      <c r="E5" s="85" t="s">
        <v>395</v>
      </c>
      <c r="F5" s="85" t="s">
        <v>390</v>
      </c>
      <c r="G5" s="13" t="s">
        <v>396</v>
      </c>
      <c r="H5" s="13" t="s">
        <v>391</v>
      </c>
    </row>
    <row r="6" spans="1:8" ht="15">
      <c r="A6" s="85" t="s">
        <v>228</v>
      </c>
      <c r="B6" s="85">
        <v>1</v>
      </c>
      <c r="C6" s="85"/>
      <c r="D6" s="85"/>
      <c r="E6" s="85"/>
      <c r="F6" s="85"/>
      <c r="G6" s="85" t="s">
        <v>228</v>
      </c>
      <c r="H6" s="85">
        <v>1</v>
      </c>
    </row>
    <row r="9" spans="1:8" ht="15" customHeight="1">
      <c r="A9" s="13" t="s">
        <v>398</v>
      </c>
      <c r="B9" s="13" t="s">
        <v>385</v>
      </c>
      <c r="C9" s="13" t="s">
        <v>408</v>
      </c>
      <c r="D9" s="13" t="s">
        <v>388</v>
      </c>
      <c r="E9" s="13" t="s">
        <v>409</v>
      </c>
      <c r="F9" s="13" t="s">
        <v>390</v>
      </c>
      <c r="G9" s="13" t="s">
        <v>410</v>
      </c>
      <c r="H9" s="13" t="s">
        <v>391</v>
      </c>
    </row>
    <row r="10" spans="1:8" ht="15">
      <c r="A10" s="85" t="s">
        <v>230</v>
      </c>
      <c r="B10" s="85">
        <v>5</v>
      </c>
      <c r="C10" s="85" t="s">
        <v>230</v>
      </c>
      <c r="D10" s="85">
        <v>3</v>
      </c>
      <c r="E10" s="85" t="s">
        <v>399</v>
      </c>
      <c r="F10" s="85">
        <v>1</v>
      </c>
      <c r="G10" s="85" t="s">
        <v>230</v>
      </c>
      <c r="H10" s="85">
        <v>1</v>
      </c>
    </row>
    <row r="11" spans="1:8" ht="15">
      <c r="A11" s="85" t="s">
        <v>399</v>
      </c>
      <c r="B11" s="85">
        <v>1</v>
      </c>
      <c r="C11" s="85" t="s">
        <v>404</v>
      </c>
      <c r="D11" s="85">
        <v>1</v>
      </c>
      <c r="E11" s="85" t="s">
        <v>230</v>
      </c>
      <c r="F11" s="85">
        <v>1</v>
      </c>
      <c r="G11" s="85" t="s">
        <v>400</v>
      </c>
      <c r="H11" s="85">
        <v>1</v>
      </c>
    </row>
    <row r="12" spans="1:8" ht="15">
      <c r="A12" s="85" t="s">
        <v>400</v>
      </c>
      <c r="B12" s="85">
        <v>1</v>
      </c>
      <c r="C12" s="85" t="s">
        <v>405</v>
      </c>
      <c r="D12" s="85">
        <v>1</v>
      </c>
      <c r="E12" s="85"/>
      <c r="F12" s="85"/>
      <c r="G12" s="85" t="s">
        <v>401</v>
      </c>
      <c r="H12" s="85">
        <v>1</v>
      </c>
    </row>
    <row r="13" spans="1:8" ht="15">
      <c r="A13" s="85" t="s">
        <v>401</v>
      </c>
      <c r="B13" s="85">
        <v>1</v>
      </c>
      <c r="C13" s="85" t="s">
        <v>406</v>
      </c>
      <c r="D13" s="85">
        <v>1</v>
      </c>
      <c r="E13" s="85"/>
      <c r="F13" s="85"/>
      <c r="G13" s="85"/>
      <c r="H13" s="85"/>
    </row>
    <row r="14" spans="1:8" ht="15">
      <c r="A14" s="85" t="s">
        <v>402</v>
      </c>
      <c r="B14" s="85">
        <v>1</v>
      </c>
      <c r="C14" s="85" t="s">
        <v>407</v>
      </c>
      <c r="D14" s="85">
        <v>1</v>
      </c>
      <c r="E14" s="85"/>
      <c r="F14" s="85"/>
      <c r="G14" s="85"/>
      <c r="H14" s="85"/>
    </row>
    <row r="15" spans="1:8" ht="15">
      <c r="A15" s="85" t="s">
        <v>403</v>
      </c>
      <c r="B15" s="85">
        <v>1</v>
      </c>
      <c r="C15" s="85" t="s">
        <v>402</v>
      </c>
      <c r="D15" s="85">
        <v>1</v>
      </c>
      <c r="E15" s="85"/>
      <c r="F15" s="85"/>
      <c r="G15" s="85"/>
      <c r="H15" s="85"/>
    </row>
    <row r="16" spans="1:8" ht="15">
      <c r="A16" s="85" t="s">
        <v>404</v>
      </c>
      <c r="B16" s="85">
        <v>1</v>
      </c>
      <c r="C16" s="85" t="s">
        <v>403</v>
      </c>
      <c r="D16" s="85">
        <v>1</v>
      </c>
      <c r="E16" s="85"/>
      <c r="F16" s="85"/>
      <c r="G16" s="85"/>
      <c r="H16" s="85"/>
    </row>
    <row r="17" spans="1:8" ht="15">
      <c r="A17" s="85" t="s">
        <v>405</v>
      </c>
      <c r="B17" s="85">
        <v>1</v>
      </c>
      <c r="C17" s="85"/>
      <c r="D17" s="85"/>
      <c r="E17" s="85"/>
      <c r="F17" s="85"/>
      <c r="G17" s="85"/>
      <c r="H17" s="85"/>
    </row>
    <row r="18" spans="1:8" ht="15">
      <c r="A18" s="85" t="s">
        <v>406</v>
      </c>
      <c r="B18" s="85">
        <v>1</v>
      </c>
      <c r="C18" s="85"/>
      <c r="D18" s="85"/>
      <c r="E18" s="85"/>
      <c r="F18" s="85"/>
      <c r="G18" s="85"/>
      <c r="H18" s="85"/>
    </row>
    <row r="19" spans="1:8" ht="15">
      <c r="A19" s="85" t="s">
        <v>407</v>
      </c>
      <c r="B19" s="85">
        <v>1</v>
      </c>
      <c r="C19" s="85"/>
      <c r="D19" s="85"/>
      <c r="E19" s="85"/>
      <c r="F19" s="85"/>
      <c r="G19" s="85"/>
      <c r="H19" s="85"/>
    </row>
    <row r="22" spans="1:8" ht="15" customHeight="1">
      <c r="A22" s="13" t="s">
        <v>413</v>
      </c>
      <c r="B22" s="13" t="s">
        <v>385</v>
      </c>
      <c r="C22" s="13" t="s">
        <v>424</v>
      </c>
      <c r="D22" s="13" t="s">
        <v>388</v>
      </c>
      <c r="E22" s="85" t="s">
        <v>430</v>
      </c>
      <c r="F22" s="85" t="s">
        <v>390</v>
      </c>
      <c r="G22" s="13" t="s">
        <v>431</v>
      </c>
      <c r="H22" s="13" t="s">
        <v>391</v>
      </c>
    </row>
    <row r="23" spans="1:8" ht="15">
      <c r="A23" s="91" t="s">
        <v>414</v>
      </c>
      <c r="B23" s="91">
        <v>0</v>
      </c>
      <c r="C23" s="91" t="s">
        <v>420</v>
      </c>
      <c r="D23" s="91">
        <v>3</v>
      </c>
      <c r="E23" s="91"/>
      <c r="F23" s="91"/>
      <c r="G23" s="91" t="s">
        <v>421</v>
      </c>
      <c r="H23" s="91">
        <v>2</v>
      </c>
    </row>
    <row r="24" spans="1:8" ht="15">
      <c r="A24" s="91" t="s">
        <v>415</v>
      </c>
      <c r="B24" s="91">
        <v>0</v>
      </c>
      <c r="C24" s="91" t="s">
        <v>419</v>
      </c>
      <c r="D24" s="91">
        <v>3</v>
      </c>
      <c r="E24" s="91"/>
      <c r="F24" s="91"/>
      <c r="G24" s="91" t="s">
        <v>422</v>
      </c>
      <c r="H24" s="91">
        <v>2</v>
      </c>
    </row>
    <row r="25" spans="1:8" ht="15">
      <c r="A25" s="91" t="s">
        <v>416</v>
      </c>
      <c r="B25" s="91">
        <v>0</v>
      </c>
      <c r="C25" s="91" t="s">
        <v>425</v>
      </c>
      <c r="D25" s="91">
        <v>2</v>
      </c>
      <c r="E25" s="91"/>
      <c r="F25" s="91"/>
      <c r="G25" s="91" t="s">
        <v>423</v>
      </c>
      <c r="H25" s="91">
        <v>2</v>
      </c>
    </row>
    <row r="26" spans="1:8" ht="15">
      <c r="A26" s="91" t="s">
        <v>417</v>
      </c>
      <c r="B26" s="91">
        <v>128</v>
      </c>
      <c r="C26" s="91" t="s">
        <v>426</v>
      </c>
      <c r="D26" s="91">
        <v>2</v>
      </c>
      <c r="E26" s="91"/>
      <c r="F26" s="91"/>
      <c r="G26" s="91" t="s">
        <v>432</v>
      </c>
      <c r="H26" s="91">
        <v>2</v>
      </c>
    </row>
    <row r="27" spans="1:8" ht="15">
      <c r="A27" s="91" t="s">
        <v>418</v>
      </c>
      <c r="B27" s="91">
        <v>128</v>
      </c>
      <c r="C27" s="91" t="s">
        <v>427</v>
      </c>
      <c r="D27" s="91">
        <v>2</v>
      </c>
      <c r="E27" s="91"/>
      <c r="F27" s="91"/>
      <c r="G27" s="91" t="s">
        <v>433</v>
      </c>
      <c r="H27" s="91">
        <v>2</v>
      </c>
    </row>
    <row r="28" spans="1:8" ht="15">
      <c r="A28" s="91" t="s">
        <v>419</v>
      </c>
      <c r="B28" s="91">
        <v>5</v>
      </c>
      <c r="C28" s="91" t="s">
        <v>428</v>
      </c>
      <c r="D28" s="91">
        <v>2</v>
      </c>
      <c r="E28" s="91"/>
      <c r="F28" s="91"/>
      <c r="G28" s="91" t="s">
        <v>434</v>
      </c>
      <c r="H28" s="91">
        <v>2</v>
      </c>
    </row>
    <row r="29" spans="1:8" ht="15">
      <c r="A29" s="91" t="s">
        <v>420</v>
      </c>
      <c r="B29" s="91">
        <v>3</v>
      </c>
      <c r="C29" s="91" t="s">
        <v>429</v>
      </c>
      <c r="D29" s="91">
        <v>2</v>
      </c>
      <c r="E29" s="91"/>
      <c r="F29" s="91"/>
      <c r="G29" s="91" t="s">
        <v>435</v>
      </c>
      <c r="H29" s="91">
        <v>2</v>
      </c>
    </row>
    <row r="30" spans="1:8" ht="15">
      <c r="A30" s="91" t="s">
        <v>421</v>
      </c>
      <c r="B30" s="91">
        <v>2</v>
      </c>
      <c r="C30" s="91"/>
      <c r="D30" s="91"/>
      <c r="E30" s="91"/>
      <c r="F30" s="91"/>
      <c r="G30" s="91" t="s">
        <v>436</v>
      </c>
      <c r="H30" s="91">
        <v>2</v>
      </c>
    </row>
    <row r="31" spans="1:8" ht="15">
      <c r="A31" s="91" t="s">
        <v>422</v>
      </c>
      <c r="B31" s="91">
        <v>2</v>
      </c>
      <c r="C31" s="91"/>
      <c r="D31" s="91"/>
      <c r="E31" s="91"/>
      <c r="F31" s="91"/>
      <c r="G31" s="91" t="s">
        <v>437</v>
      </c>
      <c r="H31" s="91">
        <v>2</v>
      </c>
    </row>
    <row r="32" spans="1:8" ht="15">
      <c r="A32" s="91" t="s">
        <v>423</v>
      </c>
      <c r="B32" s="91">
        <v>2</v>
      </c>
      <c r="C32" s="91"/>
      <c r="D32" s="91"/>
      <c r="E32" s="91"/>
      <c r="F32" s="91"/>
      <c r="G32" s="91" t="s">
        <v>438</v>
      </c>
      <c r="H32" s="91">
        <v>2</v>
      </c>
    </row>
    <row r="35" spans="1:8" ht="15" customHeight="1">
      <c r="A35" s="13" t="s">
        <v>442</v>
      </c>
      <c r="B35" s="13" t="s">
        <v>385</v>
      </c>
      <c r="C35" s="13" t="s">
        <v>453</v>
      </c>
      <c r="D35" s="13" t="s">
        <v>388</v>
      </c>
      <c r="E35" s="85" t="s">
        <v>455</v>
      </c>
      <c r="F35" s="85" t="s">
        <v>390</v>
      </c>
      <c r="G35" s="13" t="s">
        <v>456</v>
      </c>
      <c r="H35" s="13" t="s">
        <v>391</v>
      </c>
    </row>
    <row r="36" spans="1:8" ht="15">
      <c r="A36" s="91" t="s">
        <v>443</v>
      </c>
      <c r="B36" s="91">
        <v>2</v>
      </c>
      <c r="C36" s="91" t="s">
        <v>454</v>
      </c>
      <c r="D36" s="91">
        <v>2</v>
      </c>
      <c r="E36" s="91"/>
      <c r="F36" s="91"/>
      <c r="G36" s="91" t="s">
        <v>443</v>
      </c>
      <c r="H36" s="91">
        <v>2</v>
      </c>
    </row>
    <row r="37" spans="1:8" ht="15">
      <c r="A37" s="91" t="s">
        <v>444</v>
      </c>
      <c r="B37" s="91">
        <v>2</v>
      </c>
      <c r="C37" s="91"/>
      <c r="D37" s="91"/>
      <c r="E37" s="91"/>
      <c r="F37" s="91"/>
      <c r="G37" s="91" t="s">
        <v>444</v>
      </c>
      <c r="H37" s="91">
        <v>2</v>
      </c>
    </row>
    <row r="38" spans="1:8" ht="15">
      <c r="A38" s="91" t="s">
        <v>445</v>
      </c>
      <c r="B38" s="91">
        <v>2</v>
      </c>
      <c r="C38" s="91"/>
      <c r="D38" s="91"/>
      <c r="E38" s="91"/>
      <c r="F38" s="91"/>
      <c r="G38" s="91" t="s">
        <v>445</v>
      </c>
      <c r="H38" s="91">
        <v>2</v>
      </c>
    </row>
    <row r="39" spans="1:8" ht="15">
      <c r="A39" s="91" t="s">
        <v>446</v>
      </c>
      <c r="B39" s="91">
        <v>2</v>
      </c>
      <c r="C39" s="91"/>
      <c r="D39" s="91"/>
      <c r="E39" s="91"/>
      <c r="F39" s="91"/>
      <c r="G39" s="91" t="s">
        <v>446</v>
      </c>
      <c r="H39" s="91">
        <v>2</v>
      </c>
    </row>
    <row r="40" spans="1:8" ht="15">
      <c r="A40" s="91" t="s">
        <v>447</v>
      </c>
      <c r="B40" s="91">
        <v>2</v>
      </c>
      <c r="C40" s="91"/>
      <c r="D40" s="91"/>
      <c r="E40" s="91"/>
      <c r="F40" s="91"/>
      <c r="G40" s="91" t="s">
        <v>447</v>
      </c>
      <c r="H40" s="91">
        <v>2</v>
      </c>
    </row>
    <row r="41" spans="1:8" ht="15">
      <c r="A41" s="91" t="s">
        <v>448</v>
      </c>
      <c r="B41" s="91">
        <v>2</v>
      </c>
      <c r="C41" s="91"/>
      <c r="D41" s="91"/>
      <c r="E41" s="91"/>
      <c r="F41" s="91"/>
      <c r="G41" s="91" t="s">
        <v>448</v>
      </c>
      <c r="H41" s="91">
        <v>2</v>
      </c>
    </row>
    <row r="42" spans="1:8" ht="15">
      <c r="A42" s="91" t="s">
        <v>449</v>
      </c>
      <c r="B42" s="91">
        <v>2</v>
      </c>
      <c r="C42" s="91"/>
      <c r="D42" s="91"/>
      <c r="E42" s="91"/>
      <c r="F42" s="91"/>
      <c r="G42" s="91" t="s">
        <v>449</v>
      </c>
      <c r="H42" s="91">
        <v>2</v>
      </c>
    </row>
    <row r="43" spans="1:8" ht="15">
      <c r="A43" s="91" t="s">
        <v>450</v>
      </c>
      <c r="B43" s="91">
        <v>2</v>
      </c>
      <c r="C43" s="91"/>
      <c r="D43" s="91"/>
      <c r="E43" s="91"/>
      <c r="F43" s="91"/>
      <c r="G43" s="91" t="s">
        <v>450</v>
      </c>
      <c r="H43" s="91">
        <v>2</v>
      </c>
    </row>
    <row r="44" spans="1:8" ht="15">
      <c r="A44" s="91" t="s">
        <v>451</v>
      </c>
      <c r="B44" s="91">
        <v>2</v>
      </c>
      <c r="C44" s="91"/>
      <c r="D44" s="91"/>
      <c r="E44" s="91"/>
      <c r="F44" s="91"/>
      <c r="G44" s="91" t="s">
        <v>451</v>
      </c>
      <c r="H44" s="91">
        <v>2</v>
      </c>
    </row>
    <row r="45" spans="1:8" ht="15">
      <c r="A45" s="91" t="s">
        <v>452</v>
      </c>
      <c r="B45" s="91">
        <v>2</v>
      </c>
      <c r="C45" s="91"/>
      <c r="D45" s="91"/>
      <c r="E45" s="91"/>
      <c r="F45" s="91"/>
      <c r="G45" s="91" t="s">
        <v>452</v>
      </c>
      <c r="H45" s="91">
        <v>2</v>
      </c>
    </row>
    <row r="48" spans="1:8" ht="15" customHeight="1">
      <c r="A48" s="13" t="s">
        <v>459</v>
      </c>
      <c r="B48" s="13" t="s">
        <v>385</v>
      </c>
      <c r="C48" s="85" t="s">
        <v>461</v>
      </c>
      <c r="D48" s="85" t="s">
        <v>388</v>
      </c>
      <c r="E48" s="13" t="s">
        <v>462</v>
      </c>
      <c r="F48" s="13" t="s">
        <v>390</v>
      </c>
      <c r="G48" s="85" t="s">
        <v>465</v>
      </c>
      <c r="H48" s="85" t="s">
        <v>391</v>
      </c>
    </row>
    <row r="49" spans="1:8" ht="15">
      <c r="A49" s="85" t="s">
        <v>218</v>
      </c>
      <c r="B49" s="85">
        <v>1</v>
      </c>
      <c r="C49" s="85"/>
      <c r="D49" s="85"/>
      <c r="E49" s="85" t="s">
        <v>218</v>
      </c>
      <c r="F49" s="85">
        <v>1</v>
      </c>
      <c r="G49" s="85"/>
      <c r="H49" s="85"/>
    </row>
    <row r="52" spans="1:8" ht="15" customHeight="1">
      <c r="A52" s="13" t="s">
        <v>460</v>
      </c>
      <c r="B52" s="13" t="s">
        <v>385</v>
      </c>
      <c r="C52" s="85" t="s">
        <v>463</v>
      </c>
      <c r="D52" s="85" t="s">
        <v>388</v>
      </c>
      <c r="E52" s="85" t="s">
        <v>464</v>
      </c>
      <c r="F52" s="85" t="s">
        <v>390</v>
      </c>
      <c r="G52" s="13" t="s">
        <v>466</v>
      </c>
      <c r="H52" s="13" t="s">
        <v>391</v>
      </c>
    </row>
    <row r="53" spans="1:8" ht="15">
      <c r="A53" s="85" t="s">
        <v>215</v>
      </c>
      <c r="B53" s="85">
        <v>1</v>
      </c>
      <c r="C53" s="85"/>
      <c r="D53" s="85"/>
      <c r="E53" s="85"/>
      <c r="F53" s="85"/>
      <c r="G53" s="85" t="s">
        <v>215</v>
      </c>
      <c r="H53" s="85">
        <v>1</v>
      </c>
    </row>
    <row r="56" spans="1:8" ht="15" customHeight="1">
      <c r="A56" s="13" t="s">
        <v>469</v>
      </c>
      <c r="B56" s="13" t="s">
        <v>385</v>
      </c>
      <c r="C56" s="13" t="s">
        <v>470</v>
      </c>
      <c r="D56" s="13" t="s">
        <v>388</v>
      </c>
      <c r="E56" s="13" t="s">
        <v>471</v>
      </c>
      <c r="F56" s="13" t="s">
        <v>390</v>
      </c>
      <c r="G56" s="13" t="s">
        <v>472</v>
      </c>
      <c r="H56" s="13" t="s">
        <v>391</v>
      </c>
    </row>
    <row r="57" spans="1:8" ht="15">
      <c r="A57" s="124" t="s">
        <v>218</v>
      </c>
      <c r="B57" s="85">
        <v>26314</v>
      </c>
      <c r="C57" s="124" t="s">
        <v>213</v>
      </c>
      <c r="D57" s="85">
        <v>3621</v>
      </c>
      <c r="E57" s="124" t="s">
        <v>218</v>
      </c>
      <c r="F57" s="85">
        <v>26314</v>
      </c>
      <c r="G57" s="124" t="s">
        <v>216</v>
      </c>
      <c r="H57" s="85">
        <v>12943</v>
      </c>
    </row>
    <row r="58" spans="1:8" ht="15">
      <c r="A58" s="124" t="s">
        <v>216</v>
      </c>
      <c r="B58" s="85">
        <v>12943</v>
      </c>
      <c r="C58" s="124" t="s">
        <v>214</v>
      </c>
      <c r="D58" s="85">
        <v>3197</v>
      </c>
      <c r="E58" s="124" t="s">
        <v>217</v>
      </c>
      <c r="F58" s="85">
        <v>80</v>
      </c>
      <c r="G58" s="124" t="s">
        <v>215</v>
      </c>
      <c r="H58" s="85">
        <v>2334</v>
      </c>
    </row>
    <row r="59" spans="1:8" ht="15">
      <c r="A59" s="124" t="s">
        <v>213</v>
      </c>
      <c r="B59" s="85">
        <v>3621</v>
      </c>
      <c r="C59" s="124" t="s">
        <v>212</v>
      </c>
      <c r="D59" s="85">
        <v>24</v>
      </c>
      <c r="E59" s="124"/>
      <c r="F59" s="85"/>
      <c r="G59" s="124"/>
      <c r="H59" s="85"/>
    </row>
    <row r="60" spans="1:8" ht="15">
      <c r="A60" s="124" t="s">
        <v>214</v>
      </c>
      <c r="B60" s="85">
        <v>3197</v>
      </c>
      <c r="C60" s="124"/>
      <c r="D60" s="85"/>
      <c r="E60" s="124"/>
      <c r="F60" s="85"/>
      <c r="G60" s="124"/>
      <c r="H60" s="85"/>
    </row>
    <row r="61" spans="1:8" ht="15">
      <c r="A61" s="124" t="s">
        <v>215</v>
      </c>
      <c r="B61" s="85">
        <v>2334</v>
      </c>
      <c r="C61" s="124"/>
      <c r="D61" s="85"/>
      <c r="E61" s="124"/>
      <c r="F61" s="85"/>
      <c r="G61" s="124"/>
      <c r="H61" s="85"/>
    </row>
    <row r="62" spans="1:8" ht="15">
      <c r="A62" s="124" t="s">
        <v>217</v>
      </c>
      <c r="B62" s="85">
        <v>80</v>
      </c>
      <c r="C62" s="124"/>
      <c r="D62" s="85"/>
      <c r="E62" s="124"/>
      <c r="F62" s="85"/>
      <c r="G62" s="124"/>
      <c r="H62" s="85"/>
    </row>
    <row r="63" spans="1:8" ht="15">
      <c r="A63" s="124" t="s">
        <v>212</v>
      </c>
      <c r="B63" s="85">
        <v>24</v>
      </c>
      <c r="C63" s="124"/>
      <c r="D63" s="85"/>
      <c r="E63" s="124"/>
      <c r="F63" s="85"/>
      <c r="G63" s="124"/>
      <c r="H63" s="85"/>
    </row>
  </sheetData>
  <hyperlinks>
    <hyperlink ref="A2" r:id="rId1" display="https://www.youtube.com/watch?v=PkqxyFZfmoM&amp;feature=youtu.be"/>
    <hyperlink ref="G2" r:id="rId2" display="https://www.youtube.com/watch?v=PkqxyFZfmoM&amp;feature=youtu.be"/>
  </hyperlinks>
  <printOptions/>
  <pageMargins left="0.7" right="0.7" top="0.75" bottom="0.75" header="0.3" footer="0.3"/>
  <pageSetup orientation="portrait" paperSize="9"/>
  <tableParts>
    <tablePart r:id="rId3"/>
    <tablePart r:id="rId4"/>
    <tablePart r:id="rId5"/>
    <tablePart r:id="rId6"/>
    <tablePart r:id="rId9"/>
    <tablePart r:id="rId7"/>
    <tablePart r:id="rId10"/>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2019-06-08T23:08:33Z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