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<sst xmlns="http://schemas.openxmlformats.org/spreadsheetml/2006/main" count="1811" uniqueCount="629">
  <si>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</si>
  <si>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</si>
  <si>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</si>
  <si>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</si>
  <si>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</si>
  <si>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</si>
  <si>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</si>
  <si>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</si>
  <si>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</si>
  <si>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</si>
  <si>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</si>
  <si>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</si>
  <si>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</si>
  <si>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</si>
  <si>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</si>
  <si>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</si>
  <si>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</si>
  <si>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</si>
  <si>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</si>
  <si>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</si>
  <si>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</si>
  <si>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</si>
  <si>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</si>
  <si>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</si>
  <si>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</si>
  <si>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</si>
  <si>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</si>
  <si>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</si>
  <si>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</si>
  <si>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</si>
  <si>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</si>
  <si>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</si>
  <si>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</si>
  <si>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</si>
  <si>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</si>
  <si>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</si>
  <si>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</si>
  <si>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</si>
  <si>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</si>
  <si>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</si>
  <si>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</si>
  <si>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</si>
  <si>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</si>
  <si>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</si>
  <si>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</si>
  <si>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</si>
  <si>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</si>
  <si>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</si>
  <si>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</si>
  <si>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</si>
  <si>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</si>
  <si>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</si>
  <si>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</si>
  <si>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</si>
  <si>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</si>
  <si>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</si>
  <si>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</si>
  <si>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</si>
  <si>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</si>
  <si>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</si>
  <si>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</si>
  <si>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</si>
  <si>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</si>
  <si>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</si>
  <si>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</si>
  <si>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</si>
  <si>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</si>
  <si>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</si>
  <si>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</si>
  <si>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</si>
  <si>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</si>
  <si>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</si>
  <si>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</si>
  <si>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</si>
  <si>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</si>
  <si>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</si>
  <si>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</si>
  <si>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</si>
  <si>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</si>
  <si>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</si>
  <si>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</si>
  <si>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</si>
  <si>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</si>
  <si>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</si>
  <si>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</si>
  <si>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</si>
  <si>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</si>
  <si>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</si>
  <si>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</si>
  <si>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</si>
  <si>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</si>
  <si>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</si>
  <si>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</si>
  <si>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</si>
  <si>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</si>
  <si>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</si>
  <si>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</si>
  <si>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</si>
  <si>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</si>
  <si>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</si>
  <si>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</si>
  <si>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</si>
  <si>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</si>
  <si>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</si>
  <si>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</si>
  <si>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</si>
  <si>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</si>
  <si>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</si>
  <si>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</si>
  <si>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</si>
  <si>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</si>
  <si>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</si>
  <si>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</si>
  <si>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</si>
  <si>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</si>
  <si>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</si>
  <si>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</si>
  <si>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</si>
  <si>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</si>
  <si>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</si>
  <si>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</si>
  <si>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</si>
  <si>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</si>
  <si>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</si>
  <si>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</si>
  <si>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</si>
  <si>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</si>
  <si>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</si>
  <si>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</si>
  <si>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</si>
  <si>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</si>
  <si>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</si>
  <si>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</si>
  <si>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</si>
  <si>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</si>
  <si>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</si>
  <si>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</si>
  <si>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</si>
  <si>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</si>
  <si>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</si>
  <si>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</si>
  <si>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</si>
  <si>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</si>
  <si>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</si>
  <si>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</si>
  <si>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</si>
  <si>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</si>
  <si>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</si>
  <si>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</si>
  <si>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</si>
  <si>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</si>
  <si>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</si>
  <si>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</si>
  <si>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</si>
  <si>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</si>
  <si>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</si>
  <si>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</si>
  <si>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</si>
  <si>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</si>
  <si>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</si>
  <si>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</si>
  <si>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</si>
  <si>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</si>
  <si>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</si>
  <si>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</si>
  <si>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</si>
  <si>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</si>
  <si>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</si>
  <si>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</si>
  <si>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</si>
  <si>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</si>
  <si>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</si>
  <si>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</si>
  <si>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</si>
  <si>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</si>
  <si>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</si>
  <si>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</si>
  <si>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</si>
  <si>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</si>
  <si>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</si>
  <si>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</si>
  <si>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</si>
  <si>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</si>
  <si>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</si>
  <si>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</si>
  <si>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</si>
  <si>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</si>
  <si>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</si>
  <si>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</si>
  <si>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</si>
  <si>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</si>
  <si>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</si>
  <si>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</si>
  <si>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</si>
  <si>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</si>
  <si>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</si>
  <si>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</si>
  <si>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</si>
  <si>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</si>
  <si>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</si>
  <si>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</si>
  <si>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</si>
  <si>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</si>
  <si>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</si>
  <si>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</si>
  <si>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</si>
  <si>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</si>
  <si>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</si>
  <si>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</si>
  <si>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</si>
  <si>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</si>
  <si>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</si>
  <si>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_priyankacraina</t>
  </si>
  <si>
    <t>jaxpyishere</t>
  </si>
  <si>
    <t>sincerelyjadaa</t>
  </si>
  <si>
    <t>zeba_t37</t>
  </si>
  <si>
    <t>sanjupa42574934</t>
  </si>
  <si>
    <t>dayupraba_ss</t>
  </si>
  <si>
    <t>nandyalaakshara</t>
  </si>
  <si>
    <t>priyabandre</t>
  </si>
  <si>
    <t>venkadeshvj1</t>
  </si>
  <si>
    <t>avishekraina3</t>
  </si>
  <si>
    <t>kksr1997</t>
  </si>
  <si>
    <t>heenakhurana19</t>
  </si>
  <si>
    <t>manishagoyal0</t>
  </si>
  <si>
    <t>akashkm56287993</t>
  </si>
  <si>
    <t>grfcare</t>
  </si>
  <si>
    <t>ulalli</t>
  </si>
  <si>
    <t>opmips</t>
  </si>
  <si>
    <t>xoshenica</t>
  </si>
  <si>
    <t>beckyy_n</t>
  </si>
  <si>
    <t>Mentions</t>
  </si>
  <si>
    <t>Replies to</t>
  </si>
  <si>
    <t>Glad to have held our #EveryMother workshop at Chandigarh's Model Jail, which is working tremendously on rehabilitation &amp;amp; reformation of its inmates. Thanks to IG prisons @opmips, Sessions Judge Balbir Singh &amp;amp; Deputy Director, ICA, @ulalli for giving @grfcare this platform. #SDG https://t.co/ZwCY8mrMyN</t>
  </si>
  <si>
    <t>Happy mothers day everymother https://t.co/7JG78TUOn9</t>
  </si>
  <si>
    <t>@Beckyy_n @xoshenica _xD83D__xDE2D__xD83D__xDE2D__xD83D__xDE2D__xD83D__xDE2D_everymother fucking time and she gets away with being innocent</t>
  </si>
  <si>
    <t>RT @_PriyankaCRaina: Glad to have held our #EveryMother workshop at Chandigarh's Model Jail, which is working tremendously on rehabilitatio…</t>
  </si>
  <si>
    <t>Everymother in the world does.. https://t.co/iqo78FlMsK</t>
  </si>
  <si>
    <t>https://twitter.com/EliteSonicFan/status/1127673775850491911</t>
  </si>
  <si>
    <t>https://twitter.com/famousmsft/status/1128453770940157952</t>
  </si>
  <si>
    <t>twitter.com</t>
  </si>
  <si>
    <t>everymother sdg</t>
  </si>
  <si>
    <t>everymother</t>
  </si>
  <si>
    <t>https://pbs.twimg.com/media/D5yPCrPUUAAl7uh.jpg</t>
  </si>
  <si>
    <t>http://pbs.twimg.com/profile_images/1124477374656057344/VBcvfz_a_normal.jpg</t>
  </si>
  <si>
    <t>http://pbs.twimg.com/profile_images/1100090454840958977/u2vz-OiL_normal.jpg</t>
  </si>
  <si>
    <t>http://pbs.twimg.com/profile_images/1127515277279633408/PP-hlycT_normal.jpg</t>
  </si>
  <si>
    <t>http://pbs.twimg.com/profile_images/1088997653113901056/OgAnfuM6_normal.jpg</t>
  </si>
  <si>
    <t>http://pbs.twimg.com/profile_images/1120206376016338945/IEE1mooj_normal.jpg</t>
  </si>
  <si>
    <t>http://pbs.twimg.com/profile_images/1128130607853096961/ESuVF5jk_normal.jpg</t>
  </si>
  <si>
    <t>http://pbs.twimg.com/profile_images/934851268324966400/Nvps7yz-_normal.jpg</t>
  </si>
  <si>
    <t>http://pbs.twimg.com/profile_images/1128929084082348032/XGdbX9MD_normal.jpg</t>
  </si>
  <si>
    <t>http://pbs.twimg.com/profile_images/1067638884622725120/YxfIWN7h_normal.jpg</t>
  </si>
  <si>
    <t>http://pbs.twimg.com/profile_images/798258048959713281/PPByUT-7_normal.jpg</t>
  </si>
  <si>
    <t>http://pbs.twimg.com/profile_images/1129592561704800257/f3WdY9rS_normal.jpg</t>
  </si>
  <si>
    <t>http://pbs.twimg.com/profile_images/1130060565215358977/yx8PrJCH_normal.jpg</t>
  </si>
  <si>
    <t>http://pbs.twimg.com/profile_images/1061935190220582913/aOueSf4Z_normal.jpg</t>
  </si>
  <si>
    <t>https://twitter.com/#!/_priyankacraina/status/1124931341911355394</t>
  </si>
  <si>
    <t>https://twitter.com/#!/jaxpyishere/status/1127963043269189633</t>
  </si>
  <si>
    <t>https://twitter.com/#!/sincerelyjadaa/status/1128288142589665286</t>
  </si>
  <si>
    <t>https://twitter.com/#!/zeba_t37/status/1128309836842553347</t>
  </si>
  <si>
    <t>https://twitter.com/#!/sanjupa42574934/status/1128507470597492740</t>
  </si>
  <si>
    <t>https://twitter.com/#!/dayupraba_ss/status/1128670524240830464</t>
  </si>
  <si>
    <t>https://twitter.com/#!/nandyalaakshara/status/1128844988261908481</t>
  </si>
  <si>
    <t>https://twitter.com/#!/priyabandre/status/1128868945472020480</t>
  </si>
  <si>
    <t>https://twitter.com/#!/venkadeshvj1/status/1128934430049832960</t>
  </si>
  <si>
    <t>https://twitter.com/#!/avishekraina3/status/1129246708267794432</t>
  </si>
  <si>
    <t>https://twitter.com/#!/kksr1997/status/1129302129280147456</t>
  </si>
  <si>
    <t>https://twitter.com/#!/heenakhurana19/status/1129676034692067329</t>
  </si>
  <si>
    <t>https://twitter.com/#!/manishagoyal0/status/1130147105312452608</t>
  </si>
  <si>
    <t>https://twitter.com/#!/akashkm56287993/status/1130485796861964288</t>
  </si>
  <si>
    <t>1124931341911355394</t>
  </si>
  <si>
    <t>1127963043269189633</t>
  </si>
  <si>
    <t>1128288142589665286</t>
  </si>
  <si>
    <t>1128309836842553347</t>
  </si>
  <si>
    <t>1128507470597492740</t>
  </si>
  <si>
    <t>1128670524240830464</t>
  </si>
  <si>
    <t>1128844988261908481</t>
  </si>
  <si>
    <t>1128868945472020480</t>
  </si>
  <si>
    <t>1128934430049832960</t>
  </si>
  <si>
    <t>1129246708267794432</t>
  </si>
  <si>
    <t>1129302129280147456</t>
  </si>
  <si>
    <t>1129676034692067329</t>
  </si>
  <si>
    <t>1130147105312452608</t>
  </si>
  <si>
    <t>1130485796861964288</t>
  </si>
  <si>
    <t>1128286334647525377</t>
  </si>
  <si>
    <t/>
  </si>
  <si>
    <t>851867964005634048</t>
  </si>
  <si>
    <t>en</t>
  </si>
  <si>
    <t>1127673775850491911</t>
  </si>
  <si>
    <t>1128453770940157952</t>
  </si>
  <si>
    <t>Twitter for iPhone</t>
  </si>
  <si>
    <t>Twitter Web Client</t>
  </si>
  <si>
    <t>Twitter for Android</t>
  </si>
  <si>
    <t>Twitter Web App</t>
  </si>
  <si>
    <t>Retweet</t>
  </si>
  <si>
    <t>76.7038129,30.665455 
76.8492359,30.665455 
76.8492359,30.795316 
76.7038129,30.795316</t>
  </si>
  <si>
    <t>India</t>
  </si>
  <si>
    <t>IN</t>
  </si>
  <si>
    <t>Chandigarh, India</t>
  </si>
  <si>
    <t>22aecab5acddee3b</t>
  </si>
  <si>
    <t>Chandigarh</t>
  </si>
  <si>
    <t>city</t>
  </si>
  <si>
    <t>https://api.twitter.com/1.1/geo/id/22aecab5acddee3b.json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</si>
  <si>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</si>
  <si>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</si>
  <si>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</si>
  <si>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</si>
  <si>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</si>
  <si>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</si>
  <si>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</si>
  <si>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</si>
  <si>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</si>
  <si>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</si>
  <si>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</si>
  <si>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</si>
  <si>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</si>
  <si>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</si>
  <si>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</si>
  <si>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</si>
  <si>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</si>
  <si>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</si>
  <si>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</si>
  <si>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</si>
  <si>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</si>
  <si>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Priyanka C Raina</t>
  </si>
  <si>
    <t>Gracia Raina Foundation</t>
  </si>
  <si>
    <t>Upneet</t>
  </si>
  <si>
    <t>Dr. O.P. Mishra</t>
  </si>
  <si>
    <t>Colin Horton</t>
  </si>
  <si>
    <t>Roguè._xD83D__xDC51_</t>
  </si>
  <si>
    <t>Cics</t>
  </si>
  <si>
    <t>BeckyWithTheGoodHair</t>
  </si>
  <si>
    <t>yellove.</t>
  </si>
  <si>
    <t>Arjun</t>
  </si>
  <si>
    <t>seyeng</t>
  </si>
  <si>
    <t>_xD83D__xDC9C_RAM Akshara_xD83D__xDC9C_</t>
  </si>
  <si>
    <t>Priya Bandre</t>
  </si>
  <si>
    <t>Venkadesh Vj</t>
  </si>
  <si>
    <t>Avishek Panigrahi</t>
  </si>
  <si>
    <t>Karan Kumar</t>
  </si>
  <si>
    <t>Heena Khurana</t>
  </si>
  <si>
    <t>Manisha Goyal</t>
  </si>
  <si>
    <t>Akash M</t>
  </si>
  <si>
    <t>Co-founder - @grfCare, #AdolescentHealth | #ReproductiveHealth | #MaternalHealth | #SDG</t>
  </si>
  <si>
    <t>We empower women, in &amp; on the cusp of their reproductive phase, with tools &amp; awareness that enables them to make informed choices about their health. #SDG3</t>
  </si>
  <si>
    <t>A crusader for change and harbinger of hope</t>
  </si>
  <si>
    <t>Views expressed in this profile are personal</t>
  </si>
  <si>
    <t>Content creator. Currently starting a new podcast called The JaxCast</t>
  </si>
  <si>
    <t>deangelo_xD83D__xDC7C__xD83C__xDFFF_</t>
  </si>
  <si>
    <t>#RestEasyTeddy _xD83D__xDC3B_❤️</t>
  </si>
  <si>
    <t>RAINA &amp; DHONI fan for life.❤
Shah Rukh Khan._xD83D__xDC95_ Rohit Sharma._xD83D__xDC99_ Parth Samthaan✨
CSKian Forever._xD83D__xDC9B_</t>
  </si>
  <si>
    <t>I AM_xD83D__xDE0E_ THE GREATEST ..CUZ I AM THE FAN OF  SURESH RAINA_xD83D__xDE09__xD83D__xDE0E__xD83D__xDE18_</t>
  </si>
  <si>
    <t>dont stop until you're proud. swaha _xD83D__xDE07_</t>
  </si>
  <si>
    <t>Agricultural Student_xD83D__xDE0D__xD83D__xDE0D_
Love u Ram pothineni_xD83C__xDF39__xD83C__xDF39_
Tamil - My fav language _xD83E__xDD17__xD83E__xDD17_
Die hard fan of Cricket_xD83D__xDC96__xD83D__xDC96_</t>
  </si>
  <si>
    <t>Crazy about SURESH  RAINA♥ meet The star cricketer Suresh Raina 6 December 2016
My dream come true _xD83D__xDE0D_
#BleedBlue
proud Indian.....</t>
  </si>
  <si>
    <t>_xD83D__xDD25_தாய் _xD83D__xDD25_
_xD83D__xDD25_தந்தை _xD83D__xDD25_
_xD83D__xDD25_தளபதி_xD83D__xDD25_</t>
  </si>
  <si>
    <t>Cricket is my passion,Raina bhai is my strength,Family is my support.And I love raina bhai ❤❤❤</t>
  </si>
  <si>
    <t>kaithal</t>
  </si>
  <si>
    <t>India _xD83C__xDDEE__xD83C__xDDF3_, Netherlands _xD83C__xDDF3__xD83C__xDDF1_</t>
  </si>
  <si>
    <t>New Delhi, India</t>
  </si>
  <si>
    <t>United States</t>
  </si>
  <si>
    <t>harlem✈️orlando</t>
  </si>
  <si>
    <t>Jharkhand India.✌</t>
  </si>
  <si>
    <t>Amlapura, Bali</t>
  </si>
  <si>
    <t>Appa's heart❤❤</t>
  </si>
  <si>
    <t>Bhanpur, Bhopal</t>
  </si>
  <si>
    <t>Karnataka, India</t>
  </si>
  <si>
    <t>https://t.co/lX3TGvZnYX</t>
  </si>
  <si>
    <t>https://t.co/aM9VuW5XYD</t>
  </si>
  <si>
    <t>https://t.co/yhYGimYInL</t>
  </si>
  <si>
    <t>https://t.co/gA20keVwRk</t>
  </si>
  <si>
    <t>https://t.co/IpX1DFQKse</t>
  </si>
  <si>
    <t>https://t.co/1GQGkLXwxu</t>
  </si>
  <si>
    <t>https://pbs.twimg.com/profile_banners/3484109354/1557039562</t>
  </si>
  <si>
    <t>https://pbs.twimg.com/profile_banners/854569465354350593/1551412950</t>
  </si>
  <si>
    <t>https://pbs.twimg.com/profile_banners/366162419/1556085344</t>
  </si>
  <si>
    <t>https://pbs.twimg.com/profile_banners/3710268982/1557632784</t>
  </si>
  <si>
    <t>https://pbs.twimg.com/profile_banners/158465112/1395617036</t>
  </si>
  <si>
    <t>https://pbs.twimg.com/profile_banners/851871398733783044/1529112549</t>
  </si>
  <si>
    <t>https://pbs.twimg.com/profile_banners/851867964005634048/1500557003</t>
  </si>
  <si>
    <t>https://pbs.twimg.com/profile_banners/714390081/1543082650</t>
  </si>
  <si>
    <t>https://pbs.twimg.com/profile_banners/940196591557787649/1541060061</t>
  </si>
  <si>
    <t>https://pbs.twimg.com/profile_banners/610625787/1556025954</t>
  </si>
  <si>
    <t>https://pbs.twimg.com/profile_banners/764082071539154944/1550709855</t>
  </si>
  <si>
    <t>https://pbs.twimg.com/profile_banners/3157308590/1511721019</t>
  </si>
  <si>
    <t>https://pbs.twimg.com/profile_banners/873887852995551232/1515827343</t>
  </si>
  <si>
    <t>https://pbs.twimg.com/profile_banners/2563680283/1486796167</t>
  </si>
  <si>
    <t>https://pbs.twimg.com/profile_banners/1061933619675971584/1542020052</t>
  </si>
  <si>
    <t>id</t>
  </si>
  <si>
    <t>http://abs.twimg.com/images/themes/theme1/bg.png</t>
  </si>
  <si>
    <t>http://abs.twimg.com/images/themes/theme9/bg.gif</t>
  </si>
  <si>
    <t>http://abs.twimg.com/images/themes/theme13/bg.gif</t>
  </si>
  <si>
    <t>http://pbs.twimg.com/profile_images/1120595397867556864/V5q7r4jI_normal.jpg</t>
  </si>
  <si>
    <t>http://pbs.twimg.com/profile_images/864060024858869760/OYszJJlg_normal.jpg</t>
  </si>
  <si>
    <t>http://pbs.twimg.com/profile_images/475887065918226433/90tEtCtQ_normal.jpeg</t>
  </si>
  <si>
    <t>http://pbs.twimg.com/profile_images/1082990033001418752/ecHNhAm0_normal.jpg</t>
  </si>
  <si>
    <t>http://pbs.twimg.com/profile_images/1008527744202936323/59dNh5xB_normal.jpg</t>
  </si>
  <si>
    <t>http://pbs.twimg.com/profile_images/1087736554150334465/L_Zv6dbu_normal.jpg</t>
  </si>
  <si>
    <t>Open Twitter Page for This Person</t>
  </si>
  <si>
    <t>https://twitter.com/_priyankacraina</t>
  </si>
  <si>
    <t>https://twitter.com/grfcare</t>
  </si>
  <si>
    <t>https://twitter.com/ulalli</t>
  </si>
  <si>
    <t>https://twitter.com/opmips</t>
  </si>
  <si>
    <t>https://twitter.com/jaxpyishere</t>
  </si>
  <si>
    <t>https://twitter.com/sincerelyjadaa</t>
  </si>
  <si>
    <t>https://twitter.com/xoshenica</t>
  </si>
  <si>
    <t>https://twitter.com/beckyy_n</t>
  </si>
  <si>
    <t>https://twitter.com/zeba_t37</t>
  </si>
  <si>
    <t>https://twitter.com/sanjupa42574934</t>
  </si>
  <si>
    <t>https://twitter.com/dayupraba_ss</t>
  </si>
  <si>
    <t>https://twitter.com/nandyalaakshara</t>
  </si>
  <si>
    <t>https://twitter.com/priyabandre</t>
  </si>
  <si>
    <t>https://twitter.com/venkadeshvj1</t>
  </si>
  <si>
    <t>https://twitter.com/avishekraina3</t>
  </si>
  <si>
    <t>https://twitter.com/kksr1997</t>
  </si>
  <si>
    <t>https://twitter.com/heenakhurana19</t>
  </si>
  <si>
    <t>https://twitter.com/manishagoyal0</t>
  </si>
  <si>
    <t>https://twitter.com/akashkm56287993</t>
  </si>
  <si>
    <t>_priyankacraina
Glad to have held our #EveryMother
workshop at Chandigarh's Model
Jail, which is working tremendously
on rehabilitation &amp;amp; reformation
of its inmates. Thanks to IG prisons
@opmips, Sessions Judge Balbir
Singh &amp;amp; Deputy Director, ICA,
@ulalli for giving @grfcare this
platform. #SDG https://t.co/ZwCY8mrMyN</t>
  </si>
  <si>
    <t xml:space="preserve">grfcare
</t>
  </si>
  <si>
    <t xml:space="preserve">ulalli
</t>
  </si>
  <si>
    <t xml:space="preserve">opmips
</t>
  </si>
  <si>
    <t>jaxpyishere
Happy mothers day everymother https://t.co/7JG78TUOn9</t>
  </si>
  <si>
    <t>sincerelyjadaa
@Beckyy_n @xoshenica _xD83D__xDE2D__xD83D__xDE2D__xD83D__xDE2D__xD83D__xDE2D_everymother
fucking time and she gets away
with being innocent</t>
  </si>
  <si>
    <t xml:space="preserve">xoshenica
</t>
  </si>
  <si>
    <t xml:space="preserve">beckyy_n
</t>
  </si>
  <si>
    <t>zeba_t37
RT @_PriyankaCRaina: Glad to have
held our #EveryMother workshop
at Chandigarh's Model Jail, which
is working tremendously on rehabilitatio…</t>
  </si>
  <si>
    <t>sanjupa42574934
RT @_PriyankaCRaina: Glad to have
held our #EveryMother workshop
at Chandigarh's Model Jail, which
is working tremendously on rehabilitatio…</t>
  </si>
  <si>
    <t>dayupraba_ss
Everymother in the world does..
https://t.co/iqo78FlMsK</t>
  </si>
  <si>
    <t>nandyalaakshara
RT @_PriyankaCRaina: Glad to have
held our #EveryMother workshop
at Chandigarh's Model Jail, which
is working tremendously on rehabilitatio…</t>
  </si>
  <si>
    <t>priyabandre
RT @_PriyankaCRaina: Glad to have
held our #EveryMother workshop
at Chandigarh's Model Jail, which
is working tremendously on rehabilitatio…</t>
  </si>
  <si>
    <t>venkadeshvj1
RT @_PriyankaCRaina: Glad to have
held our #EveryMother workshop
at Chandigarh's Model Jail, which
is working tremendously on rehabilitatio…</t>
  </si>
  <si>
    <t>avishekraina3
RT @_PriyankaCRaina: Glad to have
held our #EveryMother workshop
at Chandigarh's Model Jail, which
is working tremendously on rehabilitatio…</t>
  </si>
  <si>
    <t>kksr1997
RT @_PriyankaCRaina: Glad to have
held our #EveryMother workshop
at Chandigarh's Model Jail, which
is working tremendously on rehabilitatio…</t>
  </si>
  <si>
    <t>heenakhurana19
RT @_PriyankaCRaina: Glad to have
held our #EveryMother workshop
at Chandigarh's Model Jail, which
is working tremendously on rehabilitatio…</t>
  </si>
  <si>
    <t>manishagoyal0
RT @_PriyankaCRaina: Glad to have
held our #EveryMother workshop
at Chandigarh's Model Jail, which
is working tremendously on rehabilitatio…</t>
  </si>
  <si>
    <t>akashkm56287993
RT @_PriyankaCRaina: Glad to have
held our #EveryMother workshop
at Chandigarh's Model Jail, which
is working tremendously on rehabilitatio…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</si>
  <si>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</si>
  <si>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</si>
  <si>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</si>
  <si>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</si>
  <si>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</si>
  <si>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</si>
  <si>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</si>
  <si>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t>
  </si>
  <si>
    <t>Workbook Settings 5</t>
  </si>
  <si>
    <t>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t>
  </si>
  <si>
    <t>Workbook Settings 6</t>
  </si>
  <si>
    <t>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t>
  </si>
  <si>
    <t>Workbook Settings 7</t>
  </si>
  <si>
    <t>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t>
  </si>
  <si>
    <t>Workbook Settings 8</t>
  </si>
  <si>
    <t>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t>
  </si>
  <si>
    <t>Workbook Settings 9</t>
  </si>
  <si>
    <t>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t>
  </si>
  <si>
    <t>Workbook Settings 10</t>
  </si>
  <si>
    <t xml:space="preserv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
  </si>
  <si>
    <t>Workbook Settings 11</t>
  </si>
  <si>
    <t>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t>
  </si>
  <si>
    <t>Workbook Settings 12</t>
  </si>
  <si>
    <t>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
  </si>
  <si>
    <t>Workbook Settings 13</t>
  </si>
  <si>
    <t>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t>
  </si>
  <si>
    <t>Workbook Settings 14</t>
  </si>
  <si>
    <t>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t>
  </si>
  <si>
    <t>Workbook Settings 15</t>
  </si>
  <si>
    <t>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t>
  </si>
  <si>
    <t>Workbook Settings 16</t>
  </si>
  <si>
    <t>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t>
  </si>
  <si>
    <t>Workbook Settings 17</t>
  </si>
  <si>
    <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t>
  </si>
  <si>
    <t>Workbook Settings 18</t>
  </si>
  <si>
    <t>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</si>
  <si>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</si>
  <si>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</si>
  <si>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</si>
  <si>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</si>
  <si>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</si>
  <si>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</si>
  <si>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</si>
  <si>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</si>
  <si>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</si>
  <si>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</si>
  <si>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</si>
  <si>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</si>
  <si>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</si>
  <si>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</si>
  <si>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</si>
  <si>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</si>
  <si>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</si>
  <si>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</si>
  <si>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</si>
  <si>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</si>
  <si>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</si>
  <si>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</si>
  <si>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</si>
  <si>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</si>
  <si>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</si>
  <si>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Top URLs in Tweet in G3</t>
  </si>
  <si>
    <t>G2 Count</t>
  </si>
  <si>
    <t>G3 Count</t>
  </si>
  <si>
    <t>Top URLs in Tweet</t>
  </si>
  <si>
    <t>https://twitter.com/EliteSonicFan/status/1127673775850491911 https://twitter.com/famousmsft/status/1128453770940157952</t>
  </si>
  <si>
    <t>Top Domains in Tweet in Entire Graph</t>
  </si>
  <si>
    <t>Top Domains in Tweet in G1</t>
  </si>
  <si>
    <t>Top Domains in Tweet in G2</t>
  </si>
  <si>
    <t>Top Domains in Tweet in G3</t>
  </si>
  <si>
    <t>Top Domains in Tweet</t>
  </si>
  <si>
    <t>Top Hashtags in Tweet in Entire Graph</t>
  </si>
  <si>
    <t>sdg</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</si>
  <si>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</si>
  <si>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</si>
  <si>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</si>
  <si>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</si>
  <si>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</si>
  <si>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</si>
  <si>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</si>
  <si>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</si>
  <si>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</si>
  <si>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</si>
  <si>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glad</t>
  </si>
  <si>
    <t>held</t>
  </si>
  <si>
    <t>#everymother</t>
  </si>
  <si>
    <t>workshop</t>
  </si>
  <si>
    <t>chandigarh's</t>
  </si>
  <si>
    <t>Top Words in Tweet in G1</t>
  </si>
  <si>
    <t>model</t>
  </si>
  <si>
    <t>jail</t>
  </si>
  <si>
    <t>working</t>
  </si>
  <si>
    <t>tremendously</t>
  </si>
  <si>
    <t>Top Words in Tweet in G2</t>
  </si>
  <si>
    <t>Top Words in Tweet in G3</t>
  </si>
  <si>
    <t>Top Words in Tweet</t>
  </si>
  <si>
    <t>glad held #everymother workshop chandigarh's model jail working tremendously _priyankacraina</t>
  </si>
  <si>
    <t>Top Word Pairs in Tweet in Entire Graph</t>
  </si>
  <si>
    <t>glad,held</t>
  </si>
  <si>
    <t>held,#everymother</t>
  </si>
  <si>
    <t>#everymother,workshop</t>
  </si>
  <si>
    <t>workshop,chandigarh's</t>
  </si>
  <si>
    <t>chandigarh's,model</t>
  </si>
  <si>
    <t>model,jail</t>
  </si>
  <si>
    <t>jail,working</t>
  </si>
  <si>
    <t>working,tremendously</t>
  </si>
  <si>
    <t>_priyankacraina,glad</t>
  </si>
  <si>
    <t>tremendously,rehabilitatio</t>
  </si>
  <si>
    <t>Top Word Pairs in Tweet in G1</t>
  </si>
  <si>
    <t>Top Word Pairs in Tweet in G2</t>
  </si>
  <si>
    <t>Top Word Pairs in Tweet in G3</t>
  </si>
  <si>
    <t>Top Word Pairs in Tweet</t>
  </si>
  <si>
    <t>glad,held  held,#everymother  #everymother,workshop  workshop,chandigarh's  chandigarh's,model  model,jail  jail,working  working,tremendously  _priyankacraina,glad  tremendously,rehabilitatio</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</si>
  <si>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</si>
  <si>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</si>
  <si>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</si>
  <si>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</si>
  <si>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</si>
  <si>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</si>
  <si>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</si>
  <si>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</si>
  <si>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</si>
  <si>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</si>
  <si>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_priyankacraina opmips ulalli grfcare</t>
  </si>
  <si>
    <t>Top Tweeters in Entire Graph</t>
  </si>
  <si>
    <t>Top Tweeters in G1</t>
  </si>
  <si>
    <t>Top Tweeters in G2</t>
  </si>
  <si>
    <t>Top Tweeters in G3</t>
  </si>
  <si>
    <t>Top Tweeters</t>
  </si>
  <si>
    <t>zeba_t37 nandyalaakshara akashkm56287993 priyabandre avishekraina3 _priyankacraina sanjupa42574934 grfcare kksr1997 ulalli</t>
  </si>
  <si>
    <t>sincerelyjadaa beckyy_n xoshenica</t>
  </si>
  <si>
    <t>dayupraba_ss jaxpyishere</t>
  </si>
  <si>
    <t>Top URLs in Tweet by Count</t>
  </si>
  <si>
    <t>Top URLs in Tweet by Salience</t>
  </si>
  <si>
    <t>Top Domains in Tweet by Count</t>
  </si>
  <si>
    <t>Top Domains in Tweet by Salience</t>
  </si>
  <si>
    <t>Top Hashtags in Tweet by Count</t>
  </si>
  <si>
    <t>Top Hashtags in Tweet by Salience</t>
  </si>
  <si>
    <t>Top Words in Tweet by Count</t>
  </si>
  <si>
    <t>glad held #everymother workshop chandigarh's model jail working tremendously rehabilitation</t>
  </si>
  <si>
    <t>happy mothers day</t>
  </si>
  <si>
    <t>beckyy_n xoshenica fucking time gets away being innocent</t>
  </si>
  <si>
    <t>_priyankacraina glad held #everymother workshop chandigarh's model jail working tremendously</t>
  </si>
  <si>
    <t>world</t>
  </si>
  <si>
    <t>Top Words in Tweet by Salience</t>
  </si>
  <si>
    <t>Top Word Pairs in Tweet by Count</t>
  </si>
  <si>
    <t>glad,held  held,#everymother  #everymother,workshop  workshop,chandigarh's  chandigarh's,model  model,jail  jail,working  working,tremendously  tremendously,rehabilitation  rehabilitation,reformation</t>
  </si>
  <si>
    <t>happy,mothers  mothers,day  day,everymother</t>
  </si>
  <si>
    <t>beckyy_n,xoshenica  xoshenica,everymother  everymother,fucking  fucking,time  time,gets  gets,away  away,being  being,innocent</t>
  </si>
  <si>
    <t>_priyankacraina,glad  glad,held  held,#everymother  #everymother,workshop  workshop,chandigarh's  chandigarh's,model  model,jail  jail,working  working,tremendously  tremendously,rehabilitatio</t>
  </si>
  <si>
    <t>everymother,world</t>
  </si>
  <si>
    <t>Top Word Pairs in Tweet by Salience</t>
  </si>
  <si>
    <t>Word</t>
  </si>
  <si>
    <t>rehabilitatio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</si>
  <si>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</si>
  <si>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</si>
  <si>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</si>
  <si>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</si>
  <si>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</si>
  <si>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</si>
  <si>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</si>
  <si>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</si>
  <si>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</si>
  <si>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</si>
  <si>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</si>
  <si>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</si>
  <si>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</si>
  <si>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</si>
  <si>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</si>
  <si>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</si>
  <si>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</si>
  <si>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</si>
  <si>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</si>
  <si>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</si>
  <si>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</si>
  <si>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</si>
  <si>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</si>
  <si>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</si>
  <si>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</si>
  <si>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</si>
  <si>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</si>
  <si>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</si>
  <si>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</si>
  <si>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</si>
  <si>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</si>
  <si>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</si>
  <si>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G1: glad held #everymother workshop chandigarh's model jail working tremendously _priyankacraina</t>
  </si>
  <si>
    <t>G3: everymother</t>
  </si>
  <si>
    <t>Autofill Workbook Results</t>
  </si>
  <si>
    <t>Edge Weight▓1▓1▓0▓True▓Gray▓Red▓▓Edge Weight▓1▓1▓0▓3▓10▓False▓Edge Weight▓1▓1▓0▓35▓12▓False▓▓0▓0▓0▓True▓Black▓Black▓▓Followers▓0▓17679▓0▓162▓1000▓False▓▓0▓0▓0▓0▓0▓False▓▓0▓0▓0▓0▓0▓False▓▓0▓0▓0▓0▓0▓False</t>
  </si>
  <si>
    <t>GraphSource░GraphServerTwitterSearch▓GraphTerm░everymother▓ImportDescription░The graph represents a network of 19 Twitter users whose tweets in the requested range contained "everymother", or who were replied to or mentioned in those tweets.  The network was obtained from the NodeXL Graph Server on Monday, 27 May 2019 at 07:55 UTC.
The requested start date was Monday, 27 May 2019 at 00:01 UTC and the maximum number of days (going backward) was 14.
The maximum number of tweets collected was 5,000.
The tweets in the network were tweeted over the 6-day, 23-hour, 4-minute period from Monday, 13 May 2019 at 15:45 UTC to Monday, 20 May 2019 at 14:49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</si>
</sst>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3"/>
      <tableStyleElement type="headerRow" dxfId="382"/>
    </tableStyle>
    <tableStyle name="NodeXL Table" pivot="0" count="1">
      <tableStyleElement type="headerRow" dxfId="3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853039"/>
        <c:axId val="58350760"/>
      </c:barChart>
      <c:catAx>
        <c:axId val="288530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350760"/>
        <c:crosses val="autoZero"/>
        <c:auto val="1"/>
        <c:lblOffset val="100"/>
        <c:noMultiLvlLbl val="0"/>
      </c:catAx>
      <c:valAx>
        <c:axId val="58350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53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everymother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5/5/2019 6:58</c:v>
                </c:pt>
                <c:pt idx="1">
                  <c:v>5/13/2019 15:45</c:v>
                </c:pt>
                <c:pt idx="2">
                  <c:v>5/14/2019 13:17</c:v>
                </c:pt>
                <c:pt idx="3">
                  <c:v>5/14/2019 14:43</c:v>
                </c:pt>
                <c:pt idx="4">
                  <c:v>5/15/2019 3:48</c:v>
                </c:pt>
                <c:pt idx="5">
                  <c:v>5/15/2019 14:36</c:v>
                </c:pt>
                <c:pt idx="6">
                  <c:v>5/16/2019 2:09</c:v>
                </c:pt>
                <c:pt idx="7">
                  <c:v>5/16/2019 3:45</c:v>
                </c:pt>
                <c:pt idx="8">
                  <c:v>5/16/2019 8:05</c:v>
                </c:pt>
                <c:pt idx="9">
                  <c:v>5/17/2019 4:46</c:v>
                </c:pt>
                <c:pt idx="10">
                  <c:v>5/17/2019 8:26</c:v>
                </c:pt>
                <c:pt idx="11">
                  <c:v>5/18/2019 9:12</c:v>
                </c:pt>
                <c:pt idx="12">
                  <c:v>5/19/2019 16:24</c:v>
                </c:pt>
                <c:pt idx="13">
                  <c:v>5/20/2019 14:49</c:v>
                </c:pt>
              </c:strCache>
            </c:strRef>
          </c:cat>
          <c:val>
            <c:numRef>
              <c:f>'Time Series'!$B$26:$B$40</c:f>
              <c:numCache>
                <c:formatCode>General</c:formatCode>
                <c:ptCount val="14"/>
                <c:pt idx="0">
                  <c:v>3</c:v>
                </c:pt>
                <c:pt idx="1">
                  <c:v>1</c:v>
                </c:pt>
                <c:pt idx="2">
                  <c:v>2</c:v>
                </c:pt>
                <c:pt idx="3">
                  <c:v>1</c:v>
                </c:pt>
                <c:pt idx="4">
                  <c:v>1</c:v>
                </c:pt>
                <c:pt idx="5">
                  <c:v>1</c:v>
                </c:pt>
                <c:pt idx="6">
                  <c:v>1</c:v>
                </c:pt>
                <c:pt idx="7">
                  <c:v>1</c:v>
                </c:pt>
                <c:pt idx="8">
                  <c:v>1</c:v>
                </c:pt>
                <c:pt idx="9">
                  <c:v>1</c:v>
                </c:pt>
                <c:pt idx="10">
                  <c:v>1</c:v>
                </c:pt>
                <c:pt idx="11">
                  <c:v>1</c:v>
                </c:pt>
                <c:pt idx="12">
                  <c:v>1</c:v>
                </c:pt>
                <c:pt idx="13">
                  <c:v>1</c:v>
                </c:pt>
              </c:numCache>
            </c:numRef>
          </c:val>
        </c:ser>
        <c:axId val="58092601"/>
        <c:axId val="53071362"/>
      </c:barChart>
      <c:catAx>
        <c:axId val="58092601"/>
        <c:scaling>
          <c:orientation val="minMax"/>
        </c:scaling>
        <c:axPos val="b"/>
        <c:delete val="0"/>
        <c:numFmt formatCode="General" sourceLinked="1"/>
        <c:majorTickMark val="out"/>
        <c:minorTickMark val="none"/>
        <c:tickLblPos val="nextTo"/>
        <c:crossAx val="53071362"/>
        <c:crosses val="autoZero"/>
        <c:auto val="1"/>
        <c:lblOffset val="100"/>
        <c:noMultiLvlLbl val="0"/>
      </c:catAx>
      <c:valAx>
        <c:axId val="53071362"/>
        <c:scaling>
          <c:orientation val="minMax"/>
        </c:scaling>
        <c:axPos val="l"/>
        <c:majorGridlines/>
        <c:delete val="0"/>
        <c:numFmt formatCode="General" sourceLinked="1"/>
        <c:majorTickMark val="out"/>
        <c:minorTickMark val="none"/>
        <c:tickLblPos val="nextTo"/>
        <c:crossAx val="580926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5394793"/>
        <c:axId val="28791090"/>
      </c:barChart>
      <c:catAx>
        <c:axId val="553947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791090"/>
        <c:crosses val="autoZero"/>
        <c:auto val="1"/>
        <c:lblOffset val="100"/>
        <c:noMultiLvlLbl val="0"/>
      </c:catAx>
      <c:valAx>
        <c:axId val="28791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94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793219"/>
        <c:axId val="50376924"/>
      </c:barChart>
      <c:catAx>
        <c:axId val="577932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376924"/>
        <c:crosses val="autoZero"/>
        <c:auto val="1"/>
        <c:lblOffset val="100"/>
        <c:noMultiLvlLbl val="0"/>
      </c:catAx>
      <c:valAx>
        <c:axId val="50376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93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0739133"/>
        <c:axId val="53999014"/>
      </c:barChart>
      <c:catAx>
        <c:axId val="507391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999014"/>
        <c:crosses val="autoZero"/>
        <c:auto val="1"/>
        <c:lblOffset val="100"/>
        <c:noMultiLvlLbl val="0"/>
      </c:catAx>
      <c:valAx>
        <c:axId val="53999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39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6229079"/>
        <c:axId val="11843984"/>
      </c:barChart>
      <c:catAx>
        <c:axId val="162290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843984"/>
        <c:crosses val="autoZero"/>
        <c:auto val="1"/>
        <c:lblOffset val="100"/>
        <c:noMultiLvlLbl val="0"/>
      </c:catAx>
      <c:valAx>
        <c:axId val="11843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29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486993"/>
        <c:axId val="19838618"/>
      </c:barChart>
      <c:catAx>
        <c:axId val="394869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838618"/>
        <c:crosses val="autoZero"/>
        <c:auto val="1"/>
        <c:lblOffset val="100"/>
        <c:noMultiLvlLbl val="0"/>
      </c:catAx>
      <c:valAx>
        <c:axId val="19838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86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4329835"/>
        <c:axId val="63424196"/>
      </c:barChart>
      <c:catAx>
        <c:axId val="443298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424196"/>
        <c:crosses val="autoZero"/>
        <c:auto val="1"/>
        <c:lblOffset val="100"/>
        <c:noMultiLvlLbl val="0"/>
      </c:catAx>
      <c:valAx>
        <c:axId val="63424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29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3946853"/>
        <c:axId val="37086222"/>
      </c:barChart>
      <c:catAx>
        <c:axId val="339468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086222"/>
        <c:crosses val="autoZero"/>
        <c:auto val="1"/>
        <c:lblOffset val="100"/>
        <c:noMultiLvlLbl val="0"/>
      </c:catAx>
      <c:valAx>
        <c:axId val="37086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46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5340543"/>
        <c:axId val="51193976"/>
      </c:barChart>
      <c:catAx>
        <c:axId val="65340543"/>
        <c:scaling>
          <c:orientation val="minMax"/>
        </c:scaling>
        <c:axPos val="b"/>
        <c:delete val="1"/>
        <c:majorTickMark val="out"/>
        <c:minorTickMark val="none"/>
        <c:tickLblPos val="none"/>
        <c:crossAx val="51193976"/>
        <c:crosses val="autoZero"/>
        <c:auto val="1"/>
        <c:lblOffset val="100"/>
        <c:noMultiLvlLbl val="0"/>
      </c:catAx>
      <c:valAx>
        <c:axId val="51193976"/>
        <c:scaling>
          <c:orientation val="minMax"/>
        </c:scaling>
        <c:axPos val="l"/>
        <c:delete val="1"/>
        <c:majorTickMark val="out"/>
        <c:minorTickMark val="none"/>
        <c:tickLblPos val="none"/>
        <c:crossAx val="653405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Smith" refreshedVersion="5">
  <cacheSource type="worksheet">
    <worksheetSource ref="A2:BL1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everymother sdg"/>
        <m/>
        <s v="everymoth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
        <d v="2019-05-05T06:58:26.000"/>
        <d v="2019-05-13T15:45:20.000"/>
        <d v="2019-05-14T13:17:10.000"/>
        <d v="2019-05-14T14:43:22.000"/>
        <d v="2019-05-15T03:48:42.000"/>
        <d v="2019-05-15T14:36:37.000"/>
        <d v="2019-05-16T02:09:52.000"/>
        <d v="2019-05-16T03:45:04.000"/>
        <d v="2019-05-16T08:05:17.000"/>
        <d v="2019-05-17T04:46:10.000"/>
        <d v="2019-05-17T08:26:23.000"/>
        <d v="2019-05-18T09:12:09.000"/>
        <d v="2019-05-19T16:24:01.000"/>
        <d v="2019-05-20T14:49:52.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_priyankacraina"/>
    <s v="grfcare"/>
    <m/>
    <m/>
    <m/>
    <m/>
    <m/>
    <m/>
    <m/>
    <m/>
    <s v="No"/>
    <n v="3"/>
    <m/>
    <m/>
    <x v="0"/>
    <d v="2019-05-05T06:58:26.000"/>
    <s v="Glad to have held our #EveryMother workshop at Chandigarh's Model Jail, which is working tremendously on rehabilitation &amp;amp; reformation of its inmates. Thanks to IG prisons @opmips, Sessions Judge Balbir Singh &amp;amp; Deputy Director, ICA, @ulalli for giving @grfcare this platform. #SDG https://t.co/ZwCY8mrMyN"/>
    <m/>
    <m/>
    <x v="0"/>
    <s v="https://pbs.twimg.com/media/D5yPCrPUUAAl7uh.jpg"/>
    <s v="https://pbs.twimg.com/media/D5yPCrPUUAAl7uh.jpg"/>
    <x v="0"/>
    <s v="https://twitter.com/#!/_priyankacraina/status/1124931341911355394"/>
    <m/>
    <m/>
    <s v="1124931341911355394"/>
    <m/>
    <b v="0"/>
    <n v="5759"/>
    <s v=""/>
    <b v="0"/>
    <s v="en"/>
    <m/>
    <s v=""/>
    <b v="0"/>
    <n v="268"/>
    <s v=""/>
    <s v="Twitter for iPhone"/>
    <b v="0"/>
    <s v="1124931341911355394"/>
    <s v="Retweet"/>
    <n v="0"/>
    <n v="0"/>
    <s v="76.7038129,30.665455 _x000a_76.8492359,30.665455 _x000a_76.8492359,30.795316 _x000a_76.7038129,30.795316"/>
    <s v="India"/>
    <s v="IN"/>
    <s v="Chandigarh, India"/>
    <s v="22aecab5acddee3b"/>
    <s v="Chandigarh"/>
    <s v="city"/>
    <s v="https://api.twitter.com/1.1/geo/id/22aecab5acddee3b.json"/>
    <n v="1"/>
    <s v="1"/>
    <s v="1"/>
    <m/>
    <m/>
    <m/>
    <m/>
    <m/>
    <m/>
    <m/>
    <m/>
    <m/>
  </r>
  <r>
    <s v="_priyankacraina"/>
    <s v="ulalli"/>
    <m/>
    <m/>
    <m/>
    <m/>
    <m/>
    <m/>
    <m/>
    <m/>
    <s v="No"/>
    <n v="4"/>
    <m/>
    <m/>
    <x v="0"/>
    <d v="2019-05-05T06:58:26.000"/>
    <s v="Glad to have held our #EveryMother workshop at Chandigarh's Model Jail, which is working tremendously on rehabilitation &amp;amp; reformation of its inmates. Thanks to IG prisons @opmips, Sessions Judge Balbir Singh &amp;amp; Deputy Director, ICA, @ulalli for giving @grfcare this platform. #SDG https://t.co/ZwCY8mrMyN"/>
    <m/>
    <m/>
    <x v="0"/>
    <s v="https://pbs.twimg.com/media/D5yPCrPUUAAl7uh.jpg"/>
    <s v="https://pbs.twimg.com/media/D5yPCrPUUAAl7uh.jpg"/>
    <x v="0"/>
    <s v="https://twitter.com/#!/_priyankacraina/status/1124931341911355394"/>
    <m/>
    <m/>
    <s v="1124931341911355394"/>
    <m/>
    <b v="0"/>
    <n v="5759"/>
    <s v=""/>
    <b v="0"/>
    <s v="en"/>
    <m/>
    <s v=""/>
    <b v="0"/>
    <n v="268"/>
    <s v=""/>
    <s v="Twitter for iPhone"/>
    <b v="0"/>
    <s v="1124931341911355394"/>
    <s v="Retweet"/>
    <n v="0"/>
    <n v="0"/>
    <s v="76.7038129,30.665455 _x000a_76.8492359,30.665455 _x000a_76.8492359,30.795316 _x000a_76.7038129,30.795316"/>
    <s v="India"/>
    <s v="IN"/>
    <s v="Chandigarh, India"/>
    <s v="22aecab5acddee3b"/>
    <s v="Chandigarh"/>
    <s v="city"/>
    <s v="https://api.twitter.com/1.1/geo/id/22aecab5acddee3b.json"/>
    <n v="1"/>
    <s v="1"/>
    <s v="1"/>
    <m/>
    <m/>
    <m/>
    <m/>
    <m/>
    <m/>
    <m/>
    <m/>
    <m/>
  </r>
  <r>
    <s v="_priyankacraina"/>
    <s v="opmips"/>
    <m/>
    <m/>
    <m/>
    <m/>
    <m/>
    <m/>
    <m/>
    <m/>
    <s v="No"/>
    <n v="5"/>
    <m/>
    <m/>
    <x v="0"/>
    <d v="2019-05-05T06:58:26.000"/>
    <s v="Glad to have held our #EveryMother workshop at Chandigarh's Model Jail, which is working tremendously on rehabilitation &amp;amp; reformation of its inmates. Thanks to IG prisons @opmips, Sessions Judge Balbir Singh &amp;amp; Deputy Director, ICA, @ulalli for giving @grfcare this platform. #SDG https://t.co/ZwCY8mrMyN"/>
    <m/>
    <m/>
    <x v="0"/>
    <s v="https://pbs.twimg.com/media/D5yPCrPUUAAl7uh.jpg"/>
    <s v="https://pbs.twimg.com/media/D5yPCrPUUAAl7uh.jpg"/>
    <x v="0"/>
    <s v="https://twitter.com/#!/_priyankacraina/status/1124931341911355394"/>
    <m/>
    <m/>
    <s v="1124931341911355394"/>
    <m/>
    <b v="0"/>
    <n v="5759"/>
    <s v=""/>
    <b v="0"/>
    <s v="en"/>
    <m/>
    <s v=""/>
    <b v="0"/>
    <n v="268"/>
    <s v=""/>
    <s v="Twitter for iPhone"/>
    <b v="0"/>
    <s v="1124931341911355394"/>
    <s v="Retweet"/>
    <n v="0"/>
    <n v="0"/>
    <s v="76.7038129,30.665455 _x000a_76.8492359,30.665455 _x000a_76.8492359,30.795316 _x000a_76.7038129,30.795316"/>
    <s v="India"/>
    <s v="IN"/>
    <s v="Chandigarh, India"/>
    <s v="22aecab5acddee3b"/>
    <s v="Chandigarh"/>
    <s v="city"/>
    <s v="https://api.twitter.com/1.1/geo/id/22aecab5acddee3b.json"/>
    <n v="1"/>
    <s v="1"/>
    <s v="1"/>
    <n v="2"/>
    <n v="4.761904761904762"/>
    <n v="0"/>
    <n v="0"/>
    <n v="0"/>
    <n v="0"/>
    <n v="40"/>
    <n v="95.23809523809524"/>
    <n v="42"/>
  </r>
  <r>
    <s v="jaxpyishere"/>
    <s v="jaxpyishere"/>
    <m/>
    <m/>
    <m/>
    <m/>
    <m/>
    <m/>
    <m/>
    <m/>
    <s v="No"/>
    <n v="6"/>
    <m/>
    <m/>
    <x v="1"/>
    <d v="2019-05-13T15:45:20.000"/>
    <s v="Happy mothers day everymother https://t.co/7JG78TUOn9"/>
    <s v="https://twitter.com/EliteSonicFan/status/1127673775850491911"/>
    <s v="twitter.com"/>
    <x v="1"/>
    <m/>
    <s v="http://pbs.twimg.com/profile_images/1124477374656057344/VBcvfz_a_normal.jpg"/>
    <x v="1"/>
    <s v="https://twitter.com/#!/jaxpyishere/status/1127963043269189633"/>
    <m/>
    <m/>
    <s v="1127963043269189633"/>
    <m/>
    <b v="0"/>
    <n v="0"/>
    <s v=""/>
    <b v="1"/>
    <s v="en"/>
    <m/>
    <s v="1127673775850491911"/>
    <b v="0"/>
    <n v="0"/>
    <s v=""/>
    <s v="Twitter Web Client"/>
    <b v="0"/>
    <s v="1127963043269189633"/>
    <s v="Tweet"/>
    <n v="0"/>
    <n v="0"/>
    <m/>
    <m/>
    <m/>
    <m/>
    <m/>
    <m/>
    <m/>
    <m/>
    <n v="1"/>
    <s v="3"/>
    <s v="3"/>
    <n v="1"/>
    <n v="25"/>
    <n v="0"/>
    <n v="0"/>
    <n v="0"/>
    <n v="0"/>
    <n v="3"/>
    <n v="75"/>
    <n v="4"/>
  </r>
  <r>
    <s v="sincerelyjadaa"/>
    <s v="xoshenica"/>
    <m/>
    <m/>
    <m/>
    <m/>
    <m/>
    <m/>
    <m/>
    <m/>
    <s v="No"/>
    <n v="7"/>
    <m/>
    <m/>
    <x v="0"/>
    <d v="2019-05-14T13:17:10.000"/>
    <s v="@Beckyy_n @xoshenica 😭😭😭😭everymother fucking time and she gets away with being innocent"/>
    <m/>
    <m/>
    <x v="1"/>
    <m/>
    <s v="http://pbs.twimg.com/profile_images/1100090454840958977/u2vz-OiL_normal.jpg"/>
    <x v="2"/>
    <s v="https://twitter.com/#!/sincerelyjadaa/status/1128288142589665286"/>
    <m/>
    <m/>
    <s v="1128288142589665286"/>
    <s v="1128286334647525377"/>
    <b v="0"/>
    <n v="2"/>
    <s v="851867964005634048"/>
    <b v="0"/>
    <s v="en"/>
    <m/>
    <s v=""/>
    <b v="0"/>
    <n v="0"/>
    <s v=""/>
    <s v="Twitter for iPhone"/>
    <b v="0"/>
    <s v="1128286334647525377"/>
    <s v="Tweet"/>
    <n v="0"/>
    <n v="0"/>
    <m/>
    <m/>
    <m/>
    <m/>
    <m/>
    <m/>
    <m/>
    <m/>
    <n v="1"/>
    <s v="2"/>
    <s v="2"/>
    <m/>
    <m/>
    <m/>
    <m/>
    <m/>
    <m/>
    <m/>
    <m/>
    <m/>
  </r>
  <r>
    <s v="sincerelyjadaa"/>
    <s v="beckyy_n"/>
    <m/>
    <m/>
    <m/>
    <m/>
    <m/>
    <m/>
    <m/>
    <m/>
    <s v="No"/>
    <n v="8"/>
    <m/>
    <m/>
    <x v="2"/>
    <d v="2019-05-14T13:17:10.000"/>
    <s v="@Beckyy_n @xoshenica 😭😭😭😭everymother fucking time and she gets away with being innocent"/>
    <m/>
    <m/>
    <x v="1"/>
    <m/>
    <s v="http://pbs.twimg.com/profile_images/1100090454840958977/u2vz-OiL_normal.jpg"/>
    <x v="2"/>
    <s v="https://twitter.com/#!/sincerelyjadaa/status/1128288142589665286"/>
    <m/>
    <m/>
    <s v="1128288142589665286"/>
    <s v="1128286334647525377"/>
    <b v="0"/>
    <n v="2"/>
    <s v="851867964005634048"/>
    <b v="0"/>
    <s v="en"/>
    <m/>
    <s v=""/>
    <b v="0"/>
    <n v="0"/>
    <s v=""/>
    <s v="Twitter for iPhone"/>
    <b v="0"/>
    <s v="1128286334647525377"/>
    <s v="Tweet"/>
    <n v="0"/>
    <n v="0"/>
    <m/>
    <m/>
    <m/>
    <m/>
    <m/>
    <m/>
    <m/>
    <m/>
    <n v="1"/>
    <s v="2"/>
    <s v="2"/>
    <n v="0"/>
    <n v="0"/>
    <n v="1"/>
    <n v="8.333333333333334"/>
    <n v="0"/>
    <n v="0"/>
    <n v="11"/>
    <n v="91.66666666666667"/>
    <n v="12"/>
  </r>
  <r>
    <s v="zeba_t37"/>
    <s v="_priyankacraina"/>
    <m/>
    <m/>
    <m/>
    <m/>
    <m/>
    <m/>
    <m/>
    <m/>
    <s v="No"/>
    <n v="9"/>
    <m/>
    <m/>
    <x v="0"/>
    <d v="2019-05-14T14:43:22.000"/>
    <s v="RT @_PriyankaCRaina: Glad to have held our #EveryMother workshop at Chandigarh's Model Jail, which is working tremendously on rehabilitatio…"/>
    <m/>
    <m/>
    <x v="2"/>
    <m/>
    <s v="http://pbs.twimg.com/profile_images/1127515277279633408/PP-hlycT_normal.jpg"/>
    <x v="3"/>
    <s v="https://twitter.com/#!/zeba_t37/status/1128309836842553347"/>
    <m/>
    <m/>
    <s v="1128309836842553347"/>
    <m/>
    <b v="0"/>
    <n v="0"/>
    <s v=""/>
    <b v="0"/>
    <s v="en"/>
    <m/>
    <s v=""/>
    <b v="0"/>
    <n v="259"/>
    <s v="1124931341911355394"/>
    <s v="Twitter for Android"/>
    <b v="0"/>
    <s v="1124931341911355394"/>
    <s v="Tweet"/>
    <n v="0"/>
    <n v="0"/>
    <m/>
    <m/>
    <m/>
    <m/>
    <m/>
    <m/>
    <m/>
    <m/>
    <n v="1"/>
    <s v="1"/>
    <s v="1"/>
    <n v="2"/>
    <n v="10.526315789473685"/>
    <n v="0"/>
    <n v="0"/>
    <n v="0"/>
    <n v="0"/>
    <n v="17"/>
    <n v="89.47368421052632"/>
    <n v="19"/>
  </r>
  <r>
    <s v="sanjupa42574934"/>
    <s v="_priyankacraina"/>
    <m/>
    <m/>
    <m/>
    <m/>
    <m/>
    <m/>
    <m/>
    <m/>
    <s v="No"/>
    <n v="10"/>
    <m/>
    <m/>
    <x v="0"/>
    <d v="2019-05-15T03:48:42.000"/>
    <s v="RT @_PriyankaCRaina: Glad to have held our #EveryMother workshop at Chandigarh's Model Jail, which is working tremendously on rehabilitatio…"/>
    <m/>
    <m/>
    <x v="2"/>
    <m/>
    <s v="http://pbs.twimg.com/profile_images/1088997653113901056/OgAnfuM6_normal.jpg"/>
    <x v="4"/>
    <s v="https://twitter.com/#!/sanjupa42574934/status/1128507470597492740"/>
    <m/>
    <m/>
    <s v="1128507470597492740"/>
    <m/>
    <b v="0"/>
    <n v="0"/>
    <s v=""/>
    <b v="0"/>
    <s v="en"/>
    <m/>
    <s v=""/>
    <b v="0"/>
    <n v="259"/>
    <s v="1124931341911355394"/>
    <s v="Twitter for Android"/>
    <b v="0"/>
    <s v="1124931341911355394"/>
    <s v="Tweet"/>
    <n v="0"/>
    <n v="0"/>
    <m/>
    <m/>
    <m/>
    <m/>
    <m/>
    <m/>
    <m/>
    <m/>
    <n v="1"/>
    <s v="1"/>
    <s v="1"/>
    <n v="2"/>
    <n v="10.526315789473685"/>
    <n v="0"/>
    <n v="0"/>
    <n v="0"/>
    <n v="0"/>
    <n v="17"/>
    <n v="89.47368421052632"/>
    <n v="19"/>
  </r>
  <r>
    <s v="dayupraba_ss"/>
    <s v="dayupraba_ss"/>
    <m/>
    <m/>
    <m/>
    <m/>
    <m/>
    <m/>
    <m/>
    <m/>
    <s v="No"/>
    <n v="11"/>
    <m/>
    <m/>
    <x v="1"/>
    <d v="2019-05-15T14:36:37.000"/>
    <s v="Everymother in the world does.. https://t.co/iqo78FlMsK"/>
    <s v="https://twitter.com/famousmsft/status/1128453770940157952"/>
    <s v="twitter.com"/>
    <x v="1"/>
    <m/>
    <s v="http://pbs.twimg.com/profile_images/1120206376016338945/IEE1mooj_normal.jpg"/>
    <x v="5"/>
    <s v="https://twitter.com/#!/dayupraba_ss/status/1128670524240830464"/>
    <m/>
    <m/>
    <s v="1128670524240830464"/>
    <m/>
    <b v="0"/>
    <n v="1"/>
    <s v=""/>
    <b v="1"/>
    <s v="en"/>
    <m/>
    <s v="1128453770940157952"/>
    <b v="0"/>
    <n v="0"/>
    <s v=""/>
    <s v="Twitter for Android"/>
    <b v="0"/>
    <s v="1128670524240830464"/>
    <s v="Tweet"/>
    <n v="0"/>
    <n v="0"/>
    <m/>
    <m/>
    <m/>
    <m/>
    <m/>
    <m/>
    <m/>
    <m/>
    <n v="1"/>
    <s v="3"/>
    <s v="3"/>
    <n v="0"/>
    <n v="0"/>
    <n v="0"/>
    <n v="0"/>
    <n v="0"/>
    <n v="0"/>
    <n v="5"/>
    <n v="100"/>
    <n v="5"/>
  </r>
  <r>
    <s v="nandyalaakshara"/>
    <s v="_priyankacraina"/>
    <m/>
    <m/>
    <m/>
    <m/>
    <m/>
    <m/>
    <m/>
    <m/>
    <s v="No"/>
    <n v="12"/>
    <m/>
    <m/>
    <x v="0"/>
    <d v="2019-05-16T02:09:52.000"/>
    <s v="RT @_PriyankaCRaina: Glad to have held our #EveryMother workshop at Chandigarh's Model Jail, which is working tremendously on rehabilitatio…"/>
    <m/>
    <m/>
    <x v="2"/>
    <m/>
    <s v="http://pbs.twimg.com/profile_images/1128130607853096961/ESuVF5jk_normal.jpg"/>
    <x v="6"/>
    <s v="https://twitter.com/#!/nandyalaakshara/status/1128844988261908481"/>
    <m/>
    <m/>
    <s v="1128844988261908481"/>
    <m/>
    <b v="0"/>
    <n v="0"/>
    <s v=""/>
    <b v="0"/>
    <s v="en"/>
    <m/>
    <s v=""/>
    <b v="0"/>
    <n v="262"/>
    <s v="1124931341911355394"/>
    <s v="Twitter Web App"/>
    <b v="0"/>
    <s v="1124931341911355394"/>
    <s v="Tweet"/>
    <n v="0"/>
    <n v="0"/>
    <m/>
    <m/>
    <m/>
    <m/>
    <m/>
    <m/>
    <m/>
    <m/>
    <n v="1"/>
    <s v="1"/>
    <s v="1"/>
    <n v="2"/>
    <n v="10.526315789473685"/>
    <n v="0"/>
    <n v="0"/>
    <n v="0"/>
    <n v="0"/>
    <n v="17"/>
    <n v="89.47368421052632"/>
    <n v="19"/>
  </r>
  <r>
    <s v="priyabandre"/>
    <s v="_priyankacraina"/>
    <m/>
    <m/>
    <m/>
    <m/>
    <m/>
    <m/>
    <m/>
    <m/>
    <s v="No"/>
    <n v="13"/>
    <m/>
    <m/>
    <x v="0"/>
    <d v="2019-05-16T03:45:04.000"/>
    <s v="RT @_PriyankaCRaina: Glad to have held our #EveryMother workshop at Chandigarh's Model Jail, which is working tremendously on rehabilitatio…"/>
    <m/>
    <m/>
    <x v="2"/>
    <m/>
    <s v="http://pbs.twimg.com/profile_images/934851268324966400/Nvps7yz-_normal.jpg"/>
    <x v="7"/>
    <s v="https://twitter.com/#!/priyabandre/status/1128868945472020480"/>
    <m/>
    <m/>
    <s v="1128868945472020480"/>
    <m/>
    <b v="0"/>
    <n v="0"/>
    <s v=""/>
    <b v="0"/>
    <s v="en"/>
    <m/>
    <s v=""/>
    <b v="0"/>
    <n v="262"/>
    <s v="1124931341911355394"/>
    <s v="Twitter for Android"/>
    <b v="0"/>
    <s v="1124931341911355394"/>
    <s v="Tweet"/>
    <n v="0"/>
    <n v="0"/>
    <m/>
    <m/>
    <m/>
    <m/>
    <m/>
    <m/>
    <m/>
    <m/>
    <n v="1"/>
    <s v="1"/>
    <s v="1"/>
    <n v="2"/>
    <n v="10.526315789473685"/>
    <n v="0"/>
    <n v="0"/>
    <n v="0"/>
    <n v="0"/>
    <n v="17"/>
    <n v="89.47368421052632"/>
    <n v="19"/>
  </r>
  <r>
    <s v="venkadeshvj1"/>
    <s v="_priyankacraina"/>
    <m/>
    <m/>
    <m/>
    <m/>
    <m/>
    <m/>
    <m/>
    <m/>
    <s v="No"/>
    <n v="14"/>
    <m/>
    <m/>
    <x v="0"/>
    <d v="2019-05-16T08:05:17.000"/>
    <s v="RT @_PriyankaCRaina: Glad to have held our #EveryMother workshop at Chandigarh's Model Jail, which is working tremendously on rehabilitatio…"/>
    <m/>
    <m/>
    <x v="2"/>
    <m/>
    <s v="http://pbs.twimg.com/profile_images/1128929084082348032/XGdbX9MD_normal.jpg"/>
    <x v="8"/>
    <s v="https://twitter.com/#!/venkadeshvj1/status/1128934430049832960"/>
    <m/>
    <m/>
    <s v="1128934430049832960"/>
    <m/>
    <b v="0"/>
    <n v="0"/>
    <s v=""/>
    <b v="0"/>
    <s v="en"/>
    <m/>
    <s v=""/>
    <b v="0"/>
    <n v="264"/>
    <s v="1124931341911355394"/>
    <s v="Twitter for Android"/>
    <b v="0"/>
    <s v="1124931341911355394"/>
    <s v="Tweet"/>
    <n v="0"/>
    <n v="0"/>
    <m/>
    <m/>
    <m/>
    <m/>
    <m/>
    <m/>
    <m/>
    <m/>
    <n v="1"/>
    <s v="1"/>
    <s v="1"/>
    <n v="2"/>
    <n v="10.526315789473685"/>
    <n v="0"/>
    <n v="0"/>
    <n v="0"/>
    <n v="0"/>
    <n v="17"/>
    <n v="89.47368421052632"/>
    <n v="19"/>
  </r>
  <r>
    <s v="avishekraina3"/>
    <s v="_priyankacraina"/>
    <m/>
    <m/>
    <m/>
    <m/>
    <m/>
    <m/>
    <m/>
    <m/>
    <s v="No"/>
    <n v="15"/>
    <m/>
    <m/>
    <x v="0"/>
    <d v="2019-05-17T04:46:10.000"/>
    <s v="RT @_PriyankaCRaina: Glad to have held our #EveryMother workshop at Chandigarh's Model Jail, which is working tremendously on rehabilitatio…"/>
    <m/>
    <m/>
    <x v="2"/>
    <m/>
    <s v="http://pbs.twimg.com/profile_images/1067638884622725120/YxfIWN7h_normal.jpg"/>
    <x v="9"/>
    <s v="https://twitter.com/#!/avishekraina3/status/1129246708267794432"/>
    <m/>
    <m/>
    <s v="1129246708267794432"/>
    <m/>
    <b v="0"/>
    <n v="0"/>
    <s v=""/>
    <b v="0"/>
    <s v="en"/>
    <m/>
    <s v=""/>
    <b v="0"/>
    <n v="264"/>
    <s v="1124931341911355394"/>
    <s v="Twitter for Android"/>
    <b v="0"/>
    <s v="1124931341911355394"/>
    <s v="Tweet"/>
    <n v="0"/>
    <n v="0"/>
    <m/>
    <m/>
    <m/>
    <m/>
    <m/>
    <m/>
    <m/>
    <m/>
    <n v="1"/>
    <s v="1"/>
    <s v="1"/>
    <n v="2"/>
    <n v="10.526315789473685"/>
    <n v="0"/>
    <n v="0"/>
    <n v="0"/>
    <n v="0"/>
    <n v="17"/>
    <n v="89.47368421052632"/>
    <n v="19"/>
  </r>
  <r>
    <s v="kksr1997"/>
    <s v="_priyankacraina"/>
    <m/>
    <m/>
    <m/>
    <m/>
    <m/>
    <m/>
    <m/>
    <m/>
    <s v="No"/>
    <n v="16"/>
    <m/>
    <m/>
    <x v="0"/>
    <d v="2019-05-17T08:26:23.000"/>
    <s v="RT @_PriyankaCRaina: Glad to have held our #EveryMother workshop at Chandigarh's Model Jail, which is working tremendously on rehabilitatio…"/>
    <m/>
    <m/>
    <x v="2"/>
    <m/>
    <s v="http://pbs.twimg.com/profile_images/798258048959713281/PPByUT-7_normal.jpg"/>
    <x v="10"/>
    <s v="https://twitter.com/#!/kksr1997/status/1129302129280147456"/>
    <m/>
    <m/>
    <s v="1129302129280147456"/>
    <m/>
    <b v="0"/>
    <n v="0"/>
    <s v=""/>
    <b v="0"/>
    <s v="en"/>
    <m/>
    <s v=""/>
    <b v="0"/>
    <n v="265"/>
    <s v="1124931341911355394"/>
    <s v="Twitter Web App"/>
    <b v="0"/>
    <s v="1124931341911355394"/>
    <s v="Tweet"/>
    <n v="0"/>
    <n v="0"/>
    <m/>
    <m/>
    <m/>
    <m/>
    <m/>
    <m/>
    <m/>
    <m/>
    <n v="1"/>
    <s v="1"/>
    <s v="1"/>
    <n v="2"/>
    <n v="10.526315789473685"/>
    <n v="0"/>
    <n v="0"/>
    <n v="0"/>
    <n v="0"/>
    <n v="17"/>
    <n v="89.47368421052632"/>
    <n v="19"/>
  </r>
  <r>
    <s v="heenakhurana19"/>
    <s v="_priyankacraina"/>
    <m/>
    <m/>
    <m/>
    <m/>
    <m/>
    <m/>
    <m/>
    <m/>
    <s v="No"/>
    <n v="17"/>
    <m/>
    <m/>
    <x v="0"/>
    <d v="2019-05-18T09:12:09.000"/>
    <s v="RT @_PriyankaCRaina: Glad to have held our #EveryMother workshop at Chandigarh's Model Jail, which is working tremendously on rehabilitatio…"/>
    <m/>
    <m/>
    <x v="2"/>
    <m/>
    <s v="http://pbs.twimg.com/profile_images/1129592561704800257/f3WdY9rS_normal.jpg"/>
    <x v="11"/>
    <s v="https://twitter.com/#!/heenakhurana19/status/1129676034692067329"/>
    <m/>
    <m/>
    <s v="1129676034692067329"/>
    <m/>
    <b v="0"/>
    <n v="0"/>
    <s v=""/>
    <b v="0"/>
    <s v="en"/>
    <m/>
    <s v=""/>
    <b v="0"/>
    <n v="266"/>
    <s v="1124931341911355394"/>
    <s v="Twitter for Android"/>
    <b v="0"/>
    <s v="1124931341911355394"/>
    <s v="Tweet"/>
    <n v="0"/>
    <n v="0"/>
    <m/>
    <m/>
    <m/>
    <m/>
    <m/>
    <m/>
    <m/>
    <m/>
    <n v="1"/>
    <s v="1"/>
    <s v="1"/>
    <n v="2"/>
    <n v="10.526315789473685"/>
    <n v="0"/>
    <n v="0"/>
    <n v="0"/>
    <n v="0"/>
    <n v="17"/>
    <n v="89.47368421052632"/>
    <n v="19"/>
  </r>
  <r>
    <s v="manishagoyal0"/>
    <s v="_priyankacraina"/>
    <m/>
    <m/>
    <m/>
    <m/>
    <m/>
    <m/>
    <m/>
    <m/>
    <s v="No"/>
    <n v="18"/>
    <m/>
    <m/>
    <x v="0"/>
    <d v="2019-05-19T16:24:01.000"/>
    <s v="RT @_PriyankaCRaina: Glad to have held our #EveryMother workshop at Chandigarh's Model Jail, which is working tremendously on rehabilitatio…"/>
    <m/>
    <m/>
    <x v="2"/>
    <m/>
    <s v="http://pbs.twimg.com/profile_images/1130060565215358977/yx8PrJCH_normal.jpg"/>
    <x v="12"/>
    <s v="https://twitter.com/#!/manishagoyal0/status/1130147105312452608"/>
    <m/>
    <m/>
    <s v="1130147105312452608"/>
    <m/>
    <b v="0"/>
    <n v="0"/>
    <s v=""/>
    <b v="0"/>
    <s v="en"/>
    <m/>
    <s v=""/>
    <b v="0"/>
    <n v="267"/>
    <s v="1124931341911355394"/>
    <s v="Twitter for Android"/>
    <b v="0"/>
    <s v="1124931341911355394"/>
    <s v="Tweet"/>
    <n v="0"/>
    <n v="0"/>
    <m/>
    <m/>
    <m/>
    <m/>
    <m/>
    <m/>
    <m/>
    <m/>
    <n v="1"/>
    <s v="1"/>
    <s v="1"/>
    <n v="2"/>
    <n v="10.526315789473685"/>
    <n v="0"/>
    <n v="0"/>
    <n v="0"/>
    <n v="0"/>
    <n v="17"/>
    <n v="89.47368421052632"/>
    <n v="19"/>
  </r>
  <r>
    <s v="akashkm56287993"/>
    <s v="_priyankacraina"/>
    <m/>
    <m/>
    <m/>
    <m/>
    <m/>
    <m/>
    <m/>
    <m/>
    <s v="No"/>
    <n v="19"/>
    <m/>
    <m/>
    <x v="0"/>
    <d v="2019-05-20T14:49:52.000"/>
    <s v="RT @_PriyankaCRaina: Glad to have held our #EveryMother workshop at Chandigarh's Model Jail, which is working tremendously on rehabilitatio…"/>
    <m/>
    <m/>
    <x v="2"/>
    <m/>
    <s v="http://pbs.twimg.com/profile_images/1061935190220582913/aOueSf4Z_normal.jpg"/>
    <x v="13"/>
    <s v="https://twitter.com/#!/akashkm56287993/status/1130485796861964288"/>
    <m/>
    <m/>
    <s v="1130485796861964288"/>
    <m/>
    <b v="0"/>
    <n v="0"/>
    <s v=""/>
    <b v="0"/>
    <s v="en"/>
    <m/>
    <s v=""/>
    <b v="0"/>
    <n v="268"/>
    <s v="1124931341911355394"/>
    <s v="Twitter for Android"/>
    <b v="0"/>
    <s v="1124931341911355394"/>
    <s v="Tweet"/>
    <n v="0"/>
    <n v="0"/>
    <m/>
    <m/>
    <m/>
    <m/>
    <m/>
    <m/>
    <m/>
    <m/>
    <n v="1"/>
    <s v="1"/>
    <s v="1"/>
    <n v="2"/>
    <n v="10.526315789473685"/>
    <n v="0"/>
    <n v="0"/>
    <n v="0"/>
    <n v="0"/>
    <n v="17"/>
    <n v="89.47368421052632"/>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9" totalsRowShown="0" headerRowDxfId="380" dataDxfId="379">
  <autoFilter ref="A2:BL19"/>
  <tableColumns count="64">
    <tableColumn id="1" name="Vertex 1" dataDxfId="378"/>
    <tableColumn id="2" name="Vertex 2" dataDxfId="377"/>
    <tableColumn id="3" name="Color" dataDxfId="376"/>
    <tableColumn id="4" name="Width" dataDxfId="375"/>
    <tableColumn id="11" name="Style" dataDxfId="374"/>
    <tableColumn id="5" name="Opacity" dataDxfId="373"/>
    <tableColumn id="6" name="Visibility" dataDxfId="372"/>
    <tableColumn id="10" name="Label" dataDxfId="371"/>
    <tableColumn id="12" name="Label Text Color" dataDxfId="370"/>
    <tableColumn id="13" name="Label Font Size" dataDxfId="369"/>
    <tableColumn id="14" name="Reciprocated?" dataDxfId="94"/>
    <tableColumn id="7" name="ID" dataDxfId="368"/>
    <tableColumn id="9" name="Dynamic Filter" dataDxfId="367"/>
    <tableColumn id="8" name="Add Your Own Columns Here" dataDxfId="366"/>
    <tableColumn id="15" name="Relationship" dataDxfId="365"/>
    <tableColumn id="16" name="Relationship Date (UTC)" dataDxfId="364"/>
    <tableColumn id="17" name="Tweet" dataDxfId="363"/>
    <tableColumn id="18" name="URLs in Tweet" dataDxfId="362"/>
    <tableColumn id="19" name="Domains in Tweet" dataDxfId="361"/>
    <tableColumn id="20" name="Hashtags in Tweet" dataDxfId="360"/>
    <tableColumn id="21" name="Media in Tweet" dataDxfId="359"/>
    <tableColumn id="22" name="Tweet Image File" dataDxfId="358"/>
    <tableColumn id="23" name="Tweet Date (UTC)" dataDxfId="357"/>
    <tableColumn id="24" name="Twitter Page for Tweet" dataDxfId="356"/>
    <tableColumn id="25" name="Latitude" dataDxfId="355"/>
    <tableColumn id="26" name="Longitude" dataDxfId="354"/>
    <tableColumn id="27" name="Imported ID" dataDxfId="353"/>
    <tableColumn id="28" name="In-Reply-To Tweet ID" dataDxfId="352"/>
    <tableColumn id="29" name="Favorited" dataDxfId="351"/>
    <tableColumn id="30" name="Favorite Count" dataDxfId="350"/>
    <tableColumn id="31" name="In-Reply-To User ID" dataDxfId="349"/>
    <tableColumn id="32" name="Is Quote Status" dataDxfId="348"/>
    <tableColumn id="33" name="Language" dataDxfId="347"/>
    <tableColumn id="34" name="Possibly Sensitive" dataDxfId="346"/>
    <tableColumn id="35" name="Quoted Status ID" dataDxfId="345"/>
    <tableColumn id="36" name="Retweeted" dataDxfId="344"/>
    <tableColumn id="37" name="Retweet Count" dataDxfId="343"/>
    <tableColumn id="38" name="Retweet ID" dataDxfId="342"/>
    <tableColumn id="39" name="Source" dataDxfId="341"/>
    <tableColumn id="40" name="Truncated" dataDxfId="340"/>
    <tableColumn id="41" name="Unified Twitter ID" dataDxfId="339"/>
    <tableColumn id="42" name="Imported Tweet Type" dataDxfId="338"/>
    <tableColumn id="43" name="Added By Extended Analysis" dataDxfId="337"/>
    <tableColumn id="44" name="Corrected By Extended Analysis" dataDxfId="336"/>
    <tableColumn id="45" name="Place Bounding Box" dataDxfId="335"/>
    <tableColumn id="46" name="Place Country" dataDxfId="334"/>
    <tableColumn id="47" name="Place Country Code" dataDxfId="333"/>
    <tableColumn id="48" name="Place Full Name" dataDxfId="332"/>
    <tableColumn id="49" name="Place ID" dataDxfId="331"/>
    <tableColumn id="50" name="Place Name" dataDxfId="330"/>
    <tableColumn id="51" name="Place Type" dataDxfId="329"/>
    <tableColumn id="52" name="Place URL" dataDxfId="328"/>
    <tableColumn id="53" name="Edge Weight"/>
    <tableColumn id="54" name="Vertex 1 Group" dataDxfId="25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250" dataDxfId="249">
  <autoFilter ref="A2:C5"/>
  <tableColumns count="3">
    <tableColumn id="1" name="Group 1" dataDxfId="248"/>
    <tableColumn id="2" name="Group 2" dataDxfId="247"/>
    <tableColumn id="3" name="Edges" dataDxfId="24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H3" totalsRowShown="0" headerRowDxfId="243" dataDxfId="242">
  <autoFilter ref="A1:H3"/>
  <tableColumns count="8">
    <tableColumn id="1" name="Top URLs in Tweet in Entire Graph" dataDxfId="241"/>
    <tableColumn id="2" name="Entire Graph Count" dataDxfId="240"/>
    <tableColumn id="3" name="Top URLs in Tweet in G1" dataDxfId="239"/>
    <tableColumn id="4" name="G1 Count" dataDxfId="238"/>
    <tableColumn id="5" name="Top URLs in Tweet in G2" dataDxfId="237"/>
    <tableColumn id="6" name="G2 Count" dataDxfId="236"/>
    <tableColumn id="7" name="Top URLs in Tweet in G3" dataDxfId="235"/>
    <tableColumn id="8" name="G3 Count" dataDxfId="23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6:H7" totalsRowShown="0" headerRowDxfId="233" dataDxfId="232">
  <autoFilter ref="A6:H7"/>
  <tableColumns count="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0:H12" totalsRowShown="0" headerRowDxfId="223" dataDxfId="222">
  <autoFilter ref="A10:H12"/>
  <tableColumns count="8">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5:H25" totalsRowShown="0" headerRowDxfId="212" dataDxfId="211">
  <autoFilter ref="A15:H25"/>
  <tableColumns count="8">
    <tableColumn id="1" name="Top Words in Tweet in Entire Graph" dataDxfId="210"/>
    <tableColumn id="2" name="Entire Graph Count" dataDxfId="209"/>
    <tableColumn id="3" name="Top Words in Tweet in G1" dataDxfId="208"/>
    <tableColumn id="4" name="G1 Count" dataDxfId="207"/>
    <tableColumn id="5" name="Top Words in Tweet in G2" dataDxfId="206"/>
    <tableColumn id="6" name="G2 Count" dataDxfId="205"/>
    <tableColumn id="7" name="Top Words in Tweet in G3" dataDxfId="204"/>
    <tableColumn id="8" name="G3 Count" dataDxfId="20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8:H38" totalsRowShown="0" headerRowDxfId="201" dataDxfId="200">
  <autoFilter ref="A28:H38"/>
  <tableColumns count="8">
    <tableColumn id="1" name="Top Word Pairs in Tweet in Entire Graph" dataDxfId="199"/>
    <tableColumn id="2" name="Entire Graph Count" dataDxfId="198"/>
    <tableColumn id="3" name="Top Word Pairs in Tweet in G1" dataDxfId="197"/>
    <tableColumn id="4" name="G1 Count" dataDxfId="196"/>
    <tableColumn id="5" name="Top Word Pairs in Tweet in G2" dataDxfId="195"/>
    <tableColumn id="6" name="G2 Count" dataDxfId="194"/>
    <tableColumn id="7" name="Top Word Pairs in Tweet in G3" dataDxfId="193"/>
    <tableColumn id="8" name="G3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1:H42" totalsRowShown="0" headerRowDxfId="190" dataDxfId="189">
  <autoFilter ref="A41:H42"/>
  <tableColumns count="8">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5:H50" totalsRowShown="0" headerRowDxfId="187" dataDxfId="186">
  <autoFilter ref="A45:H50"/>
  <tableColumns count="8">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3"/>
    <tableColumn id="7" name="Top Mentioned in G3" dataDxfId="172"/>
    <tableColumn id="8" name="G3 Count" dataDxfId="17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3:H63" totalsRowShown="0" headerRowDxfId="168" dataDxfId="167">
  <autoFilter ref="A53:H63"/>
  <tableColumns count="8">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1" totalsRowShown="0" headerRowDxfId="327" dataDxfId="326">
  <autoFilter ref="A2:BS21"/>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0" totalsRowShown="0" headerRowDxfId="147" dataDxfId="146">
  <autoFilter ref="A1:G3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1" totalsRowShown="0" headerRowDxfId="138" dataDxfId="137">
  <autoFilter ref="A1:L2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9" totalsRowShown="0" headerRowDxfId="64" dataDxfId="63">
  <autoFilter ref="A2:BL1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4">
  <autoFilter ref="A2:AO5"/>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13"/>
    <tableColumn id="27" name="Top Hashtags in Tweet" dataDxfId="202"/>
    <tableColumn id="28" name="Top Words in Tweet" dataDxfId="191"/>
    <tableColumn id="29" name="Top Word Pairs in Tweet" dataDxfId="170"/>
    <tableColumn id="30" name="Top Replied-To in Tweet" dataDxfId="16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281" dataDxfId="280">
  <autoFilter ref="A1:C20"/>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45"/>
    <tableColumn id="2" name="Value" dataDxfId="24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EliteSonicFan/status/1127673775850491911" TargetMode="External" /><Relationship Id="rId2" Type="http://schemas.openxmlformats.org/officeDocument/2006/relationships/hyperlink" Target="https://twitter.com/famousmsft/status/1128453770940157952" TargetMode="External" /><Relationship Id="rId3" Type="http://schemas.openxmlformats.org/officeDocument/2006/relationships/hyperlink" Target="https://pbs.twimg.com/media/D5yPCrPUUAAl7uh.jpg" TargetMode="External" /><Relationship Id="rId4" Type="http://schemas.openxmlformats.org/officeDocument/2006/relationships/hyperlink" Target="https://pbs.twimg.com/media/D5yPCrPUUAAl7uh.jpg" TargetMode="External" /><Relationship Id="rId5" Type="http://schemas.openxmlformats.org/officeDocument/2006/relationships/hyperlink" Target="https://pbs.twimg.com/media/D5yPCrPUUAAl7uh.jpg" TargetMode="External" /><Relationship Id="rId6" Type="http://schemas.openxmlformats.org/officeDocument/2006/relationships/hyperlink" Target="https://pbs.twimg.com/media/D5yPCrPUUAAl7uh.jpg" TargetMode="External" /><Relationship Id="rId7" Type="http://schemas.openxmlformats.org/officeDocument/2006/relationships/hyperlink" Target="https://pbs.twimg.com/media/D5yPCrPUUAAl7uh.jpg" TargetMode="External" /><Relationship Id="rId8" Type="http://schemas.openxmlformats.org/officeDocument/2006/relationships/hyperlink" Target="https://pbs.twimg.com/media/D5yPCrPUUAAl7uh.jpg" TargetMode="External" /><Relationship Id="rId9" Type="http://schemas.openxmlformats.org/officeDocument/2006/relationships/hyperlink" Target="http://pbs.twimg.com/profile_images/1124477374656057344/VBcvfz_a_normal.jpg" TargetMode="External" /><Relationship Id="rId10" Type="http://schemas.openxmlformats.org/officeDocument/2006/relationships/hyperlink" Target="http://pbs.twimg.com/profile_images/1100090454840958977/u2vz-OiL_normal.jpg" TargetMode="External" /><Relationship Id="rId11" Type="http://schemas.openxmlformats.org/officeDocument/2006/relationships/hyperlink" Target="http://pbs.twimg.com/profile_images/1100090454840958977/u2vz-OiL_normal.jpg" TargetMode="External" /><Relationship Id="rId12" Type="http://schemas.openxmlformats.org/officeDocument/2006/relationships/hyperlink" Target="http://pbs.twimg.com/profile_images/1127515277279633408/PP-hlycT_normal.jpg" TargetMode="External" /><Relationship Id="rId13" Type="http://schemas.openxmlformats.org/officeDocument/2006/relationships/hyperlink" Target="http://pbs.twimg.com/profile_images/1088997653113901056/OgAnfuM6_normal.jpg" TargetMode="External" /><Relationship Id="rId14" Type="http://schemas.openxmlformats.org/officeDocument/2006/relationships/hyperlink" Target="http://pbs.twimg.com/profile_images/1120206376016338945/IEE1mooj_normal.jpg" TargetMode="External" /><Relationship Id="rId15" Type="http://schemas.openxmlformats.org/officeDocument/2006/relationships/hyperlink" Target="http://pbs.twimg.com/profile_images/1128130607853096961/ESuVF5jk_normal.jpg" TargetMode="External" /><Relationship Id="rId16" Type="http://schemas.openxmlformats.org/officeDocument/2006/relationships/hyperlink" Target="http://pbs.twimg.com/profile_images/934851268324966400/Nvps7yz-_normal.jpg" TargetMode="External" /><Relationship Id="rId17" Type="http://schemas.openxmlformats.org/officeDocument/2006/relationships/hyperlink" Target="http://pbs.twimg.com/profile_images/1128929084082348032/XGdbX9MD_normal.jpg" TargetMode="External" /><Relationship Id="rId18" Type="http://schemas.openxmlformats.org/officeDocument/2006/relationships/hyperlink" Target="http://pbs.twimg.com/profile_images/1067638884622725120/YxfIWN7h_normal.jpg" TargetMode="External" /><Relationship Id="rId19" Type="http://schemas.openxmlformats.org/officeDocument/2006/relationships/hyperlink" Target="http://pbs.twimg.com/profile_images/798258048959713281/PPByUT-7_normal.jpg" TargetMode="External" /><Relationship Id="rId20" Type="http://schemas.openxmlformats.org/officeDocument/2006/relationships/hyperlink" Target="http://pbs.twimg.com/profile_images/1129592561704800257/f3WdY9rS_normal.jpg" TargetMode="External" /><Relationship Id="rId21" Type="http://schemas.openxmlformats.org/officeDocument/2006/relationships/hyperlink" Target="http://pbs.twimg.com/profile_images/1130060565215358977/yx8PrJCH_normal.jpg" TargetMode="External" /><Relationship Id="rId22" Type="http://schemas.openxmlformats.org/officeDocument/2006/relationships/hyperlink" Target="http://pbs.twimg.com/profile_images/1061935190220582913/aOueSf4Z_normal.jpg" TargetMode="External" /><Relationship Id="rId23" Type="http://schemas.openxmlformats.org/officeDocument/2006/relationships/hyperlink" Target="https://twitter.com/#!/_priyankacraina/status/1124931341911355394" TargetMode="External" /><Relationship Id="rId24" Type="http://schemas.openxmlformats.org/officeDocument/2006/relationships/hyperlink" Target="https://twitter.com/#!/_priyankacraina/status/1124931341911355394" TargetMode="External" /><Relationship Id="rId25" Type="http://schemas.openxmlformats.org/officeDocument/2006/relationships/hyperlink" Target="https://twitter.com/#!/_priyankacraina/status/1124931341911355394" TargetMode="External" /><Relationship Id="rId26" Type="http://schemas.openxmlformats.org/officeDocument/2006/relationships/hyperlink" Target="https://twitter.com/#!/jaxpyishere/status/1127963043269189633" TargetMode="External" /><Relationship Id="rId27" Type="http://schemas.openxmlformats.org/officeDocument/2006/relationships/hyperlink" Target="https://twitter.com/#!/sincerelyjadaa/status/1128288142589665286" TargetMode="External" /><Relationship Id="rId28" Type="http://schemas.openxmlformats.org/officeDocument/2006/relationships/hyperlink" Target="https://twitter.com/#!/sincerelyjadaa/status/1128288142589665286" TargetMode="External" /><Relationship Id="rId29" Type="http://schemas.openxmlformats.org/officeDocument/2006/relationships/hyperlink" Target="https://twitter.com/#!/zeba_t37/status/1128309836842553347" TargetMode="External" /><Relationship Id="rId30" Type="http://schemas.openxmlformats.org/officeDocument/2006/relationships/hyperlink" Target="https://twitter.com/#!/sanjupa42574934/status/1128507470597492740" TargetMode="External" /><Relationship Id="rId31" Type="http://schemas.openxmlformats.org/officeDocument/2006/relationships/hyperlink" Target="https://twitter.com/#!/dayupraba_ss/status/1128670524240830464" TargetMode="External" /><Relationship Id="rId32" Type="http://schemas.openxmlformats.org/officeDocument/2006/relationships/hyperlink" Target="https://twitter.com/#!/nandyalaakshara/status/1128844988261908481" TargetMode="External" /><Relationship Id="rId33" Type="http://schemas.openxmlformats.org/officeDocument/2006/relationships/hyperlink" Target="https://twitter.com/#!/priyabandre/status/1128868945472020480" TargetMode="External" /><Relationship Id="rId34" Type="http://schemas.openxmlformats.org/officeDocument/2006/relationships/hyperlink" Target="https://twitter.com/#!/venkadeshvj1/status/1128934430049832960" TargetMode="External" /><Relationship Id="rId35" Type="http://schemas.openxmlformats.org/officeDocument/2006/relationships/hyperlink" Target="https://twitter.com/#!/avishekraina3/status/1129246708267794432" TargetMode="External" /><Relationship Id="rId36" Type="http://schemas.openxmlformats.org/officeDocument/2006/relationships/hyperlink" Target="https://twitter.com/#!/kksr1997/status/1129302129280147456" TargetMode="External" /><Relationship Id="rId37" Type="http://schemas.openxmlformats.org/officeDocument/2006/relationships/hyperlink" Target="https://twitter.com/#!/heenakhurana19/status/1129676034692067329" TargetMode="External" /><Relationship Id="rId38" Type="http://schemas.openxmlformats.org/officeDocument/2006/relationships/hyperlink" Target="https://twitter.com/#!/manishagoyal0/status/1130147105312452608" TargetMode="External" /><Relationship Id="rId39" Type="http://schemas.openxmlformats.org/officeDocument/2006/relationships/hyperlink" Target="https://twitter.com/#!/akashkm56287993/status/1130485796861964288" TargetMode="External" /><Relationship Id="rId40" Type="http://schemas.openxmlformats.org/officeDocument/2006/relationships/hyperlink" Target="https://api.twitter.com/1.1/geo/id/22aecab5acddee3b.json" TargetMode="External" /><Relationship Id="rId41" Type="http://schemas.openxmlformats.org/officeDocument/2006/relationships/hyperlink" Target="https://api.twitter.com/1.1/geo/id/22aecab5acddee3b.json" TargetMode="External" /><Relationship Id="rId42" Type="http://schemas.openxmlformats.org/officeDocument/2006/relationships/hyperlink" Target="https://api.twitter.com/1.1/geo/id/22aecab5acddee3b.json" TargetMode="External" /><Relationship Id="rId43" Type="http://schemas.openxmlformats.org/officeDocument/2006/relationships/comments" Target="../comments1.xml" /><Relationship Id="rId44" Type="http://schemas.openxmlformats.org/officeDocument/2006/relationships/vmlDrawing" Target="../drawings/vmlDrawing1.vml" /><Relationship Id="rId45" Type="http://schemas.openxmlformats.org/officeDocument/2006/relationships/table" Target="../tables/table1.xml" /><Relationship Id="rId4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EliteSonicFan/status/1127673775850491911" TargetMode="External" /><Relationship Id="rId2" Type="http://schemas.openxmlformats.org/officeDocument/2006/relationships/hyperlink" Target="https://twitter.com/famousmsft/status/1128453770940157952" TargetMode="External" /><Relationship Id="rId3" Type="http://schemas.openxmlformats.org/officeDocument/2006/relationships/hyperlink" Target="https://pbs.twimg.com/media/D5yPCrPUUAAl7uh.jpg" TargetMode="External" /><Relationship Id="rId4" Type="http://schemas.openxmlformats.org/officeDocument/2006/relationships/hyperlink" Target="https://pbs.twimg.com/media/D5yPCrPUUAAl7uh.jpg" TargetMode="External" /><Relationship Id="rId5" Type="http://schemas.openxmlformats.org/officeDocument/2006/relationships/hyperlink" Target="https://pbs.twimg.com/media/D5yPCrPUUAAl7uh.jpg" TargetMode="External" /><Relationship Id="rId6" Type="http://schemas.openxmlformats.org/officeDocument/2006/relationships/hyperlink" Target="https://pbs.twimg.com/media/D5yPCrPUUAAl7uh.jpg" TargetMode="External" /><Relationship Id="rId7" Type="http://schemas.openxmlformats.org/officeDocument/2006/relationships/hyperlink" Target="https://pbs.twimg.com/media/D5yPCrPUUAAl7uh.jpg" TargetMode="External" /><Relationship Id="rId8" Type="http://schemas.openxmlformats.org/officeDocument/2006/relationships/hyperlink" Target="https://pbs.twimg.com/media/D5yPCrPUUAAl7uh.jpg" TargetMode="External" /><Relationship Id="rId9" Type="http://schemas.openxmlformats.org/officeDocument/2006/relationships/hyperlink" Target="http://pbs.twimg.com/profile_images/1124477374656057344/VBcvfz_a_normal.jpg" TargetMode="External" /><Relationship Id="rId10" Type="http://schemas.openxmlformats.org/officeDocument/2006/relationships/hyperlink" Target="http://pbs.twimg.com/profile_images/1100090454840958977/u2vz-OiL_normal.jpg" TargetMode="External" /><Relationship Id="rId11" Type="http://schemas.openxmlformats.org/officeDocument/2006/relationships/hyperlink" Target="http://pbs.twimg.com/profile_images/1100090454840958977/u2vz-OiL_normal.jpg" TargetMode="External" /><Relationship Id="rId12" Type="http://schemas.openxmlformats.org/officeDocument/2006/relationships/hyperlink" Target="http://pbs.twimg.com/profile_images/1127515277279633408/PP-hlycT_normal.jpg" TargetMode="External" /><Relationship Id="rId13" Type="http://schemas.openxmlformats.org/officeDocument/2006/relationships/hyperlink" Target="http://pbs.twimg.com/profile_images/1088997653113901056/OgAnfuM6_normal.jpg" TargetMode="External" /><Relationship Id="rId14" Type="http://schemas.openxmlformats.org/officeDocument/2006/relationships/hyperlink" Target="http://pbs.twimg.com/profile_images/1120206376016338945/IEE1mooj_normal.jpg" TargetMode="External" /><Relationship Id="rId15" Type="http://schemas.openxmlformats.org/officeDocument/2006/relationships/hyperlink" Target="http://pbs.twimg.com/profile_images/1128130607853096961/ESuVF5jk_normal.jpg" TargetMode="External" /><Relationship Id="rId16" Type="http://schemas.openxmlformats.org/officeDocument/2006/relationships/hyperlink" Target="http://pbs.twimg.com/profile_images/934851268324966400/Nvps7yz-_normal.jpg" TargetMode="External" /><Relationship Id="rId17" Type="http://schemas.openxmlformats.org/officeDocument/2006/relationships/hyperlink" Target="http://pbs.twimg.com/profile_images/1128929084082348032/XGdbX9MD_normal.jpg" TargetMode="External" /><Relationship Id="rId18" Type="http://schemas.openxmlformats.org/officeDocument/2006/relationships/hyperlink" Target="http://pbs.twimg.com/profile_images/1067638884622725120/YxfIWN7h_normal.jpg" TargetMode="External" /><Relationship Id="rId19" Type="http://schemas.openxmlformats.org/officeDocument/2006/relationships/hyperlink" Target="http://pbs.twimg.com/profile_images/798258048959713281/PPByUT-7_normal.jpg" TargetMode="External" /><Relationship Id="rId20" Type="http://schemas.openxmlformats.org/officeDocument/2006/relationships/hyperlink" Target="http://pbs.twimg.com/profile_images/1129592561704800257/f3WdY9rS_normal.jpg" TargetMode="External" /><Relationship Id="rId21" Type="http://schemas.openxmlformats.org/officeDocument/2006/relationships/hyperlink" Target="http://pbs.twimg.com/profile_images/1130060565215358977/yx8PrJCH_normal.jpg" TargetMode="External" /><Relationship Id="rId22" Type="http://schemas.openxmlformats.org/officeDocument/2006/relationships/hyperlink" Target="http://pbs.twimg.com/profile_images/1061935190220582913/aOueSf4Z_normal.jpg" TargetMode="External" /><Relationship Id="rId23" Type="http://schemas.openxmlformats.org/officeDocument/2006/relationships/hyperlink" Target="https://twitter.com/#!/_priyankacraina/status/1124931341911355394" TargetMode="External" /><Relationship Id="rId24" Type="http://schemas.openxmlformats.org/officeDocument/2006/relationships/hyperlink" Target="https://twitter.com/#!/_priyankacraina/status/1124931341911355394" TargetMode="External" /><Relationship Id="rId25" Type="http://schemas.openxmlformats.org/officeDocument/2006/relationships/hyperlink" Target="https://twitter.com/#!/_priyankacraina/status/1124931341911355394" TargetMode="External" /><Relationship Id="rId26" Type="http://schemas.openxmlformats.org/officeDocument/2006/relationships/hyperlink" Target="https://twitter.com/#!/jaxpyishere/status/1127963043269189633" TargetMode="External" /><Relationship Id="rId27" Type="http://schemas.openxmlformats.org/officeDocument/2006/relationships/hyperlink" Target="https://twitter.com/#!/sincerelyjadaa/status/1128288142589665286" TargetMode="External" /><Relationship Id="rId28" Type="http://schemas.openxmlformats.org/officeDocument/2006/relationships/hyperlink" Target="https://twitter.com/#!/sincerelyjadaa/status/1128288142589665286" TargetMode="External" /><Relationship Id="rId29" Type="http://schemas.openxmlformats.org/officeDocument/2006/relationships/hyperlink" Target="https://twitter.com/#!/zeba_t37/status/1128309836842553347" TargetMode="External" /><Relationship Id="rId30" Type="http://schemas.openxmlformats.org/officeDocument/2006/relationships/hyperlink" Target="https://twitter.com/#!/sanjupa42574934/status/1128507470597492740" TargetMode="External" /><Relationship Id="rId31" Type="http://schemas.openxmlformats.org/officeDocument/2006/relationships/hyperlink" Target="https://twitter.com/#!/dayupraba_ss/status/1128670524240830464" TargetMode="External" /><Relationship Id="rId32" Type="http://schemas.openxmlformats.org/officeDocument/2006/relationships/hyperlink" Target="https://twitter.com/#!/nandyalaakshara/status/1128844988261908481" TargetMode="External" /><Relationship Id="rId33" Type="http://schemas.openxmlformats.org/officeDocument/2006/relationships/hyperlink" Target="https://twitter.com/#!/priyabandre/status/1128868945472020480" TargetMode="External" /><Relationship Id="rId34" Type="http://schemas.openxmlformats.org/officeDocument/2006/relationships/hyperlink" Target="https://twitter.com/#!/venkadeshvj1/status/1128934430049832960" TargetMode="External" /><Relationship Id="rId35" Type="http://schemas.openxmlformats.org/officeDocument/2006/relationships/hyperlink" Target="https://twitter.com/#!/avishekraina3/status/1129246708267794432" TargetMode="External" /><Relationship Id="rId36" Type="http://schemas.openxmlformats.org/officeDocument/2006/relationships/hyperlink" Target="https://twitter.com/#!/kksr1997/status/1129302129280147456" TargetMode="External" /><Relationship Id="rId37" Type="http://schemas.openxmlformats.org/officeDocument/2006/relationships/hyperlink" Target="https://twitter.com/#!/heenakhurana19/status/1129676034692067329" TargetMode="External" /><Relationship Id="rId38" Type="http://schemas.openxmlformats.org/officeDocument/2006/relationships/hyperlink" Target="https://twitter.com/#!/manishagoyal0/status/1130147105312452608" TargetMode="External" /><Relationship Id="rId39" Type="http://schemas.openxmlformats.org/officeDocument/2006/relationships/hyperlink" Target="https://twitter.com/#!/akashkm56287993/status/1130485796861964288" TargetMode="External" /><Relationship Id="rId40" Type="http://schemas.openxmlformats.org/officeDocument/2006/relationships/hyperlink" Target="https://api.twitter.com/1.1/geo/id/22aecab5acddee3b.json" TargetMode="External" /><Relationship Id="rId41" Type="http://schemas.openxmlformats.org/officeDocument/2006/relationships/hyperlink" Target="https://api.twitter.com/1.1/geo/id/22aecab5acddee3b.json" TargetMode="External" /><Relationship Id="rId42" Type="http://schemas.openxmlformats.org/officeDocument/2006/relationships/hyperlink" Target="https://api.twitter.com/1.1/geo/id/22aecab5acddee3b.json" TargetMode="External" /><Relationship Id="rId43" Type="http://schemas.openxmlformats.org/officeDocument/2006/relationships/comments" Target="../comments12.xml" /><Relationship Id="rId44" Type="http://schemas.openxmlformats.org/officeDocument/2006/relationships/vmlDrawing" Target="../drawings/vmlDrawing6.vml" /><Relationship Id="rId45" Type="http://schemas.openxmlformats.org/officeDocument/2006/relationships/table" Target="../tables/table22.xml" /><Relationship Id="rId4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lX3TGvZnYX" TargetMode="External" /><Relationship Id="rId2" Type="http://schemas.openxmlformats.org/officeDocument/2006/relationships/hyperlink" Target="https://t.co/lX3TGvZnYX" TargetMode="External" /><Relationship Id="rId3" Type="http://schemas.openxmlformats.org/officeDocument/2006/relationships/hyperlink" Target="https://t.co/aM9VuW5XYD" TargetMode="External" /><Relationship Id="rId4" Type="http://schemas.openxmlformats.org/officeDocument/2006/relationships/hyperlink" Target="https://t.co/yhYGimYInL" TargetMode="External" /><Relationship Id="rId5" Type="http://schemas.openxmlformats.org/officeDocument/2006/relationships/hyperlink" Target="https://t.co/gA20keVwRk" TargetMode="External" /><Relationship Id="rId6" Type="http://schemas.openxmlformats.org/officeDocument/2006/relationships/hyperlink" Target="https://t.co/IpX1DFQKse" TargetMode="External" /><Relationship Id="rId7" Type="http://schemas.openxmlformats.org/officeDocument/2006/relationships/hyperlink" Target="https://t.co/1GQGkLXwxu" TargetMode="External" /><Relationship Id="rId8" Type="http://schemas.openxmlformats.org/officeDocument/2006/relationships/hyperlink" Target="https://pbs.twimg.com/profile_banners/3484109354/1557039562" TargetMode="External" /><Relationship Id="rId9" Type="http://schemas.openxmlformats.org/officeDocument/2006/relationships/hyperlink" Target="https://pbs.twimg.com/profile_banners/854569465354350593/1551412950" TargetMode="External" /><Relationship Id="rId10" Type="http://schemas.openxmlformats.org/officeDocument/2006/relationships/hyperlink" Target="https://pbs.twimg.com/profile_banners/366162419/1556085344" TargetMode="External" /><Relationship Id="rId11" Type="http://schemas.openxmlformats.org/officeDocument/2006/relationships/hyperlink" Target="https://pbs.twimg.com/profile_banners/3710268982/1557632784" TargetMode="External" /><Relationship Id="rId12" Type="http://schemas.openxmlformats.org/officeDocument/2006/relationships/hyperlink" Target="https://pbs.twimg.com/profile_banners/158465112/1395617036" TargetMode="External" /><Relationship Id="rId13" Type="http://schemas.openxmlformats.org/officeDocument/2006/relationships/hyperlink" Target="https://pbs.twimg.com/profile_banners/851871398733783044/1529112549" TargetMode="External" /><Relationship Id="rId14" Type="http://schemas.openxmlformats.org/officeDocument/2006/relationships/hyperlink" Target="https://pbs.twimg.com/profile_banners/851867964005634048/1500557003" TargetMode="External" /><Relationship Id="rId15" Type="http://schemas.openxmlformats.org/officeDocument/2006/relationships/hyperlink" Target="https://pbs.twimg.com/profile_banners/714390081/1543082650" TargetMode="External" /><Relationship Id="rId16" Type="http://schemas.openxmlformats.org/officeDocument/2006/relationships/hyperlink" Target="https://pbs.twimg.com/profile_banners/940196591557787649/1541060061" TargetMode="External" /><Relationship Id="rId17" Type="http://schemas.openxmlformats.org/officeDocument/2006/relationships/hyperlink" Target="https://pbs.twimg.com/profile_banners/610625787/1556025954" TargetMode="External" /><Relationship Id="rId18" Type="http://schemas.openxmlformats.org/officeDocument/2006/relationships/hyperlink" Target="https://pbs.twimg.com/profile_banners/764082071539154944/1550709855" TargetMode="External" /><Relationship Id="rId19" Type="http://schemas.openxmlformats.org/officeDocument/2006/relationships/hyperlink" Target="https://pbs.twimg.com/profile_banners/3157308590/1511721019" TargetMode="External" /><Relationship Id="rId20" Type="http://schemas.openxmlformats.org/officeDocument/2006/relationships/hyperlink" Target="https://pbs.twimg.com/profile_banners/873887852995551232/1515827343" TargetMode="External" /><Relationship Id="rId21" Type="http://schemas.openxmlformats.org/officeDocument/2006/relationships/hyperlink" Target="https://pbs.twimg.com/profile_banners/2563680283/1486796167" TargetMode="External" /><Relationship Id="rId22" Type="http://schemas.openxmlformats.org/officeDocument/2006/relationships/hyperlink" Target="https://pbs.twimg.com/profile_banners/1061933619675971584/1542020052"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9/bg.gif"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3/bg.gif"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pbs.twimg.com/profile_images/1120595397867556864/V5q7r4jI_normal.jpg" TargetMode="External" /><Relationship Id="rId34" Type="http://schemas.openxmlformats.org/officeDocument/2006/relationships/hyperlink" Target="http://pbs.twimg.com/profile_images/864060024858869760/OYszJJlg_normal.jpg" TargetMode="External" /><Relationship Id="rId35" Type="http://schemas.openxmlformats.org/officeDocument/2006/relationships/hyperlink" Target="http://pbs.twimg.com/profile_images/475887065918226433/90tEtCtQ_normal.jpeg" TargetMode="External" /><Relationship Id="rId36" Type="http://schemas.openxmlformats.org/officeDocument/2006/relationships/hyperlink" Target="http://pbs.twimg.com/profile_images/1082990033001418752/ecHNhAm0_normal.jpg" TargetMode="External" /><Relationship Id="rId37" Type="http://schemas.openxmlformats.org/officeDocument/2006/relationships/hyperlink" Target="http://pbs.twimg.com/profile_images/1124477374656057344/VBcvfz_a_normal.jpg" TargetMode="External" /><Relationship Id="rId38" Type="http://schemas.openxmlformats.org/officeDocument/2006/relationships/hyperlink" Target="http://pbs.twimg.com/profile_images/1100090454840958977/u2vz-OiL_normal.jpg" TargetMode="External" /><Relationship Id="rId39" Type="http://schemas.openxmlformats.org/officeDocument/2006/relationships/hyperlink" Target="http://pbs.twimg.com/profile_images/1008527744202936323/59dNh5xB_normal.jpg" TargetMode="External" /><Relationship Id="rId40" Type="http://schemas.openxmlformats.org/officeDocument/2006/relationships/hyperlink" Target="http://pbs.twimg.com/profile_images/1087736554150334465/L_Zv6dbu_normal.jpg" TargetMode="External" /><Relationship Id="rId41" Type="http://schemas.openxmlformats.org/officeDocument/2006/relationships/hyperlink" Target="http://pbs.twimg.com/profile_images/1127515277279633408/PP-hlycT_normal.jpg" TargetMode="External" /><Relationship Id="rId42" Type="http://schemas.openxmlformats.org/officeDocument/2006/relationships/hyperlink" Target="http://pbs.twimg.com/profile_images/1088997653113901056/OgAnfuM6_normal.jpg" TargetMode="External" /><Relationship Id="rId43" Type="http://schemas.openxmlformats.org/officeDocument/2006/relationships/hyperlink" Target="http://pbs.twimg.com/profile_images/1120206376016338945/IEE1mooj_normal.jpg" TargetMode="External" /><Relationship Id="rId44" Type="http://schemas.openxmlformats.org/officeDocument/2006/relationships/hyperlink" Target="http://pbs.twimg.com/profile_images/1128130607853096961/ESuVF5jk_normal.jpg" TargetMode="External" /><Relationship Id="rId45" Type="http://schemas.openxmlformats.org/officeDocument/2006/relationships/hyperlink" Target="http://pbs.twimg.com/profile_images/934851268324966400/Nvps7yz-_normal.jpg" TargetMode="External" /><Relationship Id="rId46" Type="http://schemas.openxmlformats.org/officeDocument/2006/relationships/hyperlink" Target="http://pbs.twimg.com/profile_images/1128929084082348032/XGdbX9MD_normal.jpg" TargetMode="External" /><Relationship Id="rId47" Type="http://schemas.openxmlformats.org/officeDocument/2006/relationships/hyperlink" Target="http://pbs.twimg.com/profile_images/1067638884622725120/YxfIWN7h_normal.jpg" TargetMode="External" /><Relationship Id="rId48" Type="http://schemas.openxmlformats.org/officeDocument/2006/relationships/hyperlink" Target="http://pbs.twimg.com/profile_images/798258048959713281/PPByUT-7_normal.jpg" TargetMode="External" /><Relationship Id="rId49" Type="http://schemas.openxmlformats.org/officeDocument/2006/relationships/hyperlink" Target="http://pbs.twimg.com/profile_images/1129592561704800257/f3WdY9rS_normal.jpg" TargetMode="External" /><Relationship Id="rId50" Type="http://schemas.openxmlformats.org/officeDocument/2006/relationships/hyperlink" Target="http://pbs.twimg.com/profile_images/1130060565215358977/yx8PrJCH_normal.jpg" TargetMode="External" /><Relationship Id="rId51" Type="http://schemas.openxmlformats.org/officeDocument/2006/relationships/hyperlink" Target="http://pbs.twimg.com/profile_images/1061935190220582913/aOueSf4Z_normal.jpg" TargetMode="External" /><Relationship Id="rId52" Type="http://schemas.openxmlformats.org/officeDocument/2006/relationships/hyperlink" Target="https://twitter.com/_priyankacraina" TargetMode="External" /><Relationship Id="rId53" Type="http://schemas.openxmlformats.org/officeDocument/2006/relationships/hyperlink" Target="https://twitter.com/grfcare" TargetMode="External" /><Relationship Id="rId54" Type="http://schemas.openxmlformats.org/officeDocument/2006/relationships/hyperlink" Target="https://twitter.com/ulalli" TargetMode="External" /><Relationship Id="rId55" Type="http://schemas.openxmlformats.org/officeDocument/2006/relationships/hyperlink" Target="https://twitter.com/opmips" TargetMode="External" /><Relationship Id="rId56" Type="http://schemas.openxmlformats.org/officeDocument/2006/relationships/hyperlink" Target="https://twitter.com/jaxpyishere" TargetMode="External" /><Relationship Id="rId57" Type="http://schemas.openxmlformats.org/officeDocument/2006/relationships/hyperlink" Target="https://twitter.com/sincerelyjadaa" TargetMode="External" /><Relationship Id="rId58" Type="http://schemas.openxmlformats.org/officeDocument/2006/relationships/hyperlink" Target="https://twitter.com/xoshenica" TargetMode="External" /><Relationship Id="rId59" Type="http://schemas.openxmlformats.org/officeDocument/2006/relationships/hyperlink" Target="https://twitter.com/beckyy_n" TargetMode="External" /><Relationship Id="rId60" Type="http://schemas.openxmlformats.org/officeDocument/2006/relationships/hyperlink" Target="https://twitter.com/zeba_t37" TargetMode="External" /><Relationship Id="rId61" Type="http://schemas.openxmlformats.org/officeDocument/2006/relationships/hyperlink" Target="https://twitter.com/sanjupa42574934" TargetMode="External" /><Relationship Id="rId62" Type="http://schemas.openxmlformats.org/officeDocument/2006/relationships/hyperlink" Target="https://twitter.com/dayupraba_ss" TargetMode="External" /><Relationship Id="rId63" Type="http://schemas.openxmlformats.org/officeDocument/2006/relationships/hyperlink" Target="https://twitter.com/nandyalaakshara" TargetMode="External" /><Relationship Id="rId64" Type="http://schemas.openxmlformats.org/officeDocument/2006/relationships/hyperlink" Target="https://twitter.com/priyabandre" TargetMode="External" /><Relationship Id="rId65" Type="http://schemas.openxmlformats.org/officeDocument/2006/relationships/hyperlink" Target="https://twitter.com/venkadeshvj1" TargetMode="External" /><Relationship Id="rId66" Type="http://schemas.openxmlformats.org/officeDocument/2006/relationships/hyperlink" Target="https://twitter.com/avishekraina3" TargetMode="External" /><Relationship Id="rId67" Type="http://schemas.openxmlformats.org/officeDocument/2006/relationships/hyperlink" Target="https://twitter.com/kksr1997" TargetMode="External" /><Relationship Id="rId68" Type="http://schemas.openxmlformats.org/officeDocument/2006/relationships/hyperlink" Target="https://twitter.com/heenakhurana19" TargetMode="External" /><Relationship Id="rId69" Type="http://schemas.openxmlformats.org/officeDocument/2006/relationships/hyperlink" Target="https://twitter.com/manishagoyal0" TargetMode="External" /><Relationship Id="rId70" Type="http://schemas.openxmlformats.org/officeDocument/2006/relationships/hyperlink" Target="https://twitter.com/akashkm56287993" TargetMode="External" /><Relationship Id="rId71" Type="http://schemas.openxmlformats.org/officeDocument/2006/relationships/comments" Target="../comments2.xml" /><Relationship Id="rId72" Type="http://schemas.openxmlformats.org/officeDocument/2006/relationships/vmlDrawing" Target="../drawings/vmlDrawing2.vml" /><Relationship Id="rId73" Type="http://schemas.openxmlformats.org/officeDocument/2006/relationships/table" Target="../tables/table2.xml" /><Relationship Id="rId7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famousmsft/status/1128453770940157952" TargetMode="External" /><Relationship Id="rId2" Type="http://schemas.openxmlformats.org/officeDocument/2006/relationships/hyperlink" Target="https://twitter.com/EliteSonicFan/status/1127673775850491911" TargetMode="External" /><Relationship Id="rId3" Type="http://schemas.openxmlformats.org/officeDocument/2006/relationships/hyperlink" Target="https://twitter.com/EliteSonicFan/status/1127673775850491911" TargetMode="External" /><Relationship Id="rId4" Type="http://schemas.openxmlformats.org/officeDocument/2006/relationships/hyperlink" Target="https://twitter.com/famousmsft/status/1128453770940157952" TargetMode="External" /><Relationship Id="rId5" Type="http://schemas.openxmlformats.org/officeDocument/2006/relationships/table" Target="../tables/table12.xml" /><Relationship Id="rId6" Type="http://schemas.openxmlformats.org/officeDocument/2006/relationships/table" Target="../tables/table13.xml" /><Relationship Id="rId7" Type="http://schemas.openxmlformats.org/officeDocument/2006/relationships/table" Target="../tables/table14.xml" /><Relationship Id="rId8" Type="http://schemas.openxmlformats.org/officeDocument/2006/relationships/table" Target="../tables/table15.xml" /><Relationship Id="rId9" Type="http://schemas.openxmlformats.org/officeDocument/2006/relationships/table" Target="../tables/table16.xml" /><Relationship Id="rId10" Type="http://schemas.openxmlformats.org/officeDocument/2006/relationships/table" Target="../tables/table17.xml" /><Relationship Id="rId11" Type="http://schemas.openxmlformats.org/officeDocument/2006/relationships/table" Target="../tables/table18.xml" /><Relationship Id="rId1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476</v>
      </c>
      <c r="BB2" s="13" t="s">
        <v>484</v>
      </c>
      <c r="BC2" s="13" t="s">
        <v>485</v>
      </c>
      <c r="BD2" s="67" t="s">
        <v>607</v>
      </c>
      <c r="BE2" s="67" t="s">
        <v>608</v>
      </c>
      <c r="BF2" s="67" t="s">
        <v>609</v>
      </c>
      <c r="BG2" s="67" t="s">
        <v>610</v>
      </c>
      <c r="BH2" s="67" t="s">
        <v>611</v>
      </c>
      <c r="BI2" s="67" t="s">
        <v>612</v>
      </c>
      <c r="BJ2" s="67" t="s">
        <v>613</v>
      </c>
      <c r="BK2" s="67" t="s">
        <v>614</v>
      </c>
      <c r="BL2" s="67" t="s">
        <v>615</v>
      </c>
    </row>
    <row r="3" spans="1:64" ht="15" customHeight="1">
      <c r="A3" s="84" t="s">
        <v>212</v>
      </c>
      <c r="B3" s="84" t="s">
        <v>226</v>
      </c>
      <c r="C3" s="53" t="s">
        <v>623</v>
      </c>
      <c r="D3" s="54">
        <v>3</v>
      </c>
      <c r="E3" s="65" t="s">
        <v>132</v>
      </c>
      <c r="F3" s="55">
        <v>35</v>
      </c>
      <c r="G3" s="53"/>
      <c r="H3" s="57"/>
      <c r="I3" s="56"/>
      <c r="J3" s="56"/>
      <c r="K3" s="36" t="s">
        <v>65</v>
      </c>
      <c r="L3" s="62">
        <v>3</v>
      </c>
      <c r="M3" s="62"/>
      <c r="N3" s="63"/>
      <c r="O3" s="85" t="s">
        <v>231</v>
      </c>
      <c r="P3" s="87">
        <v>43590.2905787037</v>
      </c>
      <c r="Q3" s="85" t="s">
        <v>233</v>
      </c>
      <c r="R3" s="85"/>
      <c r="S3" s="85"/>
      <c r="T3" s="85" t="s">
        <v>241</v>
      </c>
      <c r="U3" s="90" t="s">
        <v>243</v>
      </c>
      <c r="V3" s="90" t="s">
        <v>243</v>
      </c>
      <c r="W3" s="87">
        <v>43590.2905787037</v>
      </c>
      <c r="X3" s="90" t="s">
        <v>257</v>
      </c>
      <c r="Y3" s="85"/>
      <c r="Z3" s="85"/>
      <c r="AA3" s="91" t="s">
        <v>271</v>
      </c>
      <c r="AB3" s="85"/>
      <c r="AC3" s="85" t="b">
        <v>0</v>
      </c>
      <c r="AD3" s="85">
        <v>5759</v>
      </c>
      <c r="AE3" s="91" t="s">
        <v>286</v>
      </c>
      <c r="AF3" s="85" t="b">
        <v>0</v>
      </c>
      <c r="AG3" s="85" t="s">
        <v>288</v>
      </c>
      <c r="AH3" s="85"/>
      <c r="AI3" s="91" t="s">
        <v>286</v>
      </c>
      <c r="AJ3" s="85" t="b">
        <v>0</v>
      </c>
      <c r="AK3" s="85">
        <v>268</v>
      </c>
      <c r="AL3" s="91" t="s">
        <v>286</v>
      </c>
      <c r="AM3" s="85" t="s">
        <v>291</v>
      </c>
      <c r="AN3" s="85" t="b">
        <v>0</v>
      </c>
      <c r="AO3" s="91" t="s">
        <v>271</v>
      </c>
      <c r="AP3" s="85" t="s">
        <v>295</v>
      </c>
      <c r="AQ3" s="85">
        <v>0</v>
      </c>
      <c r="AR3" s="85">
        <v>0</v>
      </c>
      <c r="AS3" s="85" t="s">
        <v>296</v>
      </c>
      <c r="AT3" s="85" t="s">
        <v>297</v>
      </c>
      <c r="AU3" s="85" t="s">
        <v>298</v>
      </c>
      <c r="AV3" s="85" t="s">
        <v>299</v>
      </c>
      <c r="AW3" s="85" t="s">
        <v>300</v>
      </c>
      <c r="AX3" s="85" t="s">
        <v>301</v>
      </c>
      <c r="AY3" s="85" t="s">
        <v>302</v>
      </c>
      <c r="AZ3" s="90" t="s">
        <v>303</v>
      </c>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212</v>
      </c>
      <c r="B4" s="84" t="s">
        <v>227</v>
      </c>
      <c r="C4" s="53" t="s">
        <v>623</v>
      </c>
      <c r="D4" s="54">
        <v>3</v>
      </c>
      <c r="E4" s="65" t="s">
        <v>132</v>
      </c>
      <c r="F4" s="55">
        <v>35</v>
      </c>
      <c r="G4" s="53"/>
      <c r="H4" s="57"/>
      <c r="I4" s="56"/>
      <c r="J4" s="56"/>
      <c r="K4" s="36" t="s">
        <v>65</v>
      </c>
      <c r="L4" s="83">
        <v>4</v>
      </c>
      <c r="M4" s="83"/>
      <c r="N4" s="63"/>
      <c r="O4" s="86" t="s">
        <v>231</v>
      </c>
      <c r="P4" s="88">
        <v>43590.2905787037</v>
      </c>
      <c r="Q4" s="86" t="s">
        <v>233</v>
      </c>
      <c r="R4" s="86"/>
      <c r="S4" s="86"/>
      <c r="T4" s="86" t="s">
        <v>241</v>
      </c>
      <c r="U4" s="89" t="s">
        <v>243</v>
      </c>
      <c r="V4" s="89" t="s">
        <v>243</v>
      </c>
      <c r="W4" s="88">
        <v>43590.2905787037</v>
      </c>
      <c r="X4" s="89" t="s">
        <v>257</v>
      </c>
      <c r="Y4" s="86"/>
      <c r="Z4" s="86"/>
      <c r="AA4" s="92" t="s">
        <v>271</v>
      </c>
      <c r="AB4" s="86"/>
      <c r="AC4" s="86" t="b">
        <v>0</v>
      </c>
      <c r="AD4" s="86">
        <v>5759</v>
      </c>
      <c r="AE4" s="92" t="s">
        <v>286</v>
      </c>
      <c r="AF4" s="86" t="b">
        <v>0</v>
      </c>
      <c r="AG4" s="86" t="s">
        <v>288</v>
      </c>
      <c r="AH4" s="86"/>
      <c r="AI4" s="92" t="s">
        <v>286</v>
      </c>
      <c r="AJ4" s="86" t="b">
        <v>0</v>
      </c>
      <c r="AK4" s="86">
        <v>268</v>
      </c>
      <c r="AL4" s="92" t="s">
        <v>286</v>
      </c>
      <c r="AM4" s="86" t="s">
        <v>291</v>
      </c>
      <c r="AN4" s="86" t="b">
        <v>0</v>
      </c>
      <c r="AO4" s="92" t="s">
        <v>271</v>
      </c>
      <c r="AP4" s="86" t="s">
        <v>295</v>
      </c>
      <c r="AQ4" s="86">
        <v>0</v>
      </c>
      <c r="AR4" s="86">
        <v>0</v>
      </c>
      <c r="AS4" s="86" t="s">
        <v>296</v>
      </c>
      <c r="AT4" s="86" t="s">
        <v>297</v>
      </c>
      <c r="AU4" s="86" t="s">
        <v>298</v>
      </c>
      <c r="AV4" s="86" t="s">
        <v>299</v>
      </c>
      <c r="AW4" s="86" t="s">
        <v>300</v>
      </c>
      <c r="AX4" s="86" t="s">
        <v>301</v>
      </c>
      <c r="AY4" s="86" t="s">
        <v>302</v>
      </c>
      <c r="AZ4" s="89" t="s">
        <v>303</v>
      </c>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212</v>
      </c>
      <c r="B5" s="84" t="s">
        <v>228</v>
      </c>
      <c r="C5" s="53" t="s">
        <v>623</v>
      </c>
      <c r="D5" s="54">
        <v>3</v>
      </c>
      <c r="E5" s="65" t="s">
        <v>132</v>
      </c>
      <c r="F5" s="55">
        <v>35</v>
      </c>
      <c r="G5" s="53"/>
      <c r="H5" s="57"/>
      <c r="I5" s="56"/>
      <c r="J5" s="56"/>
      <c r="K5" s="36" t="s">
        <v>65</v>
      </c>
      <c r="L5" s="83">
        <v>5</v>
      </c>
      <c r="M5" s="83"/>
      <c r="N5" s="63"/>
      <c r="O5" s="86" t="s">
        <v>231</v>
      </c>
      <c r="P5" s="88">
        <v>43590.2905787037</v>
      </c>
      <c r="Q5" s="86" t="s">
        <v>233</v>
      </c>
      <c r="R5" s="86"/>
      <c r="S5" s="86"/>
      <c r="T5" s="86" t="s">
        <v>241</v>
      </c>
      <c r="U5" s="89" t="s">
        <v>243</v>
      </c>
      <c r="V5" s="89" t="s">
        <v>243</v>
      </c>
      <c r="W5" s="88">
        <v>43590.2905787037</v>
      </c>
      <c r="X5" s="89" t="s">
        <v>257</v>
      </c>
      <c r="Y5" s="86"/>
      <c r="Z5" s="86"/>
      <c r="AA5" s="92" t="s">
        <v>271</v>
      </c>
      <c r="AB5" s="86"/>
      <c r="AC5" s="86" t="b">
        <v>0</v>
      </c>
      <c r="AD5" s="86">
        <v>5759</v>
      </c>
      <c r="AE5" s="92" t="s">
        <v>286</v>
      </c>
      <c r="AF5" s="86" t="b">
        <v>0</v>
      </c>
      <c r="AG5" s="86" t="s">
        <v>288</v>
      </c>
      <c r="AH5" s="86"/>
      <c r="AI5" s="92" t="s">
        <v>286</v>
      </c>
      <c r="AJ5" s="86" t="b">
        <v>0</v>
      </c>
      <c r="AK5" s="86">
        <v>268</v>
      </c>
      <c r="AL5" s="92" t="s">
        <v>286</v>
      </c>
      <c r="AM5" s="86" t="s">
        <v>291</v>
      </c>
      <c r="AN5" s="86" t="b">
        <v>0</v>
      </c>
      <c r="AO5" s="92" t="s">
        <v>271</v>
      </c>
      <c r="AP5" s="86" t="s">
        <v>295</v>
      </c>
      <c r="AQ5" s="86">
        <v>0</v>
      </c>
      <c r="AR5" s="86">
        <v>0</v>
      </c>
      <c r="AS5" s="86" t="s">
        <v>296</v>
      </c>
      <c r="AT5" s="86" t="s">
        <v>297</v>
      </c>
      <c r="AU5" s="86" t="s">
        <v>298</v>
      </c>
      <c r="AV5" s="86" t="s">
        <v>299</v>
      </c>
      <c r="AW5" s="86" t="s">
        <v>300</v>
      </c>
      <c r="AX5" s="86" t="s">
        <v>301</v>
      </c>
      <c r="AY5" s="86" t="s">
        <v>302</v>
      </c>
      <c r="AZ5" s="89" t="s">
        <v>303</v>
      </c>
      <c r="BA5">
        <v>1</v>
      </c>
      <c r="BB5" s="85" t="str">
        <f>REPLACE(INDEX(GroupVertices[Group],MATCH(Edges[[#This Row],[Vertex 1]],GroupVertices[Vertex],0)),1,1,"")</f>
        <v>1</v>
      </c>
      <c r="BC5" s="85" t="str">
        <f>REPLACE(INDEX(GroupVertices[Group],MATCH(Edges[[#This Row],[Vertex 2]],GroupVertices[Vertex],0)),1,1,"")</f>
        <v>1</v>
      </c>
      <c r="BD5" s="51">
        <v>2</v>
      </c>
      <c r="BE5" s="52">
        <v>4.761904761904762</v>
      </c>
      <c r="BF5" s="51">
        <v>0</v>
      </c>
      <c r="BG5" s="52">
        <v>0</v>
      </c>
      <c r="BH5" s="51">
        <v>0</v>
      </c>
      <c r="BI5" s="52">
        <v>0</v>
      </c>
      <c r="BJ5" s="51">
        <v>40</v>
      </c>
      <c r="BK5" s="52">
        <v>95.23809523809524</v>
      </c>
      <c r="BL5" s="51">
        <v>42</v>
      </c>
    </row>
    <row r="6" spans="1:64" ht="45">
      <c r="A6" s="84" t="s">
        <v>213</v>
      </c>
      <c r="B6" s="84" t="s">
        <v>213</v>
      </c>
      <c r="C6" s="53" t="s">
        <v>623</v>
      </c>
      <c r="D6" s="54">
        <v>3</v>
      </c>
      <c r="E6" s="65" t="s">
        <v>132</v>
      </c>
      <c r="F6" s="55">
        <v>35</v>
      </c>
      <c r="G6" s="53"/>
      <c r="H6" s="57"/>
      <c r="I6" s="56"/>
      <c r="J6" s="56"/>
      <c r="K6" s="36" t="s">
        <v>65</v>
      </c>
      <c r="L6" s="83">
        <v>6</v>
      </c>
      <c r="M6" s="83"/>
      <c r="N6" s="63"/>
      <c r="O6" s="86" t="s">
        <v>176</v>
      </c>
      <c r="P6" s="88">
        <v>43598.656481481485</v>
      </c>
      <c r="Q6" s="86" t="s">
        <v>234</v>
      </c>
      <c r="R6" s="89" t="s">
        <v>238</v>
      </c>
      <c r="S6" s="86" t="s">
        <v>240</v>
      </c>
      <c r="T6" s="86"/>
      <c r="U6" s="86"/>
      <c r="V6" s="89" t="s">
        <v>244</v>
      </c>
      <c r="W6" s="88">
        <v>43598.656481481485</v>
      </c>
      <c r="X6" s="89" t="s">
        <v>258</v>
      </c>
      <c r="Y6" s="86"/>
      <c r="Z6" s="86"/>
      <c r="AA6" s="92" t="s">
        <v>272</v>
      </c>
      <c r="AB6" s="86"/>
      <c r="AC6" s="86" t="b">
        <v>0</v>
      </c>
      <c r="AD6" s="86">
        <v>0</v>
      </c>
      <c r="AE6" s="92" t="s">
        <v>286</v>
      </c>
      <c r="AF6" s="86" t="b">
        <v>1</v>
      </c>
      <c r="AG6" s="86" t="s">
        <v>288</v>
      </c>
      <c r="AH6" s="86"/>
      <c r="AI6" s="92" t="s">
        <v>289</v>
      </c>
      <c r="AJ6" s="86" t="b">
        <v>0</v>
      </c>
      <c r="AK6" s="86">
        <v>0</v>
      </c>
      <c r="AL6" s="92" t="s">
        <v>286</v>
      </c>
      <c r="AM6" s="86" t="s">
        <v>292</v>
      </c>
      <c r="AN6" s="86" t="b">
        <v>0</v>
      </c>
      <c r="AO6" s="92" t="s">
        <v>272</v>
      </c>
      <c r="AP6" s="86" t="s">
        <v>176</v>
      </c>
      <c r="AQ6" s="86">
        <v>0</v>
      </c>
      <c r="AR6" s="86">
        <v>0</v>
      </c>
      <c r="AS6" s="86"/>
      <c r="AT6" s="86"/>
      <c r="AU6" s="86"/>
      <c r="AV6" s="86"/>
      <c r="AW6" s="86"/>
      <c r="AX6" s="86"/>
      <c r="AY6" s="86"/>
      <c r="AZ6" s="86"/>
      <c r="BA6">
        <v>1</v>
      </c>
      <c r="BB6" s="85" t="str">
        <f>REPLACE(INDEX(GroupVertices[Group],MATCH(Edges[[#This Row],[Vertex 1]],GroupVertices[Vertex],0)),1,1,"")</f>
        <v>3</v>
      </c>
      <c r="BC6" s="85" t="str">
        <f>REPLACE(INDEX(GroupVertices[Group],MATCH(Edges[[#This Row],[Vertex 2]],GroupVertices[Vertex],0)),1,1,"")</f>
        <v>3</v>
      </c>
      <c r="BD6" s="51">
        <v>1</v>
      </c>
      <c r="BE6" s="52">
        <v>25</v>
      </c>
      <c r="BF6" s="51">
        <v>0</v>
      </c>
      <c r="BG6" s="52">
        <v>0</v>
      </c>
      <c r="BH6" s="51">
        <v>0</v>
      </c>
      <c r="BI6" s="52">
        <v>0</v>
      </c>
      <c r="BJ6" s="51">
        <v>3</v>
      </c>
      <c r="BK6" s="52">
        <v>75</v>
      </c>
      <c r="BL6" s="51">
        <v>4</v>
      </c>
    </row>
    <row r="7" spans="1:64" ht="45">
      <c r="A7" s="84" t="s">
        <v>214</v>
      </c>
      <c r="B7" s="84" t="s">
        <v>229</v>
      </c>
      <c r="C7" s="53" t="s">
        <v>623</v>
      </c>
      <c r="D7" s="54">
        <v>3</v>
      </c>
      <c r="E7" s="65" t="s">
        <v>132</v>
      </c>
      <c r="F7" s="55">
        <v>35</v>
      </c>
      <c r="G7" s="53"/>
      <c r="H7" s="57"/>
      <c r="I7" s="56"/>
      <c r="J7" s="56"/>
      <c r="K7" s="36" t="s">
        <v>65</v>
      </c>
      <c r="L7" s="83">
        <v>7</v>
      </c>
      <c r="M7" s="83"/>
      <c r="N7" s="63"/>
      <c r="O7" s="86" t="s">
        <v>231</v>
      </c>
      <c r="P7" s="88">
        <v>43599.55358796296</v>
      </c>
      <c r="Q7" s="86" t="s">
        <v>235</v>
      </c>
      <c r="R7" s="86"/>
      <c r="S7" s="86"/>
      <c r="T7" s="86"/>
      <c r="U7" s="86"/>
      <c r="V7" s="89" t="s">
        <v>245</v>
      </c>
      <c r="W7" s="88">
        <v>43599.55358796296</v>
      </c>
      <c r="X7" s="89" t="s">
        <v>259</v>
      </c>
      <c r="Y7" s="86"/>
      <c r="Z7" s="86"/>
      <c r="AA7" s="92" t="s">
        <v>273</v>
      </c>
      <c r="AB7" s="92" t="s">
        <v>285</v>
      </c>
      <c r="AC7" s="86" t="b">
        <v>0</v>
      </c>
      <c r="AD7" s="86">
        <v>2</v>
      </c>
      <c r="AE7" s="92" t="s">
        <v>287</v>
      </c>
      <c r="AF7" s="86" t="b">
        <v>0</v>
      </c>
      <c r="AG7" s="86" t="s">
        <v>288</v>
      </c>
      <c r="AH7" s="86"/>
      <c r="AI7" s="92" t="s">
        <v>286</v>
      </c>
      <c r="AJ7" s="86" t="b">
        <v>0</v>
      </c>
      <c r="AK7" s="86">
        <v>0</v>
      </c>
      <c r="AL7" s="92" t="s">
        <v>286</v>
      </c>
      <c r="AM7" s="86" t="s">
        <v>291</v>
      </c>
      <c r="AN7" s="86" t="b">
        <v>0</v>
      </c>
      <c r="AO7" s="92" t="s">
        <v>285</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c r="BE7" s="52"/>
      <c r="BF7" s="51"/>
      <c r="BG7" s="52"/>
      <c r="BH7" s="51"/>
      <c r="BI7" s="52"/>
      <c r="BJ7" s="51"/>
      <c r="BK7" s="52"/>
      <c r="BL7" s="51"/>
    </row>
    <row r="8" spans="1:64" ht="45">
      <c r="A8" s="84" t="s">
        <v>214</v>
      </c>
      <c r="B8" s="84" t="s">
        <v>230</v>
      </c>
      <c r="C8" s="53" t="s">
        <v>623</v>
      </c>
      <c r="D8" s="54">
        <v>3</v>
      </c>
      <c r="E8" s="65" t="s">
        <v>132</v>
      </c>
      <c r="F8" s="55">
        <v>35</v>
      </c>
      <c r="G8" s="53"/>
      <c r="H8" s="57"/>
      <c r="I8" s="56"/>
      <c r="J8" s="56"/>
      <c r="K8" s="36" t="s">
        <v>65</v>
      </c>
      <c r="L8" s="83">
        <v>8</v>
      </c>
      <c r="M8" s="83"/>
      <c r="N8" s="63"/>
      <c r="O8" s="86" t="s">
        <v>232</v>
      </c>
      <c r="P8" s="88">
        <v>43599.55358796296</v>
      </c>
      <c r="Q8" s="86" t="s">
        <v>235</v>
      </c>
      <c r="R8" s="86"/>
      <c r="S8" s="86"/>
      <c r="T8" s="86"/>
      <c r="U8" s="86"/>
      <c r="V8" s="89" t="s">
        <v>245</v>
      </c>
      <c r="W8" s="88">
        <v>43599.55358796296</v>
      </c>
      <c r="X8" s="89" t="s">
        <v>259</v>
      </c>
      <c r="Y8" s="86"/>
      <c r="Z8" s="86"/>
      <c r="AA8" s="92" t="s">
        <v>273</v>
      </c>
      <c r="AB8" s="92" t="s">
        <v>285</v>
      </c>
      <c r="AC8" s="86" t="b">
        <v>0</v>
      </c>
      <c r="AD8" s="86">
        <v>2</v>
      </c>
      <c r="AE8" s="92" t="s">
        <v>287</v>
      </c>
      <c r="AF8" s="86" t="b">
        <v>0</v>
      </c>
      <c r="AG8" s="86" t="s">
        <v>288</v>
      </c>
      <c r="AH8" s="86"/>
      <c r="AI8" s="92" t="s">
        <v>286</v>
      </c>
      <c r="AJ8" s="86" t="b">
        <v>0</v>
      </c>
      <c r="AK8" s="86">
        <v>0</v>
      </c>
      <c r="AL8" s="92" t="s">
        <v>286</v>
      </c>
      <c r="AM8" s="86" t="s">
        <v>291</v>
      </c>
      <c r="AN8" s="86" t="b">
        <v>0</v>
      </c>
      <c r="AO8" s="92" t="s">
        <v>285</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0</v>
      </c>
      <c r="BE8" s="52">
        <v>0</v>
      </c>
      <c r="BF8" s="51">
        <v>1</v>
      </c>
      <c r="BG8" s="52">
        <v>8.333333333333334</v>
      </c>
      <c r="BH8" s="51">
        <v>0</v>
      </c>
      <c r="BI8" s="52">
        <v>0</v>
      </c>
      <c r="BJ8" s="51">
        <v>11</v>
      </c>
      <c r="BK8" s="52">
        <v>91.66666666666667</v>
      </c>
      <c r="BL8" s="51">
        <v>12</v>
      </c>
    </row>
    <row r="9" spans="1:64" ht="45">
      <c r="A9" s="84" t="s">
        <v>215</v>
      </c>
      <c r="B9" s="84" t="s">
        <v>212</v>
      </c>
      <c r="C9" s="53" t="s">
        <v>623</v>
      </c>
      <c r="D9" s="54">
        <v>3</v>
      </c>
      <c r="E9" s="65" t="s">
        <v>132</v>
      </c>
      <c r="F9" s="55">
        <v>35</v>
      </c>
      <c r="G9" s="53"/>
      <c r="H9" s="57"/>
      <c r="I9" s="56"/>
      <c r="J9" s="56"/>
      <c r="K9" s="36" t="s">
        <v>65</v>
      </c>
      <c r="L9" s="83">
        <v>9</v>
      </c>
      <c r="M9" s="83"/>
      <c r="N9" s="63"/>
      <c r="O9" s="86" t="s">
        <v>231</v>
      </c>
      <c r="P9" s="88">
        <v>43599.61344907407</v>
      </c>
      <c r="Q9" s="86" t="s">
        <v>236</v>
      </c>
      <c r="R9" s="86"/>
      <c r="S9" s="86"/>
      <c r="T9" s="86" t="s">
        <v>242</v>
      </c>
      <c r="U9" s="86"/>
      <c r="V9" s="89" t="s">
        <v>246</v>
      </c>
      <c r="W9" s="88">
        <v>43599.61344907407</v>
      </c>
      <c r="X9" s="89" t="s">
        <v>260</v>
      </c>
      <c r="Y9" s="86"/>
      <c r="Z9" s="86"/>
      <c r="AA9" s="92" t="s">
        <v>274</v>
      </c>
      <c r="AB9" s="86"/>
      <c r="AC9" s="86" t="b">
        <v>0</v>
      </c>
      <c r="AD9" s="86">
        <v>0</v>
      </c>
      <c r="AE9" s="92" t="s">
        <v>286</v>
      </c>
      <c r="AF9" s="86" t="b">
        <v>0</v>
      </c>
      <c r="AG9" s="86" t="s">
        <v>288</v>
      </c>
      <c r="AH9" s="86"/>
      <c r="AI9" s="92" t="s">
        <v>286</v>
      </c>
      <c r="AJ9" s="86" t="b">
        <v>0</v>
      </c>
      <c r="AK9" s="86">
        <v>259</v>
      </c>
      <c r="AL9" s="92" t="s">
        <v>271</v>
      </c>
      <c r="AM9" s="86" t="s">
        <v>293</v>
      </c>
      <c r="AN9" s="86" t="b">
        <v>0</v>
      </c>
      <c r="AO9" s="92" t="s">
        <v>271</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2</v>
      </c>
      <c r="BE9" s="52">
        <v>10.526315789473685</v>
      </c>
      <c r="BF9" s="51">
        <v>0</v>
      </c>
      <c r="BG9" s="52">
        <v>0</v>
      </c>
      <c r="BH9" s="51">
        <v>0</v>
      </c>
      <c r="BI9" s="52">
        <v>0</v>
      </c>
      <c r="BJ9" s="51">
        <v>17</v>
      </c>
      <c r="BK9" s="52">
        <v>89.47368421052632</v>
      </c>
      <c r="BL9" s="51">
        <v>19</v>
      </c>
    </row>
    <row r="10" spans="1:64" ht="45">
      <c r="A10" s="84" t="s">
        <v>216</v>
      </c>
      <c r="B10" s="84" t="s">
        <v>212</v>
      </c>
      <c r="C10" s="53" t="s">
        <v>623</v>
      </c>
      <c r="D10" s="54">
        <v>3</v>
      </c>
      <c r="E10" s="65" t="s">
        <v>132</v>
      </c>
      <c r="F10" s="55">
        <v>35</v>
      </c>
      <c r="G10" s="53"/>
      <c r="H10" s="57"/>
      <c r="I10" s="56"/>
      <c r="J10" s="56"/>
      <c r="K10" s="36" t="s">
        <v>65</v>
      </c>
      <c r="L10" s="83">
        <v>10</v>
      </c>
      <c r="M10" s="83"/>
      <c r="N10" s="63"/>
      <c r="O10" s="86" t="s">
        <v>231</v>
      </c>
      <c r="P10" s="88">
        <v>43600.15881944444</v>
      </c>
      <c r="Q10" s="86" t="s">
        <v>236</v>
      </c>
      <c r="R10" s="86"/>
      <c r="S10" s="86"/>
      <c r="T10" s="86" t="s">
        <v>242</v>
      </c>
      <c r="U10" s="86"/>
      <c r="V10" s="89" t="s">
        <v>247</v>
      </c>
      <c r="W10" s="88">
        <v>43600.15881944444</v>
      </c>
      <c r="X10" s="89" t="s">
        <v>261</v>
      </c>
      <c r="Y10" s="86"/>
      <c r="Z10" s="86"/>
      <c r="AA10" s="92" t="s">
        <v>275</v>
      </c>
      <c r="AB10" s="86"/>
      <c r="AC10" s="86" t="b">
        <v>0</v>
      </c>
      <c r="AD10" s="86">
        <v>0</v>
      </c>
      <c r="AE10" s="92" t="s">
        <v>286</v>
      </c>
      <c r="AF10" s="86" t="b">
        <v>0</v>
      </c>
      <c r="AG10" s="86" t="s">
        <v>288</v>
      </c>
      <c r="AH10" s="86"/>
      <c r="AI10" s="92" t="s">
        <v>286</v>
      </c>
      <c r="AJ10" s="86" t="b">
        <v>0</v>
      </c>
      <c r="AK10" s="86">
        <v>259</v>
      </c>
      <c r="AL10" s="92" t="s">
        <v>271</v>
      </c>
      <c r="AM10" s="86" t="s">
        <v>293</v>
      </c>
      <c r="AN10" s="86" t="b">
        <v>0</v>
      </c>
      <c r="AO10" s="92" t="s">
        <v>271</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2</v>
      </c>
      <c r="BE10" s="52">
        <v>10.526315789473685</v>
      </c>
      <c r="BF10" s="51">
        <v>0</v>
      </c>
      <c r="BG10" s="52">
        <v>0</v>
      </c>
      <c r="BH10" s="51">
        <v>0</v>
      </c>
      <c r="BI10" s="52">
        <v>0</v>
      </c>
      <c r="BJ10" s="51">
        <v>17</v>
      </c>
      <c r="BK10" s="52">
        <v>89.47368421052632</v>
      </c>
      <c r="BL10" s="51">
        <v>19</v>
      </c>
    </row>
    <row r="11" spans="1:64" ht="45">
      <c r="A11" s="84" t="s">
        <v>217</v>
      </c>
      <c r="B11" s="84" t="s">
        <v>217</v>
      </c>
      <c r="C11" s="53" t="s">
        <v>623</v>
      </c>
      <c r="D11" s="54">
        <v>3</v>
      </c>
      <c r="E11" s="65" t="s">
        <v>132</v>
      </c>
      <c r="F11" s="55">
        <v>35</v>
      </c>
      <c r="G11" s="53"/>
      <c r="H11" s="57"/>
      <c r="I11" s="56"/>
      <c r="J11" s="56"/>
      <c r="K11" s="36" t="s">
        <v>65</v>
      </c>
      <c r="L11" s="83">
        <v>11</v>
      </c>
      <c r="M11" s="83"/>
      <c r="N11" s="63"/>
      <c r="O11" s="86" t="s">
        <v>176</v>
      </c>
      <c r="P11" s="88">
        <v>43600.608761574076</v>
      </c>
      <c r="Q11" s="86" t="s">
        <v>237</v>
      </c>
      <c r="R11" s="89" t="s">
        <v>239</v>
      </c>
      <c r="S11" s="86" t="s">
        <v>240</v>
      </c>
      <c r="T11" s="86"/>
      <c r="U11" s="86"/>
      <c r="V11" s="89" t="s">
        <v>248</v>
      </c>
      <c r="W11" s="88">
        <v>43600.608761574076</v>
      </c>
      <c r="X11" s="89" t="s">
        <v>262</v>
      </c>
      <c r="Y11" s="86"/>
      <c r="Z11" s="86"/>
      <c r="AA11" s="92" t="s">
        <v>276</v>
      </c>
      <c r="AB11" s="86"/>
      <c r="AC11" s="86" t="b">
        <v>0</v>
      </c>
      <c r="AD11" s="86">
        <v>1</v>
      </c>
      <c r="AE11" s="92" t="s">
        <v>286</v>
      </c>
      <c r="AF11" s="86" t="b">
        <v>1</v>
      </c>
      <c r="AG11" s="86" t="s">
        <v>288</v>
      </c>
      <c r="AH11" s="86"/>
      <c r="AI11" s="92" t="s">
        <v>290</v>
      </c>
      <c r="AJ11" s="86" t="b">
        <v>0</v>
      </c>
      <c r="AK11" s="86">
        <v>0</v>
      </c>
      <c r="AL11" s="92" t="s">
        <v>286</v>
      </c>
      <c r="AM11" s="86" t="s">
        <v>293</v>
      </c>
      <c r="AN11" s="86" t="b">
        <v>0</v>
      </c>
      <c r="AO11" s="92" t="s">
        <v>276</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v>0</v>
      </c>
      <c r="BE11" s="52">
        <v>0</v>
      </c>
      <c r="BF11" s="51">
        <v>0</v>
      </c>
      <c r="BG11" s="52">
        <v>0</v>
      </c>
      <c r="BH11" s="51">
        <v>0</v>
      </c>
      <c r="BI11" s="52">
        <v>0</v>
      </c>
      <c r="BJ11" s="51">
        <v>5</v>
      </c>
      <c r="BK11" s="52">
        <v>100</v>
      </c>
      <c r="BL11" s="51">
        <v>5</v>
      </c>
    </row>
    <row r="12" spans="1:64" ht="45">
      <c r="A12" s="84" t="s">
        <v>218</v>
      </c>
      <c r="B12" s="84" t="s">
        <v>212</v>
      </c>
      <c r="C12" s="53" t="s">
        <v>623</v>
      </c>
      <c r="D12" s="54">
        <v>3</v>
      </c>
      <c r="E12" s="65" t="s">
        <v>132</v>
      </c>
      <c r="F12" s="55">
        <v>35</v>
      </c>
      <c r="G12" s="53"/>
      <c r="H12" s="57"/>
      <c r="I12" s="56"/>
      <c r="J12" s="56"/>
      <c r="K12" s="36" t="s">
        <v>65</v>
      </c>
      <c r="L12" s="83">
        <v>12</v>
      </c>
      <c r="M12" s="83"/>
      <c r="N12" s="63"/>
      <c r="O12" s="86" t="s">
        <v>231</v>
      </c>
      <c r="P12" s="88">
        <v>43601.09018518519</v>
      </c>
      <c r="Q12" s="86" t="s">
        <v>236</v>
      </c>
      <c r="R12" s="86"/>
      <c r="S12" s="86"/>
      <c r="T12" s="86" t="s">
        <v>242</v>
      </c>
      <c r="U12" s="86"/>
      <c r="V12" s="89" t="s">
        <v>249</v>
      </c>
      <c r="W12" s="88">
        <v>43601.09018518519</v>
      </c>
      <c r="X12" s="89" t="s">
        <v>263</v>
      </c>
      <c r="Y12" s="86"/>
      <c r="Z12" s="86"/>
      <c r="AA12" s="92" t="s">
        <v>277</v>
      </c>
      <c r="AB12" s="86"/>
      <c r="AC12" s="86" t="b">
        <v>0</v>
      </c>
      <c r="AD12" s="86">
        <v>0</v>
      </c>
      <c r="AE12" s="92" t="s">
        <v>286</v>
      </c>
      <c r="AF12" s="86" t="b">
        <v>0</v>
      </c>
      <c r="AG12" s="86" t="s">
        <v>288</v>
      </c>
      <c r="AH12" s="86"/>
      <c r="AI12" s="92" t="s">
        <v>286</v>
      </c>
      <c r="AJ12" s="86" t="b">
        <v>0</v>
      </c>
      <c r="AK12" s="86">
        <v>262</v>
      </c>
      <c r="AL12" s="92" t="s">
        <v>271</v>
      </c>
      <c r="AM12" s="86" t="s">
        <v>294</v>
      </c>
      <c r="AN12" s="86" t="b">
        <v>0</v>
      </c>
      <c r="AO12" s="92" t="s">
        <v>271</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2</v>
      </c>
      <c r="BE12" s="52">
        <v>10.526315789473685</v>
      </c>
      <c r="BF12" s="51">
        <v>0</v>
      </c>
      <c r="BG12" s="52">
        <v>0</v>
      </c>
      <c r="BH12" s="51">
        <v>0</v>
      </c>
      <c r="BI12" s="52">
        <v>0</v>
      </c>
      <c r="BJ12" s="51">
        <v>17</v>
      </c>
      <c r="BK12" s="52">
        <v>89.47368421052632</v>
      </c>
      <c r="BL12" s="51">
        <v>19</v>
      </c>
    </row>
    <row r="13" spans="1:64" ht="45">
      <c r="A13" s="84" t="s">
        <v>219</v>
      </c>
      <c r="B13" s="84" t="s">
        <v>212</v>
      </c>
      <c r="C13" s="53" t="s">
        <v>623</v>
      </c>
      <c r="D13" s="54">
        <v>3</v>
      </c>
      <c r="E13" s="65" t="s">
        <v>132</v>
      </c>
      <c r="F13" s="55">
        <v>35</v>
      </c>
      <c r="G13" s="53"/>
      <c r="H13" s="57"/>
      <c r="I13" s="56"/>
      <c r="J13" s="56"/>
      <c r="K13" s="36" t="s">
        <v>65</v>
      </c>
      <c r="L13" s="83">
        <v>13</v>
      </c>
      <c r="M13" s="83"/>
      <c r="N13" s="63"/>
      <c r="O13" s="86" t="s">
        <v>231</v>
      </c>
      <c r="P13" s="88">
        <v>43601.1562962963</v>
      </c>
      <c r="Q13" s="86" t="s">
        <v>236</v>
      </c>
      <c r="R13" s="86"/>
      <c r="S13" s="86"/>
      <c r="T13" s="86" t="s">
        <v>242</v>
      </c>
      <c r="U13" s="86"/>
      <c r="V13" s="89" t="s">
        <v>250</v>
      </c>
      <c r="W13" s="88">
        <v>43601.1562962963</v>
      </c>
      <c r="X13" s="89" t="s">
        <v>264</v>
      </c>
      <c r="Y13" s="86"/>
      <c r="Z13" s="86"/>
      <c r="AA13" s="92" t="s">
        <v>278</v>
      </c>
      <c r="AB13" s="86"/>
      <c r="AC13" s="86" t="b">
        <v>0</v>
      </c>
      <c r="AD13" s="86">
        <v>0</v>
      </c>
      <c r="AE13" s="92" t="s">
        <v>286</v>
      </c>
      <c r="AF13" s="86" t="b">
        <v>0</v>
      </c>
      <c r="AG13" s="86" t="s">
        <v>288</v>
      </c>
      <c r="AH13" s="86"/>
      <c r="AI13" s="92" t="s">
        <v>286</v>
      </c>
      <c r="AJ13" s="86" t="b">
        <v>0</v>
      </c>
      <c r="AK13" s="86">
        <v>262</v>
      </c>
      <c r="AL13" s="92" t="s">
        <v>271</v>
      </c>
      <c r="AM13" s="86" t="s">
        <v>293</v>
      </c>
      <c r="AN13" s="86" t="b">
        <v>0</v>
      </c>
      <c r="AO13" s="92" t="s">
        <v>271</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2</v>
      </c>
      <c r="BE13" s="52">
        <v>10.526315789473685</v>
      </c>
      <c r="BF13" s="51">
        <v>0</v>
      </c>
      <c r="BG13" s="52">
        <v>0</v>
      </c>
      <c r="BH13" s="51">
        <v>0</v>
      </c>
      <c r="BI13" s="52">
        <v>0</v>
      </c>
      <c r="BJ13" s="51">
        <v>17</v>
      </c>
      <c r="BK13" s="52">
        <v>89.47368421052632</v>
      </c>
      <c r="BL13" s="51">
        <v>19</v>
      </c>
    </row>
    <row r="14" spans="1:64" ht="45">
      <c r="A14" s="84" t="s">
        <v>220</v>
      </c>
      <c r="B14" s="84" t="s">
        <v>212</v>
      </c>
      <c r="C14" s="53" t="s">
        <v>623</v>
      </c>
      <c r="D14" s="54">
        <v>3</v>
      </c>
      <c r="E14" s="65" t="s">
        <v>132</v>
      </c>
      <c r="F14" s="55">
        <v>35</v>
      </c>
      <c r="G14" s="53"/>
      <c r="H14" s="57"/>
      <c r="I14" s="56"/>
      <c r="J14" s="56"/>
      <c r="K14" s="36" t="s">
        <v>65</v>
      </c>
      <c r="L14" s="83">
        <v>14</v>
      </c>
      <c r="M14" s="83"/>
      <c r="N14" s="63"/>
      <c r="O14" s="86" t="s">
        <v>231</v>
      </c>
      <c r="P14" s="88">
        <v>43601.337002314816</v>
      </c>
      <c r="Q14" s="86" t="s">
        <v>236</v>
      </c>
      <c r="R14" s="86"/>
      <c r="S14" s="86"/>
      <c r="T14" s="86" t="s">
        <v>242</v>
      </c>
      <c r="U14" s="86"/>
      <c r="V14" s="89" t="s">
        <v>251</v>
      </c>
      <c r="W14" s="88">
        <v>43601.337002314816</v>
      </c>
      <c r="X14" s="89" t="s">
        <v>265</v>
      </c>
      <c r="Y14" s="86"/>
      <c r="Z14" s="86"/>
      <c r="AA14" s="92" t="s">
        <v>279</v>
      </c>
      <c r="AB14" s="86"/>
      <c r="AC14" s="86" t="b">
        <v>0</v>
      </c>
      <c r="AD14" s="86">
        <v>0</v>
      </c>
      <c r="AE14" s="92" t="s">
        <v>286</v>
      </c>
      <c r="AF14" s="86" t="b">
        <v>0</v>
      </c>
      <c r="AG14" s="86" t="s">
        <v>288</v>
      </c>
      <c r="AH14" s="86"/>
      <c r="AI14" s="92" t="s">
        <v>286</v>
      </c>
      <c r="AJ14" s="86" t="b">
        <v>0</v>
      </c>
      <c r="AK14" s="86">
        <v>264</v>
      </c>
      <c r="AL14" s="92" t="s">
        <v>271</v>
      </c>
      <c r="AM14" s="86" t="s">
        <v>293</v>
      </c>
      <c r="AN14" s="86" t="b">
        <v>0</v>
      </c>
      <c r="AO14" s="92" t="s">
        <v>271</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2</v>
      </c>
      <c r="BE14" s="52">
        <v>10.526315789473685</v>
      </c>
      <c r="BF14" s="51">
        <v>0</v>
      </c>
      <c r="BG14" s="52">
        <v>0</v>
      </c>
      <c r="BH14" s="51">
        <v>0</v>
      </c>
      <c r="BI14" s="52">
        <v>0</v>
      </c>
      <c r="BJ14" s="51">
        <v>17</v>
      </c>
      <c r="BK14" s="52">
        <v>89.47368421052632</v>
      </c>
      <c r="BL14" s="51">
        <v>19</v>
      </c>
    </row>
    <row r="15" spans="1:64" ht="45">
      <c r="A15" s="84" t="s">
        <v>221</v>
      </c>
      <c r="B15" s="84" t="s">
        <v>212</v>
      </c>
      <c r="C15" s="53" t="s">
        <v>623</v>
      </c>
      <c r="D15" s="54">
        <v>3</v>
      </c>
      <c r="E15" s="65" t="s">
        <v>132</v>
      </c>
      <c r="F15" s="55">
        <v>35</v>
      </c>
      <c r="G15" s="53"/>
      <c r="H15" s="57"/>
      <c r="I15" s="56"/>
      <c r="J15" s="56"/>
      <c r="K15" s="36" t="s">
        <v>65</v>
      </c>
      <c r="L15" s="83">
        <v>15</v>
      </c>
      <c r="M15" s="83"/>
      <c r="N15" s="63"/>
      <c r="O15" s="86" t="s">
        <v>231</v>
      </c>
      <c r="P15" s="88">
        <v>43602.19872685185</v>
      </c>
      <c r="Q15" s="86" t="s">
        <v>236</v>
      </c>
      <c r="R15" s="86"/>
      <c r="S15" s="86"/>
      <c r="T15" s="86" t="s">
        <v>242</v>
      </c>
      <c r="U15" s="86"/>
      <c r="V15" s="89" t="s">
        <v>252</v>
      </c>
      <c r="W15" s="88">
        <v>43602.19872685185</v>
      </c>
      <c r="X15" s="89" t="s">
        <v>266</v>
      </c>
      <c r="Y15" s="86"/>
      <c r="Z15" s="86"/>
      <c r="AA15" s="92" t="s">
        <v>280</v>
      </c>
      <c r="AB15" s="86"/>
      <c r="AC15" s="86" t="b">
        <v>0</v>
      </c>
      <c r="AD15" s="86">
        <v>0</v>
      </c>
      <c r="AE15" s="92" t="s">
        <v>286</v>
      </c>
      <c r="AF15" s="86" t="b">
        <v>0</v>
      </c>
      <c r="AG15" s="86" t="s">
        <v>288</v>
      </c>
      <c r="AH15" s="86"/>
      <c r="AI15" s="92" t="s">
        <v>286</v>
      </c>
      <c r="AJ15" s="86" t="b">
        <v>0</v>
      </c>
      <c r="AK15" s="86">
        <v>264</v>
      </c>
      <c r="AL15" s="92" t="s">
        <v>271</v>
      </c>
      <c r="AM15" s="86" t="s">
        <v>293</v>
      </c>
      <c r="AN15" s="86" t="b">
        <v>0</v>
      </c>
      <c r="AO15" s="92" t="s">
        <v>271</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2</v>
      </c>
      <c r="BE15" s="52">
        <v>10.526315789473685</v>
      </c>
      <c r="BF15" s="51">
        <v>0</v>
      </c>
      <c r="BG15" s="52">
        <v>0</v>
      </c>
      <c r="BH15" s="51">
        <v>0</v>
      </c>
      <c r="BI15" s="52">
        <v>0</v>
      </c>
      <c r="BJ15" s="51">
        <v>17</v>
      </c>
      <c r="BK15" s="52">
        <v>89.47368421052632</v>
      </c>
      <c r="BL15" s="51">
        <v>19</v>
      </c>
    </row>
    <row r="16" spans="1:64" ht="45">
      <c r="A16" s="84" t="s">
        <v>222</v>
      </c>
      <c r="B16" s="84" t="s">
        <v>212</v>
      </c>
      <c r="C16" s="53" t="s">
        <v>623</v>
      </c>
      <c r="D16" s="54">
        <v>3</v>
      </c>
      <c r="E16" s="65" t="s">
        <v>132</v>
      </c>
      <c r="F16" s="55">
        <v>35</v>
      </c>
      <c r="G16" s="53"/>
      <c r="H16" s="57"/>
      <c r="I16" s="56"/>
      <c r="J16" s="56"/>
      <c r="K16" s="36" t="s">
        <v>65</v>
      </c>
      <c r="L16" s="83">
        <v>16</v>
      </c>
      <c r="M16" s="83"/>
      <c r="N16" s="63"/>
      <c r="O16" s="86" t="s">
        <v>231</v>
      </c>
      <c r="P16" s="88">
        <v>43602.35165509259</v>
      </c>
      <c r="Q16" s="86" t="s">
        <v>236</v>
      </c>
      <c r="R16" s="86"/>
      <c r="S16" s="86"/>
      <c r="T16" s="86" t="s">
        <v>242</v>
      </c>
      <c r="U16" s="86"/>
      <c r="V16" s="89" t="s">
        <v>253</v>
      </c>
      <c r="W16" s="88">
        <v>43602.35165509259</v>
      </c>
      <c r="X16" s="89" t="s">
        <v>267</v>
      </c>
      <c r="Y16" s="86"/>
      <c r="Z16" s="86"/>
      <c r="AA16" s="92" t="s">
        <v>281</v>
      </c>
      <c r="AB16" s="86"/>
      <c r="AC16" s="86" t="b">
        <v>0</v>
      </c>
      <c r="AD16" s="86">
        <v>0</v>
      </c>
      <c r="AE16" s="92" t="s">
        <v>286</v>
      </c>
      <c r="AF16" s="86" t="b">
        <v>0</v>
      </c>
      <c r="AG16" s="86" t="s">
        <v>288</v>
      </c>
      <c r="AH16" s="86"/>
      <c r="AI16" s="92" t="s">
        <v>286</v>
      </c>
      <c r="AJ16" s="86" t="b">
        <v>0</v>
      </c>
      <c r="AK16" s="86">
        <v>265</v>
      </c>
      <c r="AL16" s="92" t="s">
        <v>271</v>
      </c>
      <c r="AM16" s="86" t="s">
        <v>294</v>
      </c>
      <c r="AN16" s="86" t="b">
        <v>0</v>
      </c>
      <c r="AO16" s="92" t="s">
        <v>271</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2</v>
      </c>
      <c r="BE16" s="52">
        <v>10.526315789473685</v>
      </c>
      <c r="BF16" s="51">
        <v>0</v>
      </c>
      <c r="BG16" s="52">
        <v>0</v>
      </c>
      <c r="BH16" s="51">
        <v>0</v>
      </c>
      <c r="BI16" s="52">
        <v>0</v>
      </c>
      <c r="BJ16" s="51">
        <v>17</v>
      </c>
      <c r="BK16" s="52">
        <v>89.47368421052632</v>
      </c>
      <c r="BL16" s="51">
        <v>19</v>
      </c>
    </row>
    <row r="17" spans="1:64" ht="45">
      <c r="A17" s="84" t="s">
        <v>223</v>
      </c>
      <c r="B17" s="84" t="s">
        <v>212</v>
      </c>
      <c r="C17" s="53" t="s">
        <v>623</v>
      </c>
      <c r="D17" s="54">
        <v>3</v>
      </c>
      <c r="E17" s="65" t="s">
        <v>132</v>
      </c>
      <c r="F17" s="55">
        <v>35</v>
      </c>
      <c r="G17" s="53"/>
      <c r="H17" s="57"/>
      <c r="I17" s="56"/>
      <c r="J17" s="56"/>
      <c r="K17" s="36" t="s">
        <v>65</v>
      </c>
      <c r="L17" s="83">
        <v>17</v>
      </c>
      <c r="M17" s="83"/>
      <c r="N17" s="63"/>
      <c r="O17" s="86" t="s">
        <v>231</v>
      </c>
      <c r="P17" s="88">
        <v>43603.3834375</v>
      </c>
      <c r="Q17" s="86" t="s">
        <v>236</v>
      </c>
      <c r="R17" s="86"/>
      <c r="S17" s="86"/>
      <c r="T17" s="86" t="s">
        <v>242</v>
      </c>
      <c r="U17" s="86"/>
      <c r="V17" s="89" t="s">
        <v>254</v>
      </c>
      <c r="W17" s="88">
        <v>43603.3834375</v>
      </c>
      <c r="X17" s="89" t="s">
        <v>268</v>
      </c>
      <c r="Y17" s="86"/>
      <c r="Z17" s="86"/>
      <c r="AA17" s="92" t="s">
        <v>282</v>
      </c>
      <c r="AB17" s="86"/>
      <c r="AC17" s="86" t="b">
        <v>0</v>
      </c>
      <c r="AD17" s="86">
        <v>0</v>
      </c>
      <c r="AE17" s="92" t="s">
        <v>286</v>
      </c>
      <c r="AF17" s="86" t="b">
        <v>0</v>
      </c>
      <c r="AG17" s="86" t="s">
        <v>288</v>
      </c>
      <c r="AH17" s="86"/>
      <c r="AI17" s="92" t="s">
        <v>286</v>
      </c>
      <c r="AJ17" s="86" t="b">
        <v>0</v>
      </c>
      <c r="AK17" s="86">
        <v>266</v>
      </c>
      <c r="AL17" s="92" t="s">
        <v>271</v>
      </c>
      <c r="AM17" s="86" t="s">
        <v>293</v>
      </c>
      <c r="AN17" s="86" t="b">
        <v>0</v>
      </c>
      <c r="AO17" s="92" t="s">
        <v>271</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2</v>
      </c>
      <c r="BE17" s="52">
        <v>10.526315789473685</v>
      </c>
      <c r="BF17" s="51">
        <v>0</v>
      </c>
      <c r="BG17" s="52">
        <v>0</v>
      </c>
      <c r="BH17" s="51">
        <v>0</v>
      </c>
      <c r="BI17" s="52">
        <v>0</v>
      </c>
      <c r="BJ17" s="51">
        <v>17</v>
      </c>
      <c r="BK17" s="52">
        <v>89.47368421052632</v>
      </c>
      <c r="BL17" s="51">
        <v>19</v>
      </c>
    </row>
    <row r="18" spans="1:64" ht="45">
      <c r="A18" s="84" t="s">
        <v>224</v>
      </c>
      <c r="B18" s="84" t="s">
        <v>212</v>
      </c>
      <c r="C18" s="53" t="s">
        <v>623</v>
      </c>
      <c r="D18" s="54">
        <v>3</v>
      </c>
      <c r="E18" s="65" t="s">
        <v>132</v>
      </c>
      <c r="F18" s="55">
        <v>35</v>
      </c>
      <c r="G18" s="53"/>
      <c r="H18" s="57"/>
      <c r="I18" s="56"/>
      <c r="J18" s="56"/>
      <c r="K18" s="36" t="s">
        <v>65</v>
      </c>
      <c r="L18" s="83">
        <v>18</v>
      </c>
      <c r="M18" s="83"/>
      <c r="N18" s="63"/>
      <c r="O18" s="86" t="s">
        <v>231</v>
      </c>
      <c r="P18" s="88">
        <v>43604.683344907404</v>
      </c>
      <c r="Q18" s="86" t="s">
        <v>236</v>
      </c>
      <c r="R18" s="86"/>
      <c r="S18" s="86"/>
      <c r="T18" s="86" t="s">
        <v>242</v>
      </c>
      <c r="U18" s="86"/>
      <c r="V18" s="89" t="s">
        <v>255</v>
      </c>
      <c r="W18" s="88">
        <v>43604.683344907404</v>
      </c>
      <c r="X18" s="89" t="s">
        <v>269</v>
      </c>
      <c r="Y18" s="86"/>
      <c r="Z18" s="86"/>
      <c r="AA18" s="92" t="s">
        <v>283</v>
      </c>
      <c r="AB18" s="86"/>
      <c r="AC18" s="86" t="b">
        <v>0</v>
      </c>
      <c r="AD18" s="86">
        <v>0</v>
      </c>
      <c r="AE18" s="92" t="s">
        <v>286</v>
      </c>
      <c r="AF18" s="86" t="b">
        <v>0</v>
      </c>
      <c r="AG18" s="86" t="s">
        <v>288</v>
      </c>
      <c r="AH18" s="86"/>
      <c r="AI18" s="92" t="s">
        <v>286</v>
      </c>
      <c r="AJ18" s="86" t="b">
        <v>0</v>
      </c>
      <c r="AK18" s="86">
        <v>267</v>
      </c>
      <c r="AL18" s="92" t="s">
        <v>271</v>
      </c>
      <c r="AM18" s="86" t="s">
        <v>293</v>
      </c>
      <c r="AN18" s="86" t="b">
        <v>0</v>
      </c>
      <c r="AO18" s="92" t="s">
        <v>271</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2</v>
      </c>
      <c r="BE18" s="52">
        <v>10.526315789473685</v>
      </c>
      <c r="BF18" s="51">
        <v>0</v>
      </c>
      <c r="BG18" s="52">
        <v>0</v>
      </c>
      <c r="BH18" s="51">
        <v>0</v>
      </c>
      <c r="BI18" s="52">
        <v>0</v>
      </c>
      <c r="BJ18" s="51">
        <v>17</v>
      </c>
      <c r="BK18" s="52">
        <v>89.47368421052632</v>
      </c>
      <c r="BL18" s="51">
        <v>19</v>
      </c>
    </row>
    <row r="19" spans="1:64" ht="45">
      <c r="A19" s="84" t="s">
        <v>225</v>
      </c>
      <c r="B19" s="84" t="s">
        <v>212</v>
      </c>
      <c r="C19" s="53" t="s">
        <v>623</v>
      </c>
      <c r="D19" s="54">
        <v>3</v>
      </c>
      <c r="E19" s="65" t="s">
        <v>132</v>
      </c>
      <c r="F19" s="55">
        <v>35</v>
      </c>
      <c r="G19" s="53"/>
      <c r="H19" s="57"/>
      <c r="I19" s="56"/>
      <c r="J19" s="56"/>
      <c r="K19" s="36" t="s">
        <v>65</v>
      </c>
      <c r="L19" s="83">
        <v>19</v>
      </c>
      <c r="M19" s="83"/>
      <c r="N19" s="63"/>
      <c r="O19" s="86" t="s">
        <v>231</v>
      </c>
      <c r="P19" s="88">
        <v>43605.61796296296</v>
      </c>
      <c r="Q19" s="86" t="s">
        <v>236</v>
      </c>
      <c r="R19" s="86"/>
      <c r="S19" s="86"/>
      <c r="T19" s="86" t="s">
        <v>242</v>
      </c>
      <c r="U19" s="86"/>
      <c r="V19" s="89" t="s">
        <v>256</v>
      </c>
      <c r="W19" s="88">
        <v>43605.61796296296</v>
      </c>
      <c r="X19" s="89" t="s">
        <v>270</v>
      </c>
      <c r="Y19" s="86"/>
      <c r="Z19" s="86"/>
      <c r="AA19" s="92" t="s">
        <v>284</v>
      </c>
      <c r="AB19" s="86"/>
      <c r="AC19" s="86" t="b">
        <v>0</v>
      </c>
      <c r="AD19" s="86">
        <v>0</v>
      </c>
      <c r="AE19" s="92" t="s">
        <v>286</v>
      </c>
      <c r="AF19" s="86" t="b">
        <v>0</v>
      </c>
      <c r="AG19" s="86" t="s">
        <v>288</v>
      </c>
      <c r="AH19" s="86"/>
      <c r="AI19" s="92" t="s">
        <v>286</v>
      </c>
      <c r="AJ19" s="86" t="b">
        <v>0</v>
      </c>
      <c r="AK19" s="86">
        <v>268</v>
      </c>
      <c r="AL19" s="92" t="s">
        <v>271</v>
      </c>
      <c r="AM19" s="86" t="s">
        <v>293</v>
      </c>
      <c r="AN19" s="86" t="b">
        <v>0</v>
      </c>
      <c r="AO19" s="92" t="s">
        <v>271</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2</v>
      </c>
      <c r="BE19" s="52">
        <v>10.526315789473685</v>
      </c>
      <c r="BF19" s="51">
        <v>0</v>
      </c>
      <c r="BG19" s="52">
        <v>0</v>
      </c>
      <c r="BH19" s="51">
        <v>0</v>
      </c>
      <c r="BI19" s="52">
        <v>0</v>
      </c>
      <c r="BJ19" s="51">
        <v>17</v>
      </c>
      <c r="BK19" s="52">
        <v>89.47368421052632</v>
      </c>
      <c r="BL19" s="51">
        <v>19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ErrorMessage="1" sqref="N2:N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Color" prompt="To select an optional edge color, right-click and select Select Color on the right-click menu." sqref="C3:C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Opacity" prompt="Enter an optional edge opacity between 0 (transparent) and 100 (opaque)." errorTitle="Invalid Edge Opacity" error="The optional edge opacity must be a whole number between 0 and 10." sqref="F3:F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showErrorMessage="1" promptTitle="Vertex 1 Name" prompt="Enter the name of the edge's first vertex." sqref="A3:A19"/>
    <dataValidation allowBlank="1" showInputMessage="1" showErrorMessage="1" promptTitle="Vertex 2 Name" prompt="Enter the name of the edge's second vertex." sqref="B3:B19"/>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
  </dataValidations>
  <hyperlinks>
    <hyperlink ref="R6" r:id="rId1" display="https://twitter.com/EliteSonicFan/status/1127673775850491911"/>
    <hyperlink ref="R11" r:id="rId2" display="https://twitter.com/famousmsft/status/1128453770940157952"/>
    <hyperlink ref="U3" r:id="rId3" display="https://pbs.twimg.com/media/D5yPCrPUUAAl7uh.jpg"/>
    <hyperlink ref="U4" r:id="rId4" display="https://pbs.twimg.com/media/D5yPCrPUUAAl7uh.jpg"/>
    <hyperlink ref="U5" r:id="rId5" display="https://pbs.twimg.com/media/D5yPCrPUUAAl7uh.jpg"/>
    <hyperlink ref="V3" r:id="rId6" display="https://pbs.twimg.com/media/D5yPCrPUUAAl7uh.jpg"/>
    <hyperlink ref="V4" r:id="rId7" display="https://pbs.twimg.com/media/D5yPCrPUUAAl7uh.jpg"/>
    <hyperlink ref="V5" r:id="rId8" display="https://pbs.twimg.com/media/D5yPCrPUUAAl7uh.jpg"/>
    <hyperlink ref="V6" r:id="rId9" display="http://pbs.twimg.com/profile_images/1124477374656057344/VBcvfz_a_normal.jpg"/>
    <hyperlink ref="V7" r:id="rId10" display="http://pbs.twimg.com/profile_images/1100090454840958977/u2vz-OiL_normal.jpg"/>
    <hyperlink ref="V8" r:id="rId11" display="http://pbs.twimg.com/profile_images/1100090454840958977/u2vz-OiL_normal.jpg"/>
    <hyperlink ref="V9" r:id="rId12" display="http://pbs.twimg.com/profile_images/1127515277279633408/PP-hlycT_normal.jpg"/>
    <hyperlink ref="V10" r:id="rId13" display="http://pbs.twimg.com/profile_images/1088997653113901056/OgAnfuM6_normal.jpg"/>
    <hyperlink ref="V11" r:id="rId14" display="http://pbs.twimg.com/profile_images/1120206376016338945/IEE1mooj_normal.jpg"/>
    <hyperlink ref="V12" r:id="rId15" display="http://pbs.twimg.com/profile_images/1128130607853096961/ESuVF5jk_normal.jpg"/>
    <hyperlink ref="V13" r:id="rId16" display="http://pbs.twimg.com/profile_images/934851268324966400/Nvps7yz-_normal.jpg"/>
    <hyperlink ref="V14" r:id="rId17" display="http://pbs.twimg.com/profile_images/1128929084082348032/XGdbX9MD_normal.jpg"/>
    <hyperlink ref="V15" r:id="rId18" display="http://pbs.twimg.com/profile_images/1067638884622725120/YxfIWN7h_normal.jpg"/>
    <hyperlink ref="V16" r:id="rId19" display="http://pbs.twimg.com/profile_images/798258048959713281/PPByUT-7_normal.jpg"/>
    <hyperlink ref="V17" r:id="rId20" display="http://pbs.twimg.com/profile_images/1129592561704800257/f3WdY9rS_normal.jpg"/>
    <hyperlink ref="V18" r:id="rId21" display="http://pbs.twimg.com/profile_images/1130060565215358977/yx8PrJCH_normal.jpg"/>
    <hyperlink ref="V19" r:id="rId22" display="http://pbs.twimg.com/profile_images/1061935190220582913/aOueSf4Z_normal.jpg"/>
    <hyperlink ref="X3" r:id="rId23" display="https://twitter.com/#!/_priyankacraina/status/1124931341911355394"/>
    <hyperlink ref="X4" r:id="rId24" display="https://twitter.com/#!/_priyankacraina/status/1124931341911355394"/>
    <hyperlink ref="X5" r:id="rId25" display="https://twitter.com/#!/_priyankacraina/status/1124931341911355394"/>
    <hyperlink ref="X6" r:id="rId26" display="https://twitter.com/#!/jaxpyishere/status/1127963043269189633"/>
    <hyperlink ref="X7" r:id="rId27" display="https://twitter.com/#!/sincerelyjadaa/status/1128288142589665286"/>
    <hyperlink ref="X8" r:id="rId28" display="https://twitter.com/#!/sincerelyjadaa/status/1128288142589665286"/>
    <hyperlink ref="X9" r:id="rId29" display="https://twitter.com/#!/zeba_t37/status/1128309836842553347"/>
    <hyperlink ref="X10" r:id="rId30" display="https://twitter.com/#!/sanjupa42574934/status/1128507470597492740"/>
    <hyperlink ref="X11" r:id="rId31" display="https://twitter.com/#!/dayupraba_ss/status/1128670524240830464"/>
    <hyperlink ref="X12" r:id="rId32" display="https://twitter.com/#!/nandyalaakshara/status/1128844988261908481"/>
    <hyperlink ref="X13" r:id="rId33" display="https://twitter.com/#!/priyabandre/status/1128868945472020480"/>
    <hyperlink ref="X14" r:id="rId34" display="https://twitter.com/#!/venkadeshvj1/status/1128934430049832960"/>
    <hyperlink ref="X15" r:id="rId35" display="https://twitter.com/#!/avishekraina3/status/1129246708267794432"/>
    <hyperlink ref="X16" r:id="rId36" display="https://twitter.com/#!/kksr1997/status/1129302129280147456"/>
    <hyperlink ref="X17" r:id="rId37" display="https://twitter.com/#!/heenakhurana19/status/1129676034692067329"/>
    <hyperlink ref="X18" r:id="rId38" display="https://twitter.com/#!/manishagoyal0/status/1130147105312452608"/>
    <hyperlink ref="X19" r:id="rId39" display="https://twitter.com/#!/akashkm56287993/status/1130485796861964288"/>
    <hyperlink ref="AZ3" r:id="rId40" display="https://api.twitter.com/1.1/geo/id/22aecab5acddee3b.json"/>
    <hyperlink ref="AZ4" r:id="rId41" display="https://api.twitter.com/1.1/geo/id/22aecab5acddee3b.json"/>
    <hyperlink ref="AZ5" r:id="rId42" display="https://api.twitter.com/1.1/geo/id/22aecab5acddee3b.json"/>
  </hyperlinks>
  <printOptions/>
  <pageMargins left="0.7" right="0.7" top="0.75" bottom="0.75" header="0.3" footer="0.3"/>
  <pageSetup horizontalDpi="600" verticalDpi="600" orientation="portrait" r:id="rId46"/>
  <legacyDrawing r:id="rId44"/>
  <tableParts>
    <tablePart r:id="rId4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590</v>
      </c>
      <c r="B1" s="13" t="s">
        <v>592</v>
      </c>
      <c r="C1" s="13" t="s">
        <v>593</v>
      </c>
      <c r="D1" s="13" t="s">
        <v>144</v>
      </c>
      <c r="E1" s="13" t="s">
        <v>595</v>
      </c>
      <c r="F1" s="13" t="s">
        <v>596</v>
      </c>
      <c r="G1" s="13" t="s">
        <v>597</v>
      </c>
    </row>
    <row r="2" spans="1:7" ht="15">
      <c r="A2" s="85" t="s">
        <v>516</v>
      </c>
      <c r="B2" s="85">
        <v>23</v>
      </c>
      <c r="C2" s="132">
        <v>0.09090909090909091</v>
      </c>
      <c r="D2" s="85" t="s">
        <v>594</v>
      </c>
      <c r="E2" s="85"/>
      <c r="F2" s="85"/>
      <c r="G2" s="85"/>
    </row>
    <row r="3" spans="1:7" ht="15">
      <c r="A3" s="85" t="s">
        <v>517</v>
      </c>
      <c r="B3" s="85">
        <v>1</v>
      </c>
      <c r="C3" s="132">
        <v>0.003952569169960474</v>
      </c>
      <c r="D3" s="85" t="s">
        <v>594</v>
      </c>
      <c r="E3" s="85"/>
      <c r="F3" s="85"/>
      <c r="G3" s="85"/>
    </row>
    <row r="4" spans="1:7" ht="15">
      <c r="A4" s="85" t="s">
        <v>518</v>
      </c>
      <c r="B4" s="85">
        <v>0</v>
      </c>
      <c r="C4" s="132">
        <v>0</v>
      </c>
      <c r="D4" s="85" t="s">
        <v>594</v>
      </c>
      <c r="E4" s="85"/>
      <c r="F4" s="85"/>
      <c r="G4" s="85"/>
    </row>
    <row r="5" spans="1:7" ht="15">
      <c r="A5" s="85" t="s">
        <v>519</v>
      </c>
      <c r="B5" s="85">
        <v>229</v>
      </c>
      <c r="C5" s="132">
        <v>0.9051383399209486</v>
      </c>
      <c r="D5" s="85" t="s">
        <v>594</v>
      </c>
      <c r="E5" s="85"/>
      <c r="F5" s="85"/>
      <c r="G5" s="85"/>
    </row>
    <row r="6" spans="1:7" ht="15">
      <c r="A6" s="85" t="s">
        <v>520</v>
      </c>
      <c r="B6" s="85">
        <v>253</v>
      </c>
      <c r="C6" s="132">
        <v>1</v>
      </c>
      <c r="D6" s="85" t="s">
        <v>594</v>
      </c>
      <c r="E6" s="85"/>
      <c r="F6" s="85"/>
      <c r="G6" s="85"/>
    </row>
    <row r="7" spans="1:7" ht="15">
      <c r="A7" s="91" t="s">
        <v>521</v>
      </c>
      <c r="B7" s="91">
        <v>11</v>
      </c>
      <c r="C7" s="133">
        <v>0.007529992521046684</v>
      </c>
      <c r="D7" s="91" t="s">
        <v>594</v>
      </c>
      <c r="E7" s="91" t="b">
        <v>1</v>
      </c>
      <c r="F7" s="91" t="b">
        <v>0</v>
      </c>
      <c r="G7" s="91" t="b">
        <v>0</v>
      </c>
    </row>
    <row r="8" spans="1:7" ht="15">
      <c r="A8" s="91" t="s">
        <v>522</v>
      </c>
      <c r="B8" s="91">
        <v>11</v>
      </c>
      <c r="C8" s="133">
        <v>0.007529992521046684</v>
      </c>
      <c r="D8" s="91" t="s">
        <v>594</v>
      </c>
      <c r="E8" s="91" t="b">
        <v>0</v>
      </c>
      <c r="F8" s="91" t="b">
        <v>0</v>
      </c>
      <c r="G8" s="91" t="b">
        <v>0</v>
      </c>
    </row>
    <row r="9" spans="1:7" ht="15">
      <c r="A9" s="91" t="s">
        <v>523</v>
      </c>
      <c r="B9" s="91">
        <v>11</v>
      </c>
      <c r="C9" s="133">
        <v>0.007529992521046684</v>
      </c>
      <c r="D9" s="91" t="s">
        <v>594</v>
      </c>
      <c r="E9" s="91" t="b">
        <v>0</v>
      </c>
      <c r="F9" s="91" t="b">
        <v>0</v>
      </c>
      <c r="G9" s="91" t="b">
        <v>0</v>
      </c>
    </row>
    <row r="10" spans="1:7" ht="15">
      <c r="A10" s="91" t="s">
        <v>524</v>
      </c>
      <c r="B10" s="91">
        <v>11</v>
      </c>
      <c r="C10" s="133">
        <v>0.007529992521046684</v>
      </c>
      <c r="D10" s="91" t="s">
        <v>594</v>
      </c>
      <c r="E10" s="91" t="b">
        <v>0</v>
      </c>
      <c r="F10" s="91" t="b">
        <v>0</v>
      </c>
      <c r="G10" s="91" t="b">
        <v>0</v>
      </c>
    </row>
    <row r="11" spans="1:7" ht="15">
      <c r="A11" s="91" t="s">
        <v>525</v>
      </c>
      <c r="B11" s="91">
        <v>11</v>
      </c>
      <c r="C11" s="133">
        <v>0.007529992521046684</v>
      </c>
      <c r="D11" s="91" t="s">
        <v>594</v>
      </c>
      <c r="E11" s="91" t="b">
        <v>0</v>
      </c>
      <c r="F11" s="91" t="b">
        <v>0</v>
      </c>
      <c r="G11" s="91" t="b">
        <v>0</v>
      </c>
    </row>
    <row r="12" spans="1:7" ht="15">
      <c r="A12" s="91" t="s">
        <v>527</v>
      </c>
      <c r="B12" s="91">
        <v>11</v>
      </c>
      <c r="C12" s="133">
        <v>0.007529992521046684</v>
      </c>
      <c r="D12" s="91" t="s">
        <v>594</v>
      </c>
      <c r="E12" s="91" t="b">
        <v>0</v>
      </c>
      <c r="F12" s="91" t="b">
        <v>0</v>
      </c>
      <c r="G12" s="91" t="b">
        <v>0</v>
      </c>
    </row>
    <row r="13" spans="1:7" ht="15">
      <c r="A13" s="91" t="s">
        <v>528</v>
      </c>
      <c r="B13" s="91">
        <v>11</v>
      </c>
      <c r="C13" s="133">
        <v>0.007529992521046684</v>
      </c>
      <c r="D13" s="91" t="s">
        <v>594</v>
      </c>
      <c r="E13" s="91" t="b">
        <v>0</v>
      </c>
      <c r="F13" s="91" t="b">
        <v>0</v>
      </c>
      <c r="G13" s="91" t="b">
        <v>0</v>
      </c>
    </row>
    <row r="14" spans="1:7" ht="15">
      <c r="A14" s="91" t="s">
        <v>529</v>
      </c>
      <c r="B14" s="91">
        <v>11</v>
      </c>
      <c r="C14" s="133">
        <v>0.007529992521046684</v>
      </c>
      <c r="D14" s="91" t="s">
        <v>594</v>
      </c>
      <c r="E14" s="91" t="b">
        <v>0</v>
      </c>
      <c r="F14" s="91" t="b">
        <v>0</v>
      </c>
      <c r="G14" s="91" t="b">
        <v>0</v>
      </c>
    </row>
    <row r="15" spans="1:7" ht="15">
      <c r="A15" s="91" t="s">
        <v>530</v>
      </c>
      <c r="B15" s="91">
        <v>11</v>
      </c>
      <c r="C15" s="133">
        <v>0.007529992521046684</v>
      </c>
      <c r="D15" s="91" t="s">
        <v>594</v>
      </c>
      <c r="E15" s="91" t="b">
        <v>1</v>
      </c>
      <c r="F15" s="91" t="b">
        <v>0</v>
      </c>
      <c r="G15" s="91" t="b">
        <v>0</v>
      </c>
    </row>
    <row r="16" spans="1:7" ht="15">
      <c r="A16" s="91" t="s">
        <v>212</v>
      </c>
      <c r="B16" s="91">
        <v>10</v>
      </c>
      <c r="C16" s="133">
        <v>0.009550852005113596</v>
      </c>
      <c r="D16" s="91" t="s">
        <v>594</v>
      </c>
      <c r="E16" s="91" t="b">
        <v>0</v>
      </c>
      <c r="F16" s="91" t="b">
        <v>0</v>
      </c>
      <c r="G16" s="91" t="b">
        <v>0</v>
      </c>
    </row>
    <row r="17" spans="1:7" ht="15">
      <c r="A17" s="91" t="s">
        <v>591</v>
      </c>
      <c r="B17" s="91">
        <v>10</v>
      </c>
      <c r="C17" s="133">
        <v>0.009550852005113596</v>
      </c>
      <c r="D17" s="91" t="s">
        <v>594</v>
      </c>
      <c r="E17" s="91" t="b">
        <v>0</v>
      </c>
      <c r="F17" s="91" t="b">
        <v>0</v>
      </c>
      <c r="G17" s="91" t="b">
        <v>0</v>
      </c>
    </row>
    <row r="18" spans="1:7" ht="15">
      <c r="A18" s="91" t="s">
        <v>242</v>
      </c>
      <c r="B18" s="91">
        <v>3</v>
      </c>
      <c r="C18" s="133">
        <v>0.0131177800187956</v>
      </c>
      <c r="D18" s="91" t="s">
        <v>594</v>
      </c>
      <c r="E18" s="91" t="b">
        <v>0</v>
      </c>
      <c r="F18" s="91" t="b">
        <v>0</v>
      </c>
      <c r="G18" s="91" t="b">
        <v>0</v>
      </c>
    </row>
    <row r="19" spans="1:7" ht="15">
      <c r="A19" s="91" t="s">
        <v>521</v>
      </c>
      <c r="B19" s="91">
        <v>11</v>
      </c>
      <c r="C19" s="133">
        <v>0</v>
      </c>
      <c r="D19" s="91" t="s">
        <v>477</v>
      </c>
      <c r="E19" s="91" t="b">
        <v>1</v>
      </c>
      <c r="F19" s="91" t="b">
        <v>0</v>
      </c>
      <c r="G19" s="91" t="b">
        <v>0</v>
      </c>
    </row>
    <row r="20" spans="1:7" ht="15">
      <c r="A20" s="91" t="s">
        <v>522</v>
      </c>
      <c r="B20" s="91">
        <v>11</v>
      </c>
      <c r="C20" s="133">
        <v>0</v>
      </c>
      <c r="D20" s="91" t="s">
        <v>477</v>
      </c>
      <c r="E20" s="91" t="b">
        <v>0</v>
      </c>
      <c r="F20" s="91" t="b">
        <v>0</v>
      </c>
      <c r="G20" s="91" t="b">
        <v>0</v>
      </c>
    </row>
    <row r="21" spans="1:7" ht="15">
      <c r="A21" s="91" t="s">
        <v>523</v>
      </c>
      <c r="B21" s="91">
        <v>11</v>
      </c>
      <c r="C21" s="133">
        <v>0</v>
      </c>
      <c r="D21" s="91" t="s">
        <v>477</v>
      </c>
      <c r="E21" s="91" t="b">
        <v>0</v>
      </c>
      <c r="F21" s="91" t="b">
        <v>0</v>
      </c>
      <c r="G21" s="91" t="b">
        <v>0</v>
      </c>
    </row>
    <row r="22" spans="1:7" ht="15">
      <c r="A22" s="91" t="s">
        <v>524</v>
      </c>
      <c r="B22" s="91">
        <v>11</v>
      </c>
      <c r="C22" s="133">
        <v>0</v>
      </c>
      <c r="D22" s="91" t="s">
        <v>477</v>
      </c>
      <c r="E22" s="91" t="b">
        <v>0</v>
      </c>
      <c r="F22" s="91" t="b">
        <v>0</v>
      </c>
      <c r="G22" s="91" t="b">
        <v>0</v>
      </c>
    </row>
    <row r="23" spans="1:7" ht="15">
      <c r="A23" s="91" t="s">
        <v>525</v>
      </c>
      <c r="B23" s="91">
        <v>11</v>
      </c>
      <c r="C23" s="133">
        <v>0</v>
      </c>
      <c r="D23" s="91" t="s">
        <v>477</v>
      </c>
      <c r="E23" s="91" t="b">
        <v>0</v>
      </c>
      <c r="F23" s="91" t="b">
        <v>0</v>
      </c>
      <c r="G23" s="91" t="b">
        <v>0</v>
      </c>
    </row>
    <row r="24" spans="1:7" ht="15">
      <c r="A24" s="91" t="s">
        <v>527</v>
      </c>
      <c r="B24" s="91">
        <v>11</v>
      </c>
      <c r="C24" s="133">
        <v>0</v>
      </c>
      <c r="D24" s="91" t="s">
        <v>477</v>
      </c>
      <c r="E24" s="91" t="b">
        <v>0</v>
      </c>
      <c r="F24" s="91" t="b">
        <v>0</v>
      </c>
      <c r="G24" s="91" t="b">
        <v>0</v>
      </c>
    </row>
    <row r="25" spans="1:7" ht="15">
      <c r="A25" s="91" t="s">
        <v>528</v>
      </c>
      <c r="B25" s="91">
        <v>11</v>
      </c>
      <c r="C25" s="133">
        <v>0</v>
      </c>
      <c r="D25" s="91" t="s">
        <v>477</v>
      </c>
      <c r="E25" s="91" t="b">
        <v>0</v>
      </c>
      <c r="F25" s="91" t="b">
        <v>0</v>
      </c>
      <c r="G25" s="91" t="b">
        <v>0</v>
      </c>
    </row>
    <row r="26" spans="1:7" ht="15">
      <c r="A26" s="91" t="s">
        <v>529</v>
      </c>
      <c r="B26" s="91">
        <v>11</v>
      </c>
      <c r="C26" s="133">
        <v>0</v>
      </c>
      <c r="D26" s="91" t="s">
        <v>477</v>
      </c>
      <c r="E26" s="91" t="b">
        <v>0</v>
      </c>
      <c r="F26" s="91" t="b">
        <v>0</v>
      </c>
      <c r="G26" s="91" t="b">
        <v>0</v>
      </c>
    </row>
    <row r="27" spans="1:7" ht="15">
      <c r="A27" s="91" t="s">
        <v>530</v>
      </c>
      <c r="B27" s="91">
        <v>11</v>
      </c>
      <c r="C27" s="133">
        <v>0</v>
      </c>
      <c r="D27" s="91" t="s">
        <v>477</v>
      </c>
      <c r="E27" s="91" t="b">
        <v>1</v>
      </c>
      <c r="F27" s="91" t="b">
        <v>0</v>
      </c>
      <c r="G27" s="91" t="b">
        <v>0</v>
      </c>
    </row>
    <row r="28" spans="1:7" ht="15">
      <c r="A28" s="91" t="s">
        <v>212</v>
      </c>
      <c r="B28" s="91">
        <v>10</v>
      </c>
      <c r="C28" s="133">
        <v>0.002999469939001817</v>
      </c>
      <c r="D28" s="91" t="s">
        <v>477</v>
      </c>
      <c r="E28" s="91" t="b">
        <v>0</v>
      </c>
      <c r="F28" s="91" t="b">
        <v>0</v>
      </c>
      <c r="G28" s="91" t="b">
        <v>0</v>
      </c>
    </row>
    <row r="29" spans="1:7" ht="15">
      <c r="A29" s="91" t="s">
        <v>591</v>
      </c>
      <c r="B29" s="91">
        <v>10</v>
      </c>
      <c r="C29" s="133">
        <v>0.002999469939001817</v>
      </c>
      <c r="D29" s="91" t="s">
        <v>477</v>
      </c>
      <c r="E29" s="91" t="b">
        <v>0</v>
      </c>
      <c r="F29" s="91" t="b">
        <v>0</v>
      </c>
      <c r="G29" s="91" t="b">
        <v>0</v>
      </c>
    </row>
    <row r="30" spans="1:7" ht="15">
      <c r="A30" s="91" t="s">
        <v>242</v>
      </c>
      <c r="B30" s="91">
        <v>2</v>
      </c>
      <c r="C30" s="133">
        <v>0</v>
      </c>
      <c r="D30" s="91" t="s">
        <v>479</v>
      </c>
      <c r="E30" s="91" t="b">
        <v>0</v>
      </c>
      <c r="F30" s="91" t="b">
        <v>0</v>
      </c>
      <c r="G30"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598</v>
      </c>
      <c r="B1" s="13" t="s">
        <v>599</v>
      </c>
      <c r="C1" s="13" t="s">
        <v>592</v>
      </c>
      <c r="D1" s="13" t="s">
        <v>593</v>
      </c>
      <c r="E1" s="13" t="s">
        <v>600</v>
      </c>
      <c r="F1" s="13" t="s">
        <v>144</v>
      </c>
      <c r="G1" s="13" t="s">
        <v>601</v>
      </c>
      <c r="H1" s="13" t="s">
        <v>602</v>
      </c>
      <c r="I1" s="13" t="s">
        <v>603</v>
      </c>
      <c r="J1" s="13" t="s">
        <v>604</v>
      </c>
      <c r="K1" s="13" t="s">
        <v>605</v>
      </c>
      <c r="L1" s="13" t="s">
        <v>606</v>
      </c>
    </row>
    <row r="2" spans="1:12" ht="15">
      <c r="A2" s="91" t="s">
        <v>521</v>
      </c>
      <c r="B2" s="91" t="s">
        <v>522</v>
      </c>
      <c r="C2" s="91">
        <v>11</v>
      </c>
      <c r="D2" s="133">
        <v>0.007529992521046684</v>
      </c>
      <c r="E2" s="133">
        <v>1.10162211509587</v>
      </c>
      <c r="F2" s="91" t="s">
        <v>594</v>
      </c>
      <c r="G2" s="91" t="b">
        <v>1</v>
      </c>
      <c r="H2" s="91" t="b">
        <v>0</v>
      </c>
      <c r="I2" s="91" t="b">
        <v>0</v>
      </c>
      <c r="J2" s="91" t="b">
        <v>0</v>
      </c>
      <c r="K2" s="91" t="b">
        <v>0</v>
      </c>
      <c r="L2" s="91" t="b">
        <v>0</v>
      </c>
    </row>
    <row r="3" spans="1:12" ht="15">
      <c r="A3" s="91" t="s">
        <v>522</v>
      </c>
      <c r="B3" s="91" t="s">
        <v>523</v>
      </c>
      <c r="C3" s="91">
        <v>11</v>
      </c>
      <c r="D3" s="133">
        <v>0.007529992521046684</v>
      </c>
      <c r="E3" s="133">
        <v>1.10162211509587</v>
      </c>
      <c r="F3" s="91" t="s">
        <v>594</v>
      </c>
      <c r="G3" s="91" t="b">
        <v>0</v>
      </c>
      <c r="H3" s="91" t="b">
        <v>0</v>
      </c>
      <c r="I3" s="91" t="b">
        <v>0</v>
      </c>
      <c r="J3" s="91" t="b">
        <v>0</v>
      </c>
      <c r="K3" s="91" t="b">
        <v>0</v>
      </c>
      <c r="L3" s="91" t="b">
        <v>0</v>
      </c>
    </row>
    <row r="4" spans="1:12" ht="15">
      <c r="A4" s="91" t="s">
        <v>523</v>
      </c>
      <c r="B4" s="91" t="s">
        <v>524</v>
      </c>
      <c r="C4" s="91">
        <v>11</v>
      </c>
      <c r="D4" s="133">
        <v>0.007529992521046684</v>
      </c>
      <c r="E4" s="133">
        <v>1.10162211509587</v>
      </c>
      <c r="F4" s="91" t="s">
        <v>594</v>
      </c>
      <c r="G4" s="91" t="b">
        <v>0</v>
      </c>
      <c r="H4" s="91" t="b">
        <v>0</v>
      </c>
      <c r="I4" s="91" t="b">
        <v>0</v>
      </c>
      <c r="J4" s="91" t="b">
        <v>0</v>
      </c>
      <c r="K4" s="91" t="b">
        <v>0</v>
      </c>
      <c r="L4" s="91" t="b">
        <v>0</v>
      </c>
    </row>
    <row r="5" spans="1:12" ht="15">
      <c r="A5" s="91" t="s">
        <v>524</v>
      </c>
      <c r="B5" s="91" t="s">
        <v>525</v>
      </c>
      <c r="C5" s="91">
        <v>11</v>
      </c>
      <c r="D5" s="133">
        <v>0.007529992521046684</v>
      </c>
      <c r="E5" s="133">
        <v>1.10162211509587</v>
      </c>
      <c r="F5" s="91" t="s">
        <v>594</v>
      </c>
      <c r="G5" s="91" t="b">
        <v>0</v>
      </c>
      <c r="H5" s="91" t="b">
        <v>0</v>
      </c>
      <c r="I5" s="91" t="b">
        <v>0</v>
      </c>
      <c r="J5" s="91" t="b">
        <v>0</v>
      </c>
      <c r="K5" s="91" t="b">
        <v>0</v>
      </c>
      <c r="L5" s="91" t="b">
        <v>0</v>
      </c>
    </row>
    <row r="6" spans="1:12" ht="15">
      <c r="A6" s="91" t="s">
        <v>525</v>
      </c>
      <c r="B6" s="91" t="s">
        <v>527</v>
      </c>
      <c r="C6" s="91">
        <v>11</v>
      </c>
      <c r="D6" s="133">
        <v>0.007529992521046684</v>
      </c>
      <c r="E6" s="133">
        <v>1.10162211509587</v>
      </c>
      <c r="F6" s="91" t="s">
        <v>594</v>
      </c>
      <c r="G6" s="91" t="b">
        <v>0</v>
      </c>
      <c r="H6" s="91" t="b">
        <v>0</v>
      </c>
      <c r="I6" s="91" t="b">
        <v>0</v>
      </c>
      <c r="J6" s="91" t="b">
        <v>0</v>
      </c>
      <c r="K6" s="91" t="b">
        <v>0</v>
      </c>
      <c r="L6" s="91" t="b">
        <v>0</v>
      </c>
    </row>
    <row r="7" spans="1:12" ht="15">
      <c r="A7" s="91" t="s">
        <v>527</v>
      </c>
      <c r="B7" s="91" t="s">
        <v>528</v>
      </c>
      <c r="C7" s="91">
        <v>11</v>
      </c>
      <c r="D7" s="133">
        <v>0.007529992521046684</v>
      </c>
      <c r="E7" s="133">
        <v>1.10162211509587</v>
      </c>
      <c r="F7" s="91" t="s">
        <v>594</v>
      </c>
      <c r="G7" s="91" t="b">
        <v>0</v>
      </c>
      <c r="H7" s="91" t="b">
        <v>0</v>
      </c>
      <c r="I7" s="91" t="b">
        <v>0</v>
      </c>
      <c r="J7" s="91" t="b">
        <v>0</v>
      </c>
      <c r="K7" s="91" t="b">
        <v>0</v>
      </c>
      <c r="L7" s="91" t="b">
        <v>0</v>
      </c>
    </row>
    <row r="8" spans="1:12" ht="15">
      <c r="A8" s="91" t="s">
        <v>528</v>
      </c>
      <c r="B8" s="91" t="s">
        <v>529</v>
      </c>
      <c r="C8" s="91">
        <v>11</v>
      </c>
      <c r="D8" s="133">
        <v>0.007529992521046684</v>
      </c>
      <c r="E8" s="133">
        <v>1.10162211509587</v>
      </c>
      <c r="F8" s="91" t="s">
        <v>594</v>
      </c>
      <c r="G8" s="91" t="b">
        <v>0</v>
      </c>
      <c r="H8" s="91" t="b">
        <v>0</v>
      </c>
      <c r="I8" s="91" t="b">
        <v>0</v>
      </c>
      <c r="J8" s="91" t="b">
        <v>0</v>
      </c>
      <c r="K8" s="91" t="b">
        <v>0</v>
      </c>
      <c r="L8" s="91" t="b">
        <v>0</v>
      </c>
    </row>
    <row r="9" spans="1:12" ht="15">
      <c r="A9" s="91" t="s">
        <v>529</v>
      </c>
      <c r="B9" s="91" t="s">
        <v>530</v>
      </c>
      <c r="C9" s="91">
        <v>11</v>
      </c>
      <c r="D9" s="133">
        <v>0.007529992521046684</v>
      </c>
      <c r="E9" s="133">
        <v>1.10162211509587</v>
      </c>
      <c r="F9" s="91" t="s">
        <v>594</v>
      </c>
      <c r="G9" s="91" t="b">
        <v>0</v>
      </c>
      <c r="H9" s="91" t="b">
        <v>0</v>
      </c>
      <c r="I9" s="91" t="b">
        <v>0</v>
      </c>
      <c r="J9" s="91" t="b">
        <v>1</v>
      </c>
      <c r="K9" s="91" t="b">
        <v>0</v>
      </c>
      <c r="L9" s="91" t="b">
        <v>0</v>
      </c>
    </row>
    <row r="10" spans="1:12" ht="15">
      <c r="A10" s="91" t="s">
        <v>212</v>
      </c>
      <c r="B10" s="91" t="s">
        <v>521</v>
      </c>
      <c r="C10" s="91">
        <v>10</v>
      </c>
      <c r="D10" s="133">
        <v>0.009550852005113596</v>
      </c>
      <c r="E10" s="133">
        <v>1.1430148002540952</v>
      </c>
      <c r="F10" s="91" t="s">
        <v>594</v>
      </c>
      <c r="G10" s="91" t="b">
        <v>0</v>
      </c>
      <c r="H10" s="91" t="b">
        <v>0</v>
      </c>
      <c r="I10" s="91" t="b">
        <v>0</v>
      </c>
      <c r="J10" s="91" t="b">
        <v>1</v>
      </c>
      <c r="K10" s="91" t="b">
        <v>0</v>
      </c>
      <c r="L10" s="91" t="b">
        <v>0</v>
      </c>
    </row>
    <row r="11" spans="1:12" ht="15">
      <c r="A11" s="91" t="s">
        <v>530</v>
      </c>
      <c r="B11" s="91" t="s">
        <v>591</v>
      </c>
      <c r="C11" s="91">
        <v>10</v>
      </c>
      <c r="D11" s="133">
        <v>0.009550852005113596</v>
      </c>
      <c r="E11" s="133">
        <v>1.10162211509587</v>
      </c>
      <c r="F11" s="91" t="s">
        <v>594</v>
      </c>
      <c r="G11" s="91" t="b">
        <v>1</v>
      </c>
      <c r="H11" s="91" t="b">
        <v>0</v>
      </c>
      <c r="I11" s="91" t="b">
        <v>0</v>
      </c>
      <c r="J11" s="91" t="b">
        <v>0</v>
      </c>
      <c r="K11" s="91" t="b">
        <v>0</v>
      </c>
      <c r="L11" s="91" t="b">
        <v>0</v>
      </c>
    </row>
    <row r="12" spans="1:12" ht="15">
      <c r="A12" s="91" t="s">
        <v>521</v>
      </c>
      <c r="B12" s="91" t="s">
        <v>522</v>
      </c>
      <c r="C12" s="91">
        <v>11</v>
      </c>
      <c r="D12" s="133">
        <v>0</v>
      </c>
      <c r="E12" s="133">
        <v>1.0624110357977319</v>
      </c>
      <c r="F12" s="91" t="s">
        <v>477</v>
      </c>
      <c r="G12" s="91" t="b">
        <v>1</v>
      </c>
      <c r="H12" s="91" t="b">
        <v>0</v>
      </c>
      <c r="I12" s="91" t="b">
        <v>0</v>
      </c>
      <c r="J12" s="91" t="b">
        <v>0</v>
      </c>
      <c r="K12" s="91" t="b">
        <v>0</v>
      </c>
      <c r="L12" s="91" t="b">
        <v>0</v>
      </c>
    </row>
    <row r="13" spans="1:12" ht="15">
      <c r="A13" s="91" t="s">
        <v>522</v>
      </c>
      <c r="B13" s="91" t="s">
        <v>523</v>
      </c>
      <c r="C13" s="91">
        <v>11</v>
      </c>
      <c r="D13" s="133">
        <v>0</v>
      </c>
      <c r="E13" s="133">
        <v>1.0624110357977319</v>
      </c>
      <c r="F13" s="91" t="s">
        <v>477</v>
      </c>
      <c r="G13" s="91" t="b">
        <v>0</v>
      </c>
      <c r="H13" s="91" t="b">
        <v>0</v>
      </c>
      <c r="I13" s="91" t="b">
        <v>0</v>
      </c>
      <c r="J13" s="91" t="b">
        <v>0</v>
      </c>
      <c r="K13" s="91" t="b">
        <v>0</v>
      </c>
      <c r="L13" s="91" t="b">
        <v>0</v>
      </c>
    </row>
    <row r="14" spans="1:12" ht="15">
      <c r="A14" s="91" t="s">
        <v>523</v>
      </c>
      <c r="B14" s="91" t="s">
        <v>524</v>
      </c>
      <c r="C14" s="91">
        <v>11</v>
      </c>
      <c r="D14" s="133">
        <v>0</v>
      </c>
      <c r="E14" s="133">
        <v>1.0624110357977319</v>
      </c>
      <c r="F14" s="91" t="s">
        <v>477</v>
      </c>
      <c r="G14" s="91" t="b">
        <v>0</v>
      </c>
      <c r="H14" s="91" t="b">
        <v>0</v>
      </c>
      <c r="I14" s="91" t="b">
        <v>0</v>
      </c>
      <c r="J14" s="91" t="b">
        <v>0</v>
      </c>
      <c r="K14" s="91" t="b">
        <v>0</v>
      </c>
      <c r="L14" s="91" t="b">
        <v>0</v>
      </c>
    </row>
    <row r="15" spans="1:12" ht="15">
      <c r="A15" s="91" t="s">
        <v>524</v>
      </c>
      <c r="B15" s="91" t="s">
        <v>525</v>
      </c>
      <c r="C15" s="91">
        <v>11</v>
      </c>
      <c r="D15" s="133">
        <v>0</v>
      </c>
      <c r="E15" s="133">
        <v>1.0624110357977319</v>
      </c>
      <c r="F15" s="91" t="s">
        <v>477</v>
      </c>
      <c r="G15" s="91" t="b">
        <v>0</v>
      </c>
      <c r="H15" s="91" t="b">
        <v>0</v>
      </c>
      <c r="I15" s="91" t="b">
        <v>0</v>
      </c>
      <c r="J15" s="91" t="b">
        <v>0</v>
      </c>
      <c r="K15" s="91" t="b">
        <v>0</v>
      </c>
      <c r="L15" s="91" t="b">
        <v>0</v>
      </c>
    </row>
    <row r="16" spans="1:12" ht="15">
      <c r="A16" s="91" t="s">
        <v>525</v>
      </c>
      <c r="B16" s="91" t="s">
        <v>527</v>
      </c>
      <c r="C16" s="91">
        <v>11</v>
      </c>
      <c r="D16" s="133">
        <v>0</v>
      </c>
      <c r="E16" s="133">
        <v>1.0624110357977319</v>
      </c>
      <c r="F16" s="91" t="s">
        <v>477</v>
      </c>
      <c r="G16" s="91" t="b">
        <v>0</v>
      </c>
      <c r="H16" s="91" t="b">
        <v>0</v>
      </c>
      <c r="I16" s="91" t="b">
        <v>0</v>
      </c>
      <c r="J16" s="91" t="b">
        <v>0</v>
      </c>
      <c r="K16" s="91" t="b">
        <v>0</v>
      </c>
      <c r="L16" s="91" t="b">
        <v>0</v>
      </c>
    </row>
    <row r="17" spans="1:12" ht="15">
      <c r="A17" s="91" t="s">
        <v>527</v>
      </c>
      <c r="B17" s="91" t="s">
        <v>528</v>
      </c>
      <c r="C17" s="91">
        <v>11</v>
      </c>
      <c r="D17" s="133">
        <v>0</v>
      </c>
      <c r="E17" s="133">
        <v>1.0624110357977319</v>
      </c>
      <c r="F17" s="91" t="s">
        <v>477</v>
      </c>
      <c r="G17" s="91" t="b">
        <v>0</v>
      </c>
      <c r="H17" s="91" t="b">
        <v>0</v>
      </c>
      <c r="I17" s="91" t="b">
        <v>0</v>
      </c>
      <c r="J17" s="91" t="b">
        <v>0</v>
      </c>
      <c r="K17" s="91" t="b">
        <v>0</v>
      </c>
      <c r="L17" s="91" t="b">
        <v>0</v>
      </c>
    </row>
    <row r="18" spans="1:12" ht="15">
      <c r="A18" s="91" t="s">
        <v>528</v>
      </c>
      <c r="B18" s="91" t="s">
        <v>529</v>
      </c>
      <c r="C18" s="91">
        <v>11</v>
      </c>
      <c r="D18" s="133">
        <v>0</v>
      </c>
      <c r="E18" s="133">
        <v>1.0624110357977319</v>
      </c>
      <c r="F18" s="91" t="s">
        <v>477</v>
      </c>
      <c r="G18" s="91" t="b">
        <v>0</v>
      </c>
      <c r="H18" s="91" t="b">
        <v>0</v>
      </c>
      <c r="I18" s="91" t="b">
        <v>0</v>
      </c>
      <c r="J18" s="91" t="b">
        <v>0</v>
      </c>
      <c r="K18" s="91" t="b">
        <v>0</v>
      </c>
      <c r="L18" s="91" t="b">
        <v>0</v>
      </c>
    </row>
    <row r="19" spans="1:12" ht="15">
      <c r="A19" s="91" t="s">
        <v>529</v>
      </c>
      <c r="B19" s="91" t="s">
        <v>530</v>
      </c>
      <c r="C19" s="91">
        <v>11</v>
      </c>
      <c r="D19" s="133">
        <v>0</v>
      </c>
      <c r="E19" s="133">
        <v>1.0624110357977319</v>
      </c>
      <c r="F19" s="91" t="s">
        <v>477</v>
      </c>
      <c r="G19" s="91" t="b">
        <v>0</v>
      </c>
      <c r="H19" s="91" t="b">
        <v>0</v>
      </c>
      <c r="I19" s="91" t="b">
        <v>0</v>
      </c>
      <c r="J19" s="91" t="b">
        <v>1</v>
      </c>
      <c r="K19" s="91" t="b">
        <v>0</v>
      </c>
      <c r="L19" s="91" t="b">
        <v>0</v>
      </c>
    </row>
    <row r="20" spans="1:12" ht="15">
      <c r="A20" s="91" t="s">
        <v>212</v>
      </c>
      <c r="B20" s="91" t="s">
        <v>521</v>
      </c>
      <c r="C20" s="91">
        <v>10</v>
      </c>
      <c r="D20" s="133">
        <v>0.002999469939001817</v>
      </c>
      <c r="E20" s="133">
        <v>1.1038037209559568</v>
      </c>
      <c r="F20" s="91" t="s">
        <v>477</v>
      </c>
      <c r="G20" s="91" t="b">
        <v>0</v>
      </c>
      <c r="H20" s="91" t="b">
        <v>0</v>
      </c>
      <c r="I20" s="91" t="b">
        <v>0</v>
      </c>
      <c r="J20" s="91" t="b">
        <v>1</v>
      </c>
      <c r="K20" s="91" t="b">
        <v>0</v>
      </c>
      <c r="L20" s="91" t="b">
        <v>0</v>
      </c>
    </row>
    <row r="21" spans="1:12" ht="15">
      <c r="A21" s="91" t="s">
        <v>530</v>
      </c>
      <c r="B21" s="91" t="s">
        <v>591</v>
      </c>
      <c r="C21" s="91">
        <v>10</v>
      </c>
      <c r="D21" s="133">
        <v>0.002999469939001817</v>
      </c>
      <c r="E21" s="133">
        <v>1.0624110357977319</v>
      </c>
      <c r="F21" s="91" t="s">
        <v>477</v>
      </c>
      <c r="G21" s="91" t="b">
        <v>1</v>
      </c>
      <c r="H21" s="91" t="b">
        <v>0</v>
      </c>
      <c r="I21" s="91" t="b">
        <v>0</v>
      </c>
      <c r="J21" s="91" t="b">
        <v>0</v>
      </c>
      <c r="K21" s="91" t="b">
        <v>0</v>
      </c>
      <c r="L21"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476</v>
      </c>
      <c r="BB2" s="13" t="s">
        <v>484</v>
      </c>
      <c r="BC2" s="13" t="s">
        <v>485</v>
      </c>
      <c r="BD2" s="67" t="s">
        <v>607</v>
      </c>
      <c r="BE2" s="67" t="s">
        <v>608</v>
      </c>
      <c r="BF2" s="67" t="s">
        <v>609</v>
      </c>
      <c r="BG2" s="67" t="s">
        <v>610</v>
      </c>
      <c r="BH2" s="67" t="s">
        <v>611</v>
      </c>
      <c r="BI2" s="67" t="s">
        <v>612</v>
      </c>
      <c r="BJ2" s="67" t="s">
        <v>613</v>
      </c>
      <c r="BK2" s="67" t="s">
        <v>614</v>
      </c>
      <c r="BL2" s="67" t="s">
        <v>615</v>
      </c>
    </row>
    <row r="3" spans="1:64" ht="15" customHeight="1">
      <c r="A3" s="84" t="s">
        <v>212</v>
      </c>
      <c r="B3" s="84" t="s">
        <v>226</v>
      </c>
      <c r="C3" s="53"/>
      <c r="D3" s="54"/>
      <c r="E3" s="65"/>
      <c r="F3" s="55"/>
      <c r="G3" s="53"/>
      <c r="H3" s="57"/>
      <c r="I3" s="56"/>
      <c r="J3" s="56"/>
      <c r="K3" s="36" t="s">
        <v>65</v>
      </c>
      <c r="L3" s="62">
        <v>3</v>
      </c>
      <c r="M3" s="62"/>
      <c r="N3" s="63"/>
      <c r="O3" s="85" t="s">
        <v>231</v>
      </c>
      <c r="P3" s="87">
        <v>43590.2905787037</v>
      </c>
      <c r="Q3" s="85" t="s">
        <v>233</v>
      </c>
      <c r="R3" s="85"/>
      <c r="S3" s="85"/>
      <c r="T3" s="85" t="s">
        <v>241</v>
      </c>
      <c r="U3" s="90" t="s">
        <v>243</v>
      </c>
      <c r="V3" s="90" t="s">
        <v>243</v>
      </c>
      <c r="W3" s="87">
        <v>43590.2905787037</v>
      </c>
      <c r="X3" s="90" t="s">
        <v>257</v>
      </c>
      <c r="Y3" s="85"/>
      <c r="Z3" s="85"/>
      <c r="AA3" s="91" t="s">
        <v>271</v>
      </c>
      <c r="AB3" s="85"/>
      <c r="AC3" s="85" t="b">
        <v>0</v>
      </c>
      <c r="AD3" s="85">
        <v>5759</v>
      </c>
      <c r="AE3" s="91" t="s">
        <v>286</v>
      </c>
      <c r="AF3" s="85" t="b">
        <v>0</v>
      </c>
      <c r="AG3" s="85" t="s">
        <v>288</v>
      </c>
      <c r="AH3" s="85"/>
      <c r="AI3" s="91" t="s">
        <v>286</v>
      </c>
      <c r="AJ3" s="85" t="b">
        <v>0</v>
      </c>
      <c r="AK3" s="85">
        <v>268</v>
      </c>
      <c r="AL3" s="91" t="s">
        <v>286</v>
      </c>
      <c r="AM3" s="85" t="s">
        <v>291</v>
      </c>
      <c r="AN3" s="85" t="b">
        <v>0</v>
      </c>
      <c r="AO3" s="91" t="s">
        <v>271</v>
      </c>
      <c r="AP3" s="85" t="s">
        <v>295</v>
      </c>
      <c r="AQ3" s="85">
        <v>0</v>
      </c>
      <c r="AR3" s="85">
        <v>0</v>
      </c>
      <c r="AS3" s="85" t="s">
        <v>296</v>
      </c>
      <c r="AT3" s="85" t="s">
        <v>297</v>
      </c>
      <c r="AU3" s="85" t="s">
        <v>298</v>
      </c>
      <c r="AV3" s="85" t="s">
        <v>299</v>
      </c>
      <c r="AW3" s="85" t="s">
        <v>300</v>
      </c>
      <c r="AX3" s="85" t="s">
        <v>301</v>
      </c>
      <c r="AY3" s="85" t="s">
        <v>302</v>
      </c>
      <c r="AZ3" s="90" t="s">
        <v>303</v>
      </c>
      <c r="BA3">
        <v>1</v>
      </c>
      <c r="BB3" s="85" t="str">
        <f>REPLACE(INDEX(GroupVertices[Group],MATCH(Edges24[[#This Row],[Vertex 1]],GroupVertices[Vertex],0)),1,1,"")</f>
        <v>1</v>
      </c>
      <c r="BC3" s="85" t="str">
        <f>REPLACE(INDEX(GroupVertices[Group],MATCH(Edges24[[#This Row],[Vertex 2]],GroupVertices[Vertex],0)),1,1,"")</f>
        <v>1</v>
      </c>
      <c r="BD3" s="51"/>
      <c r="BE3" s="52"/>
      <c r="BF3" s="51"/>
      <c r="BG3" s="52"/>
      <c r="BH3" s="51"/>
      <c r="BI3" s="52"/>
      <c r="BJ3" s="51"/>
      <c r="BK3" s="52"/>
      <c r="BL3" s="51"/>
    </row>
    <row r="4" spans="1:64" ht="15" customHeight="1">
      <c r="A4" s="84" t="s">
        <v>212</v>
      </c>
      <c r="B4" s="84" t="s">
        <v>227</v>
      </c>
      <c r="C4" s="53"/>
      <c r="D4" s="54"/>
      <c r="E4" s="65"/>
      <c r="F4" s="55"/>
      <c r="G4" s="53"/>
      <c r="H4" s="57"/>
      <c r="I4" s="56"/>
      <c r="J4" s="56"/>
      <c r="K4" s="36" t="s">
        <v>65</v>
      </c>
      <c r="L4" s="83">
        <v>4</v>
      </c>
      <c r="M4" s="83"/>
      <c r="N4" s="63"/>
      <c r="O4" s="86" t="s">
        <v>231</v>
      </c>
      <c r="P4" s="88">
        <v>43590.2905787037</v>
      </c>
      <c r="Q4" s="86" t="s">
        <v>233</v>
      </c>
      <c r="R4" s="86"/>
      <c r="S4" s="86"/>
      <c r="T4" s="86" t="s">
        <v>241</v>
      </c>
      <c r="U4" s="89" t="s">
        <v>243</v>
      </c>
      <c r="V4" s="89" t="s">
        <v>243</v>
      </c>
      <c r="W4" s="88">
        <v>43590.2905787037</v>
      </c>
      <c r="X4" s="89" t="s">
        <v>257</v>
      </c>
      <c r="Y4" s="86"/>
      <c r="Z4" s="86"/>
      <c r="AA4" s="92" t="s">
        <v>271</v>
      </c>
      <c r="AB4" s="86"/>
      <c r="AC4" s="86" t="b">
        <v>0</v>
      </c>
      <c r="AD4" s="86">
        <v>5759</v>
      </c>
      <c r="AE4" s="92" t="s">
        <v>286</v>
      </c>
      <c r="AF4" s="86" t="b">
        <v>0</v>
      </c>
      <c r="AG4" s="86" t="s">
        <v>288</v>
      </c>
      <c r="AH4" s="86"/>
      <c r="AI4" s="92" t="s">
        <v>286</v>
      </c>
      <c r="AJ4" s="86" t="b">
        <v>0</v>
      </c>
      <c r="AK4" s="86">
        <v>268</v>
      </c>
      <c r="AL4" s="92" t="s">
        <v>286</v>
      </c>
      <c r="AM4" s="86" t="s">
        <v>291</v>
      </c>
      <c r="AN4" s="86" t="b">
        <v>0</v>
      </c>
      <c r="AO4" s="92" t="s">
        <v>271</v>
      </c>
      <c r="AP4" s="86" t="s">
        <v>295</v>
      </c>
      <c r="AQ4" s="86">
        <v>0</v>
      </c>
      <c r="AR4" s="86">
        <v>0</v>
      </c>
      <c r="AS4" s="86" t="s">
        <v>296</v>
      </c>
      <c r="AT4" s="86" t="s">
        <v>297</v>
      </c>
      <c r="AU4" s="86" t="s">
        <v>298</v>
      </c>
      <c r="AV4" s="86" t="s">
        <v>299</v>
      </c>
      <c r="AW4" s="86" t="s">
        <v>300</v>
      </c>
      <c r="AX4" s="86" t="s">
        <v>301</v>
      </c>
      <c r="AY4" s="86" t="s">
        <v>302</v>
      </c>
      <c r="AZ4" s="89" t="s">
        <v>303</v>
      </c>
      <c r="BA4">
        <v>1</v>
      </c>
      <c r="BB4" s="85" t="str">
        <f>REPLACE(INDEX(GroupVertices[Group],MATCH(Edges24[[#This Row],[Vertex 1]],GroupVertices[Vertex],0)),1,1,"")</f>
        <v>1</v>
      </c>
      <c r="BC4" s="85" t="str">
        <f>REPLACE(INDEX(GroupVertices[Group],MATCH(Edges24[[#This Row],[Vertex 2]],GroupVertices[Vertex],0)),1,1,"")</f>
        <v>1</v>
      </c>
      <c r="BD4" s="51"/>
      <c r="BE4" s="52"/>
      <c r="BF4" s="51"/>
      <c r="BG4" s="52"/>
      <c r="BH4" s="51"/>
      <c r="BI4" s="52"/>
      <c r="BJ4" s="51"/>
      <c r="BK4" s="52"/>
      <c r="BL4" s="51"/>
    </row>
    <row r="5" spans="1:64" ht="15">
      <c r="A5" s="84" t="s">
        <v>212</v>
      </c>
      <c r="B5" s="84" t="s">
        <v>228</v>
      </c>
      <c r="C5" s="53"/>
      <c r="D5" s="54"/>
      <c r="E5" s="65"/>
      <c r="F5" s="55"/>
      <c r="G5" s="53"/>
      <c r="H5" s="57"/>
      <c r="I5" s="56"/>
      <c r="J5" s="56"/>
      <c r="K5" s="36" t="s">
        <v>65</v>
      </c>
      <c r="L5" s="83">
        <v>5</v>
      </c>
      <c r="M5" s="83"/>
      <c r="N5" s="63"/>
      <c r="O5" s="86" t="s">
        <v>231</v>
      </c>
      <c r="P5" s="88">
        <v>43590.2905787037</v>
      </c>
      <c r="Q5" s="86" t="s">
        <v>233</v>
      </c>
      <c r="R5" s="86"/>
      <c r="S5" s="86"/>
      <c r="T5" s="86" t="s">
        <v>241</v>
      </c>
      <c r="U5" s="89" t="s">
        <v>243</v>
      </c>
      <c r="V5" s="89" t="s">
        <v>243</v>
      </c>
      <c r="W5" s="88">
        <v>43590.2905787037</v>
      </c>
      <c r="X5" s="89" t="s">
        <v>257</v>
      </c>
      <c r="Y5" s="86"/>
      <c r="Z5" s="86"/>
      <c r="AA5" s="92" t="s">
        <v>271</v>
      </c>
      <c r="AB5" s="86"/>
      <c r="AC5" s="86" t="b">
        <v>0</v>
      </c>
      <c r="AD5" s="86">
        <v>5759</v>
      </c>
      <c r="AE5" s="92" t="s">
        <v>286</v>
      </c>
      <c r="AF5" s="86" t="b">
        <v>0</v>
      </c>
      <c r="AG5" s="86" t="s">
        <v>288</v>
      </c>
      <c r="AH5" s="86"/>
      <c r="AI5" s="92" t="s">
        <v>286</v>
      </c>
      <c r="AJ5" s="86" t="b">
        <v>0</v>
      </c>
      <c r="AK5" s="86">
        <v>268</v>
      </c>
      <c r="AL5" s="92" t="s">
        <v>286</v>
      </c>
      <c r="AM5" s="86" t="s">
        <v>291</v>
      </c>
      <c r="AN5" s="86" t="b">
        <v>0</v>
      </c>
      <c r="AO5" s="92" t="s">
        <v>271</v>
      </c>
      <c r="AP5" s="86" t="s">
        <v>295</v>
      </c>
      <c r="AQ5" s="86">
        <v>0</v>
      </c>
      <c r="AR5" s="86">
        <v>0</v>
      </c>
      <c r="AS5" s="86" t="s">
        <v>296</v>
      </c>
      <c r="AT5" s="86" t="s">
        <v>297</v>
      </c>
      <c r="AU5" s="86" t="s">
        <v>298</v>
      </c>
      <c r="AV5" s="86" t="s">
        <v>299</v>
      </c>
      <c r="AW5" s="86" t="s">
        <v>300</v>
      </c>
      <c r="AX5" s="86" t="s">
        <v>301</v>
      </c>
      <c r="AY5" s="86" t="s">
        <v>302</v>
      </c>
      <c r="AZ5" s="89" t="s">
        <v>303</v>
      </c>
      <c r="BA5">
        <v>1</v>
      </c>
      <c r="BB5" s="85" t="str">
        <f>REPLACE(INDEX(GroupVertices[Group],MATCH(Edges24[[#This Row],[Vertex 1]],GroupVertices[Vertex],0)),1,1,"")</f>
        <v>1</v>
      </c>
      <c r="BC5" s="85" t="str">
        <f>REPLACE(INDEX(GroupVertices[Group],MATCH(Edges24[[#This Row],[Vertex 2]],GroupVertices[Vertex],0)),1,1,"")</f>
        <v>1</v>
      </c>
      <c r="BD5" s="51">
        <v>2</v>
      </c>
      <c r="BE5" s="52">
        <v>4.761904761904762</v>
      </c>
      <c r="BF5" s="51">
        <v>0</v>
      </c>
      <c r="BG5" s="52">
        <v>0</v>
      </c>
      <c r="BH5" s="51">
        <v>0</v>
      </c>
      <c r="BI5" s="52">
        <v>0</v>
      </c>
      <c r="BJ5" s="51">
        <v>40</v>
      </c>
      <c r="BK5" s="52">
        <v>95.23809523809524</v>
      </c>
      <c r="BL5" s="51">
        <v>42</v>
      </c>
    </row>
    <row r="6" spans="1:64" ht="15">
      <c r="A6" s="84" t="s">
        <v>213</v>
      </c>
      <c r="B6" s="84" t="s">
        <v>213</v>
      </c>
      <c r="C6" s="53"/>
      <c r="D6" s="54"/>
      <c r="E6" s="65"/>
      <c r="F6" s="55"/>
      <c r="G6" s="53"/>
      <c r="H6" s="57"/>
      <c r="I6" s="56"/>
      <c r="J6" s="56"/>
      <c r="K6" s="36" t="s">
        <v>65</v>
      </c>
      <c r="L6" s="83">
        <v>6</v>
      </c>
      <c r="M6" s="83"/>
      <c r="N6" s="63"/>
      <c r="O6" s="86" t="s">
        <v>176</v>
      </c>
      <c r="P6" s="88">
        <v>43598.656481481485</v>
      </c>
      <c r="Q6" s="86" t="s">
        <v>234</v>
      </c>
      <c r="R6" s="89" t="s">
        <v>238</v>
      </c>
      <c r="S6" s="86" t="s">
        <v>240</v>
      </c>
      <c r="T6" s="86"/>
      <c r="U6" s="86"/>
      <c r="V6" s="89" t="s">
        <v>244</v>
      </c>
      <c r="W6" s="88">
        <v>43598.656481481485</v>
      </c>
      <c r="X6" s="89" t="s">
        <v>258</v>
      </c>
      <c r="Y6" s="86"/>
      <c r="Z6" s="86"/>
      <c r="AA6" s="92" t="s">
        <v>272</v>
      </c>
      <c r="AB6" s="86"/>
      <c r="AC6" s="86" t="b">
        <v>0</v>
      </c>
      <c r="AD6" s="86">
        <v>0</v>
      </c>
      <c r="AE6" s="92" t="s">
        <v>286</v>
      </c>
      <c r="AF6" s="86" t="b">
        <v>1</v>
      </c>
      <c r="AG6" s="86" t="s">
        <v>288</v>
      </c>
      <c r="AH6" s="86"/>
      <c r="AI6" s="92" t="s">
        <v>289</v>
      </c>
      <c r="AJ6" s="86" t="b">
        <v>0</v>
      </c>
      <c r="AK6" s="86">
        <v>0</v>
      </c>
      <c r="AL6" s="92" t="s">
        <v>286</v>
      </c>
      <c r="AM6" s="86" t="s">
        <v>292</v>
      </c>
      <c r="AN6" s="86" t="b">
        <v>0</v>
      </c>
      <c r="AO6" s="92" t="s">
        <v>272</v>
      </c>
      <c r="AP6" s="86" t="s">
        <v>176</v>
      </c>
      <c r="AQ6" s="86">
        <v>0</v>
      </c>
      <c r="AR6" s="86">
        <v>0</v>
      </c>
      <c r="AS6" s="86"/>
      <c r="AT6" s="86"/>
      <c r="AU6" s="86"/>
      <c r="AV6" s="86"/>
      <c r="AW6" s="86"/>
      <c r="AX6" s="86"/>
      <c r="AY6" s="86"/>
      <c r="AZ6" s="86"/>
      <c r="BA6">
        <v>1</v>
      </c>
      <c r="BB6" s="85" t="str">
        <f>REPLACE(INDEX(GroupVertices[Group],MATCH(Edges24[[#This Row],[Vertex 1]],GroupVertices[Vertex],0)),1,1,"")</f>
        <v>3</v>
      </c>
      <c r="BC6" s="85" t="str">
        <f>REPLACE(INDEX(GroupVertices[Group],MATCH(Edges24[[#This Row],[Vertex 2]],GroupVertices[Vertex],0)),1,1,"")</f>
        <v>3</v>
      </c>
      <c r="BD6" s="51">
        <v>1</v>
      </c>
      <c r="BE6" s="52">
        <v>25</v>
      </c>
      <c r="BF6" s="51">
        <v>0</v>
      </c>
      <c r="BG6" s="52">
        <v>0</v>
      </c>
      <c r="BH6" s="51">
        <v>0</v>
      </c>
      <c r="BI6" s="52">
        <v>0</v>
      </c>
      <c r="BJ6" s="51">
        <v>3</v>
      </c>
      <c r="BK6" s="52">
        <v>75</v>
      </c>
      <c r="BL6" s="51">
        <v>4</v>
      </c>
    </row>
    <row r="7" spans="1:64" ht="15">
      <c r="A7" s="84" t="s">
        <v>214</v>
      </c>
      <c r="B7" s="84" t="s">
        <v>229</v>
      </c>
      <c r="C7" s="53"/>
      <c r="D7" s="54"/>
      <c r="E7" s="65"/>
      <c r="F7" s="55"/>
      <c r="G7" s="53"/>
      <c r="H7" s="57"/>
      <c r="I7" s="56"/>
      <c r="J7" s="56"/>
      <c r="K7" s="36" t="s">
        <v>65</v>
      </c>
      <c r="L7" s="83">
        <v>7</v>
      </c>
      <c r="M7" s="83"/>
      <c r="N7" s="63"/>
      <c r="O7" s="86" t="s">
        <v>231</v>
      </c>
      <c r="P7" s="88">
        <v>43599.55358796296</v>
      </c>
      <c r="Q7" s="86" t="s">
        <v>235</v>
      </c>
      <c r="R7" s="86"/>
      <c r="S7" s="86"/>
      <c r="T7" s="86"/>
      <c r="U7" s="86"/>
      <c r="V7" s="89" t="s">
        <v>245</v>
      </c>
      <c r="W7" s="88">
        <v>43599.55358796296</v>
      </c>
      <c r="X7" s="89" t="s">
        <v>259</v>
      </c>
      <c r="Y7" s="86"/>
      <c r="Z7" s="86"/>
      <c r="AA7" s="92" t="s">
        <v>273</v>
      </c>
      <c r="AB7" s="92" t="s">
        <v>285</v>
      </c>
      <c r="AC7" s="86" t="b">
        <v>0</v>
      </c>
      <c r="AD7" s="86">
        <v>2</v>
      </c>
      <c r="AE7" s="92" t="s">
        <v>287</v>
      </c>
      <c r="AF7" s="86" t="b">
        <v>0</v>
      </c>
      <c r="AG7" s="86" t="s">
        <v>288</v>
      </c>
      <c r="AH7" s="86"/>
      <c r="AI7" s="92" t="s">
        <v>286</v>
      </c>
      <c r="AJ7" s="86" t="b">
        <v>0</v>
      </c>
      <c r="AK7" s="86">
        <v>0</v>
      </c>
      <c r="AL7" s="92" t="s">
        <v>286</v>
      </c>
      <c r="AM7" s="86" t="s">
        <v>291</v>
      </c>
      <c r="AN7" s="86" t="b">
        <v>0</v>
      </c>
      <c r="AO7" s="92" t="s">
        <v>285</v>
      </c>
      <c r="AP7" s="86" t="s">
        <v>176</v>
      </c>
      <c r="AQ7" s="86">
        <v>0</v>
      </c>
      <c r="AR7" s="86">
        <v>0</v>
      </c>
      <c r="AS7" s="86"/>
      <c r="AT7" s="86"/>
      <c r="AU7" s="86"/>
      <c r="AV7" s="86"/>
      <c r="AW7" s="86"/>
      <c r="AX7" s="86"/>
      <c r="AY7" s="86"/>
      <c r="AZ7" s="86"/>
      <c r="BA7">
        <v>1</v>
      </c>
      <c r="BB7" s="85" t="str">
        <f>REPLACE(INDEX(GroupVertices[Group],MATCH(Edges24[[#This Row],[Vertex 1]],GroupVertices[Vertex],0)),1,1,"")</f>
        <v>2</v>
      </c>
      <c r="BC7" s="85" t="str">
        <f>REPLACE(INDEX(GroupVertices[Group],MATCH(Edges24[[#This Row],[Vertex 2]],GroupVertices[Vertex],0)),1,1,"")</f>
        <v>2</v>
      </c>
      <c r="BD7" s="51"/>
      <c r="BE7" s="52"/>
      <c r="BF7" s="51"/>
      <c r="BG7" s="52"/>
      <c r="BH7" s="51"/>
      <c r="BI7" s="52"/>
      <c r="BJ7" s="51"/>
      <c r="BK7" s="52"/>
      <c r="BL7" s="51"/>
    </row>
    <row r="8" spans="1:64" ht="15">
      <c r="A8" s="84" t="s">
        <v>214</v>
      </c>
      <c r="B8" s="84" t="s">
        <v>230</v>
      </c>
      <c r="C8" s="53"/>
      <c r="D8" s="54"/>
      <c r="E8" s="65"/>
      <c r="F8" s="55"/>
      <c r="G8" s="53"/>
      <c r="H8" s="57"/>
      <c r="I8" s="56"/>
      <c r="J8" s="56"/>
      <c r="K8" s="36" t="s">
        <v>65</v>
      </c>
      <c r="L8" s="83">
        <v>8</v>
      </c>
      <c r="M8" s="83"/>
      <c r="N8" s="63"/>
      <c r="O8" s="86" t="s">
        <v>232</v>
      </c>
      <c r="P8" s="88">
        <v>43599.55358796296</v>
      </c>
      <c r="Q8" s="86" t="s">
        <v>235</v>
      </c>
      <c r="R8" s="86"/>
      <c r="S8" s="86"/>
      <c r="T8" s="86"/>
      <c r="U8" s="86"/>
      <c r="V8" s="89" t="s">
        <v>245</v>
      </c>
      <c r="W8" s="88">
        <v>43599.55358796296</v>
      </c>
      <c r="X8" s="89" t="s">
        <v>259</v>
      </c>
      <c r="Y8" s="86"/>
      <c r="Z8" s="86"/>
      <c r="AA8" s="92" t="s">
        <v>273</v>
      </c>
      <c r="AB8" s="92" t="s">
        <v>285</v>
      </c>
      <c r="AC8" s="86" t="b">
        <v>0</v>
      </c>
      <c r="AD8" s="86">
        <v>2</v>
      </c>
      <c r="AE8" s="92" t="s">
        <v>287</v>
      </c>
      <c r="AF8" s="86" t="b">
        <v>0</v>
      </c>
      <c r="AG8" s="86" t="s">
        <v>288</v>
      </c>
      <c r="AH8" s="86"/>
      <c r="AI8" s="92" t="s">
        <v>286</v>
      </c>
      <c r="AJ8" s="86" t="b">
        <v>0</v>
      </c>
      <c r="AK8" s="86">
        <v>0</v>
      </c>
      <c r="AL8" s="92" t="s">
        <v>286</v>
      </c>
      <c r="AM8" s="86" t="s">
        <v>291</v>
      </c>
      <c r="AN8" s="86" t="b">
        <v>0</v>
      </c>
      <c r="AO8" s="92" t="s">
        <v>285</v>
      </c>
      <c r="AP8" s="86" t="s">
        <v>176</v>
      </c>
      <c r="AQ8" s="86">
        <v>0</v>
      </c>
      <c r="AR8" s="86">
        <v>0</v>
      </c>
      <c r="AS8" s="86"/>
      <c r="AT8" s="86"/>
      <c r="AU8" s="86"/>
      <c r="AV8" s="86"/>
      <c r="AW8" s="86"/>
      <c r="AX8" s="86"/>
      <c r="AY8" s="86"/>
      <c r="AZ8" s="86"/>
      <c r="BA8">
        <v>1</v>
      </c>
      <c r="BB8" s="85" t="str">
        <f>REPLACE(INDEX(GroupVertices[Group],MATCH(Edges24[[#This Row],[Vertex 1]],GroupVertices[Vertex],0)),1,1,"")</f>
        <v>2</v>
      </c>
      <c r="BC8" s="85" t="str">
        <f>REPLACE(INDEX(GroupVertices[Group],MATCH(Edges24[[#This Row],[Vertex 2]],GroupVertices[Vertex],0)),1,1,"")</f>
        <v>2</v>
      </c>
      <c r="BD8" s="51">
        <v>0</v>
      </c>
      <c r="BE8" s="52">
        <v>0</v>
      </c>
      <c r="BF8" s="51">
        <v>1</v>
      </c>
      <c r="BG8" s="52">
        <v>8.333333333333334</v>
      </c>
      <c r="BH8" s="51">
        <v>0</v>
      </c>
      <c r="BI8" s="52">
        <v>0</v>
      </c>
      <c r="BJ8" s="51">
        <v>11</v>
      </c>
      <c r="BK8" s="52">
        <v>91.66666666666667</v>
      </c>
      <c r="BL8" s="51">
        <v>12</v>
      </c>
    </row>
    <row r="9" spans="1:64" ht="15">
      <c r="A9" s="84" t="s">
        <v>215</v>
      </c>
      <c r="B9" s="84" t="s">
        <v>212</v>
      </c>
      <c r="C9" s="53"/>
      <c r="D9" s="54"/>
      <c r="E9" s="65"/>
      <c r="F9" s="55"/>
      <c r="G9" s="53"/>
      <c r="H9" s="57"/>
      <c r="I9" s="56"/>
      <c r="J9" s="56"/>
      <c r="K9" s="36" t="s">
        <v>65</v>
      </c>
      <c r="L9" s="83">
        <v>9</v>
      </c>
      <c r="M9" s="83"/>
      <c r="N9" s="63"/>
      <c r="O9" s="86" t="s">
        <v>231</v>
      </c>
      <c r="P9" s="88">
        <v>43599.61344907407</v>
      </c>
      <c r="Q9" s="86" t="s">
        <v>236</v>
      </c>
      <c r="R9" s="86"/>
      <c r="S9" s="86"/>
      <c r="T9" s="86" t="s">
        <v>242</v>
      </c>
      <c r="U9" s="86"/>
      <c r="V9" s="89" t="s">
        <v>246</v>
      </c>
      <c r="W9" s="88">
        <v>43599.61344907407</v>
      </c>
      <c r="X9" s="89" t="s">
        <v>260</v>
      </c>
      <c r="Y9" s="86"/>
      <c r="Z9" s="86"/>
      <c r="AA9" s="92" t="s">
        <v>274</v>
      </c>
      <c r="AB9" s="86"/>
      <c r="AC9" s="86" t="b">
        <v>0</v>
      </c>
      <c r="AD9" s="86">
        <v>0</v>
      </c>
      <c r="AE9" s="92" t="s">
        <v>286</v>
      </c>
      <c r="AF9" s="86" t="b">
        <v>0</v>
      </c>
      <c r="AG9" s="86" t="s">
        <v>288</v>
      </c>
      <c r="AH9" s="86"/>
      <c r="AI9" s="92" t="s">
        <v>286</v>
      </c>
      <c r="AJ9" s="86" t="b">
        <v>0</v>
      </c>
      <c r="AK9" s="86">
        <v>259</v>
      </c>
      <c r="AL9" s="92" t="s">
        <v>271</v>
      </c>
      <c r="AM9" s="86" t="s">
        <v>293</v>
      </c>
      <c r="AN9" s="86" t="b">
        <v>0</v>
      </c>
      <c r="AO9" s="92" t="s">
        <v>271</v>
      </c>
      <c r="AP9" s="86" t="s">
        <v>176</v>
      </c>
      <c r="AQ9" s="86">
        <v>0</v>
      </c>
      <c r="AR9" s="86">
        <v>0</v>
      </c>
      <c r="AS9" s="86"/>
      <c r="AT9" s="86"/>
      <c r="AU9" s="86"/>
      <c r="AV9" s="86"/>
      <c r="AW9" s="86"/>
      <c r="AX9" s="86"/>
      <c r="AY9" s="86"/>
      <c r="AZ9" s="86"/>
      <c r="BA9">
        <v>1</v>
      </c>
      <c r="BB9" s="85" t="str">
        <f>REPLACE(INDEX(GroupVertices[Group],MATCH(Edges24[[#This Row],[Vertex 1]],GroupVertices[Vertex],0)),1,1,"")</f>
        <v>1</v>
      </c>
      <c r="BC9" s="85" t="str">
        <f>REPLACE(INDEX(GroupVertices[Group],MATCH(Edges24[[#This Row],[Vertex 2]],GroupVertices[Vertex],0)),1,1,"")</f>
        <v>1</v>
      </c>
      <c r="BD9" s="51">
        <v>2</v>
      </c>
      <c r="BE9" s="52">
        <v>10.526315789473685</v>
      </c>
      <c r="BF9" s="51">
        <v>0</v>
      </c>
      <c r="BG9" s="52">
        <v>0</v>
      </c>
      <c r="BH9" s="51">
        <v>0</v>
      </c>
      <c r="BI9" s="52">
        <v>0</v>
      </c>
      <c r="BJ9" s="51">
        <v>17</v>
      </c>
      <c r="BK9" s="52">
        <v>89.47368421052632</v>
      </c>
      <c r="BL9" s="51">
        <v>19</v>
      </c>
    </row>
    <row r="10" spans="1:64" ht="15">
      <c r="A10" s="84" t="s">
        <v>216</v>
      </c>
      <c r="B10" s="84" t="s">
        <v>212</v>
      </c>
      <c r="C10" s="53"/>
      <c r="D10" s="54"/>
      <c r="E10" s="65"/>
      <c r="F10" s="55"/>
      <c r="G10" s="53"/>
      <c r="H10" s="57"/>
      <c r="I10" s="56"/>
      <c r="J10" s="56"/>
      <c r="K10" s="36" t="s">
        <v>65</v>
      </c>
      <c r="L10" s="83">
        <v>10</v>
      </c>
      <c r="M10" s="83"/>
      <c r="N10" s="63"/>
      <c r="O10" s="86" t="s">
        <v>231</v>
      </c>
      <c r="P10" s="88">
        <v>43600.15881944444</v>
      </c>
      <c r="Q10" s="86" t="s">
        <v>236</v>
      </c>
      <c r="R10" s="86"/>
      <c r="S10" s="86"/>
      <c r="T10" s="86" t="s">
        <v>242</v>
      </c>
      <c r="U10" s="86"/>
      <c r="V10" s="89" t="s">
        <v>247</v>
      </c>
      <c r="W10" s="88">
        <v>43600.15881944444</v>
      </c>
      <c r="X10" s="89" t="s">
        <v>261</v>
      </c>
      <c r="Y10" s="86"/>
      <c r="Z10" s="86"/>
      <c r="AA10" s="92" t="s">
        <v>275</v>
      </c>
      <c r="AB10" s="86"/>
      <c r="AC10" s="86" t="b">
        <v>0</v>
      </c>
      <c r="AD10" s="86">
        <v>0</v>
      </c>
      <c r="AE10" s="92" t="s">
        <v>286</v>
      </c>
      <c r="AF10" s="86" t="b">
        <v>0</v>
      </c>
      <c r="AG10" s="86" t="s">
        <v>288</v>
      </c>
      <c r="AH10" s="86"/>
      <c r="AI10" s="92" t="s">
        <v>286</v>
      </c>
      <c r="AJ10" s="86" t="b">
        <v>0</v>
      </c>
      <c r="AK10" s="86">
        <v>259</v>
      </c>
      <c r="AL10" s="92" t="s">
        <v>271</v>
      </c>
      <c r="AM10" s="86" t="s">
        <v>293</v>
      </c>
      <c r="AN10" s="86" t="b">
        <v>0</v>
      </c>
      <c r="AO10" s="92" t="s">
        <v>271</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v>2</v>
      </c>
      <c r="BE10" s="52">
        <v>10.526315789473685</v>
      </c>
      <c r="BF10" s="51">
        <v>0</v>
      </c>
      <c r="BG10" s="52">
        <v>0</v>
      </c>
      <c r="BH10" s="51">
        <v>0</v>
      </c>
      <c r="BI10" s="52">
        <v>0</v>
      </c>
      <c r="BJ10" s="51">
        <v>17</v>
      </c>
      <c r="BK10" s="52">
        <v>89.47368421052632</v>
      </c>
      <c r="BL10" s="51">
        <v>19</v>
      </c>
    </row>
    <row r="11" spans="1:64" ht="15">
      <c r="A11" s="84" t="s">
        <v>217</v>
      </c>
      <c r="B11" s="84" t="s">
        <v>217</v>
      </c>
      <c r="C11" s="53"/>
      <c r="D11" s="54"/>
      <c r="E11" s="65"/>
      <c r="F11" s="55"/>
      <c r="G11" s="53"/>
      <c r="H11" s="57"/>
      <c r="I11" s="56"/>
      <c r="J11" s="56"/>
      <c r="K11" s="36" t="s">
        <v>65</v>
      </c>
      <c r="L11" s="83">
        <v>11</v>
      </c>
      <c r="M11" s="83"/>
      <c r="N11" s="63"/>
      <c r="O11" s="86" t="s">
        <v>176</v>
      </c>
      <c r="P11" s="88">
        <v>43600.608761574076</v>
      </c>
      <c r="Q11" s="86" t="s">
        <v>237</v>
      </c>
      <c r="R11" s="89" t="s">
        <v>239</v>
      </c>
      <c r="S11" s="86" t="s">
        <v>240</v>
      </c>
      <c r="T11" s="86"/>
      <c r="U11" s="86"/>
      <c r="V11" s="89" t="s">
        <v>248</v>
      </c>
      <c r="W11" s="88">
        <v>43600.608761574076</v>
      </c>
      <c r="X11" s="89" t="s">
        <v>262</v>
      </c>
      <c r="Y11" s="86"/>
      <c r="Z11" s="86"/>
      <c r="AA11" s="92" t="s">
        <v>276</v>
      </c>
      <c r="AB11" s="86"/>
      <c r="AC11" s="86" t="b">
        <v>0</v>
      </c>
      <c r="AD11" s="86">
        <v>1</v>
      </c>
      <c r="AE11" s="92" t="s">
        <v>286</v>
      </c>
      <c r="AF11" s="86" t="b">
        <v>1</v>
      </c>
      <c r="AG11" s="86" t="s">
        <v>288</v>
      </c>
      <c r="AH11" s="86"/>
      <c r="AI11" s="92" t="s">
        <v>290</v>
      </c>
      <c r="AJ11" s="86" t="b">
        <v>0</v>
      </c>
      <c r="AK11" s="86">
        <v>0</v>
      </c>
      <c r="AL11" s="92" t="s">
        <v>286</v>
      </c>
      <c r="AM11" s="86" t="s">
        <v>293</v>
      </c>
      <c r="AN11" s="86" t="b">
        <v>0</v>
      </c>
      <c r="AO11" s="92" t="s">
        <v>276</v>
      </c>
      <c r="AP11" s="86" t="s">
        <v>176</v>
      </c>
      <c r="AQ11" s="86">
        <v>0</v>
      </c>
      <c r="AR11" s="86">
        <v>0</v>
      </c>
      <c r="AS11" s="86"/>
      <c r="AT11" s="86"/>
      <c r="AU11" s="86"/>
      <c r="AV11" s="86"/>
      <c r="AW11" s="86"/>
      <c r="AX11" s="86"/>
      <c r="AY11" s="86"/>
      <c r="AZ11" s="86"/>
      <c r="BA11">
        <v>1</v>
      </c>
      <c r="BB11" s="85" t="str">
        <f>REPLACE(INDEX(GroupVertices[Group],MATCH(Edges24[[#This Row],[Vertex 1]],GroupVertices[Vertex],0)),1,1,"")</f>
        <v>3</v>
      </c>
      <c r="BC11" s="85" t="str">
        <f>REPLACE(INDEX(GroupVertices[Group],MATCH(Edges24[[#This Row],[Vertex 2]],GroupVertices[Vertex],0)),1,1,"")</f>
        <v>3</v>
      </c>
      <c r="BD11" s="51">
        <v>0</v>
      </c>
      <c r="BE11" s="52">
        <v>0</v>
      </c>
      <c r="BF11" s="51">
        <v>0</v>
      </c>
      <c r="BG11" s="52">
        <v>0</v>
      </c>
      <c r="BH11" s="51">
        <v>0</v>
      </c>
      <c r="BI11" s="52">
        <v>0</v>
      </c>
      <c r="BJ11" s="51">
        <v>5</v>
      </c>
      <c r="BK11" s="52">
        <v>100</v>
      </c>
      <c r="BL11" s="51">
        <v>5</v>
      </c>
    </row>
    <row r="12" spans="1:64" ht="15">
      <c r="A12" s="84" t="s">
        <v>218</v>
      </c>
      <c r="B12" s="84" t="s">
        <v>212</v>
      </c>
      <c r="C12" s="53"/>
      <c r="D12" s="54"/>
      <c r="E12" s="65"/>
      <c r="F12" s="55"/>
      <c r="G12" s="53"/>
      <c r="H12" s="57"/>
      <c r="I12" s="56"/>
      <c r="J12" s="56"/>
      <c r="K12" s="36" t="s">
        <v>65</v>
      </c>
      <c r="L12" s="83">
        <v>12</v>
      </c>
      <c r="M12" s="83"/>
      <c r="N12" s="63"/>
      <c r="O12" s="86" t="s">
        <v>231</v>
      </c>
      <c r="P12" s="88">
        <v>43601.09018518519</v>
      </c>
      <c r="Q12" s="86" t="s">
        <v>236</v>
      </c>
      <c r="R12" s="86"/>
      <c r="S12" s="86"/>
      <c r="T12" s="86" t="s">
        <v>242</v>
      </c>
      <c r="U12" s="86"/>
      <c r="V12" s="89" t="s">
        <v>249</v>
      </c>
      <c r="W12" s="88">
        <v>43601.09018518519</v>
      </c>
      <c r="X12" s="89" t="s">
        <v>263</v>
      </c>
      <c r="Y12" s="86"/>
      <c r="Z12" s="86"/>
      <c r="AA12" s="92" t="s">
        <v>277</v>
      </c>
      <c r="AB12" s="86"/>
      <c r="AC12" s="86" t="b">
        <v>0</v>
      </c>
      <c r="AD12" s="86">
        <v>0</v>
      </c>
      <c r="AE12" s="92" t="s">
        <v>286</v>
      </c>
      <c r="AF12" s="86" t="b">
        <v>0</v>
      </c>
      <c r="AG12" s="86" t="s">
        <v>288</v>
      </c>
      <c r="AH12" s="86"/>
      <c r="AI12" s="92" t="s">
        <v>286</v>
      </c>
      <c r="AJ12" s="86" t="b">
        <v>0</v>
      </c>
      <c r="AK12" s="86">
        <v>262</v>
      </c>
      <c r="AL12" s="92" t="s">
        <v>271</v>
      </c>
      <c r="AM12" s="86" t="s">
        <v>294</v>
      </c>
      <c r="AN12" s="86" t="b">
        <v>0</v>
      </c>
      <c r="AO12" s="92" t="s">
        <v>271</v>
      </c>
      <c r="AP12" s="86" t="s">
        <v>176</v>
      </c>
      <c r="AQ12" s="86">
        <v>0</v>
      </c>
      <c r="AR12" s="86">
        <v>0</v>
      </c>
      <c r="AS12" s="86"/>
      <c r="AT12" s="86"/>
      <c r="AU12" s="86"/>
      <c r="AV12" s="86"/>
      <c r="AW12" s="86"/>
      <c r="AX12" s="86"/>
      <c r="AY12" s="86"/>
      <c r="AZ12" s="86"/>
      <c r="BA12">
        <v>1</v>
      </c>
      <c r="BB12" s="85" t="str">
        <f>REPLACE(INDEX(GroupVertices[Group],MATCH(Edges24[[#This Row],[Vertex 1]],GroupVertices[Vertex],0)),1,1,"")</f>
        <v>1</v>
      </c>
      <c r="BC12" s="85" t="str">
        <f>REPLACE(INDEX(GroupVertices[Group],MATCH(Edges24[[#This Row],[Vertex 2]],GroupVertices[Vertex],0)),1,1,"")</f>
        <v>1</v>
      </c>
      <c r="BD12" s="51">
        <v>2</v>
      </c>
      <c r="BE12" s="52">
        <v>10.526315789473685</v>
      </c>
      <c r="BF12" s="51">
        <v>0</v>
      </c>
      <c r="BG12" s="52">
        <v>0</v>
      </c>
      <c r="BH12" s="51">
        <v>0</v>
      </c>
      <c r="BI12" s="52">
        <v>0</v>
      </c>
      <c r="BJ12" s="51">
        <v>17</v>
      </c>
      <c r="BK12" s="52">
        <v>89.47368421052632</v>
      </c>
      <c r="BL12" s="51">
        <v>19</v>
      </c>
    </row>
    <row r="13" spans="1:64" ht="15">
      <c r="A13" s="84" t="s">
        <v>219</v>
      </c>
      <c r="B13" s="84" t="s">
        <v>212</v>
      </c>
      <c r="C13" s="53"/>
      <c r="D13" s="54"/>
      <c r="E13" s="65"/>
      <c r="F13" s="55"/>
      <c r="G13" s="53"/>
      <c r="H13" s="57"/>
      <c r="I13" s="56"/>
      <c r="J13" s="56"/>
      <c r="K13" s="36" t="s">
        <v>65</v>
      </c>
      <c r="L13" s="83">
        <v>13</v>
      </c>
      <c r="M13" s="83"/>
      <c r="N13" s="63"/>
      <c r="O13" s="86" t="s">
        <v>231</v>
      </c>
      <c r="P13" s="88">
        <v>43601.1562962963</v>
      </c>
      <c r="Q13" s="86" t="s">
        <v>236</v>
      </c>
      <c r="R13" s="86"/>
      <c r="S13" s="86"/>
      <c r="T13" s="86" t="s">
        <v>242</v>
      </c>
      <c r="U13" s="86"/>
      <c r="V13" s="89" t="s">
        <v>250</v>
      </c>
      <c r="W13" s="88">
        <v>43601.1562962963</v>
      </c>
      <c r="X13" s="89" t="s">
        <v>264</v>
      </c>
      <c r="Y13" s="86"/>
      <c r="Z13" s="86"/>
      <c r="AA13" s="92" t="s">
        <v>278</v>
      </c>
      <c r="AB13" s="86"/>
      <c r="AC13" s="86" t="b">
        <v>0</v>
      </c>
      <c r="AD13" s="86">
        <v>0</v>
      </c>
      <c r="AE13" s="92" t="s">
        <v>286</v>
      </c>
      <c r="AF13" s="86" t="b">
        <v>0</v>
      </c>
      <c r="AG13" s="86" t="s">
        <v>288</v>
      </c>
      <c r="AH13" s="86"/>
      <c r="AI13" s="92" t="s">
        <v>286</v>
      </c>
      <c r="AJ13" s="86" t="b">
        <v>0</v>
      </c>
      <c r="AK13" s="86">
        <v>262</v>
      </c>
      <c r="AL13" s="92" t="s">
        <v>271</v>
      </c>
      <c r="AM13" s="86" t="s">
        <v>293</v>
      </c>
      <c r="AN13" s="86" t="b">
        <v>0</v>
      </c>
      <c r="AO13" s="92" t="s">
        <v>271</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1</v>
      </c>
      <c r="BD13" s="51">
        <v>2</v>
      </c>
      <c r="BE13" s="52">
        <v>10.526315789473685</v>
      </c>
      <c r="BF13" s="51">
        <v>0</v>
      </c>
      <c r="BG13" s="52">
        <v>0</v>
      </c>
      <c r="BH13" s="51">
        <v>0</v>
      </c>
      <c r="BI13" s="52">
        <v>0</v>
      </c>
      <c r="BJ13" s="51">
        <v>17</v>
      </c>
      <c r="BK13" s="52">
        <v>89.47368421052632</v>
      </c>
      <c r="BL13" s="51">
        <v>19</v>
      </c>
    </row>
    <row r="14" spans="1:64" ht="15">
      <c r="A14" s="84" t="s">
        <v>220</v>
      </c>
      <c r="B14" s="84" t="s">
        <v>212</v>
      </c>
      <c r="C14" s="53"/>
      <c r="D14" s="54"/>
      <c r="E14" s="65"/>
      <c r="F14" s="55"/>
      <c r="G14" s="53"/>
      <c r="H14" s="57"/>
      <c r="I14" s="56"/>
      <c r="J14" s="56"/>
      <c r="K14" s="36" t="s">
        <v>65</v>
      </c>
      <c r="L14" s="83">
        <v>14</v>
      </c>
      <c r="M14" s="83"/>
      <c r="N14" s="63"/>
      <c r="O14" s="86" t="s">
        <v>231</v>
      </c>
      <c r="P14" s="88">
        <v>43601.337002314816</v>
      </c>
      <c r="Q14" s="86" t="s">
        <v>236</v>
      </c>
      <c r="R14" s="86"/>
      <c r="S14" s="86"/>
      <c r="T14" s="86" t="s">
        <v>242</v>
      </c>
      <c r="U14" s="86"/>
      <c r="V14" s="89" t="s">
        <v>251</v>
      </c>
      <c r="W14" s="88">
        <v>43601.337002314816</v>
      </c>
      <c r="X14" s="89" t="s">
        <v>265</v>
      </c>
      <c r="Y14" s="86"/>
      <c r="Z14" s="86"/>
      <c r="AA14" s="92" t="s">
        <v>279</v>
      </c>
      <c r="AB14" s="86"/>
      <c r="AC14" s="86" t="b">
        <v>0</v>
      </c>
      <c r="AD14" s="86">
        <v>0</v>
      </c>
      <c r="AE14" s="92" t="s">
        <v>286</v>
      </c>
      <c r="AF14" s="86" t="b">
        <v>0</v>
      </c>
      <c r="AG14" s="86" t="s">
        <v>288</v>
      </c>
      <c r="AH14" s="86"/>
      <c r="AI14" s="92" t="s">
        <v>286</v>
      </c>
      <c r="AJ14" s="86" t="b">
        <v>0</v>
      </c>
      <c r="AK14" s="86">
        <v>264</v>
      </c>
      <c r="AL14" s="92" t="s">
        <v>271</v>
      </c>
      <c r="AM14" s="86" t="s">
        <v>293</v>
      </c>
      <c r="AN14" s="86" t="b">
        <v>0</v>
      </c>
      <c r="AO14" s="92" t="s">
        <v>271</v>
      </c>
      <c r="AP14" s="86" t="s">
        <v>176</v>
      </c>
      <c r="AQ14" s="86">
        <v>0</v>
      </c>
      <c r="AR14" s="86">
        <v>0</v>
      </c>
      <c r="AS14" s="86"/>
      <c r="AT14" s="86"/>
      <c r="AU14" s="86"/>
      <c r="AV14" s="86"/>
      <c r="AW14" s="86"/>
      <c r="AX14" s="86"/>
      <c r="AY14" s="86"/>
      <c r="AZ14" s="86"/>
      <c r="BA14">
        <v>1</v>
      </c>
      <c r="BB14" s="85" t="str">
        <f>REPLACE(INDEX(GroupVertices[Group],MATCH(Edges24[[#This Row],[Vertex 1]],GroupVertices[Vertex],0)),1,1,"")</f>
        <v>1</v>
      </c>
      <c r="BC14" s="85" t="str">
        <f>REPLACE(INDEX(GroupVertices[Group],MATCH(Edges24[[#This Row],[Vertex 2]],GroupVertices[Vertex],0)),1,1,"")</f>
        <v>1</v>
      </c>
      <c r="BD14" s="51">
        <v>2</v>
      </c>
      <c r="BE14" s="52">
        <v>10.526315789473685</v>
      </c>
      <c r="BF14" s="51">
        <v>0</v>
      </c>
      <c r="BG14" s="52">
        <v>0</v>
      </c>
      <c r="BH14" s="51">
        <v>0</v>
      </c>
      <c r="BI14" s="52">
        <v>0</v>
      </c>
      <c r="BJ14" s="51">
        <v>17</v>
      </c>
      <c r="BK14" s="52">
        <v>89.47368421052632</v>
      </c>
      <c r="BL14" s="51">
        <v>19</v>
      </c>
    </row>
    <row r="15" spans="1:64" ht="15">
      <c r="A15" s="84" t="s">
        <v>221</v>
      </c>
      <c r="B15" s="84" t="s">
        <v>212</v>
      </c>
      <c r="C15" s="53"/>
      <c r="D15" s="54"/>
      <c r="E15" s="65"/>
      <c r="F15" s="55"/>
      <c r="G15" s="53"/>
      <c r="H15" s="57"/>
      <c r="I15" s="56"/>
      <c r="J15" s="56"/>
      <c r="K15" s="36" t="s">
        <v>65</v>
      </c>
      <c r="L15" s="83">
        <v>15</v>
      </c>
      <c r="M15" s="83"/>
      <c r="N15" s="63"/>
      <c r="O15" s="86" t="s">
        <v>231</v>
      </c>
      <c r="P15" s="88">
        <v>43602.19872685185</v>
      </c>
      <c r="Q15" s="86" t="s">
        <v>236</v>
      </c>
      <c r="R15" s="86"/>
      <c r="S15" s="86"/>
      <c r="T15" s="86" t="s">
        <v>242</v>
      </c>
      <c r="U15" s="86"/>
      <c r="V15" s="89" t="s">
        <v>252</v>
      </c>
      <c r="W15" s="88">
        <v>43602.19872685185</v>
      </c>
      <c r="X15" s="89" t="s">
        <v>266</v>
      </c>
      <c r="Y15" s="86"/>
      <c r="Z15" s="86"/>
      <c r="AA15" s="92" t="s">
        <v>280</v>
      </c>
      <c r="AB15" s="86"/>
      <c r="AC15" s="86" t="b">
        <v>0</v>
      </c>
      <c r="AD15" s="86">
        <v>0</v>
      </c>
      <c r="AE15" s="92" t="s">
        <v>286</v>
      </c>
      <c r="AF15" s="86" t="b">
        <v>0</v>
      </c>
      <c r="AG15" s="86" t="s">
        <v>288</v>
      </c>
      <c r="AH15" s="86"/>
      <c r="AI15" s="92" t="s">
        <v>286</v>
      </c>
      <c r="AJ15" s="86" t="b">
        <v>0</v>
      </c>
      <c r="AK15" s="86">
        <v>264</v>
      </c>
      <c r="AL15" s="92" t="s">
        <v>271</v>
      </c>
      <c r="AM15" s="86" t="s">
        <v>293</v>
      </c>
      <c r="AN15" s="86" t="b">
        <v>0</v>
      </c>
      <c r="AO15" s="92" t="s">
        <v>271</v>
      </c>
      <c r="AP15" s="86" t="s">
        <v>176</v>
      </c>
      <c r="AQ15" s="86">
        <v>0</v>
      </c>
      <c r="AR15" s="86">
        <v>0</v>
      </c>
      <c r="AS15" s="86"/>
      <c r="AT15" s="86"/>
      <c r="AU15" s="86"/>
      <c r="AV15" s="86"/>
      <c r="AW15" s="86"/>
      <c r="AX15" s="86"/>
      <c r="AY15" s="86"/>
      <c r="AZ15" s="86"/>
      <c r="BA15">
        <v>1</v>
      </c>
      <c r="BB15" s="85" t="str">
        <f>REPLACE(INDEX(GroupVertices[Group],MATCH(Edges24[[#This Row],[Vertex 1]],GroupVertices[Vertex],0)),1,1,"")</f>
        <v>1</v>
      </c>
      <c r="BC15" s="85" t="str">
        <f>REPLACE(INDEX(GroupVertices[Group],MATCH(Edges24[[#This Row],[Vertex 2]],GroupVertices[Vertex],0)),1,1,"")</f>
        <v>1</v>
      </c>
      <c r="BD15" s="51">
        <v>2</v>
      </c>
      <c r="BE15" s="52">
        <v>10.526315789473685</v>
      </c>
      <c r="BF15" s="51">
        <v>0</v>
      </c>
      <c r="BG15" s="52">
        <v>0</v>
      </c>
      <c r="BH15" s="51">
        <v>0</v>
      </c>
      <c r="BI15" s="52">
        <v>0</v>
      </c>
      <c r="BJ15" s="51">
        <v>17</v>
      </c>
      <c r="BK15" s="52">
        <v>89.47368421052632</v>
      </c>
      <c r="BL15" s="51">
        <v>19</v>
      </c>
    </row>
    <row r="16" spans="1:64" ht="15">
      <c r="A16" s="84" t="s">
        <v>222</v>
      </c>
      <c r="B16" s="84" t="s">
        <v>212</v>
      </c>
      <c r="C16" s="53"/>
      <c r="D16" s="54"/>
      <c r="E16" s="65"/>
      <c r="F16" s="55"/>
      <c r="G16" s="53"/>
      <c r="H16" s="57"/>
      <c r="I16" s="56"/>
      <c r="J16" s="56"/>
      <c r="K16" s="36" t="s">
        <v>65</v>
      </c>
      <c r="L16" s="83">
        <v>16</v>
      </c>
      <c r="M16" s="83"/>
      <c r="N16" s="63"/>
      <c r="O16" s="86" t="s">
        <v>231</v>
      </c>
      <c r="P16" s="88">
        <v>43602.35165509259</v>
      </c>
      <c r="Q16" s="86" t="s">
        <v>236</v>
      </c>
      <c r="R16" s="86"/>
      <c r="S16" s="86"/>
      <c r="T16" s="86" t="s">
        <v>242</v>
      </c>
      <c r="U16" s="86"/>
      <c r="V16" s="89" t="s">
        <v>253</v>
      </c>
      <c r="W16" s="88">
        <v>43602.35165509259</v>
      </c>
      <c r="X16" s="89" t="s">
        <v>267</v>
      </c>
      <c r="Y16" s="86"/>
      <c r="Z16" s="86"/>
      <c r="AA16" s="92" t="s">
        <v>281</v>
      </c>
      <c r="AB16" s="86"/>
      <c r="AC16" s="86" t="b">
        <v>0</v>
      </c>
      <c r="AD16" s="86">
        <v>0</v>
      </c>
      <c r="AE16" s="92" t="s">
        <v>286</v>
      </c>
      <c r="AF16" s="86" t="b">
        <v>0</v>
      </c>
      <c r="AG16" s="86" t="s">
        <v>288</v>
      </c>
      <c r="AH16" s="86"/>
      <c r="AI16" s="92" t="s">
        <v>286</v>
      </c>
      <c r="AJ16" s="86" t="b">
        <v>0</v>
      </c>
      <c r="AK16" s="86">
        <v>265</v>
      </c>
      <c r="AL16" s="92" t="s">
        <v>271</v>
      </c>
      <c r="AM16" s="86" t="s">
        <v>294</v>
      </c>
      <c r="AN16" s="86" t="b">
        <v>0</v>
      </c>
      <c r="AO16" s="92" t="s">
        <v>271</v>
      </c>
      <c r="AP16" s="86" t="s">
        <v>176</v>
      </c>
      <c r="AQ16" s="86">
        <v>0</v>
      </c>
      <c r="AR16" s="86">
        <v>0</v>
      </c>
      <c r="AS16" s="86"/>
      <c r="AT16" s="86"/>
      <c r="AU16" s="86"/>
      <c r="AV16" s="86"/>
      <c r="AW16" s="86"/>
      <c r="AX16" s="86"/>
      <c r="AY16" s="86"/>
      <c r="AZ16" s="86"/>
      <c r="BA16">
        <v>1</v>
      </c>
      <c r="BB16" s="85" t="str">
        <f>REPLACE(INDEX(GroupVertices[Group],MATCH(Edges24[[#This Row],[Vertex 1]],GroupVertices[Vertex],0)),1,1,"")</f>
        <v>1</v>
      </c>
      <c r="BC16" s="85" t="str">
        <f>REPLACE(INDEX(GroupVertices[Group],MATCH(Edges24[[#This Row],[Vertex 2]],GroupVertices[Vertex],0)),1,1,"")</f>
        <v>1</v>
      </c>
      <c r="BD16" s="51">
        <v>2</v>
      </c>
      <c r="BE16" s="52">
        <v>10.526315789473685</v>
      </c>
      <c r="BF16" s="51">
        <v>0</v>
      </c>
      <c r="BG16" s="52">
        <v>0</v>
      </c>
      <c r="BH16" s="51">
        <v>0</v>
      </c>
      <c r="BI16" s="52">
        <v>0</v>
      </c>
      <c r="BJ16" s="51">
        <v>17</v>
      </c>
      <c r="BK16" s="52">
        <v>89.47368421052632</v>
      </c>
      <c r="BL16" s="51">
        <v>19</v>
      </c>
    </row>
    <row r="17" spans="1:64" ht="15">
      <c r="A17" s="84" t="s">
        <v>223</v>
      </c>
      <c r="B17" s="84" t="s">
        <v>212</v>
      </c>
      <c r="C17" s="53"/>
      <c r="D17" s="54"/>
      <c r="E17" s="65"/>
      <c r="F17" s="55"/>
      <c r="G17" s="53"/>
      <c r="H17" s="57"/>
      <c r="I17" s="56"/>
      <c r="J17" s="56"/>
      <c r="K17" s="36" t="s">
        <v>65</v>
      </c>
      <c r="L17" s="83">
        <v>17</v>
      </c>
      <c r="M17" s="83"/>
      <c r="N17" s="63"/>
      <c r="O17" s="86" t="s">
        <v>231</v>
      </c>
      <c r="P17" s="88">
        <v>43603.3834375</v>
      </c>
      <c r="Q17" s="86" t="s">
        <v>236</v>
      </c>
      <c r="R17" s="86"/>
      <c r="S17" s="86"/>
      <c r="T17" s="86" t="s">
        <v>242</v>
      </c>
      <c r="U17" s="86"/>
      <c r="V17" s="89" t="s">
        <v>254</v>
      </c>
      <c r="W17" s="88">
        <v>43603.3834375</v>
      </c>
      <c r="X17" s="89" t="s">
        <v>268</v>
      </c>
      <c r="Y17" s="86"/>
      <c r="Z17" s="86"/>
      <c r="AA17" s="92" t="s">
        <v>282</v>
      </c>
      <c r="AB17" s="86"/>
      <c r="AC17" s="86" t="b">
        <v>0</v>
      </c>
      <c r="AD17" s="86">
        <v>0</v>
      </c>
      <c r="AE17" s="92" t="s">
        <v>286</v>
      </c>
      <c r="AF17" s="86" t="b">
        <v>0</v>
      </c>
      <c r="AG17" s="86" t="s">
        <v>288</v>
      </c>
      <c r="AH17" s="86"/>
      <c r="AI17" s="92" t="s">
        <v>286</v>
      </c>
      <c r="AJ17" s="86" t="b">
        <v>0</v>
      </c>
      <c r="AK17" s="86">
        <v>266</v>
      </c>
      <c r="AL17" s="92" t="s">
        <v>271</v>
      </c>
      <c r="AM17" s="86" t="s">
        <v>293</v>
      </c>
      <c r="AN17" s="86" t="b">
        <v>0</v>
      </c>
      <c r="AO17" s="92" t="s">
        <v>271</v>
      </c>
      <c r="AP17" s="86" t="s">
        <v>176</v>
      </c>
      <c r="AQ17" s="86">
        <v>0</v>
      </c>
      <c r="AR17" s="86">
        <v>0</v>
      </c>
      <c r="AS17" s="86"/>
      <c r="AT17" s="86"/>
      <c r="AU17" s="86"/>
      <c r="AV17" s="86"/>
      <c r="AW17" s="86"/>
      <c r="AX17" s="86"/>
      <c r="AY17" s="86"/>
      <c r="AZ17" s="86"/>
      <c r="BA17">
        <v>1</v>
      </c>
      <c r="BB17" s="85" t="str">
        <f>REPLACE(INDEX(GroupVertices[Group],MATCH(Edges24[[#This Row],[Vertex 1]],GroupVertices[Vertex],0)),1,1,"")</f>
        <v>1</v>
      </c>
      <c r="BC17" s="85" t="str">
        <f>REPLACE(INDEX(GroupVertices[Group],MATCH(Edges24[[#This Row],[Vertex 2]],GroupVertices[Vertex],0)),1,1,"")</f>
        <v>1</v>
      </c>
      <c r="BD17" s="51">
        <v>2</v>
      </c>
      <c r="BE17" s="52">
        <v>10.526315789473685</v>
      </c>
      <c r="BF17" s="51">
        <v>0</v>
      </c>
      <c r="BG17" s="52">
        <v>0</v>
      </c>
      <c r="BH17" s="51">
        <v>0</v>
      </c>
      <c r="BI17" s="52">
        <v>0</v>
      </c>
      <c r="BJ17" s="51">
        <v>17</v>
      </c>
      <c r="BK17" s="52">
        <v>89.47368421052632</v>
      </c>
      <c r="BL17" s="51">
        <v>19</v>
      </c>
    </row>
    <row r="18" spans="1:64" ht="15">
      <c r="A18" s="84" t="s">
        <v>224</v>
      </c>
      <c r="B18" s="84" t="s">
        <v>212</v>
      </c>
      <c r="C18" s="53"/>
      <c r="D18" s="54"/>
      <c r="E18" s="65"/>
      <c r="F18" s="55"/>
      <c r="G18" s="53"/>
      <c r="H18" s="57"/>
      <c r="I18" s="56"/>
      <c r="J18" s="56"/>
      <c r="K18" s="36" t="s">
        <v>65</v>
      </c>
      <c r="L18" s="83">
        <v>18</v>
      </c>
      <c r="M18" s="83"/>
      <c r="N18" s="63"/>
      <c r="O18" s="86" t="s">
        <v>231</v>
      </c>
      <c r="P18" s="88">
        <v>43604.683344907404</v>
      </c>
      <c r="Q18" s="86" t="s">
        <v>236</v>
      </c>
      <c r="R18" s="86"/>
      <c r="S18" s="86"/>
      <c r="T18" s="86" t="s">
        <v>242</v>
      </c>
      <c r="U18" s="86"/>
      <c r="V18" s="89" t="s">
        <v>255</v>
      </c>
      <c r="W18" s="88">
        <v>43604.683344907404</v>
      </c>
      <c r="X18" s="89" t="s">
        <v>269</v>
      </c>
      <c r="Y18" s="86"/>
      <c r="Z18" s="86"/>
      <c r="AA18" s="92" t="s">
        <v>283</v>
      </c>
      <c r="AB18" s="86"/>
      <c r="AC18" s="86" t="b">
        <v>0</v>
      </c>
      <c r="AD18" s="86">
        <v>0</v>
      </c>
      <c r="AE18" s="92" t="s">
        <v>286</v>
      </c>
      <c r="AF18" s="86" t="b">
        <v>0</v>
      </c>
      <c r="AG18" s="86" t="s">
        <v>288</v>
      </c>
      <c r="AH18" s="86"/>
      <c r="AI18" s="92" t="s">
        <v>286</v>
      </c>
      <c r="AJ18" s="86" t="b">
        <v>0</v>
      </c>
      <c r="AK18" s="86">
        <v>267</v>
      </c>
      <c r="AL18" s="92" t="s">
        <v>271</v>
      </c>
      <c r="AM18" s="86" t="s">
        <v>293</v>
      </c>
      <c r="AN18" s="86" t="b">
        <v>0</v>
      </c>
      <c r="AO18" s="92" t="s">
        <v>271</v>
      </c>
      <c r="AP18" s="86" t="s">
        <v>176</v>
      </c>
      <c r="AQ18" s="86">
        <v>0</v>
      </c>
      <c r="AR18" s="86">
        <v>0</v>
      </c>
      <c r="AS18" s="86"/>
      <c r="AT18" s="86"/>
      <c r="AU18" s="86"/>
      <c r="AV18" s="86"/>
      <c r="AW18" s="86"/>
      <c r="AX18" s="86"/>
      <c r="AY18" s="86"/>
      <c r="AZ18" s="86"/>
      <c r="BA18">
        <v>1</v>
      </c>
      <c r="BB18" s="85" t="str">
        <f>REPLACE(INDEX(GroupVertices[Group],MATCH(Edges24[[#This Row],[Vertex 1]],GroupVertices[Vertex],0)),1,1,"")</f>
        <v>1</v>
      </c>
      <c r="BC18" s="85" t="str">
        <f>REPLACE(INDEX(GroupVertices[Group],MATCH(Edges24[[#This Row],[Vertex 2]],GroupVertices[Vertex],0)),1,1,"")</f>
        <v>1</v>
      </c>
      <c r="BD18" s="51">
        <v>2</v>
      </c>
      <c r="BE18" s="52">
        <v>10.526315789473685</v>
      </c>
      <c r="BF18" s="51">
        <v>0</v>
      </c>
      <c r="BG18" s="52">
        <v>0</v>
      </c>
      <c r="BH18" s="51">
        <v>0</v>
      </c>
      <c r="BI18" s="52">
        <v>0</v>
      </c>
      <c r="BJ18" s="51">
        <v>17</v>
      </c>
      <c r="BK18" s="52">
        <v>89.47368421052632</v>
      </c>
      <c r="BL18" s="51">
        <v>19</v>
      </c>
    </row>
    <row r="19" spans="1:64" ht="15">
      <c r="A19" s="84" t="s">
        <v>225</v>
      </c>
      <c r="B19" s="84" t="s">
        <v>212</v>
      </c>
      <c r="C19" s="53"/>
      <c r="D19" s="54"/>
      <c r="E19" s="65"/>
      <c r="F19" s="55"/>
      <c r="G19" s="53"/>
      <c r="H19" s="57"/>
      <c r="I19" s="56"/>
      <c r="J19" s="56"/>
      <c r="K19" s="36" t="s">
        <v>65</v>
      </c>
      <c r="L19" s="83">
        <v>19</v>
      </c>
      <c r="M19" s="83"/>
      <c r="N19" s="63"/>
      <c r="O19" s="86" t="s">
        <v>231</v>
      </c>
      <c r="P19" s="88">
        <v>43605.61796296296</v>
      </c>
      <c r="Q19" s="86" t="s">
        <v>236</v>
      </c>
      <c r="R19" s="86"/>
      <c r="S19" s="86"/>
      <c r="T19" s="86" t="s">
        <v>242</v>
      </c>
      <c r="U19" s="86"/>
      <c r="V19" s="89" t="s">
        <v>256</v>
      </c>
      <c r="W19" s="88">
        <v>43605.61796296296</v>
      </c>
      <c r="X19" s="89" t="s">
        <v>270</v>
      </c>
      <c r="Y19" s="86"/>
      <c r="Z19" s="86"/>
      <c r="AA19" s="92" t="s">
        <v>284</v>
      </c>
      <c r="AB19" s="86"/>
      <c r="AC19" s="86" t="b">
        <v>0</v>
      </c>
      <c r="AD19" s="86">
        <v>0</v>
      </c>
      <c r="AE19" s="92" t="s">
        <v>286</v>
      </c>
      <c r="AF19" s="86" t="b">
        <v>0</v>
      </c>
      <c r="AG19" s="86" t="s">
        <v>288</v>
      </c>
      <c r="AH19" s="86"/>
      <c r="AI19" s="92" t="s">
        <v>286</v>
      </c>
      <c r="AJ19" s="86" t="b">
        <v>0</v>
      </c>
      <c r="AK19" s="86">
        <v>268</v>
      </c>
      <c r="AL19" s="92" t="s">
        <v>271</v>
      </c>
      <c r="AM19" s="86" t="s">
        <v>293</v>
      </c>
      <c r="AN19" s="86" t="b">
        <v>0</v>
      </c>
      <c r="AO19" s="92" t="s">
        <v>271</v>
      </c>
      <c r="AP19" s="86" t="s">
        <v>176</v>
      </c>
      <c r="AQ19" s="86">
        <v>0</v>
      </c>
      <c r="AR19" s="86">
        <v>0</v>
      </c>
      <c r="AS19" s="86"/>
      <c r="AT19" s="86"/>
      <c r="AU19" s="86"/>
      <c r="AV19" s="86"/>
      <c r="AW19" s="86"/>
      <c r="AX19" s="86"/>
      <c r="AY19" s="86"/>
      <c r="AZ19" s="86"/>
      <c r="BA19">
        <v>1</v>
      </c>
      <c r="BB19" s="85" t="str">
        <f>REPLACE(INDEX(GroupVertices[Group],MATCH(Edges24[[#This Row],[Vertex 1]],GroupVertices[Vertex],0)),1,1,"")</f>
        <v>1</v>
      </c>
      <c r="BC19" s="85" t="str">
        <f>REPLACE(INDEX(GroupVertices[Group],MATCH(Edges24[[#This Row],[Vertex 2]],GroupVertices[Vertex],0)),1,1,"")</f>
        <v>1</v>
      </c>
      <c r="BD19" s="51">
        <v>2</v>
      </c>
      <c r="BE19" s="52">
        <v>10.526315789473685</v>
      </c>
      <c r="BF19" s="51">
        <v>0</v>
      </c>
      <c r="BG19" s="52">
        <v>0</v>
      </c>
      <c r="BH19" s="51">
        <v>0</v>
      </c>
      <c r="BI19" s="52">
        <v>0</v>
      </c>
      <c r="BJ19" s="51">
        <v>17</v>
      </c>
      <c r="BK19" s="52">
        <v>89.47368421052632</v>
      </c>
      <c r="BL19" s="51">
        <v>19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hyperlinks>
    <hyperlink ref="R6" r:id="rId1" display="https://twitter.com/EliteSonicFan/status/1127673775850491911"/>
    <hyperlink ref="R11" r:id="rId2" display="https://twitter.com/famousmsft/status/1128453770940157952"/>
    <hyperlink ref="U3" r:id="rId3" display="https://pbs.twimg.com/media/D5yPCrPUUAAl7uh.jpg"/>
    <hyperlink ref="U4" r:id="rId4" display="https://pbs.twimg.com/media/D5yPCrPUUAAl7uh.jpg"/>
    <hyperlink ref="U5" r:id="rId5" display="https://pbs.twimg.com/media/D5yPCrPUUAAl7uh.jpg"/>
    <hyperlink ref="V3" r:id="rId6" display="https://pbs.twimg.com/media/D5yPCrPUUAAl7uh.jpg"/>
    <hyperlink ref="V4" r:id="rId7" display="https://pbs.twimg.com/media/D5yPCrPUUAAl7uh.jpg"/>
    <hyperlink ref="V5" r:id="rId8" display="https://pbs.twimg.com/media/D5yPCrPUUAAl7uh.jpg"/>
    <hyperlink ref="V6" r:id="rId9" display="http://pbs.twimg.com/profile_images/1124477374656057344/VBcvfz_a_normal.jpg"/>
    <hyperlink ref="V7" r:id="rId10" display="http://pbs.twimg.com/profile_images/1100090454840958977/u2vz-OiL_normal.jpg"/>
    <hyperlink ref="V8" r:id="rId11" display="http://pbs.twimg.com/profile_images/1100090454840958977/u2vz-OiL_normal.jpg"/>
    <hyperlink ref="V9" r:id="rId12" display="http://pbs.twimg.com/profile_images/1127515277279633408/PP-hlycT_normal.jpg"/>
    <hyperlink ref="V10" r:id="rId13" display="http://pbs.twimg.com/profile_images/1088997653113901056/OgAnfuM6_normal.jpg"/>
    <hyperlink ref="V11" r:id="rId14" display="http://pbs.twimg.com/profile_images/1120206376016338945/IEE1mooj_normal.jpg"/>
    <hyperlink ref="V12" r:id="rId15" display="http://pbs.twimg.com/profile_images/1128130607853096961/ESuVF5jk_normal.jpg"/>
    <hyperlink ref="V13" r:id="rId16" display="http://pbs.twimg.com/profile_images/934851268324966400/Nvps7yz-_normal.jpg"/>
    <hyperlink ref="V14" r:id="rId17" display="http://pbs.twimg.com/profile_images/1128929084082348032/XGdbX9MD_normal.jpg"/>
    <hyperlink ref="V15" r:id="rId18" display="http://pbs.twimg.com/profile_images/1067638884622725120/YxfIWN7h_normal.jpg"/>
    <hyperlink ref="V16" r:id="rId19" display="http://pbs.twimg.com/profile_images/798258048959713281/PPByUT-7_normal.jpg"/>
    <hyperlink ref="V17" r:id="rId20" display="http://pbs.twimg.com/profile_images/1129592561704800257/f3WdY9rS_normal.jpg"/>
    <hyperlink ref="V18" r:id="rId21" display="http://pbs.twimg.com/profile_images/1130060565215358977/yx8PrJCH_normal.jpg"/>
    <hyperlink ref="V19" r:id="rId22" display="http://pbs.twimg.com/profile_images/1061935190220582913/aOueSf4Z_normal.jpg"/>
    <hyperlink ref="X3" r:id="rId23" display="https://twitter.com/#!/_priyankacraina/status/1124931341911355394"/>
    <hyperlink ref="X4" r:id="rId24" display="https://twitter.com/#!/_priyankacraina/status/1124931341911355394"/>
    <hyperlink ref="X5" r:id="rId25" display="https://twitter.com/#!/_priyankacraina/status/1124931341911355394"/>
    <hyperlink ref="X6" r:id="rId26" display="https://twitter.com/#!/jaxpyishere/status/1127963043269189633"/>
    <hyperlink ref="X7" r:id="rId27" display="https://twitter.com/#!/sincerelyjadaa/status/1128288142589665286"/>
    <hyperlink ref="X8" r:id="rId28" display="https://twitter.com/#!/sincerelyjadaa/status/1128288142589665286"/>
    <hyperlink ref="X9" r:id="rId29" display="https://twitter.com/#!/zeba_t37/status/1128309836842553347"/>
    <hyperlink ref="X10" r:id="rId30" display="https://twitter.com/#!/sanjupa42574934/status/1128507470597492740"/>
    <hyperlink ref="X11" r:id="rId31" display="https://twitter.com/#!/dayupraba_ss/status/1128670524240830464"/>
    <hyperlink ref="X12" r:id="rId32" display="https://twitter.com/#!/nandyalaakshara/status/1128844988261908481"/>
    <hyperlink ref="X13" r:id="rId33" display="https://twitter.com/#!/priyabandre/status/1128868945472020480"/>
    <hyperlink ref="X14" r:id="rId34" display="https://twitter.com/#!/venkadeshvj1/status/1128934430049832960"/>
    <hyperlink ref="X15" r:id="rId35" display="https://twitter.com/#!/avishekraina3/status/1129246708267794432"/>
    <hyperlink ref="X16" r:id="rId36" display="https://twitter.com/#!/kksr1997/status/1129302129280147456"/>
    <hyperlink ref="X17" r:id="rId37" display="https://twitter.com/#!/heenakhurana19/status/1129676034692067329"/>
    <hyperlink ref="X18" r:id="rId38" display="https://twitter.com/#!/manishagoyal0/status/1130147105312452608"/>
    <hyperlink ref="X19" r:id="rId39" display="https://twitter.com/#!/akashkm56287993/status/1130485796861964288"/>
    <hyperlink ref="AZ3" r:id="rId40" display="https://api.twitter.com/1.1/geo/id/22aecab5acddee3b.json"/>
    <hyperlink ref="AZ4" r:id="rId41" display="https://api.twitter.com/1.1/geo/id/22aecab5acddee3b.json"/>
    <hyperlink ref="AZ5" r:id="rId42" display="https://api.twitter.com/1.1/geo/id/22aecab5acddee3b.json"/>
  </hyperlinks>
  <printOptions/>
  <pageMargins left="0.7" right="0.7" top="0.75" bottom="0.75" header="0.3" footer="0.3"/>
  <pageSetup horizontalDpi="600" verticalDpi="600" orientation="portrait" r:id="rId46"/>
  <legacyDrawing r:id="rId44"/>
  <tableParts>
    <tablePart r:id="rId4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619</v>
      </c>
      <c r="B1" s="13" t="s">
        <v>34</v>
      </c>
    </row>
    <row r="2" spans="1:2" ht="15">
      <c r="A2" s="124" t="s">
        <v>212</v>
      </c>
      <c r="B2" s="85">
        <v>156</v>
      </c>
    </row>
    <row r="3" spans="1:2" ht="15">
      <c r="A3" s="124" t="s">
        <v>214</v>
      </c>
      <c r="B3" s="85">
        <v>2</v>
      </c>
    </row>
    <row r="4" spans="1:2" ht="15">
      <c r="A4" s="124" t="s">
        <v>221</v>
      </c>
      <c r="B4" s="85">
        <v>0</v>
      </c>
    </row>
    <row r="5" spans="1:2" ht="15">
      <c r="A5" s="124" t="s">
        <v>219</v>
      </c>
      <c r="B5" s="85">
        <v>0</v>
      </c>
    </row>
    <row r="6" spans="1:2" ht="15">
      <c r="A6" s="124" t="s">
        <v>218</v>
      </c>
      <c r="B6" s="85">
        <v>0</v>
      </c>
    </row>
    <row r="7" spans="1:2" ht="15">
      <c r="A7" s="124" t="s">
        <v>220</v>
      </c>
      <c r="B7" s="85">
        <v>0</v>
      </c>
    </row>
    <row r="8" spans="1:2" ht="15">
      <c r="A8" s="124" t="s">
        <v>224</v>
      </c>
      <c r="B8" s="85">
        <v>0</v>
      </c>
    </row>
    <row r="9" spans="1:2" ht="15">
      <c r="A9" s="124" t="s">
        <v>225</v>
      </c>
      <c r="B9" s="85">
        <v>0</v>
      </c>
    </row>
    <row r="10" spans="1:2" ht="15">
      <c r="A10" s="124" t="s">
        <v>222</v>
      </c>
      <c r="B10" s="85">
        <v>0</v>
      </c>
    </row>
    <row r="11" spans="1:2" ht="15">
      <c r="A11" s="124" t="s">
        <v>223</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621</v>
      </c>
      <c r="B25" t="s">
        <v>620</v>
      </c>
    </row>
    <row r="26" spans="1:2" ht="15">
      <c r="A26" s="136">
        <v>43590.2905787037</v>
      </c>
      <c r="B26" s="3">
        <v>3</v>
      </c>
    </row>
    <row r="27" spans="1:2" ht="15">
      <c r="A27" s="136">
        <v>43598.656481481485</v>
      </c>
      <c r="B27" s="3">
        <v>1</v>
      </c>
    </row>
    <row r="28" spans="1:2" ht="15">
      <c r="A28" s="136">
        <v>43599.55358796296</v>
      </c>
      <c r="B28" s="3">
        <v>2</v>
      </c>
    </row>
    <row r="29" spans="1:2" ht="15">
      <c r="A29" s="136">
        <v>43599.61344907407</v>
      </c>
      <c r="B29" s="3">
        <v>1</v>
      </c>
    </row>
    <row r="30" spans="1:2" ht="15">
      <c r="A30" s="136">
        <v>43600.15881944444</v>
      </c>
      <c r="B30" s="3">
        <v>1</v>
      </c>
    </row>
    <row r="31" spans="1:2" ht="15">
      <c r="A31" s="136">
        <v>43600.608761574076</v>
      </c>
      <c r="B31" s="3">
        <v>1</v>
      </c>
    </row>
    <row r="32" spans="1:2" ht="15">
      <c r="A32" s="136">
        <v>43601.09018518519</v>
      </c>
      <c r="B32" s="3">
        <v>1</v>
      </c>
    </row>
    <row r="33" spans="1:2" ht="15">
      <c r="A33" s="136">
        <v>43601.1562962963</v>
      </c>
      <c r="B33" s="3">
        <v>1</v>
      </c>
    </row>
    <row r="34" spans="1:2" ht="15">
      <c r="A34" s="136">
        <v>43601.337002314816</v>
      </c>
      <c r="B34" s="3">
        <v>1</v>
      </c>
    </row>
    <row r="35" spans="1:2" ht="15">
      <c r="A35" s="136">
        <v>43602.19872685185</v>
      </c>
      <c r="B35" s="3">
        <v>1</v>
      </c>
    </row>
    <row r="36" spans="1:2" ht="15">
      <c r="A36" s="136">
        <v>43602.35165509259</v>
      </c>
      <c r="B36" s="3">
        <v>1</v>
      </c>
    </row>
    <row r="37" spans="1:2" ht="15">
      <c r="A37" s="136">
        <v>43603.3834375</v>
      </c>
      <c r="B37" s="3">
        <v>1</v>
      </c>
    </row>
    <row r="38" spans="1:2" ht="15">
      <c r="A38" s="136">
        <v>43604.683344907404</v>
      </c>
      <c r="B38" s="3">
        <v>1</v>
      </c>
    </row>
    <row r="39" spans="1:2" ht="15">
      <c r="A39" s="136">
        <v>43605.61796296296</v>
      </c>
      <c r="B39" s="3">
        <v>1</v>
      </c>
    </row>
    <row r="40" spans="1:2" ht="15">
      <c r="A40" s="136" t="s">
        <v>622</v>
      </c>
      <c r="B40"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304</v>
      </c>
      <c r="AE2" s="13" t="s">
        <v>305</v>
      </c>
      <c r="AF2" s="13" t="s">
        <v>306</v>
      </c>
      <c r="AG2" s="13" t="s">
        <v>307</v>
      </c>
      <c r="AH2" s="13" t="s">
        <v>308</v>
      </c>
      <c r="AI2" s="13" t="s">
        <v>309</v>
      </c>
      <c r="AJ2" s="13" t="s">
        <v>310</v>
      </c>
      <c r="AK2" s="13" t="s">
        <v>311</v>
      </c>
      <c r="AL2" s="13" t="s">
        <v>312</v>
      </c>
      <c r="AM2" s="13" t="s">
        <v>313</v>
      </c>
      <c r="AN2" s="13" t="s">
        <v>314</v>
      </c>
      <c r="AO2" s="13" t="s">
        <v>315</v>
      </c>
      <c r="AP2" s="13" t="s">
        <v>316</v>
      </c>
      <c r="AQ2" s="13" t="s">
        <v>317</v>
      </c>
      <c r="AR2" s="13" t="s">
        <v>318</v>
      </c>
      <c r="AS2" s="13" t="s">
        <v>192</v>
      </c>
      <c r="AT2" s="13" t="s">
        <v>319</v>
      </c>
      <c r="AU2" s="13" t="s">
        <v>320</v>
      </c>
      <c r="AV2" s="13" t="s">
        <v>321</v>
      </c>
      <c r="AW2" s="13" t="s">
        <v>322</v>
      </c>
      <c r="AX2" s="13" t="s">
        <v>323</v>
      </c>
      <c r="AY2" s="13" t="s">
        <v>324</v>
      </c>
      <c r="AZ2" s="13" t="s">
        <v>483</v>
      </c>
      <c r="BA2" s="130" t="s">
        <v>570</v>
      </c>
      <c r="BB2" s="130" t="s">
        <v>571</v>
      </c>
      <c r="BC2" s="130" t="s">
        <v>572</v>
      </c>
      <c r="BD2" s="130" t="s">
        <v>573</v>
      </c>
      <c r="BE2" s="130" t="s">
        <v>574</v>
      </c>
      <c r="BF2" s="130" t="s">
        <v>575</v>
      </c>
      <c r="BG2" s="130" t="s">
        <v>576</v>
      </c>
      <c r="BH2" s="130" t="s">
        <v>582</v>
      </c>
      <c r="BI2" s="130" t="s">
        <v>583</v>
      </c>
      <c r="BJ2" s="130" t="s">
        <v>589</v>
      </c>
      <c r="BK2" s="130" t="s">
        <v>607</v>
      </c>
      <c r="BL2" s="130" t="s">
        <v>608</v>
      </c>
      <c r="BM2" s="130" t="s">
        <v>609</v>
      </c>
      <c r="BN2" s="130" t="s">
        <v>610</v>
      </c>
      <c r="BO2" s="130" t="s">
        <v>611</v>
      </c>
      <c r="BP2" s="130" t="s">
        <v>612</v>
      </c>
      <c r="BQ2" s="130" t="s">
        <v>613</v>
      </c>
      <c r="BR2" s="130" t="s">
        <v>614</v>
      </c>
      <c r="BS2" s="130" t="s">
        <v>616</v>
      </c>
      <c r="BT2" s="3"/>
      <c r="BU2" s="3"/>
    </row>
    <row r="3" spans="1:73" ht="15" customHeight="1">
      <c r="A3" s="50" t="s">
        <v>212</v>
      </c>
      <c r="B3" s="53"/>
      <c r="C3" s="53" t="s">
        <v>64</v>
      </c>
      <c r="D3" s="54">
        <v>1000</v>
      </c>
      <c r="E3" s="55"/>
      <c r="F3" s="112" t="s">
        <v>393</v>
      </c>
      <c r="G3" s="53"/>
      <c r="H3" s="57" t="s">
        <v>212</v>
      </c>
      <c r="I3" s="56"/>
      <c r="J3" s="56"/>
      <c r="K3" s="114" t="s">
        <v>419</v>
      </c>
      <c r="L3" s="59">
        <v>9999</v>
      </c>
      <c r="M3" s="60">
        <v>3664.856689453125</v>
      </c>
      <c r="N3" s="60">
        <v>5013.3896484375</v>
      </c>
      <c r="O3" s="58"/>
      <c r="P3" s="61"/>
      <c r="Q3" s="61"/>
      <c r="R3" s="51"/>
      <c r="S3" s="51">
        <v>10</v>
      </c>
      <c r="T3" s="51">
        <v>3</v>
      </c>
      <c r="U3" s="52">
        <v>156</v>
      </c>
      <c r="V3" s="52">
        <v>0.076923</v>
      </c>
      <c r="W3" s="52">
        <v>0.071429</v>
      </c>
      <c r="X3" s="52">
        <v>6.513317</v>
      </c>
      <c r="Y3" s="52">
        <v>0</v>
      </c>
      <c r="Z3" s="52">
        <v>0</v>
      </c>
      <c r="AA3" s="62">
        <v>3</v>
      </c>
      <c r="AB3" s="62"/>
      <c r="AC3" s="63"/>
      <c r="AD3" s="85" t="s">
        <v>325</v>
      </c>
      <c r="AE3" s="85">
        <v>143</v>
      </c>
      <c r="AF3" s="85">
        <v>184337</v>
      </c>
      <c r="AG3" s="85">
        <v>937</v>
      </c>
      <c r="AH3" s="85">
        <v>1117</v>
      </c>
      <c r="AI3" s="85"/>
      <c r="AJ3" s="85" t="s">
        <v>344</v>
      </c>
      <c r="AK3" s="85" t="s">
        <v>359</v>
      </c>
      <c r="AL3" s="90" t="s">
        <v>368</v>
      </c>
      <c r="AM3" s="85"/>
      <c r="AN3" s="87">
        <v>42254.73483796296</v>
      </c>
      <c r="AO3" s="90" t="s">
        <v>374</v>
      </c>
      <c r="AP3" s="85" t="b">
        <v>1</v>
      </c>
      <c r="AQ3" s="85" t="b">
        <v>0</v>
      </c>
      <c r="AR3" s="85" t="b">
        <v>1</v>
      </c>
      <c r="AS3" s="85" t="s">
        <v>288</v>
      </c>
      <c r="AT3" s="85">
        <v>38</v>
      </c>
      <c r="AU3" s="90" t="s">
        <v>390</v>
      </c>
      <c r="AV3" s="85" t="b">
        <v>1</v>
      </c>
      <c r="AW3" s="85" t="s">
        <v>399</v>
      </c>
      <c r="AX3" s="90" t="s">
        <v>400</v>
      </c>
      <c r="AY3" s="85" t="s">
        <v>66</v>
      </c>
      <c r="AZ3" s="85" t="str">
        <f>REPLACE(INDEX(GroupVertices[Group],MATCH(Vertices[[#This Row],[Vertex]],GroupVertices[Vertex],0)),1,1,"")</f>
        <v>1</v>
      </c>
      <c r="BA3" s="51"/>
      <c r="BB3" s="51"/>
      <c r="BC3" s="51"/>
      <c r="BD3" s="51"/>
      <c r="BE3" s="51" t="s">
        <v>241</v>
      </c>
      <c r="BF3" s="51" t="s">
        <v>241</v>
      </c>
      <c r="BG3" s="131" t="s">
        <v>577</v>
      </c>
      <c r="BH3" s="131" t="s">
        <v>577</v>
      </c>
      <c r="BI3" s="131" t="s">
        <v>584</v>
      </c>
      <c r="BJ3" s="131" t="s">
        <v>584</v>
      </c>
      <c r="BK3" s="131">
        <v>2</v>
      </c>
      <c r="BL3" s="134">
        <v>4.761904761904762</v>
      </c>
      <c r="BM3" s="131">
        <v>0</v>
      </c>
      <c r="BN3" s="134">
        <v>0</v>
      </c>
      <c r="BO3" s="131">
        <v>0</v>
      </c>
      <c r="BP3" s="134">
        <v>0</v>
      </c>
      <c r="BQ3" s="131">
        <v>40</v>
      </c>
      <c r="BR3" s="134">
        <v>95.23809523809524</v>
      </c>
      <c r="BS3" s="131">
        <v>42</v>
      </c>
      <c r="BT3" s="3"/>
      <c r="BU3" s="3"/>
    </row>
    <row r="4" spans="1:76" ht="15">
      <c r="A4" s="14" t="s">
        <v>226</v>
      </c>
      <c r="B4" s="15"/>
      <c r="C4" s="15" t="s">
        <v>64</v>
      </c>
      <c r="D4" s="93">
        <v>1000</v>
      </c>
      <c r="E4" s="81"/>
      <c r="F4" s="112" t="s">
        <v>394</v>
      </c>
      <c r="G4" s="15"/>
      <c r="H4" s="16" t="s">
        <v>226</v>
      </c>
      <c r="I4" s="66"/>
      <c r="J4" s="66"/>
      <c r="K4" s="114" t="s">
        <v>420</v>
      </c>
      <c r="L4" s="94">
        <v>1</v>
      </c>
      <c r="M4" s="95">
        <v>4129.00830078125</v>
      </c>
      <c r="N4" s="95">
        <v>817.6830444335938</v>
      </c>
      <c r="O4" s="77"/>
      <c r="P4" s="96"/>
      <c r="Q4" s="96"/>
      <c r="R4" s="97"/>
      <c r="S4" s="51">
        <v>1</v>
      </c>
      <c r="T4" s="51">
        <v>0</v>
      </c>
      <c r="U4" s="52">
        <v>0</v>
      </c>
      <c r="V4" s="52">
        <v>0.04</v>
      </c>
      <c r="W4" s="52">
        <v>0.071429</v>
      </c>
      <c r="X4" s="52">
        <v>0.575868</v>
      </c>
      <c r="Y4" s="52">
        <v>0</v>
      </c>
      <c r="Z4" s="52">
        <v>0</v>
      </c>
      <c r="AA4" s="82">
        <v>4</v>
      </c>
      <c r="AB4" s="82"/>
      <c r="AC4" s="98"/>
      <c r="AD4" s="85" t="s">
        <v>326</v>
      </c>
      <c r="AE4" s="85">
        <v>59</v>
      </c>
      <c r="AF4" s="85">
        <v>17679</v>
      </c>
      <c r="AG4" s="85">
        <v>493</v>
      </c>
      <c r="AH4" s="85">
        <v>106</v>
      </c>
      <c r="AI4" s="85"/>
      <c r="AJ4" s="85" t="s">
        <v>345</v>
      </c>
      <c r="AK4" s="85" t="s">
        <v>360</v>
      </c>
      <c r="AL4" s="90" t="s">
        <v>368</v>
      </c>
      <c r="AM4" s="85"/>
      <c r="AN4" s="87">
        <v>42844.233935185184</v>
      </c>
      <c r="AO4" s="90" t="s">
        <v>375</v>
      </c>
      <c r="AP4" s="85" t="b">
        <v>0</v>
      </c>
      <c r="AQ4" s="85" t="b">
        <v>0</v>
      </c>
      <c r="AR4" s="85" t="b">
        <v>1</v>
      </c>
      <c r="AS4" s="85" t="s">
        <v>288</v>
      </c>
      <c r="AT4" s="85">
        <v>3</v>
      </c>
      <c r="AU4" s="90" t="s">
        <v>390</v>
      </c>
      <c r="AV4" s="85" t="b">
        <v>0</v>
      </c>
      <c r="AW4" s="85" t="s">
        <v>399</v>
      </c>
      <c r="AX4" s="90" t="s">
        <v>401</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227</v>
      </c>
      <c r="B5" s="15"/>
      <c r="C5" s="15" t="s">
        <v>64</v>
      </c>
      <c r="D5" s="93">
        <v>164.13303919904973</v>
      </c>
      <c r="E5" s="81"/>
      <c r="F5" s="112" t="s">
        <v>395</v>
      </c>
      <c r="G5" s="15"/>
      <c r="H5" s="16" t="s">
        <v>227</v>
      </c>
      <c r="I5" s="66"/>
      <c r="J5" s="66"/>
      <c r="K5" s="114" t="s">
        <v>421</v>
      </c>
      <c r="L5" s="94">
        <v>1</v>
      </c>
      <c r="M5" s="95">
        <v>4181.4091796875</v>
      </c>
      <c r="N5" s="95">
        <v>9562.80859375</v>
      </c>
      <c r="O5" s="77"/>
      <c r="P5" s="96"/>
      <c r="Q5" s="96"/>
      <c r="R5" s="97"/>
      <c r="S5" s="51">
        <v>1</v>
      </c>
      <c r="T5" s="51">
        <v>0</v>
      </c>
      <c r="U5" s="52">
        <v>0</v>
      </c>
      <c r="V5" s="52">
        <v>0.04</v>
      </c>
      <c r="W5" s="52">
        <v>0.071429</v>
      </c>
      <c r="X5" s="52">
        <v>0.575868</v>
      </c>
      <c r="Y5" s="52">
        <v>0</v>
      </c>
      <c r="Z5" s="52">
        <v>0</v>
      </c>
      <c r="AA5" s="82">
        <v>5</v>
      </c>
      <c r="AB5" s="82"/>
      <c r="AC5" s="98"/>
      <c r="AD5" s="85" t="s">
        <v>327</v>
      </c>
      <c r="AE5" s="85">
        <v>168</v>
      </c>
      <c r="AF5" s="85">
        <v>45</v>
      </c>
      <c r="AG5" s="85">
        <v>260</v>
      </c>
      <c r="AH5" s="85">
        <v>205</v>
      </c>
      <c r="AI5" s="85"/>
      <c r="AJ5" s="85" t="s">
        <v>346</v>
      </c>
      <c r="AK5" s="85"/>
      <c r="AL5" s="90" t="s">
        <v>369</v>
      </c>
      <c r="AM5" s="85"/>
      <c r="AN5" s="87">
        <v>40787.74005787037</v>
      </c>
      <c r="AO5" s="90" t="s">
        <v>376</v>
      </c>
      <c r="AP5" s="85" t="b">
        <v>1</v>
      </c>
      <c r="AQ5" s="85" t="b">
        <v>0</v>
      </c>
      <c r="AR5" s="85" t="b">
        <v>0</v>
      </c>
      <c r="AS5" s="85" t="s">
        <v>288</v>
      </c>
      <c r="AT5" s="85">
        <v>0</v>
      </c>
      <c r="AU5" s="90" t="s">
        <v>390</v>
      </c>
      <c r="AV5" s="85" t="b">
        <v>0</v>
      </c>
      <c r="AW5" s="85" t="s">
        <v>399</v>
      </c>
      <c r="AX5" s="90" t="s">
        <v>402</v>
      </c>
      <c r="AY5" s="85" t="s">
        <v>65</v>
      </c>
      <c r="AZ5" s="85"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228</v>
      </c>
      <c r="B6" s="15"/>
      <c r="C6" s="15" t="s">
        <v>64</v>
      </c>
      <c r="D6" s="93">
        <v>162.90061655070988</v>
      </c>
      <c r="E6" s="81"/>
      <c r="F6" s="112" t="s">
        <v>396</v>
      </c>
      <c r="G6" s="15"/>
      <c r="H6" s="16" t="s">
        <v>228</v>
      </c>
      <c r="I6" s="66"/>
      <c r="J6" s="66"/>
      <c r="K6" s="114" t="s">
        <v>422</v>
      </c>
      <c r="L6" s="94">
        <v>1</v>
      </c>
      <c r="M6" s="95">
        <v>5940.67578125</v>
      </c>
      <c r="N6" s="95">
        <v>1588.1287841796875</v>
      </c>
      <c r="O6" s="77"/>
      <c r="P6" s="96"/>
      <c r="Q6" s="96"/>
      <c r="R6" s="97"/>
      <c r="S6" s="51">
        <v>1</v>
      </c>
      <c r="T6" s="51">
        <v>0</v>
      </c>
      <c r="U6" s="52">
        <v>0</v>
      </c>
      <c r="V6" s="52">
        <v>0.04</v>
      </c>
      <c r="W6" s="52">
        <v>0.071429</v>
      </c>
      <c r="X6" s="52">
        <v>0.575868</v>
      </c>
      <c r="Y6" s="52">
        <v>0</v>
      </c>
      <c r="Z6" s="52">
        <v>0</v>
      </c>
      <c r="AA6" s="82">
        <v>6</v>
      </c>
      <c r="AB6" s="82"/>
      <c r="AC6" s="98"/>
      <c r="AD6" s="85" t="s">
        <v>328</v>
      </c>
      <c r="AE6" s="85">
        <v>138</v>
      </c>
      <c r="AF6" s="85">
        <v>19</v>
      </c>
      <c r="AG6" s="85">
        <v>11</v>
      </c>
      <c r="AH6" s="85">
        <v>1006</v>
      </c>
      <c r="AI6" s="85"/>
      <c r="AJ6" s="85" t="s">
        <v>347</v>
      </c>
      <c r="AK6" s="85"/>
      <c r="AL6" s="85"/>
      <c r="AM6" s="85"/>
      <c r="AN6" s="87">
        <v>40204.49501157407</v>
      </c>
      <c r="AO6" s="85"/>
      <c r="AP6" s="85" t="b">
        <v>1</v>
      </c>
      <c r="AQ6" s="85" t="b">
        <v>0</v>
      </c>
      <c r="AR6" s="85" t="b">
        <v>0</v>
      </c>
      <c r="AS6" s="85" t="s">
        <v>288</v>
      </c>
      <c r="AT6" s="85">
        <v>0</v>
      </c>
      <c r="AU6" s="90" t="s">
        <v>390</v>
      </c>
      <c r="AV6" s="85" t="b">
        <v>0</v>
      </c>
      <c r="AW6" s="85" t="s">
        <v>399</v>
      </c>
      <c r="AX6" s="90" t="s">
        <v>403</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213</v>
      </c>
      <c r="B7" s="15"/>
      <c r="C7" s="15" t="s">
        <v>64</v>
      </c>
      <c r="D7" s="93">
        <v>167.97250975733922</v>
      </c>
      <c r="E7" s="81"/>
      <c r="F7" s="112" t="s">
        <v>244</v>
      </c>
      <c r="G7" s="15"/>
      <c r="H7" s="16" t="s">
        <v>213</v>
      </c>
      <c r="I7" s="66"/>
      <c r="J7" s="66"/>
      <c r="K7" s="114" t="s">
        <v>423</v>
      </c>
      <c r="L7" s="94">
        <v>1</v>
      </c>
      <c r="M7" s="95">
        <v>8611.8740234375</v>
      </c>
      <c r="N7" s="95">
        <v>1229.288818359375</v>
      </c>
      <c r="O7" s="77"/>
      <c r="P7" s="96"/>
      <c r="Q7" s="96"/>
      <c r="R7" s="97"/>
      <c r="S7" s="51">
        <v>1</v>
      </c>
      <c r="T7" s="51">
        <v>1</v>
      </c>
      <c r="U7" s="52">
        <v>0</v>
      </c>
      <c r="V7" s="52">
        <v>0</v>
      </c>
      <c r="W7" s="52">
        <v>0</v>
      </c>
      <c r="X7" s="52">
        <v>0.999971</v>
      </c>
      <c r="Y7" s="52">
        <v>0</v>
      </c>
      <c r="Z7" s="52" t="s">
        <v>618</v>
      </c>
      <c r="AA7" s="82">
        <v>7</v>
      </c>
      <c r="AB7" s="82"/>
      <c r="AC7" s="98"/>
      <c r="AD7" s="85" t="s">
        <v>329</v>
      </c>
      <c r="AE7" s="85">
        <v>603</v>
      </c>
      <c r="AF7" s="85">
        <v>126</v>
      </c>
      <c r="AG7" s="85">
        <v>11023</v>
      </c>
      <c r="AH7" s="85">
        <v>10562</v>
      </c>
      <c r="AI7" s="85"/>
      <c r="AJ7" s="85" t="s">
        <v>348</v>
      </c>
      <c r="AK7" s="85" t="s">
        <v>361</v>
      </c>
      <c r="AL7" s="90" t="s">
        <v>370</v>
      </c>
      <c r="AM7" s="85"/>
      <c r="AN7" s="87">
        <v>42266.822233796294</v>
      </c>
      <c r="AO7" s="90" t="s">
        <v>377</v>
      </c>
      <c r="AP7" s="85" t="b">
        <v>0</v>
      </c>
      <c r="AQ7" s="85" t="b">
        <v>0</v>
      </c>
      <c r="AR7" s="85" t="b">
        <v>1</v>
      </c>
      <c r="AS7" s="85" t="s">
        <v>288</v>
      </c>
      <c r="AT7" s="85">
        <v>2</v>
      </c>
      <c r="AU7" s="90" t="s">
        <v>390</v>
      </c>
      <c r="AV7" s="85" t="b">
        <v>0</v>
      </c>
      <c r="AW7" s="85" t="s">
        <v>399</v>
      </c>
      <c r="AX7" s="90" t="s">
        <v>404</v>
      </c>
      <c r="AY7" s="85" t="s">
        <v>66</v>
      </c>
      <c r="AZ7" s="85" t="str">
        <f>REPLACE(INDEX(GroupVertices[Group],MATCH(Vertices[[#This Row],[Vertex]],GroupVertices[Vertex],0)),1,1,"")</f>
        <v>3</v>
      </c>
      <c r="BA7" s="51" t="s">
        <v>238</v>
      </c>
      <c r="BB7" s="51" t="s">
        <v>238</v>
      </c>
      <c r="BC7" s="51" t="s">
        <v>240</v>
      </c>
      <c r="BD7" s="51" t="s">
        <v>240</v>
      </c>
      <c r="BE7" s="51"/>
      <c r="BF7" s="51"/>
      <c r="BG7" s="131" t="s">
        <v>578</v>
      </c>
      <c r="BH7" s="131" t="s">
        <v>578</v>
      </c>
      <c r="BI7" s="131" t="s">
        <v>585</v>
      </c>
      <c r="BJ7" s="131" t="s">
        <v>585</v>
      </c>
      <c r="BK7" s="131">
        <v>1</v>
      </c>
      <c r="BL7" s="134">
        <v>25</v>
      </c>
      <c r="BM7" s="131">
        <v>0</v>
      </c>
      <c r="BN7" s="134">
        <v>0</v>
      </c>
      <c r="BO7" s="131">
        <v>0</v>
      </c>
      <c r="BP7" s="134">
        <v>0</v>
      </c>
      <c r="BQ7" s="131">
        <v>3</v>
      </c>
      <c r="BR7" s="134">
        <v>75</v>
      </c>
      <c r="BS7" s="131">
        <v>4</v>
      </c>
      <c r="BT7" s="2"/>
      <c r="BU7" s="3"/>
      <c r="BV7" s="3"/>
      <c r="BW7" s="3"/>
      <c r="BX7" s="3"/>
    </row>
    <row r="8" spans="1:76" ht="15">
      <c r="A8" s="14" t="s">
        <v>214</v>
      </c>
      <c r="B8" s="15"/>
      <c r="C8" s="15" t="s">
        <v>64</v>
      </c>
      <c r="D8" s="93">
        <v>182.5719780530573</v>
      </c>
      <c r="E8" s="81"/>
      <c r="F8" s="112" t="s">
        <v>245</v>
      </c>
      <c r="G8" s="15"/>
      <c r="H8" s="16" t="s">
        <v>214</v>
      </c>
      <c r="I8" s="66"/>
      <c r="J8" s="66"/>
      <c r="K8" s="114" t="s">
        <v>424</v>
      </c>
      <c r="L8" s="94">
        <v>129.17948717948718</v>
      </c>
      <c r="M8" s="95">
        <v>8015.767578125</v>
      </c>
      <c r="N8" s="95">
        <v>5570.03125</v>
      </c>
      <c r="O8" s="77"/>
      <c r="P8" s="96"/>
      <c r="Q8" s="96"/>
      <c r="R8" s="97"/>
      <c r="S8" s="51">
        <v>0</v>
      </c>
      <c r="T8" s="51">
        <v>2</v>
      </c>
      <c r="U8" s="52">
        <v>2</v>
      </c>
      <c r="V8" s="52">
        <v>0.5</v>
      </c>
      <c r="W8" s="52">
        <v>0</v>
      </c>
      <c r="X8" s="52">
        <v>1.459417</v>
      </c>
      <c r="Y8" s="52">
        <v>0</v>
      </c>
      <c r="Z8" s="52">
        <v>0</v>
      </c>
      <c r="AA8" s="82">
        <v>8</v>
      </c>
      <c r="AB8" s="82"/>
      <c r="AC8" s="98"/>
      <c r="AD8" s="85" t="s">
        <v>330</v>
      </c>
      <c r="AE8" s="85">
        <v>308</v>
      </c>
      <c r="AF8" s="85">
        <v>434</v>
      </c>
      <c r="AG8" s="85">
        <v>27003</v>
      </c>
      <c r="AH8" s="85">
        <v>13126</v>
      </c>
      <c r="AI8" s="85"/>
      <c r="AJ8" s="85"/>
      <c r="AK8" s="85" t="s">
        <v>362</v>
      </c>
      <c r="AL8" s="85"/>
      <c r="AM8" s="85"/>
      <c r="AN8" s="87">
        <v>40351.81712962963</v>
      </c>
      <c r="AO8" s="90" t="s">
        <v>378</v>
      </c>
      <c r="AP8" s="85" t="b">
        <v>0</v>
      </c>
      <c r="AQ8" s="85" t="b">
        <v>0</v>
      </c>
      <c r="AR8" s="85" t="b">
        <v>1</v>
      </c>
      <c r="AS8" s="85" t="s">
        <v>288</v>
      </c>
      <c r="AT8" s="85">
        <v>6</v>
      </c>
      <c r="AU8" s="90" t="s">
        <v>391</v>
      </c>
      <c r="AV8" s="85" t="b">
        <v>0</v>
      </c>
      <c r="AW8" s="85" t="s">
        <v>399</v>
      </c>
      <c r="AX8" s="90" t="s">
        <v>405</v>
      </c>
      <c r="AY8" s="85" t="s">
        <v>66</v>
      </c>
      <c r="AZ8" s="85" t="str">
        <f>REPLACE(INDEX(GroupVertices[Group],MATCH(Vertices[[#This Row],[Vertex]],GroupVertices[Vertex],0)),1,1,"")</f>
        <v>2</v>
      </c>
      <c r="BA8" s="51"/>
      <c r="BB8" s="51"/>
      <c r="BC8" s="51"/>
      <c r="BD8" s="51"/>
      <c r="BE8" s="51"/>
      <c r="BF8" s="51"/>
      <c r="BG8" s="131" t="s">
        <v>579</v>
      </c>
      <c r="BH8" s="131" t="s">
        <v>579</v>
      </c>
      <c r="BI8" s="131" t="s">
        <v>586</v>
      </c>
      <c r="BJ8" s="131" t="s">
        <v>586</v>
      </c>
      <c r="BK8" s="131">
        <v>0</v>
      </c>
      <c r="BL8" s="134">
        <v>0</v>
      </c>
      <c r="BM8" s="131">
        <v>1</v>
      </c>
      <c r="BN8" s="134">
        <v>8.333333333333334</v>
      </c>
      <c r="BO8" s="131">
        <v>0</v>
      </c>
      <c r="BP8" s="134">
        <v>0</v>
      </c>
      <c r="BQ8" s="131">
        <v>11</v>
      </c>
      <c r="BR8" s="134">
        <v>91.66666666666667</v>
      </c>
      <c r="BS8" s="131">
        <v>12</v>
      </c>
      <c r="BT8" s="2"/>
      <c r="BU8" s="3"/>
      <c r="BV8" s="3"/>
      <c r="BW8" s="3"/>
      <c r="BX8" s="3"/>
    </row>
    <row r="9" spans="1:76" ht="15">
      <c r="A9" s="14" t="s">
        <v>229</v>
      </c>
      <c r="B9" s="15"/>
      <c r="C9" s="15" t="s">
        <v>64</v>
      </c>
      <c r="D9" s="93">
        <v>168.20951411278918</v>
      </c>
      <c r="E9" s="81"/>
      <c r="F9" s="112" t="s">
        <v>397</v>
      </c>
      <c r="G9" s="15"/>
      <c r="H9" s="16" t="s">
        <v>229</v>
      </c>
      <c r="I9" s="66"/>
      <c r="J9" s="66"/>
      <c r="K9" s="114" t="s">
        <v>425</v>
      </c>
      <c r="L9" s="94">
        <v>1</v>
      </c>
      <c r="M9" s="95">
        <v>8015.767578125</v>
      </c>
      <c r="N9" s="95">
        <v>8287.40625</v>
      </c>
      <c r="O9" s="77"/>
      <c r="P9" s="96"/>
      <c r="Q9" s="96"/>
      <c r="R9" s="97"/>
      <c r="S9" s="51">
        <v>1</v>
      </c>
      <c r="T9" s="51">
        <v>0</v>
      </c>
      <c r="U9" s="52">
        <v>0</v>
      </c>
      <c r="V9" s="52">
        <v>0.333333</v>
      </c>
      <c r="W9" s="52">
        <v>0</v>
      </c>
      <c r="X9" s="52">
        <v>0.770248</v>
      </c>
      <c r="Y9" s="52">
        <v>0</v>
      </c>
      <c r="Z9" s="52">
        <v>0</v>
      </c>
      <c r="AA9" s="82">
        <v>9</v>
      </c>
      <c r="AB9" s="82"/>
      <c r="AC9" s="98"/>
      <c r="AD9" s="85" t="s">
        <v>331</v>
      </c>
      <c r="AE9" s="85">
        <v>97</v>
      </c>
      <c r="AF9" s="85">
        <v>131</v>
      </c>
      <c r="AG9" s="85">
        <v>3884</v>
      </c>
      <c r="AH9" s="85">
        <v>3257</v>
      </c>
      <c r="AI9" s="85"/>
      <c r="AJ9" s="85" t="s">
        <v>349</v>
      </c>
      <c r="AK9" s="85"/>
      <c r="AL9" s="85"/>
      <c r="AM9" s="85"/>
      <c r="AN9" s="87">
        <v>42836.78869212963</v>
      </c>
      <c r="AO9" s="90" t="s">
        <v>379</v>
      </c>
      <c r="AP9" s="85" t="b">
        <v>1</v>
      </c>
      <c r="AQ9" s="85" t="b">
        <v>0</v>
      </c>
      <c r="AR9" s="85" t="b">
        <v>1</v>
      </c>
      <c r="AS9" s="85" t="s">
        <v>288</v>
      </c>
      <c r="AT9" s="85">
        <v>0</v>
      </c>
      <c r="AU9" s="85"/>
      <c r="AV9" s="85" t="b">
        <v>0</v>
      </c>
      <c r="AW9" s="85" t="s">
        <v>399</v>
      </c>
      <c r="AX9" s="90" t="s">
        <v>406</v>
      </c>
      <c r="AY9" s="85" t="s">
        <v>65</v>
      </c>
      <c r="AZ9" s="85" t="str">
        <f>REPLACE(INDEX(GroupVertices[Group],MATCH(Vertices[[#This Row],[Vertex]],GroupVertices[Vertex],0)),1,1,"")</f>
        <v>2</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230</v>
      </c>
      <c r="B10" s="15"/>
      <c r="C10" s="15" t="s">
        <v>64</v>
      </c>
      <c r="D10" s="93">
        <v>172.99700209287855</v>
      </c>
      <c r="E10" s="81"/>
      <c r="F10" s="112" t="s">
        <v>398</v>
      </c>
      <c r="G10" s="15"/>
      <c r="H10" s="16" t="s">
        <v>230</v>
      </c>
      <c r="I10" s="66"/>
      <c r="J10" s="66"/>
      <c r="K10" s="114" t="s">
        <v>426</v>
      </c>
      <c r="L10" s="94">
        <v>1</v>
      </c>
      <c r="M10" s="95">
        <v>9207.9814453125</v>
      </c>
      <c r="N10" s="95">
        <v>8287.40625</v>
      </c>
      <c r="O10" s="77"/>
      <c r="P10" s="96"/>
      <c r="Q10" s="96"/>
      <c r="R10" s="97"/>
      <c r="S10" s="51">
        <v>1</v>
      </c>
      <c r="T10" s="51">
        <v>0</v>
      </c>
      <c r="U10" s="52">
        <v>0</v>
      </c>
      <c r="V10" s="52">
        <v>0.333333</v>
      </c>
      <c r="W10" s="52">
        <v>0</v>
      </c>
      <c r="X10" s="52">
        <v>0.770248</v>
      </c>
      <c r="Y10" s="52">
        <v>0</v>
      </c>
      <c r="Z10" s="52">
        <v>0</v>
      </c>
      <c r="AA10" s="82">
        <v>10</v>
      </c>
      <c r="AB10" s="82"/>
      <c r="AC10" s="98"/>
      <c r="AD10" s="85" t="s">
        <v>332</v>
      </c>
      <c r="AE10" s="85">
        <v>156</v>
      </c>
      <c r="AF10" s="85">
        <v>232</v>
      </c>
      <c r="AG10" s="85">
        <v>10206</v>
      </c>
      <c r="AH10" s="85">
        <v>4120</v>
      </c>
      <c r="AI10" s="85"/>
      <c r="AJ10" s="85" t="s">
        <v>350</v>
      </c>
      <c r="AK10" s="85"/>
      <c r="AL10" s="85"/>
      <c r="AM10" s="85"/>
      <c r="AN10" s="87">
        <v>42836.77921296296</v>
      </c>
      <c r="AO10" s="90" t="s">
        <v>380</v>
      </c>
      <c r="AP10" s="85" t="b">
        <v>1</v>
      </c>
      <c r="AQ10" s="85" t="b">
        <v>0</v>
      </c>
      <c r="AR10" s="85" t="b">
        <v>1</v>
      </c>
      <c r="AS10" s="85" t="s">
        <v>288</v>
      </c>
      <c r="AT10" s="85">
        <v>0</v>
      </c>
      <c r="AU10" s="85"/>
      <c r="AV10" s="85" t="b">
        <v>0</v>
      </c>
      <c r="AW10" s="85" t="s">
        <v>399</v>
      </c>
      <c r="AX10" s="90" t="s">
        <v>407</v>
      </c>
      <c r="AY10" s="85" t="s">
        <v>65</v>
      </c>
      <c r="AZ10" s="85" t="str">
        <f>REPLACE(INDEX(GroupVertices[Group],MATCH(Vertices[[#This Row],[Vertex]],GroupVertices[Vertex],0)),1,1,"")</f>
        <v>2</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215</v>
      </c>
      <c r="B11" s="15"/>
      <c r="C11" s="15" t="s">
        <v>64</v>
      </c>
      <c r="D11" s="93">
        <v>457.30742689066125</v>
      </c>
      <c r="E11" s="81"/>
      <c r="F11" s="112" t="s">
        <v>246</v>
      </c>
      <c r="G11" s="15"/>
      <c r="H11" s="16" t="s">
        <v>215</v>
      </c>
      <c r="I11" s="66"/>
      <c r="J11" s="66"/>
      <c r="K11" s="114" t="s">
        <v>427</v>
      </c>
      <c r="L11" s="94">
        <v>1</v>
      </c>
      <c r="M11" s="95">
        <v>377.50958251953125</v>
      </c>
      <c r="N11" s="95">
        <v>3324.576171875</v>
      </c>
      <c r="O11" s="77"/>
      <c r="P11" s="96"/>
      <c r="Q11" s="96"/>
      <c r="R11" s="97"/>
      <c r="S11" s="51">
        <v>0</v>
      </c>
      <c r="T11" s="51">
        <v>1</v>
      </c>
      <c r="U11" s="52">
        <v>0</v>
      </c>
      <c r="V11" s="52">
        <v>0.04</v>
      </c>
      <c r="W11" s="52">
        <v>0.071429</v>
      </c>
      <c r="X11" s="52">
        <v>0.575868</v>
      </c>
      <c r="Y11" s="52">
        <v>0</v>
      </c>
      <c r="Z11" s="52">
        <v>0</v>
      </c>
      <c r="AA11" s="82">
        <v>11</v>
      </c>
      <c r="AB11" s="82"/>
      <c r="AC11" s="98"/>
      <c r="AD11" s="85" t="s">
        <v>333</v>
      </c>
      <c r="AE11" s="85">
        <v>58</v>
      </c>
      <c r="AF11" s="85">
        <v>6230</v>
      </c>
      <c r="AG11" s="85">
        <v>99658</v>
      </c>
      <c r="AH11" s="85">
        <v>419</v>
      </c>
      <c r="AI11" s="85"/>
      <c r="AJ11" s="85" t="s">
        <v>351</v>
      </c>
      <c r="AK11" s="85" t="s">
        <v>363</v>
      </c>
      <c r="AL11" s="90" t="s">
        <v>371</v>
      </c>
      <c r="AM11" s="85"/>
      <c r="AN11" s="87">
        <v>41561.57158564815</v>
      </c>
      <c r="AO11" s="90" t="s">
        <v>381</v>
      </c>
      <c r="AP11" s="85" t="b">
        <v>1</v>
      </c>
      <c r="AQ11" s="85" t="b">
        <v>0</v>
      </c>
      <c r="AR11" s="85" t="b">
        <v>1</v>
      </c>
      <c r="AS11" s="85" t="s">
        <v>288</v>
      </c>
      <c r="AT11" s="85">
        <v>23</v>
      </c>
      <c r="AU11" s="90" t="s">
        <v>390</v>
      </c>
      <c r="AV11" s="85" t="b">
        <v>0</v>
      </c>
      <c r="AW11" s="85" t="s">
        <v>399</v>
      </c>
      <c r="AX11" s="90" t="s">
        <v>408</v>
      </c>
      <c r="AY11" s="85" t="s">
        <v>66</v>
      </c>
      <c r="AZ11" s="85" t="str">
        <f>REPLACE(INDEX(GroupVertices[Group],MATCH(Vertices[[#This Row],[Vertex]],GroupVertices[Vertex],0)),1,1,"")</f>
        <v>1</v>
      </c>
      <c r="BA11" s="51"/>
      <c r="BB11" s="51"/>
      <c r="BC11" s="51"/>
      <c r="BD11" s="51"/>
      <c r="BE11" s="51" t="s">
        <v>242</v>
      </c>
      <c r="BF11" s="51" t="s">
        <v>242</v>
      </c>
      <c r="BG11" s="131" t="s">
        <v>580</v>
      </c>
      <c r="BH11" s="131" t="s">
        <v>580</v>
      </c>
      <c r="BI11" s="131" t="s">
        <v>587</v>
      </c>
      <c r="BJ11" s="131" t="s">
        <v>587</v>
      </c>
      <c r="BK11" s="131">
        <v>2</v>
      </c>
      <c r="BL11" s="134">
        <v>10.526315789473685</v>
      </c>
      <c r="BM11" s="131">
        <v>0</v>
      </c>
      <c r="BN11" s="134">
        <v>0</v>
      </c>
      <c r="BO11" s="131">
        <v>0</v>
      </c>
      <c r="BP11" s="134">
        <v>0</v>
      </c>
      <c r="BQ11" s="131">
        <v>17</v>
      </c>
      <c r="BR11" s="134">
        <v>89.47368421052632</v>
      </c>
      <c r="BS11" s="131">
        <v>19</v>
      </c>
      <c r="BT11" s="2"/>
      <c r="BU11" s="3"/>
      <c r="BV11" s="3"/>
      <c r="BW11" s="3"/>
      <c r="BX11" s="3"/>
    </row>
    <row r="12" spans="1:76" ht="15">
      <c r="A12" s="14" t="s">
        <v>216</v>
      </c>
      <c r="B12" s="15"/>
      <c r="C12" s="15" t="s">
        <v>64</v>
      </c>
      <c r="D12" s="93">
        <v>162.90061655070988</v>
      </c>
      <c r="E12" s="81"/>
      <c r="F12" s="112" t="s">
        <v>247</v>
      </c>
      <c r="G12" s="15"/>
      <c r="H12" s="16" t="s">
        <v>216</v>
      </c>
      <c r="I12" s="66"/>
      <c r="J12" s="66"/>
      <c r="K12" s="114" t="s">
        <v>428</v>
      </c>
      <c r="L12" s="94">
        <v>1</v>
      </c>
      <c r="M12" s="95">
        <v>6964.74072265625</v>
      </c>
      <c r="N12" s="95">
        <v>3411.698486328125</v>
      </c>
      <c r="O12" s="77"/>
      <c r="P12" s="96"/>
      <c r="Q12" s="96"/>
      <c r="R12" s="97"/>
      <c r="S12" s="51">
        <v>0</v>
      </c>
      <c r="T12" s="51">
        <v>1</v>
      </c>
      <c r="U12" s="52">
        <v>0</v>
      </c>
      <c r="V12" s="52">
        <v>0.04</v>
      </c>
      <c r="W12" s="52">
        <v>0.071429</v>
      </c>
      <c r="X12" s="52">
        <v>0.575868</v>
      </c>
      <c r="Y12" s="52">
        <v>0</v>
      </c>
      <c r="Z12" s="52">
        <v>0</v>
      </c>
      <c r="AA12" s="82">
        <v>12</v>
      </c>
      <c r="AB12" s="82"/>
      <c r="AC12" s="98"/>
      <c r="AD12" s="85" t="s">
        <v>334</v>
      </c>
      <c r="AE12" s="85">
        <v>133</v>
      </c>
      <c r="AF12" s="85">
        <v>19</v>
      </c>
      <c r="AG12" s="85">
        <v>539</v>
      </c>
      <c r="AH12" s="85">
        <v>816</v>
      </c>
      <c r="AI12" s="85"/>
      <c r="AJ12" s="85" t="s">
        <v>352</v>
      </c>
      <c r="AK12" s="85"/>
      <c r="AL12" s="85"/>
      <c r="AM12" s="85"/>
      <c r="AN12" s="87">
        <v>43080.519791666666</v>
      </c>
      <c r="AO12" s="90" t="s">
        <v>382</v>
      </c>
      <c r="AP12" s="85" t="b">
        <v>1</v>
      </c>
      <c r="AQ12" s="85" t="b">
        <v>0</v>
      </c>
      <c r="AR12" s="85" t="b">
        <v>1</v>
      </c>
      <c r="AS12" s="85" t="s">
        <v>288</v>
      </c>
      <c r="AT12" s="85">
        <v>0</v>
      </c>
      <c r="AU12" s="85"/>
      <c r="AV12" s="85" t="b">
        <v>0</v>
      </c>
      <c r="AW12" s="85" t="s">
        <v>399</v>
      </c>
      <c r="AX12" s="90" t="s">
        <v>409</v>
      </c>
      <c r="AY12" s="85" t="s">
        <v>66</v>
      </c>
      <c r="AZ12" s="85" t="str">
        <f>REPLACE(INDEX(GroupVertices[Group],MATCH(Vertices[[#This Row],[Vertex]],GroupVertices[Vertex],0)),1,1,"")</f>
        <v>1</v>
      </c>
      <c r="BA12" s="51"/>
      <c r="BB12" s="51"/>
      <c r="BC12" s="51"/>
      <c r="BD12" s="51"/>
      <c r="BE12" s="51" t="s">
        <v>242</v>
      </c>
      <c r="BF12" s="51" t="s">
        <v>242</v>
      </c>
      <c r="BG12" s="131" t="s">
        <v>580</v>
      </c>
      <c r="BH12" s="131" t="s">
        <v>580</v>
      </c>
      <c r="BI12" s="131" t="s">
        <v>587</v>
      </c>
      <c r="BJ12" s="131" t="s">
        <v>587</v>
      </c>
      <c r="BK12" s="131">
        <v>2</v>
      </c>
      <c r="BL12" s="134">
        <v>10.526315789473685</v>
      </c>
      <c r="BM12" s="131">
        <v>0</v>
      </c>
      <c r="BN12" s="134">
        <v>0</v>
      </c>
      <c r="BO12" s="131">
        <v>0</v>
      </c>
      <c r="BP12" s="134">
        <v>0</v>
      </c>
      <c r="BQ12" s="131">
        <v>17</v>
      </c>
      <c r="BR12" s="134">
        <v>89.47368421052632</v>
      </c>
      <c r="BS12" s="131">
        <v>19</v>
      </c>
      <c r="BT12" s="2"/>
      <c r="BU12" s="3"/>
      <c r="BV12" s="3"/>
      <c r="BW12" s="3"/>
      <c r="BX12" s="3"/>
    </row>
    <row r="13" spans="1:76" ht="15">
      <c r="A13" s="14" t="s">
        <v>217</v>
      </c>
      <c r="B13" s="15"/>
      <c r="C13" s="15" t="s">
        <v>64</v>
      </c>
      <c r="D13" s="93">
        <v>191.38854007579613</v>
      </c>
      <c r="E13" s="81"/>
      <c r="F13" s="112" t="s">
        <v>248</v>
      </c>
      <c r="G13" s="15"/>
      <c r="H13" s="16" t="s">
        <v>217</v>
      </c>
      <c r="I13" s="66"/>
      <c r="J13" s="66"/>
      <c r="K13" s="114" t="s">
        <v>429</v>
      </c>
      <c r="L13" s="94">
        <v>1</v>
      </c>
      <c r="M13" s="95">
        <v>8611.8740234375</v>
      </c>
      <c r="N13" s="95">
        <v>2982.0546875</v>
      </c>
      <c r="O13" s="77"/>
      <c r="P13" s="96"/>
      <c r="Q13" s="96"/>
      <c r="R13" s="97"/>
      <c r="S13" s="51">
        <v>1</v>
      </c>
      <c r="T13" s="51">
        <v>1</v>
      </c>
      <c r="U13" s="52">
        <v>0</v>
      </c>
      <c r="V13" s="52">
        <v>0</v>
      </c>
      <c r="W13" s="52">
        <v>0</v>
      </c>
      <c r="X13" s="52">
        <v>0.999971</v>
      </c>
      <c r="Y13" s="52">
        <v>0</v>
      </c>
      <c r="Z13" s="52" t="s">
        <v>618</v>
      </c>
      <c r="AA13" s="82">
        <v>13</v>
      </c>
      <c r="AB13" s="82"/>
      <c r="AC13" s="98"/>
      <c r="AD13" s="85" t="s">
        <v>335</v>
      </c>
      <c r="AE13" s="85">
        <v>300</v>
      </c>
      <c r="AF13" s="85">
        <v>620</v>
      </c>
      <c r="AG13" s="85">
        <v>16099</v>
      </c>
      <c r="AH13" s="85">
        <v>329</v>
      </c>
      <c r="AI13" s="85"/>
      <c r="AJ13" s="85" t="s">
        <v>353</v>
      </c>
      <c r="AK13" s="85" t="s">
        <v>364</v>
      </c>
      <c r="AL13" s="90" t="s">
        <v>372</v>
      </c>
      <c r="AM13" s="85"/>
      <c r="AN13" s="87">
        <v>41077.238969907405</v>
      </c>
      <c r="AO13" s="90" t="s">
        <v>383</v>
      </c>
      <c r="AP13" s="85" t="b">
        <v>0</v>
      </c>
      <c r="AQ13" s="85" t="b">
        <v>0</v>
      </c>
      <c r="AR13" s="85" t="b">
        <v>1</v>
      </c>
      <c r="AS13" s="85" t="s">
        <v>389</v>
      </c>
      <c r="AT13" s="85">
        <v>1</v>
      </c>
      <c r="AU13" s="90" t="s">
        <v>392</v>
      </c>
      <c r="AV13" s="85" t="b">
        <v>0</v>
      </c>
      <c r="AW13" s="85" t="s">
        <v>399</v>
      </c>
      <c r="AX13" s="90" t="s">
        <v>410</v>
      </c>
      <c r="AY13" s="85" t="s">
        <v>66</v>
      </c>
      <c r="AZ13" s="85" t="str">
        <f>REPLACE(INDEX(GroupVertices[Group],MATCH(Vertices[[#This Row],[Vertex]],GroupVertices[Vertex],0)),1,1,"")</f>
        <v>3</v>
      </c>
      <c r="BA13" s="51" t="s">
        <v>239</v>
      </c>
      <c r="BB13" s="51" t="s">
        <v>239</v>
      </c>
      <c r="BC13" s="51" t="s">
        <v>240</v>
      </c>
      <c r="BD13" s="51" t="s">
        <v>240</v>
      </c>
      <c r="BE13" s="51"/>
      <c r="BF13" s="51"/>
      <c r="BG13" s="131" t="s">
        <v>581</v>
      </c>
      <c r="BH13" s="131" t="s">
        <v>581</v>
      </c>
      <c r="BI13" s="131" t="s">
        <v>588</v>
      </c>
      <c r="BJ13" s="131" t="s">
        <v>588</v>
      </c>
      <c r="BK13" s="131">
        <v>0</v>
      </c>
      <c r="BL13" s="134">
        <v>0</v>
      </c>
      <c r="BM13" s="131">
        <v>0</v>
      </c>
      <c r="BN13" s="134">
        <v>0</v>
      </c>
      <c r="BO13" s="131">
        <v>0</v>
      </c>
      <c r="BP13" s="134">
        <v>0</v>
      </c>
      <c r="BQ13" s="131">
        <v>5</v>
      </c>
      <c r="BR13" s="134">
        <v>100</v>
      </c>
      <c r="BS13" s="131">
        <v>5</v>
      </c>
      <c r="BT13" s="2"/>
      <c r="BU13" s="3"/>
      <c r="BV13" s="3"/>
      <c r="BW13" s="3"/>
      <c r="BX13" s="3"/>
    </row>
    <row r="14" spans="1:76" ht="15">
      <c r="A14" s="14" t="s">
        <v>218</v>
      </c>
      <c r="B14" s="15"/>
      <c r="C14" s="15" t="s">
        <v>64</v>
      </c>
      <c r="D14" s="93">
        <v>189.77691045873635</v>
      </c>
      <c r="E14" s="81"/>
      <c r="F14" s="112" t="s">
        <v>249</v>
      </c>
      <c r="G14" s="15"/>
      <c r="H14" s="16" t="s">
        <v>218</v>
      </c>
      <c r="I14" s="66"/>
      <c r="J14" s="66"/>
      <c r="K14" s="114" t="s">
        <v>430</v>
      </c>
      <c r="L14" s="94">
        <v>1</v>
      </c>
      <c r="M14" s="95">
        <v>3142.93603515625</v>
      </c>
      <c r="N14" s="95">
        <v>2478.547119140625</v>
      </c>
      <c r="O14" s="77"/>
      <c r="P14" s="96"/>
      <c r="Q14" s="96"/>
      <c r="R14" s="97"/>
      <c r="S14" s="51">
        <v>0</v>
      </c>
      <c r="T14" s="51">
        <v>1</v>
      </c>
      <c r="U14" s="52">
        <v>0</v>
      </c>
      <c r="V14" s="52">
        <v>0.04</v>
      </c>
      <c r="W14" s="52">
        <v>0.071429</v>
      </c>
      <c r="X14" s="52">
        <v>0.575868</v>
      </c>
      <c r="Y14" s="52">
        <v>0</v>
      </c>
      <c r="Z14" s="52">
        <v>0</v>
      </c>
      <c r="AA14" s="82">
        <v>14</v>
      </c>
      <c r="AB14" s="82"/>
      <c r="AC14" s="98"/>
      <c r="AD14" s="85" t="s">
        <v>336</v>
      </c>
      <c r="AE14" s="85">
        <v>145</v>
      </c>
      <c r="AF14" s="85">
        <v>586</v>
      </c>
      <c r="AG14" s="85">
        <v>19729</v>
      </c>
      <c r="AH14" s="85">
        <v>22291</v>
      </c>
      <c r="AI14" s="85"/>
      <c r="AJ14" s="85" t="s">
        <v>354</v>
      </c>
      <c r="AK14" s="85" t="s">
        <v>365</v>
      </c>
      <c r="AL14" s="85"/>
      <c r="AM14" s="85"/>
      <c r="AN14" s="87">
        <v>42594.5362962963</v>
      </c>
      <c r="AO14" s="90" t="s">
        <v>384</v>
      </c>
      <c r="AP14" s="85" t="b">
        <v>1</v>
      </c>
      <c r="AQ14" s="85" t="b">
        <v>0</v>
      </c>
      <c r="AR14" s="85" t="b">
        <v>0</v>
      </c>
      <c r="AS14" s="85" t="s">
        <v>288</v>
      </c>
      <c r="AT14" s="85">
        <v>4</v>
      </c>
      <c r="AU14" s="85"/>
      <c r="AV14" s="85" t="b">
        <v>0</v>
      </c>
      <c r="AW14" s="85" t="s">
        <v>399</v>
      </c>
      <c r="AX14" s="90" t="s">
        <v>411</v>
      </c>
      <c r="AY14" s="85" t="s">
        <v>66</v>
      </c>
      <c r="AZ14" s="85" t="str">
        <f>REPLACE(INDEX(GroupVertices[Group],MATCH(Vertices[[#This Row],[Vertex]],GroupVertices[Vertex],0)),1,1,"")</f>
        <v>1</v>
      </c>
      <c r="BA14" s="51"/>
      <c r="BB14" s="51"/>
      <c r="BC14" s="51"/>
      <c r="BD14" s="51"/>
      <c r="BE14" s="51" t="s">
        <v>242</v>
      </c>
      <c r="BF14" s="51" t="s">
        <v>242</v>
      </c>
      <c r="BG14" s="131" t="s">
        <v>580</v>
      </c>
      <c r="BH14" s="131" t="s">
        <v>580</v>
      </c>
      <c r="BI14" s="131" t="s">
        <v>587</v>
      </c>
      <c r="BJ14" s="131" t="s">
        <v>587</v>
      </c>
      <c r="BK14" s="131">
        <v>2</v>
      </c>
      <c r="BL14" s="134">
        <v>10.526315789473685</v>
      </c>
      <c r="BM14" s="131">
        <v>0</v>
      </c>
      <c r="BN14" s="134">
        <v>0</v>
      </c>
      <c r="BO14" s="131">
        <v>0</v>
      </c>
      <c r="BP14" s="134">
        <v>0</v>
      </c>
      <c r="BQ14" s="131">
        <v>17</v>
      </c>
      <c r="BR14" s="134">
        <v>89.47368421052632</v>
      </c>
      <c r="BS14" s="131">
        <v>19</v>
      </c>
      <c r="BT14" s="2"/>
      <c r="BU14" s="3"/>
      <c r="BV14" s="3"/>
      <c r="BW14" s="3"/>
      <c r="BX14" s="3"/>
    </row>
    <row r="15" spans="1:76" ht="15">
      <c r="A15" s="14" t="s">
        <v>219</v>
      </c>
      <c r="B15" s="15"/>
      <c r="C15" s="15" t="s">
        <v>64</v>
      </c>
      <c r="D15" s="93">
        <v>165.46026358956954</v>
      </c>
      <c r="E15" s="81"/>
      <c r="F15" s="112" t="s">
        <v>250</v>
      </c>
      <c r="G15" s="15"/>
      <c r="H15" s="16" t="s">
        <v>219</v>
      </c>
      <c r="I15" s="66"/>
      <c r="J15" s="66"/>
      <c r="K15" s="114" t="s">
        <v>431</v>
      </c>
      <c r="L15" s="94">
        <v>1</v>
      </c>
      <c r="M15" s="95">
        <v>240.91159057617188</v>
      </c>
      <c r="N15" s="95">
        <v>5526.86474609375</v>
      </c>
      <c r="O15" s="77"/>
      <c r="P15" s="96"/>
      <c r="Q15" s="96"/>
      <c r="R15" s="97"/>
      <c r="S15" s="51">
        <v>0</v>
      </c>
      <c r="T15" s="51">
        <v>1</v>
      </c>
      <c r="U15" s="52">
        <v>0</v>
      </c>
      <c r="V15" s="52">
        <v>0.04</v>
      </c>
      <c r="W15" s="52">
        <v>0.071429</v>
      </c>
      <c r="X15" s="52">
        <v>0.575868</v>
      </c>
      <c r="Y15" s="52">
        <v>0</v>
      </c>
      <c r="Z15" s="52">
        <v>0</v>
      </c>
      <c r="AA15" s="82">
        <v>15</v>
      </c>
      <c r="AB15" s="82"/>
      <c r="AC15" s="98"/>
      <c r="AD15" s="85" t="s">
        <v>337</v>
      </c>
      <c r="AE15" s="85">
        <v>58</v>
      </c>
      <c r="AF15" s="85">
        <v>73</v>
      </c>
      <c r="AG15" s="85">
        <v>1847</v>
      </c>
      <c r="AH15" s="85">
        <v>3802</v>
      </c>
      <c r="AI15" s="85"/>
      <c r="AJ15" s="85" t="s">
        <v>355</v>
      </c>
      <c r="AK15" s="85" t="s">
        <v>297</v>
      </c>
      <c r="AL15" s="85"/>
      <c r="AM15" s="85"/>
      <c r="AN15" s="87">
        <v>42109.53042824074</v>
      </c>
      <c r="AO15" s="90" t="s">
        <v>385</v>
      </c>
      <c r="AP15" s="85" t="b">
        <v>0</v>
      </c>
      <c r="AQ15" s="85" t="b">
        <v>0</v>
      </c>
      <c r="AR15" s="85" t="b">
        <v>0</v>
      </c>
      <c r="AS15" s="85" t="s">
        <v>288</v>
      </c>
      <c r="AT15" s="85">
        <v>2</v>
      </c>
      <c r="AU15" s="90" t="s">
        <v>390</v>
      </c>
      <c r="AV15" s="85" t="b">
        <v>0</v>
      </c>
      <c r="AW15" s="85" t="s">
        <v>399</v>
      </c>
      <c r="AX15" s="90" t="s">
        <v>412</v>
      </c>
      <c r="AY15" s="85" t="s">
        <v>66</v>
      </c>
      <c r="AZ15" s="85" t="str">
        <f>REPLACE(INDEX(GroupVertices[Group],MATCH(Vertices[[#This Row],[Vertex]],GroupVertices[Vertex],0)),1,1,"")</f>
        <v>1</v>
      </c>
      <c r="BA15" s="51"/>
      <c r="BB15" s="51"/>
      <c r="BC15" s="51"/>
      <c r="BD15" s="51"/>
      <c r="BE15" s="51" t="s">
        <v>242</v>
      </c>
      <c r="BF15" s="51" t="s">
        <v>242</v>
      </c>
      <c r="BG15" s="131" t="s">
        <v>580</v>
      </c>
      <c r="BH15" s="131" t="s">
        <v>580</v>
      </c>
      <c r="BI15" s="131" t="s">
        <v>587</v>
      </c>
      <c r="BJ15" s="131" t="s">
        <v>587</v>
      </c>
      <c r="BK15" s="131">
        <v>2</v>
      </c>
      <c r="BL15" s="134">
        <v>10.526315789473685</v>
      </c>
      <c r="BM15" s="131">
        <v>0</v>
      </c>
      <c r="BN15" s="134">
        <v>0</v>
      </c>
      <c r="BO15" s="131">
        <v>0</v>
      </c>
      <c r="BP15" s="134">
        <v>0</v>
      </c>
      <c r="BQ15" s="131">
        <v>17</v>
      </c>
      <c r="BR15" s="134">
        <v>89.47368421052632</v>
      </c>
      <c r="BS15" s="131">
        <v>19</v>
      </c>
      <c r="BT15" s="2"/>
      <c r="BU15" s="3"/>
      <c r="BV15" s="3"/>
      <c r="BW15" s="3"/>
      <c r="BX15" s="3"/>
    </row>
    <row r="16" spans="1:76" ht="15">
      <c r="A16" s="14" t="s">
        <v>220</v>
      </c>
      <c r="B16" s="15"/>
      <c r="C16" s="15" t="s">
        <v>64</v>
      </c>
      <c r="D16" s="93">
        <v>162.04740087109</v>
      </c>
      <c r="E16" s="81"/>
      <c r="F16" s="112" t="s">
        <v>251</v>
      </c>
      <c r="G16" s="15"/>
      <c r="H16" s="16" t="s">
        <v>220</v>
      </c>
      <c r="I16" s="66"/>
      <c r="J16" s="66"/>
      <c r="K16" s="114" t="s">
        <v>432</v>
      </c>
      <c r="L16" s="94">
        <v>1</v>
      </c>
      <c r="M16" s="95">
        <v>820.1092529296875</v>
      </c>
      <c r="N16" s="95">
        <v>7547.63525390625</v>
      </c>
      <c r="O16" s="77"/>
      <c r="P16" s="96"/>
      <c r="Q16" s="96"/>
      <c r="R16" s="97"/>
      <c r="S16" s="51">
        <v>0</v>
      </c>
      <c r="T16" s="51">
        <v>1</v>
      </c>
      <c r="U16" s="52">
        <v>0</v>
      </c>
      <c r="V16" s="52">
        <v>0.04</v>
      </c>
      <c r="W16" s="52">
        <v>0.071429</v>
      </c>
      <c r="X16" s="52">
        <v>0.575868</v>
      </c>
      <c r="Y16" s="52">
        <v>0</v>
      </c>
      <c r="Z16" s="52">
        <v>0</v>
      </c>
      <c r="AA16" s="82">
        <v>16</v>
      </c>
      <c r="AB16" s="82"/>
      <c r="AC16" s="98"/>
      <c r="AD16" s="85" t="s">
        <v>338</v>
      </c>
      <c r="AE16" s="85">
        <v>29</v>
      </c>
      <c r="AF16" s="85">
        <v>1</v>
      </c>
      <c r="AG16" s="85">
        <v>24</v>
      </c>
      <c r="AH16" s="85">
        <v>111</v>
      </c>
      <c r="AI16" s="85"/>
      <c r="AJ16" s="85" t="s">
        <v>356</v>
      </c>
      <c r="AK16" s="85"/>
      <c r="AL16" s="85"/>
      <c r="AM16" s="85"/>
      <c r="AN16" s="87">
        <v>43601.32148148148</v>
      </c>
      <c r="AO16" s="85"/>
      <c r="AP16" s="85" t="b">
        <v>1</v>
      </c>
      <c r="AQ16" s="85" t="b">
        <v>0</v>
      </c>
      <c r="AR16" s="85" t="b">
        <v>0</v>
      </c>
      <c r="AS16" s="85" t="s">
        <v>288</v>
      </c>
      <c r="AT16" s="85">
        <v>0</v>
      </c>
      <c r="AU16" s="85"/>
      <c r="AV16" s="85" t="b">
        <v>0</v>
      </c>
      <c r="AW16" s="85" t="s">
        <v>399</v>
      </c>
      <c r="AX16" s="90" t="s">
        <v>413</v>
      </c>
      <c r="AY16" s="85" t="s">
        <v>66</v>
      </c>
      <c r="AZ16" s="85" t="str">
        <f>REPLACE(INDEX(GroupVertices[Group],MATCH(Vertices[[#This Row],[Vertex]],GroupVertices[Vertex],0)),1,1,"")</f>
        <v>1</v>
      </c>
      <c r="BA16" s="51"/>
      <c r="BB16" s="51"/>
      <c r="BC16" s="51"/>
      <c r="BD16" s="51"/>
      <c r="BE16" s="51" t="s">
        <v>242</v>
      </c>
      <c r="BF16" s="51" t="s">
        <v>242</v>
      </c>
      <c r="BG16" s="131" t="s">
        <v>580</v>
      </c>
      <c r="BH16" s="131" t="s">
        <v>580</v>
      </c>
      <c r="BI16" s="131" t="s">
        <v>587</v>
      </c>
      <c r="BJ16" s="131" t="s">
        <v>587</v>
      </c>
      <c r="BK16" s="131">
        <v>2</v>
      </c>
      <c r="BL16" s="134">
        <v>10.526315789473685</v>
      </c>
      <c r="BM16" s="131">
        <v>0</v>
      </c>
      <c r="BN16" s="134">
        <v>0</v>
      </c>
      <c r="BO16" s="131">
        <v>0</v>
      </c>
      <c r="BP16" s="134">
        <v>0</v>
      </c>
      <c r="BQ16" s="131">
        <v>17</v>
      </c>
      <c r="BR16" s="134">
        <v>89.47368421052632</v>
      </c>
      <c r="BS16" s="131">
        <v>19</v>
      </c>
      <c r="BT16" s="2"/>
      <c r="BU16" s="3"/>
      <c r="BV16" s="3"/>
      <c r="BW16" s="3"/>
      <c r="BX16" s="3"/>
    </row>
    <row r="17" spans="1:76" ht="15">
      <c r="A17" s="14" t="s">
        <v>221</v>
      </c>
      <c r="B17" s="15"/>
      <c r="C17" s="15" t="s">
        <v>64</v>
      </c>
      <c r="D17" s="93">
        <v>163.32722439051983</v>
      </c>
      <c r="E17" s="81"/>
      <c r="F17" s="112" t="s">
        <v>252</v>
      </c>
      <c r="G17" s="15"/>
      <c r="H17" s="16" t="s">
        <v>221</v>
      </c>
      <c r="I17" s="66"/>
      <c r="J17" s="66"/>
      <c r="K17" s="114" t="s">
        <v>433</v>
      </c>
      <c r="L17" s="94">
        <v>1</v>
      </c>
      <c r="M17" s="95">
        <v>7224.74853515625</v>
      </c>
      <c r="N17" s="95">
        <v>5611.5400390625</v>
      </c>
      <c r="O17" s="77"/>
      <c r="P17" s="96"/>
      <c r="Q17" s="96"/>
      <c r="R17" s="97"/>
      <c r="S17" s="51">
        <v>0</v>
      </c>
      <c r="T17" s="51">
        <v>1</v>
      </c>
      <c r="U17" s="52">
        <v>0</v>
      </c>
      <c r="V17" s="52">
        <v>0.04</v>
      </c>
      <c r="W17" s="52">
        <v>0.071429</v>
      </c>
      <c r="X17" s="52">
        <v>0.575868</v>
      </c>
      <c r="Y17" s="52">
        <v>0</v>
      </c>
      <c r="Z17" s="52">
        <v>0</v>
      </c>
      <c r="AA17" s="82">
        <v>17</v>
      </c>
      <c r="AB17" s="82"/>
      <c r="AC17" s="98"/>
      <c r="AD17" s="85" t="s">
        <v>339</v>
      </c>
      <c r="AE17" s="85">
        <v>93</v>
      </c>
      <c r="AF17" s="85">
        <v>28</v>
      </c>
      <c r="AG17" s="85">
        <v>1592</v>
      </c>
      <c r="AH17" s="85">
        <v>1756</v>
      </c>
      <c r="AI17" s="85"/>
      <c r="AJ17" s="85" t="s">
        <v>357</v>
      </c>
      <c r="AK17" s="85" t="s">
        <v>297</v>
      </c>
      <c r="AL17" s="90" t="s">
        <v>373</v>
      </c>
      <c r="AM17" s="85"/>
      <c r="AN17" s="87">
        <v>42897.54253472222</v>
      </c>
      <c r="AO17" s="90" t="s">
        <v>386</v>
      </c>
      <c r="AP17" s="85" t="b">
        <v>1</v>
      </c>
      <c r="AQ17" s="85" t="b">
        <v>0</v>
      </c>
      <c r="AR17" s="85" t="b">
        <v>1</v>
      </c>
      <c r="AS17" s="85" t="s">
        <v>288</v>
      </c>
      <c r="AT17" s="85">
        <v>0</v>
      </c>
      <c r="AU17" s="85"/>
      <c r="AV17" s="85" t="b">
        <v>0</v>
      </c>
      <c r="AW17" s="85" t="s">
        <v>399</v>
      </c>
      <c r="AX17" s="90" t="s">
        <v>414</v>
      </c>
      <c r="AY17" s="85" t="s">
        <v>66</v>
      </c>
      <c r="AZ17" s="85" t="str">
        <f>REPLACE(INDEX(GroupVertices[Group],MATCH(Vertices[[#This Row],[Vertex]],GroupVertices[Vertex],0)),1,1,"")</f>
        <v>1</v>
      </c>
      <c r="BA17" s="51"/>
      <c r="BB17" s="51"/>
      <c r="BC17" s="51"/>
      <c r="BD17" s="51"/>
      <c r="BE17" s="51" t="s">
        <v>242</v>
      </c>
      <c r="BF17" s="51" t="s">
        <v>242</v>
      </c>
      <c r="BG17" s="131" t="s">
        <v>580</v>
      </c>
      <c r="BH17" s="131" t="s">
        <v>580</v>
      </c>
      <c r="BI17" s="131" t="s">
        <v>587</v>
      </c>
      <c r="BJ17" s="131" t="s">
        <v>587</v>
      </c>
      <c r="BK17" s="131">
        <v>2</v>
      </c>
      <c r="BL17" s="134">
        <v>10.526315789473685</v>
      </c>
      <c r="BM17" s="131">
        <v>0</v>
      </c>
      <c r="BN17" s="134">
        <v>0</v>
      </c>
      <c r="BO17" s="131">
        <v>0</v>
      </c>
      <c r="BP17" s="134">
        <v>0</v>
      </c>
      <c r="BQ17" s="131">
        <v>17</v>
      </c>
      <c r="BR17" s="134">
        <v>89.47368421052632</v>
      </c>
      <c r="BS17" s="131">
        <v>19</v>
      </c>
      <c r="BT17" s="2"/>
      <c r="BU17" s="3"/>
      <c r="BV17" s="3"/>
      <c r="BW17" s="3"/>
      <c r="BX17" s="3"/>
    </row>
    <row r="18" spans="1:76" ht="15">
      <c r="A18" s="14" t="s">
        <v>222</v>
      </c>
      <c r="B18" s="15"/>
      <c r="C18" s="15" t="s">
        <v>64</v>
      </c>
      <c r="D18" s="93">
        <v>162.37920696871996</v>
      </c>
      <c r="E18" s="81"/>
      <c r="F18" s="112" t="s">
        <v>253</v>
      </c>
      <c r="G18" s="15"/>
      <c r="H18" s="16" t="s">
        <v>222</v>
      </c>
      <c r="I18" s="66"/>
      <c r="J18" s="66"/>
      <c r="K18" s="114" t="s">
        <v>434</v>
      </c>
      <c r="L18" s="94">
        <v>1</v>
      </c>
      <c r="M18" s="95">
        <v>6563.35888671875</v>
      </c>
      <c r="N18" s="95">
        <v>8060.76611328125</v>
      </c>
      <c r="O18" s="77"/>
      <c r="P18" s="96"/>
      <c r="Q18" s="96"/>
      <c r="R18" s="97"/>
      <c r="S18" s="51">
        <v>0</v>
      </c>
      <c r="T18" s="51">
        <v>1</v>
      </c>
      <c r="U18" s="52">
        <v>0</v>
      </c>
      <c r="V18" s="52">
        <v>0.04</v>
      </c>
      <c r="W18" s="52">
        <v>0.071429</v>
      </c>
      <c r="X18" s="52">
        <v>0.575868</v>
      </c>
      <c r="Y18" s="52">
        <v>0</v>
      </c>
      <c r="Z18" s="52">
        <v>0</v>
      </c>
      <c r="AA18" s="82">
        <v>18</v>
      </c>
      <c r="AB18" s="82"/>
      <c r="AC18" s="98"/>
      <c r="AD18" s="85" t="s">
        <v>340</v>
      </c>
      <c r="AE18" s="85">
        <v>6</v>
      </c>
      <c r="AF18" s="85">
        <v>8</v>
      </c>
      <c r="AG18" s="85">
        <v>275</v>
      </c>
      <c r="AH18" s="85">
        <v>1603</v>
      </c>
      <c r="AI18" s="85"/>
      <c r="AJ18" s="85"/>
      <c r="AK18" s="85" t="s">
        <v>366</v>
      </c>
      <c r="AL18" s="85"/>
      <c r="AM18" s="85"/>
      <c r="AN18" s="87">
        <v>41802.67172453704</v>
      </c>
      <c r="AO18" s="90" t="s">
        <v>387</v>
      </c>
      <c r="AP18" s="85" t="b">
        <v>1</v>
      </c>
      <c r="AQ18" s="85" t="b">
        <v>0</v>
      </c>
      <c r="AR18" s="85" t="b">
        <v>0</v>
      </c>
      <c r="AS18" s="85" t="s">
        <v>288</v>
      </c>
      <c r="AT18" s="85">
        <v>0</v>
      </c>
      <c r="AU18" s="90" t="s">
        <v>390</v>
      </c>
      <c r="AV18" s="85" t="b">
        <v>0</v>
      </c>
      <c r="AW18" s="85" t="s">
        <v>399</v>
      </c>
      <c r="AX18" s="90" t="s">
        <v>415</v>
      </c>
      <c r="AY18" s="85" t="s">
        <v>66</v>
      </c>
      <c r="AZ18" s="85" t="str">
        <f>REPLACE(INDEX(GroupVertices[Group],MATCH(Vertices[[#This Row],[Vertex]],GroupVertices[Vertex],0)),1,1,"")</f>
        <v>1</v>
      </c>
      <c r="BA18" s="51"/>
      <c r="BB18" s="51"/>
      <c r="BC18" s="51"/>
      <c r="BD18" s="51"/>
      <c r="BE18" s="51" t="s">
        <v>242</v>
      </c>
      <c r="BF18" s="51" t="s">
        <v>242</v>
      </c>
      <c r="BG18" s="131" t="s">
        <v>580</v>
      </c>
      <c r="BH18" s="131" t="s">
        <v>580</v>
      </c>
      <c r="BI18" s="131" t="s">
        <v>587</v>
      </c>
      <c r="BJ18" s="131" t="s">
        <v>587</v>
      </c>
      <c r="BK18" s="131">
        <v>2</v>
      </c>
      <c r="BL18" s="134">
        <v>10.526315789473685</v>
      </c>
      <c r="BM18" s="131">
        <v>0</v>
      </c>
      <c r="BN18" s="134">
        <v>0</v>
      </c>
      <c r="BO18" s="131">
        <v>0</v>
      </c>
      <c r="BP18" s="134">
        <v>0</v>
      </c>
      <c r="BQ18" s="131">
        <v>17</v>
      </c>
      <c r="BR18" s="134">
        <v>89.47368421052632</v>
      </c>
      <c r="BS18" s="131">
        <v>19</v>
      </c>
      <c r="BT18" s="2"/>
      <c r="BU18" s="3"/>
      <c r="BV18" s="3"/>
      <c r="BW18" s="3"/>
      <c r="BX18" s="3"/>
    </row>
    <row r="19" spans="1:76" ht="15">
      <c r="A19" s="14" t="s">
        <v>223</v>
      </c>
      <c r="B19" s="15"/>
      <c r="C19" s="15" t="s">
        <v>64</v>
      </c>
      <c r="D19" s="93">
        <v>162</v>
      </c>
      <c r="E19" s="81"/>
      <c r="F19" s="112" t="s">
        <v>254</v>
      </c>
      <c r="G19" s="15"/>
      <c r="H19" s="16" t="s">
        <v>223</v>
      </c>
      <c r="I19" s="66"/>
      <c r="J19" s="66"/>
      <c r="K19" s="114" t="s">
        <v>435</v>
      </c>
      <c r="L19" s="94">
        <v>1</v>
      </c>
      <c r="M19" s="95">
        <v>1514.4573974609375</v>
      </c>
      <c r="N19" s="95">
        <v>1148.369384765625</v>
      </c>
      <c r="O19" s="77"/>
      <c r="P19" s="96"/>
      <c r="Q19" s="96"/>
      <c r="R19" s="97"/>
      <c r="S19" s="51">
        <v>0</v>
      </c>
      <c r="T19" s="51">
        <v>1</v>
      </c>
      <c r="U19" s="52">
        <v>0</v>
      </c>
      <c r="V19" s="52">
        <v>0.04</v>
      </c>
      <c r="W19" s="52">
        <v>0.071429</v>
      </c>
      <c r="X19" s="52">
        <v>0.575868</v>
      </c>
      <c r="Y19" s="52">
        <v>0</v>
      </c>
      <c r="Z19" s="52">
        <v>0</v>
      </c>
      <c r="AA19" s="82">
        <v>19</v>
      </c>
      <c r="AB19" s="82"/>
      <c r="AC19" s="98"/>
      <c r="AD19" s="85" t="s">
        <v>341</v>
      </c>
      <c r="AE19" s="85">
        <v>3</v>
      </c>
      <c r="AF19" s="85">
        <v>0</v>
      </c>
      <c r="AG19" s="85">
        <v>72</v>
      </c>
      <c r="AH19" s="85">
        <v>0</v>
      </c>
      <c r="AI19" s="85"/>
      <c r="AJ19" s="85"/>
      <c r="AK19" s="85"/>
      <c r="AL19" s="85"/>
      <c r="AM19" s="85"/>
      <c r="AN19" s="87">
        <v>43603.152395833335</v>
      </c>
      <c r="AO19" s="85"/>
      <c r="AP19" s="85" t="b">
        <v>1</v>
      </c>
      <c r="AQ19" s="85" t="b">
        <v>0</v>
      </c>
      <c r="AR19" s="85" t="b">
        <v>0</v>
      </c>
      <c r="AS19" s="85" t="s">
        <v>288</v>
      </c>
      <c r="AT19" s="85">
        <v>0</v>
      </c>
      <c r="AU19" s="85"/>
      <c r="AV19" s="85" t="b">
        <v>0</v>
      </c>
      <c r="AW19" s="85" t="s">
        <v>399</v>
      </c>
      <c r="AX19" s="90" t="s">
        <v>416</v>
      </c>
      <c r="AY19" s="85" t="s">
        <v>66</v>
      </c>
      <c r="AZ19" s="85" t="str">
        <f>REPLACE(INDEX(GroupVertices[Group],MATCH(Vertices[[#This Row],[Vertex]],GroupVertices[Vertex],0)),1,1,"")</f>
        <v>1</v>
      </c>
      <c r="BA19" s="51"/>
      <c r="BB19" s="51"/>
      <c r="BC19" s="51"/>
      <c r="BD19" s="51"/>
      <c r="BE19" s="51" t="s">
        <v>242</v>
      </c>
      <c r="BF19" s="51" t="s">
        <v>242</v>
      </c>
      <c r="BG19" s="131" t="s">
        <v>580</v>
      </c>
      <c r="BH19" s="131" t="s">
        <v>580</v>
      </c>
      <c r="BI19" s="131" t="s">
        <v>587</v>
      </c>
      <c r="BJ19" s="131" t="s">
        <v>587</v>
      </c>
      <c r="BK19" s="131">
        <v>2</v>
      </c>
      <c r="BL19" s="134">
        <v>10.526315789473685</v>
      </c>
      <c r="BM19" s="131">
        <v>0</v>
      </c>
      <c r="BN19" s="134">
        <v>0</v>
      </c>
      <c r="BO19" s="131">
        <v>0</v>
      </c>
      <c r="BP19" s="134">
        <v>0</v>
      </c>
      <c r="BQ19" s="131">
        <v>17</v>
      </c>
      <c r="BR19" s="134">
        <v>89.47368421052632</v>
      </c>
      <c r="BS19" s="131">
        <v>19</v>
      </c>
      <c r="BT19" s="2"/>
      <c r="BU19" s="3"/>
      <c r="BV19" s="3"/>
      <c r="BW19" s="3"/>
      <c r="BX19" s="3"/>
    </row>
    <row r="20" spans="1:76" ht="15">
      <c r="A20" s="14" t="s">
        <v>224</v>
      </c>
      <c r="B20" s="15"/>
      <c r="C20" s="15" t="s">
        <v>64</v>
      </c>
      <c r="D20" s="93">
        <v>162.09480174217998</v>
      </c>
      <c r="E20" s="81"/>
      <c r="F20" s="112" t="s">
        <v>255</v>
      </c>
      <c r="G20" s="15"/>
      <c r="H20" s="16" t="s">
        <v>224</v>
      </c>
      <c r="I20" s="66"/>
      <c r="J20" s="66"/>
      <c r="K20" s="114" t="s">
        <v>436</v>
      </c>
      <c r="L20" s="94">
        <v>1</v>
      </c>
      <c r="M20" s="95">
        <v>2179.697265625</v>
      </c>
      <c r="N20" s="95">
        <v>8984.5390625</v>
      </c>
      <c r="O20" s="77"/>
      <c r="P20" s="96"/>
      <c r="Q20" s="96"/>
      <c r="R20" s="97"/>
      <c r="S20" s="51">
        <v>0</v>
      </c>
      <c r="T20" s="51">
        <v>1</v>
      </c>
      <c r="U20" s="52">
        <v>0</v>
      </c>
      <c r="V20" s="52">
        <v>0.04</v>
      </c>
      <c r="W20" s="52">
        <v>0.071429</v>
      </c>
      <c r="X20" s="52">
        <v>0.575868</v>
      </c>
      <c r="Y20" s="52">
        <v>0</v>
      </c>
      <c r="Z20" s="52">
        <v>0</v>
      </c>
      <c r="AA20" s="82">
        <v>20</v>
      </c>
      <c r="AB20" s="82"/>
      <c r="AC20" s="98"/>
      <c r="AD20" s="85" t="s">
        <v>342</v>
      </c>
      <c r="AE20" s="85">
        <v>5</v>
      </c>
      <c r="AF20" s="85">
        <v>2</v>
      </c>
      <c r="AG20" s="85">
        <v>111</v>
      </c>
      <c r="AH20" s="85">
        <v>1</v>
      </c>
      <c r="AI20" s="85"/>
      <c r="AJ20" s="85" t="s">
        <v>358</v>
      </c>
      <c r="AK20" s="85"/>
      <c r="AL20" s="85"/>
      <c r="AM20" s="85"/>
      <c r="AN20" s="87">
        <v>43604.21465277778</v>
      </c>
      <c r="AO20" s="85"/>
      <c r="AP20" s="85" t="b">
        <v>1</v>
      </c>
      <c r="AQ20" s="85" t="b">
        <v>0</v>
      </c>
      <c r="AR20" s="85" t="b">
        <v>0</v>
      </c>
      <c r="AS20" s="85" t="s">
        <v>288</v>
      </c>
      <c r="AT20" s="85">
        <v>0</v>
      </c>
      <c r="AU20" s="85"/>
      <c r="AV20" s="85" t="b">
        <v>0</v>
      </c>
      <c r="AW20" s="85" t="s">
        <v>399</v>
      </c>
      <c r="AX20" s="90" t="s">
        <v>417</v>
      </c>
      <c r="AY20" s="85" t="s">
        <v>66</v>
      </c>
      <c r="AZ20" s="85" t="str">
        <f>REPLACE(INDEX(GroupVertices[Group],MATCH(Vertices[[#This Row],[Vertex]],GroupVertices[Vertex],0)),1,1,"")</f>
        <v>1</v>
      </c>
      <c r="BA20" s="51"/>
      <c r="BB20" s="51"/>
      <c r="BC20" s="51"/>
      <c r="BD20" s="51"/>
      <c r="BE20" s="51" t="s">
        <v>242</v>
      </c>
      <c r="BF20" s="51" t="s">
        <v>242</v>
      </c>
      <c r="BG20" s="131" t="s">
        <v>580</v>
      </c>
      <c r="BH20" s="131" t="s">
        <v>580</v>
      </c>
      <c r="BI20" s="131" t="s">
        <v>587</v>
      </c>
      <c r="BJ20" s="131" t="s">
        <v>587</v>
      </c>
      <c r="BK20" s="131">
        <v>2</v>
      </c>
      <c r="BL20" s="134">
        <v>10.526315789473685</v>
      </c>
      <c r="BM20" s="131">
        <v>0</v>
      </c>
      <c r="BN20" s="134">
        <v>0</v>
      </c>
      <c r="BO20" s="131">
        <v>0</v>
      </c>
      <c r="BP20" s="134">
        <v>0</v>
      </c>
      <c r="BQ20" s="131">
        <v>17</v>
      </c>
      <c r="BR20" s="134">
        <v>89.47368421052632</v>
      </c>
      <c r="BS20" s="131">
        <v>19</v>
      </c>
      <c r="BT20" s="2"/>
      <c r="BU20" s="3"/>
      <c r="BV20" s="3"/>
      <c r="BW20" s="3"/>
      <c r="BX20" s="3"/>
    </row>
    <row r="21" spans="1:76" ht="15">
      <c r="A21" s="99" t="s">
        <v>225</v>
      </c>
      <c r="B21" s="100"/>
      <c r="C21" s="100" t="s">
        <v>64</v>
      </c>
      <c r="D21" s="101">
        <v>163.13762090615984</v>
      </c>
      <c r="E21" s="102"/>
      <c r="F21" s="113" t="s">
        <v>256</v>
      </c>
      <c r="G21" s="100"/>
      <c r="H21" s="103" t="s">
        <v>225</v>
      </c>
      <c r="I21" s="104"/>
      <c r="J21" s="104"/>
      <c r="K21" s="115" t="s">
        <v>437</v>
      </c>
      <c r="L21" s="105">
        <v>1</v>
      </c>
      <c r="M21" s="106">
        <v>4709.75927734375</v>
      </c>
      <c r="N21" s="106">
        <v>7301.13427734375</v>
      </c>
      <c r="O21" s="107"/>
      <c r="P21" s="108"/>
      <c r="Q21" s="108"/>
      <c r="R21" s="109"/>
      <c r="S21" s="51">
        <v>0</v>
      </c>
      <c r="T21" s="51">
        <v>1</v>
      </c>
      <c r="U21" s="52">
        <v>0</v>
      </c>
      <c r="V21" s="52">
        <v>0.04</v>
      </c>
      <c r="W21" s="52">
        <v>0.071429</v>
      </c>
      <c r="X21" s="52">
        <v>0.575868</v>
      </c>
      <c r="Y21" s="52">
        <v>0</v>
      </c>
      <c r="Z21" s="52">
        <v>0</v>
      </c>
      <c r="AA21" s="110">
        <v>21</v>
      </c>
      <c r="AB21" s="110"/>
      <c r="AC21" s="111"/>
      <c r="AD21" s="85" t="s">
        <v>343</v>
      </c>
      <c r="AE21" s="85">
        <v>392</v>
      </c>
      <c r="AF21" s="85">
        <v>24</v>
      </c>
      <c r="AG21" s="85">
        <v>8666</v>
      </c>
      <c r="AH21" s="85">
        <v>9686</v>
      </c>
      <c r="AI21" s="85"/>
      <c r="AJ21" s="85"/>
      <c r="AK21" s="85" t="s">
        <v>367</v>
      </c>
      <c r="AL21" s="85"/>
      <c r="AM21" s="85"/>
      <c r="AN21" s="87">
        <v>43416.44998842593</v>
      </c>
      <c r="AO21" s="90" t="s">
        <v>388</v>
      </c>
      <c r="AP21" s="85" t="b">
        <v>1</v>
      </c>
      <c r="AQ21" s="85" t="b">
        <v>0</v>
      </c>
      <c r="AR21" s="85" t="b">
        <v>1</v>
      </c>
      <c r="AS21" s="85" t="s">
        <v>288</v>
      </c>
      <c r="AT21" s="85">
        <v>0</v>
      </c>
      <c r="AU21" s="85"/>
      <c r="AV21" s="85" t="b">
        <v>0</v>
      </c>
      <c r="AW21" s="85" t="s">
        <v>399</v>
      </c>
      <c r="AX21" s="90" t="s">
        <v>418</v>
      </c>
      <c r="AY21" s="85" t="s">
        <v>66</v>
      </c>
      <c r="AZ21" s="85" t="str">
        <f>REPLACE(INDEX(GroupVertices[Group],MATCH(Vertices[[#This Row],[Vertex]],GroupVertices[Vertex],0)),1,1,"")</f>
        <v>1</v>
      </c>
      <c r="BA21" s="51"/>
      <c r="BB21" s="51"/>
      <c r="BC21" s="51"/>
      <c r="BD21" s="51"/>
      <c r="BE21" s="51" t="s">
        <v>242</v>
      </c>
      <c r="BF21" s="51" t="s">
        <v>242</v>
      </c>
      <c r="BG21" s="131" t="s">
        <v>580</v>
      </c>
      <c r="BH21" s="131" t="s">
        <v>580</v>
      </c>
      <c r="BI21" s="131" t="s">
        <v>587</v>
      </c>
      <c r="BJ21" s="131" t="s">
        <v>587</v>
      </c>
      <c r="BK21" s="131">
        <v>2</v>
      </c>
      <c r="BL21" s="134">
        <v>10.526315789473685</v>
      </c>
      <c r="BM21" s="131">
        <v>0</v>
      </c>
      <c r="BN21" s="134">
        <v>0</v>
      </c>
      <c r="BO21" s="131">
        <v>0</v>
      </c>
      <c r="BP21" s="134">
        <v>0</v>
      </c>
      <c r="BQ21" s="131">
        <v>17</v>
      </c>
      <c r="BR21" s="134">
        <v>89.47368421052632</v>
      </c>
      <c r="BS21" s="131">
        <v>19</v>
      </c>
      <c r="BT21" s="2"/>
      <c r="BU21" s="3"/>
      <c r="BV21" s="3"/>
      <c r="BW21" s="3"/>
      <c r="BX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hyperlinks>
    <hyperlink ref="AL3" r:id="rId1" display="https://t.co/lX3TGvZnYX"/>
    <hyperlink ref="AL4" r:id="rId2" display="https://t.co/lX3TGvZnYX"/>
    <hyperlink ref="AL5" r:id="rId3" display="https://t.co/aM9VuW5XYD"/>
    <hyperlink ref="AL7" r:id="rId4" display="https://t.co/yhYGimYInL"/>
    <hyperlink ref="AL11" r:id="rId5" display="https://t.co/gA20keVwRk"/>
    <hyperlink ref="AL13" r:id="rId6" display="https://t.co/IpX1DFQKse"/>
    <hyperlink ref="AL17" r:id="rId7" display="https://t.co/1GQGkLXwxu"/>
    <hyperlink ref="AO3" r:id="rId8" display="https://pbs.twimg.com/profile_banners/3484109354/1557039562"/>
    <hyperlink ref="AO4" r:id="rId9" display="https://pbs.twimg.com/profile_banners/854569465354350593/1551412950"/>
    <hyperlink ref="AO5" r:id="rId10" display="https://pbs.twimg.com/profile_banners/366162419/1556085344"/>
    <hyperlink ref="AO7" r:id="rId11" display="https://pbs.twimg.com/profile_banners/3710268982/1557632784"/>
    <hyperlink ref="AO8" r:id="rId12" display="https://pbs.twimg.com/profile_banners/158465112/1395617036"/>
    <hyperlink ref="AO9" r:id="rId13" display="https://pbs.twimg.com/profile_banners/851871398733783044/1529112549"/>
    <hyperlink ref="AO10" r:id="rId14" display="https://pbs.twimg.com/profile_banners/851867964005634048/1500557003"/>
    <hyperlink ref="AO11" r:id="rId15" display="https://pbs.twimg.com/profile_banners/714390081/1543082650"/>
    <hyperlink ref="AO12" r:id="rId16" display="https://pbs.twimg.com/profile_banners/940196591557787649/1541060061"/>
    <hyperlink ref="AO13" r:id="rId17" display="https://pbs.twimg.com/profile_banners/610625787/1556025954"/>
    <hyperlink ref="AO14" r:id="rId18" display="https://pbs.twimg.com/profile_banners/764082071539154944/1550709855"/>
    <hyperlink ref="AO15" r:id="rId19" display="https://pbs.twimg.com/profile_banners/3157308590/1511721019"/>
    <hyperlink ref="AO17" r:id="rId20" display="https://pbs.twimg.com/profile_banners/873887852995551232/1515827343"/>
    <hyperlink ref="AO18" r:id="rId21" display="https://pbs.twimg.com/profile_banners/2563680283/1486796167"/>
    <hyperlink ref="AO21" r:id="rId22" display="https://pbs.twimg.com/profile_banners/1061933619675971584/1542020052"/>
    <hyperlink ref="AU3" r:id="rId23" display="http://abs.twimg.com/images/themes/theme1/bg.png"/>
    <hyperlink ref="AU4" r:id="rId24" display="http://abs.twimg.com/images/themes/theme1/bg.png"/>
    <hyperlink ref="AU5" r:id="rId25" display="http://abs.twimg.com/images/themes/theme1/bg.png"/>
    <hyperlink ref="AU6" r:id="rId26" display="http://abs.twimg.com/images/themes/theme1/bg.png"/>
    <hyperlink ref="AU7" r:id="rId27" display="http://abs.twimg.com/images/themes/theme1/bg.png"/>
    <hyperlink ref="AU8" r:id="rId28" display="http://abs.twimg.com/images/themes/theme9/bg.gif"/>
    <hyperlink ref="AU11" r:id="rId29" display="http://abs.twimg.com/images/themes/theme1/bg.png"/>
    <hyperlink ref="AU13" r:id="rId30" display="http://abs.twimg.com/images/themes/theme13/bg.gif"/>
    <hyperlink ref="AU15" r:id="rId31" display="http://abs.twimg.com/images/themes/theme1/bg.png"/>
    <hyperlink ref="AU18" r:id="rId32" display="http://abs.twimg.com/images/themes/theme1/bg.png"/>
    <hyperlink ref="F3" r:id="rId33" display="http://pbs.twimg.com/profile_images/1120595397867556864/V5q7r4jI_normal.jpg"/>
    <hyperlink ref="F4" r:id="rId34" display="http://pbs.twimg.com/profile_images/864060024858869760/OYszJJlg_normal.jpg"/>
    <hyperlink ref="F5" r:id="rId35" display="http://pbs.twimg.com/profile_images/475887065918226433/90tEtCtQ_normal.jpeg"/>
    <hyperlink ref="F6" r:id="rId36" display="http://pbs.twimg.com/profile_images/1082990033001418752/ecHNhAm0_normal.jpg"/>
    <hyperlink ref="F7" r:id="rId37" display="http://pbs.twimg.com/profile_images/1124477374656057344/VBcvfz_a_normal.jpg"/>
    <hyperlink ref="F8" r:id="rId38" display="http://pbs.twimg.com/profile_images/1100090454840958977/u2vz-OiL_normal.jpg"/>
    <hyperlink ref="F9" r:id="rId39" display="http://pbs.twimg.com/profile_images/1008527744202936323/59dNh5xB_normal.jpg"/>
    <hyperlink ref="F10" r:id="rId40" display="http://pbs.twimg.com/profile_images/1087736554150334465/L_Zv6dbu_normal.jpg"/>
    <hyperlink ref="F11" r:id="rId41" display="http://pbs.twimg.com/profile_images/1127515277279633408/PP-hlycT_normal.jpg"/>
    <hyperlink ref="F12" r:id="rId42" display="http://pbs.twimg.com/profile_images/1088997653113901056/OgAnfuM6_normal.jpg"/>
    <hyperlink ref="F13" r:id="rId43" display="http://pbs.twimg.com/profile_images/1120206376016338945/IEE1mooj_normal.jpg"/>
    <hyperlink ref="F14" r:id="rId44" display="http://pbs.twimg.com/profile_images/1128130607853096961/ESuVF5jk_normal.jpg"/>
    <hyperlink ref="F15" r:id="rId45" display="http://pbs.twimg.com/profile_images/934851268324966400/Nvps7yz-_normal.jpg"/>
    <hyperlink ref="F16" r:id="rId46" display="http://pbs.twimg.com/profile_images/1128929084082348032/XGdbX9MD_normal.jpg"/>
    <hyperlink ref="F17" r:id="rId47" display="http://pbs.twimg.com/profile_images/1067638884622725120/YxfIWN7h_normal.jpg"/>
    <hyperlink ref="F18" r:id="rId48" display="http://pbs.twimg.com/profile_images/798258048959713281/PPByUT-7_normal.jpg"/>
    <hyperlink ref="F19" r:id="rId49" display="http://pbs.twimg.com/profile_images/1129592561704800257/f3WdY9rS_normal.jpg"/>
    <hyperlink ref="F20" r:id="rId50" display="http://pbs.twimg.com/profile_images/1130060565215358977/yx8PrJCH_normal.jpg"/>
    <hyperlink ref="F21" r:id="rId51" display="http://pbs.twimg.com/profile_images/1061935190220582913/aOueSf4Z_normal.jpg"/>
    <hyperlink ref="AX3" r:id="rId52" display="https://twitter.com/_priyankacraina"/>
    <hyperlink ref="AX4" r:id="rId53" display="https://twitter.com/grfcare"/>
    <hyperlink ref="AX5" r:id="rId54" display="https://twitter.com/ulalli"/>
    <hyperlink ref="AX6" r:id="rId55" display="https://twitter.com/opmips"/>
    <hyperlink ref="AX7" r:id="rId56" display="https://twitter.com/jaxpyishere"/>
    <hyperlink ref="AX8" r:id="rId57" display="https://twitter.com/sincerelyjadaa"/>
    <hyperlink ref="AX9" r:id="rId58" display="https://twitter.com/xoshenica"/>
    <hyperlink ref="AX10" r:id="rId59" display="https://twitter.com/beckyy_n"/>
    <hyperlink ref="AX11" r:id="rId60" display="https://twitter.com/zeba_t37"/>
    <hyperlink ref="AX12" r:id="rId61" display="https://twitter.com/sanjupa42574934"/>
    <hyperlink ref="AX13" r:id="rId62" display="https://twitter.com/dayupraba_ss"/>
    <hyperlink ref="AX14" r:id="rId63" display="https://twitter.com/nandyalaakshara"/>
    <hyperlink ref="AX15" r:id="rId64" display="https://twitter.com/priyabandre"/>
    <hyperlink ref="AX16" r:id="rId65" display="https://twitter.com/venkadeshvj1"/>
    <hyperlink ref="AX17" r:id="rId66" display="https://twitter.com/avishekraina3"/>
    <hyperlink ref="AX18" r:id="rId67" display="https://twitter.com/kksr1997"/>
    <hyperlink ref="AX19" r:id="rId68" display="https://twitter.com/heenakhurana19"/>
    <hyperlink ref="AX20" r:id="rId69" display="https://twitter.com/manishagoyal0"/>
    <hyperlink ref="AX21" r:id="rId70" display="https://twitter.com/akashkm56287993"/>
  </hyperlinks>
  <printOptions/>
  <pageMargins left="0.7" right="0.7" top="0.75" bottom="0.75" header="0.3" footer="0.3"/>
  <pageSetup horizontalDpi="600" verticalDpi="600" orientation="portrait" r:id="rId74"/>
  <legacyDrawing r:id="rId72"/>
  <tableParts>
    <tablePart r:id="rId7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502</v>
      </c>
      <c r="Z2" s="13" t="s">
        <v>508</v>
      </c>
      <c r="AA2" s="13" t="s">
        <v>514</v>
      </c>
      <c r="AB2" s="13" t="s">
        <v>533</v>
      </c>
      <c r="AC2" s="13" t="s">
        <v>549</v>
      </c>
      <c r="AD2" s="13" t="s">
        <v>559</v>
      </c>
      <c r="AE2" s="13" t="s">
        <v>560</v>
      </c>
      <c r="AF2" s="13" t="s">
        <v>566</v>
      </c>
      <c r="AG2" s="67" t="s">
        <v>607</v>
      </c>
      <c r="AH2" s="67" t="s">
        <v>608</v>
      </c>
      <c r="AI2" s="67" t="s">
        <v>609</v>
      </c>
      <c r="AJ2" s="67" t="s">
        <v>610</v>
      </c>
      <c r="AK2" s="67" t="s">
        <v>611</v>
      </c>
      <c r="AL2" s="67" t="s">
        <v>612</v>
      </c>
      <c r="AM2" s="67" t="s">
        <v>613</v>
      </c>
      <c r="AN2" s="67" t="s">
        <v>614</v>
      </c>
      <c r="AO2" s="67" t="s">
        <v>617</v>
      </c>
    </row>
    <row r="3" spans="1:41" ht="15">
      <c r="A3" s="125" t="s">
        <v>477</v>
      </c>
      <c r="B3" s="126" t="s">
        <v>480</v>
      </c>
      <c r="C3" s="126" t="s">
        <v>56</v>
      </c>
      <c r="D3" s="117"/>
      <c r="E3" s="116"/>
      <c r="F3" s="118" t="s">
        <v>624</v>
      </c>
      <c r="G3" s="119"/>
      <c r="H3" s="119"/>
      <c r="I3" s="120">
        <v>3</v>
      </c>
      <c r="J3" s="121"/>
      <c r="K3" s="51">
        <v>14</v>
      </c>
      <c r="L3" s="51">
        <v>13</v>
      </c>
      <c r="M3" s="51">
        <v>0</v>
      </c>
      <c r="N3" s="51">
        <v>13</v>
      </c>
      <c r="O3" s="51">
        <v>0</v>
      </c>
      <c r="P3" s="52">
        <v>0</v>
      </c>
      <c r="Q3" s="52">
        <v>0</v>
      </c>
      <c r="R3" s="51">
        <v>1</v>
      </c>
      <c r="S3" s="51">
        <v>0</v>
      </c>
      <c r="T3" s="51">
        <v>14</v>
      </c>
      <c r="U3" s="51">
        <v>13</v>
      </c>
      <c r="V3" s="51">
        <v>2</v>
      </c>
      <c r="W3" s="52">
        <v>1.72449</v>
      </c>
      <c r="X3" s="52">
        <v>0.07142857142857142</v>
      </c>
      <c r="Y3" s="85"/>
      <c r="Z3" s="85"/>
      <c r="AA3" s="85" t="s">
        <v>241</v>
      </c>
      <c r="AB3" s="91" t="s">
        <v>534</v>
      </c>
      <c r="AC3" s="91" t="s">
        <v>550</v>
      </c>
      <c r="AD3" s="91"/>
      <c r="AE3" s="91" t="s">
        <v>561</v>
      </c>
      <c r="AF3" s="91" t="s">
        <v>567</v>
      </c>
      <c r="AG3" s="131">
        <v>22</v>
      </c>
      <c r="AH3" s="134">
        <v>9.482758620689655</v>
      </c>
      <c r="AI3" s="131">
        <v>0</v>
      </c>
      <c r="AJ3" s="134">
        <v>0</v>
      </c>
      <c r="AK3" s="131">
        <v>0</v>
      </c>
      <c r="AL3" s="134">
        <v>0</v>
      </c>
      <c r="AM3" s="131">
        <v>210</v>
      </c>
      <c r="AN3" s="134">
        <v>90.51724137931035</v>
      </c>
      <c r="AO3" s="131">
        <v>232</v>
      </c>
    </row>
    <row r="4" spans="1:41" ht="15">
      <c r="A4" s="125" t="s">
        <v>478</v>
      </c>
      <c r="B4" s="126" t="s">
        <v>481</v>
      </c>
      <c r="C4" s="126" t="s">
        <v>56</v>
      </c>
      <c r="D4" s="122"/>
      <c r="E4" s="100"/>
      <c r="F4" s="103" t="s">
        <v>478</v>
      </c>
      <c r="G4" s="107"/>
      <c r="H4" s="107"/>
      <c r="I4" s="123">
        <v>4</v>
      </c>
      <c r="J4" s="110"/>
      <c r="K4" s="51">
        <v>3</v>
      </c>
      <c r="L4" s="51">
        <v>2</v>
      </c>
      <c r="M4" s="51">
        <v>0</v>
      </c>
      <c r="N4" s="51">
        <v>2</v>
      </c>
      <c r="O4" s="51">
        <v>0</v>
      </c>
      <c r="P4" s="52">
        <v>0</v>
      </c>
      <c r="Q4" s="52">
        <v>0</v>
      </c>
      <c r="R4" s="51">
        <v>1</v>
      </c>
      <c r="S4" s="51">
        <v>0</v>
      </c>
      <c r="T4" s="51">
        <v>3</v>
      </c>
      <c r="U4" s="51">
        <v>2</v>
      </c>
      <c r="V4" s="51">
        <v>2</v>
      </c>
      <c r="W4" s="52">
        <v>0.888889</v>
      </c>
      <c r="X4" s="52">
        <v>0.3333333333333333</v>
      </c>
      <c r="Y4" s="85"/>
      <c r="Z4" s="85"/>
      <c r="AA4" s="85"/>
      <c r="AB4" s="91" t="s">
        <v>286</v>
      </c>
      <c r="AC4" s="91" t="s">
        <v>286</v>
      </c>
      <c r="AD4" s="91" t="s">
        <v>230</v>
      </c>
      <c r="AE4" s="91" t="s">
        <v>229</v>
      </c>
      <c r="AF4" s="91" t="s">
        <v>568</v>
      </c>
      <c r="AG4" s="131">
        <v>0</v>
      </c>
      <c r="AH4" s="134">
        <v>0</v>
      </c>
      <c r="AI4" s="131">
        <v>1</v>
      </c>
      <c r="AJ4" s="134">
        <v>8.333333333333334</v>
      </c>
      <c r="AK4" s="131">
        <v>0</v>
      </c>
      <c r="AL4" s="134">
        <v>0</v>
      </c>
      <c r="AM4" s="131">
        <v>11</v>
      </c>
      <c r="AN4" s="134">
        <v>91.66666666666667</v>
      </c>
      <c r="AO4" s="131">
        <v>12</v>
      </c>
    </row>
    <row r="5" spans="1:41" ht="15">
      <c r="A5" s="125" t="s">
        <v>479</v>
      </c>
      <c r="B5" s="126" t="s">
        <v>482</v>
      </c>
      <c r="C5" s="126" t="s">
        <v>56</v>
      </c>
      <c r="D5" s="122"/>
      <c r="E5" s="100"/>
      <c r="F5" s="103" t="s">
        <v>625</v>
      </c>
      <c r="G5" s="107"/>
      <c r="H5" s="107"/>
      <c r="I5" s="123">
        <v>5</v>
      </c>
      <c r="J5" s="110"/>
      <c r="K5" s="51">
        <v>2</v>
      </c>
      <c r="L5" s="51">
        <v>2</v>
      </c>
      <c r="M5" s="51">
        <v>0</v>
      </c>
      <c r="N5" s="51">
        <v>2</v>
      </c>
      <c r="O5" s="51">
        <v>2</v>
      </c>
      <c r="P5" s="52" t="s">
        <v>618</v>
      </c>
      <c r="Q5" s="52" t="s">
        <v>618</v>
      </c>
      <c r="R5" s="51">
        <v>2</v>
      </c>
      <c r="S5" s="51">
        <v>2</v>
      </c>
      <c r="T5" s="51">
        <v>1</v>
      </c>
      <c r="U5" s="51">
        <v>1</v>
      </c>
      <c r="V5" s="51">
        <v>0</v>
      </c>
      <c r="W5" s="52">
        <v>0</v>
      </c>
      <c r="X5" s="52">
        <v>0</v>
      </c>
      <c r="Y5" s="85" t="s">
        <v>503</v>
      </c>
      <c r="Z5" s="85" t="s">
        <v>240</v>
      </c>
      <c r="AA5" s="85"/>
      <c r="AB5" s="91" t="s">
        <v>242</v>
      </c>
      <c r="AC5" s="91" t="s">
        <v>286</v>
      </c>
      <c r="AD5" s="91"/>
      <c r="AE5" s="91"/>
      <c r="AF5" s="91" t="s">
        <v>569</v>
      </c>
      <c r="AG5" s="131">
        <v>1</v>
      </c>
      <c r="AH5" s="134">
        <v>11.11111111111111</v>
      </c>
      <c r="AI5" s="131">
        <v>0</v>
      </c>
      <c r="AJ5" s="134">
        <v>0</v>
      </c>
      <c r="AK5" s="131">
        <v>0</v>
      </c>
      <c r="AL5" s="134">
        <v>0</v>
      </c>
      <c r="AM5" s="131">
        <v>8</v>
      </c>
      <c r="AN5" s="134">
        <v>88.88888888888889</v>
      </c>
      <c r="AO5" s="131">
        <v>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477</v>
      </c>
      <c r="B2" s="91" t="s">
        <v>225</v>
      </c>
      <c r="C2" s="85">
        <f>VLOOKUP(GroupVertices[[#This Row],[Vertex]],Vertices[],MATCH("ID",Vertices[[#Headers],[Vertex]:[Vertex Content Word Count]],0),FALSE)</f>
        <v>21</v>
      </c>
    </row>
    <row r="3" spans="1:3" ht="15">
      <c r="A3" s="85" t="s">
        <v>477</v>
      </c>
      <c r="B3" s="91" t="s">
        <v>212</v>
      </c>
      <c r="C3" s="85">
        <f>VLOOKUP(GroupVertices[[#This Row],[Vertex]],Vertices[],MATCH("ID",Vertices[[#Headers],[Vertex]:[Vertex Content Word Count]],0),FALSE)</f>
        <v>3</v>
      </c>
    </row>
    <row r="4" spans="1:3" ht="15">
      <c r="A4" s="85" t="s">
        <v>477</v>
      </c>
      <c r="B4" s="91" t="s">
        <v>224</v>
      </c>
      <c r="C4" s="85">
        <f>VLOOKUP(GroupVertices[[#This Row],[Vertex]],Vertices[],MATCH("ID",Vertices[[#Headers],[Vertex]:[Vertex Content Word Count]],0),FALSE)</f>
        <v>20</v>
      </c>
    </row>
    <row r="5" spans="1:3" ht="15">
      <c r="A5" s="85" t="s">
        <v>477</v>
      </c>
      <c r="B5" s="91" t="s">
        <v>223</v>
      </c>
      <c r="C5" s="85">
        <f>VLOOKUP(GroupVertices[[#This Row],[Vertex]],Vertices[],MATCH("ID",Vertices[[#Headers],[Vertex]:[Vertex Content Word Count]],0),FALSE)</f>
        <v>19</v>
      </c>
    </row>
    <row r="6" spans="1:3" ht="15">
      <c r="A6" s="85" t="s">
        <v>477</v>
      </c>
      <c r="B6" s="91" t="s">
        <v>222</v>
      </c>
      <c r="C6" s="85">
        <f>VLOOKUP(GroupVertices[[#This Row],[Vertex]],Vertices[],MATCH("ID",Vertices[[#Headers],[Vertex]:[Vertex Content Word Count]],0),FALSE)</f>
        <v>18</v>
      </c>
    </row>
    <row r="7" spans="1:3" ht="15">
      <c r="A7" s="85" t="s">
        <v>477</v>
      </c>
      <c r="B7" s="91" t="s">
        <v>221</v>
      </c>
      <c r="C7" s="85">
        <f>VLOOKUP(GroupVertices[[#This Row],[Vertex]],Vertices[],MATCH("ID",Vertices[[#Headers],[Vertex]:[Vertex Content Word Count]],0),FALSE)</f>
        <v>17</v>
      </c>
    </row>
    <row r="8" spans="1:3" ht="15">
      <c r="A8" s="85" t="s">
        <v>477</v>
      </c>
      <c r="B8" s="91" t="s">
        <v>220</v>
      </c>
      <c r="C8" s="85">
        <f>VLOOKUP(GroupVertices[[#This Row],[Vertex]],Vertices[],MATCH("ID",Vertices[[#Headers],[Vertex]:[Vertex Content Word Count]],0),FALSE)</f>
        <v>16</v>
      </c>
    </row>
    <row r="9" spans="1:3" ht="15">
      <c r="A9" s="85" t="s">
        <v>477</v>
      </c>
      <c r="B9" s="91" t="s">
        <v>219</v>
      </c>
      <c r="C9" s="85">
        <f>VLOOKUP(GroupVertices[[#This Row],[Vertex]],Vertices[],MATCH("ID",Vertices[[#Headers],[Vertex]:[Vertex Content Word Count]],0),FALSE)</f>
        <v>15</v>
      </c>
    </row>
    <row r="10" spans="1:3" ht="15">
      <c r="A10" s="85" t="s">
        <v>477</v>
      </c>
      <c r="B10" s="91" t="s">
        <v>218</v>
      </c>
      <c r="C10" s="85">
        <f>VLOOKUP(GroupVertices[[#This Row],[Vertex]],Vertices[],MATCH("ID",Vertices[[#Headers],[Vertex]:[Vertex Content Word Count]],0),FALSE)</f>
        <v>14</v>
      </c>
    </row>
    <row r="11" spans="1:3" ht="15">
      <c r="A11" s="85" t="s">
        <v>477</v>
      </c>
      <c r="B11" s="91" t="s">
        <v>216</v>
      </c>
      <c r="C11" s="85">
        <f>VLOOKUP(GroupVertices[[#This Row],[Vertex]],Vertices[],MATCH("ID",Vertices[[#Headers],[Vertex]:[Vertex Content Word Count]],0),FALSE)</f>
        <v>12</v>
      </c>
    </row>
    <row r="12" spans="1:3" ht="15">
      <c r="A12" s="85" t="s">
        <v>477</v>
      </c>
      <c r="B12" s="91" t="s">
        <v>215</v>
      </c>
      <c r="C12" s="85">
        <f>VLOOKUP(GroupVertices[[#This Row],[Vertex]],Vertices[],MATCH("ID",Vertices[[#Headers],[Vertex]:[Vertex Content Word Count]],0),FALSE)</f>
        <v>11</v>
      </c>
    </row>
    <row r="13" spans="1:3" ht="15">
      <c r="A13" s="85" t="s">
        <v>477</v>
      </c>
      <c r="B13" s="91" t="s">
        <v>228</v>
      </c>
      <c r="C13" s="85">
        <f>VLOOKUP(GroupVertices[[#This Row],[Vertex]],Vertices[],MATCH("ID",Vertices[[#Headers],[Vertex]:[Vertex Content Word Count]],0),FALSE)</f>
        <v>6</v>
      </c>
    </row>
    <row r="14" spans="1:3" ht="15">
      <c r="A14" s="85" t="s">
        <v>477</v>
      </c>
      <c r="B14" s="91" t="s">
        <v>227</v>
      </c>
      <c r="C14" s="85">
        <f>VLOOKUP(GroupVertices[[#This Row],[Vertex]],Vertices[],MATCH("ID",Vertices[[#Headers],[Vertex]:[Vertex Content Word Count]],0),FALSE)</f>
        <v>5</v>
      </c>
    </row>
    <row r="15" spans="1:3" ht="15">
      <c r="A15" s="85" t="s">
        <v>477</v>
      </c>
      <c r="B15" s="91" t="s">
        <v>226</v>
      </c>
      <c r="C15" s="85">
        <f>VLOOKUP(GroupVertices[[#This Row],[Vertex]],Vertices[],MATCH("ID",Vertices[[#Headers],[Vertex]:[Vertex Content Word Count]],0),FALSE)</f>
        <v>4</v>
      </c>
    </row>
    <row r="16" spans="1:3" ht="15">
      <c r="A16" s="85" t="s">
        <v>478</v>
      </c>
      <c r="B16" s="91" t="s">
        <v>214</v>
      </c>
      <c r="C16" s="85">
        <f>VLOOKUP(GroupVertices[[#This Row],[Vertex]],Vertices[],MATCH("ID",Vertices[[#Headers],[Vertex]:[Vertex Content Word Count]],0),FALSE)</f>
        <v>8</v>
      </c>
    </row>
    <row r="17" spans="1:3" ht="15">
      <c r="A17" s="85" t="s">
        <v>478</v>
      </c>
      <c r="B17" s="91" t="s">
        <v>230</v>
      </c>
      <c r="C17" s="85">
        <f>VLOOKUP(GroupVertices[[#This Row],[Vertex]],Vertices[],MATCH("ID",Vertices[[#Headers],[Vertex]:[Vertex Content Word Count]],0),FALSE)</f>
        <v>10</v>
      </c>
    </row>
    <row r="18" spans="1:3" ht="15">
      <c r="A18" s="85" t="s">
        <v>478</v>
      </c>
      <c r="B18" s="91" t="s">
        <v>229</v>
      </c>
      <c r="C18" s="85">
        <f>VLOOKUP(GroupVertices[[#This Row],[Vertex]],Vertices[],MATCH("ID",Vertices[[#Headers],[Vertex]:[Vertex Content Word Count]],0),FALSE)</f>
        <v>9</v>
      </c>
    </row>
    <row r="19" spans="1:3" ht="15">
      <c r="A19" s="85" t="s">
        <v>479</v>
      </c>
      <c r="B19" s="91" t="s">
        <v>213</v>
      </c>
      <c r="C19" s="85">
        <f>VLOOKUP(GroupVertices[[#This Row],[Vertex]],Vertices[],MATCH("ID",Vertices[[#Headers],[Vertex]:[Vertex Content Word Count]],0),FALSE)</f>
        <v>7</v>
      </c>
    </row>
    <row r="20" spans="1:3" ht="15">
      <c r="A20" s="85" t="s">
        <v>479</v>
      </c>
      <c r="B20" s="91" t="s">
        <v>217</v>
      </c>
      <c r="C20" s="85">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489</v>
      </c>
      <c r="B2" s="36" t="s">
        <v>438</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18</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5</v>
      </c>
      <c r="P2" s="39">
        <f>MIN(Vertices[PageRank])</f>
        <v>0.575868</v>
      </c>
      <c r="Q2" s="40">
        <f>COUNTIF(Vertices[PageRank],"&gt;= "&amp;P2)-COUNTIF(Vertices[PageRank],"&gt;="&amp;P3)</f>
        <v>13</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0.18181818181818182</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2.8363636363636364</v>
      </c>
      <c r="K3" s="42">
        <f>COUNTIF(Vertices[Betweenness Centrality],"&gt;= "&amp;J3)-COUNTIF(Vertices[Betweenness Centrality],"&gt;="&amp;J4)</f>
        <v>0</v>
      </c>
      <c r="L3" s="41">
        <f aca="true" t="shared" si="5" ref="L3:L26">L2+($L$57-$L$2)/BinDivisor</f>
        <v>0.00909090909090909</v>
      </c>
      <c r="M3" s="42">
        <f>COUNTIF(Vertices[Closeness Centrality],"&gt;= "&amp;L3)-COUNTIF(Vertices[Closeness Centrality],"&gt;="&amp;L4)</f>
        <v>0</v>
      </c>
      <c r="N3" s="41">
        <f aca="true" t="shared" si="6" ref="N3:N26">N2+($N$57-$N$2)/BinDivisor</f>
        <v>0.0012987090909090911</v>
      </c>
      <c r="O3" s="42">
        <f>COUNTIF(Vertices[Eigenvector Centrality],"&gt;= "&amp;N3)-COUNTIF(Vertices[Eigenvector Centrality],"&gt;="&amp;N4)</f>
        <v>0</v>
      </c>
      <c r="P3" s="41">
        <f aca="true" t="shared" si="7" ref="P3:P26">P2+($P$57-$P$2)/BinDivisor</f>
        <v>0.6838216181818182</v>
      </c>
      <c r="Q3" s="42">
        <f>COUNTIF(Vertices[PageRank],"&gt;= "&amp;P3)-COUNTIF(Vertices[PageRank],"&gt;="&amp;P4)</f>
        <v>2</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0.36363636363636365</v>
      </c>
      <c r="G4" s="40">
        <f>COUNTIF(Vertices[In-Degree],"&gt;= "&amp;F4)-COUNTIF(Vertices[In-Degree],"&gt;="&amp;F5)</f>
        <v>0</v>
      </c>
      <c r="H4" s="39">
        <f t="shared" si="3"/>
        <v>0.10909090909090909</v>
      </c>
      <c r="I4" s="40">
        <f>COUNTIF(Vertices[Out-Degree],"&gt;= "&amp;H4)-COUNTIF(Vertices[Out-Degree],"&gt;="&amp;H5)</f>
        <v>0</v>
      </c>
      <c r="J4" s="39">
        <f t="shared" si="4"/>
        <v>5.672727272727273</v>
      </c>
      <c r="K4" s="40">
        <f>COUNTIF(Vertices[Betweenness Centrality],"&gt;= "&amp;J4)-COUNTIF(Vertices[Betweenness Centrality],"&gt;="&amp;J5)</f>
        <v>0</v>
      </c>
      <c r="L4" s="39">
        <f t="shared" si="5"/>
        <v>0.01818181818181818</v>
      </c>
      <c r="M4" s="40">
        <f>COUNTIF(Vertices[Closeness Centrality],"&gt;= "&amp;L4)-COUNTIF(Vertices[Closeness Centrality],"&gt;="&amp;L5)</f>
        <v>0</v>
      </c>
      <c r="N4" s="39">
        <f t="shared" si="6"/>
        <v>0.0025974181818181822</v>
      </c>
      <c r="O4" s="40">
        <f>COUNTIF(Vertices[Eigenvector Centrality],"&gt;= "&amp;N4)-COUNTIF(Vertices[Eigenvector Centrality],"&gt;="&amp;N5)</f>
        <v>0</v>
      </c>
      <c r="P4" s="39">
        <f t="shared" si="7"/>
        <v>0.7917752363636363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0.5454545454545454</v>
      </c>
      <c r="G5" s="42">
        <f>COUNTIF(Vertices[In-Degree],"&gt;= "&amp;F5)-COUNTIF(Vertices[In-Degree],"&gt;="&amp;F6)</f>
        <v>0</v>
      </c>
      <c r="H5" s="41">
        <f t="shared" si="3"/>
        <v>0.16363636363636364</v>
      </c>
      <c r="I5" s="42">
        <f>COUNTIF(Vertices[Out-Degree],"&gt;= "&amp;H5)-COUNTIF(Vertices[Out-Degree],"&gt;="&amp;H6)</f>
        <v>0</v>
      </c>
      <c r="J5" s="41">
        <f t="shared" si="4"/>
        <v>8.50909090909091</v>
      </c>
      <c r="K5" s="42">
        <f>COUNTIF(Vertices[Betweenness Centrality],"&gt;= "&amp;J5)-COUNTIF(Vertices[Betweenness Centrality],"&gt;="&amp;J6)</f>
        <v>0</v>
      </c>
      <c r="L5" s="41">
        <f t="shared" si="5"/>
        <v>0.02727272727272727</v>
      </c>
      <c r="M5" s="42">
        <f>COUNTIF(Vertices[Closeness Centrality],"&gt;= "&amp;L5)-COUNTIF(Vertices[Closeness Centrality],"&gt;="&amp;L6)</f>
        <v>0</v>
      </c>
      <c r="N5" s="41">
        <f t="shared" si="6"/>
        <v>0.003896127272727273</v>
      </c>
      <c r="O5" s="42">
        <f>COUNTIF(Vertices[Eigenvector Centrality],"&gt;= "&amp;N5)-COUNTIF(Vertices[Eigenvector Centrality],"&gt;="&amp;N6)</f>
        <v>0</v>
      </c>
      <c r="P5" s="41">
        <f t="shared" si="7"/>
        <v>0.8997288545454545</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0.7272727272727273</v>
      </c>
      <c r="G6" s="40">
        <f>COUNTIF(Vertices[In-Degree],"&gt;= "&amp;F6)-COUNTIF(Vertices[In-Degree],"&gt;="&amp;F7)</f>
        <v>0</v>
      </c>
      <c r="H6" s="39">
        <f t="shared" si="3"/>
        <v>0.21818181818181817</v>
      </c>
      <c r="I6" s="40">
        <f>COUNTIF(Vertices[Out-Degree],"&gt;= "&amp;H6)-COUNTIF(Vertices[Out-Degree],"&gt;="&amp;H7)</f>
        <v>0</v>
      </c>
      <c r="J6" s="39">
        <f t="shared" si="4"/>
        <v>11.345454545454546</v>
      </c>
      <c r="K6" s="40">
        <f>COUNTIF(Vertices[Betweenness Centrality],"&gt;= "&amp;J6)-COUNTIF(Vertices[Betweenness Centrality],"&gt;="&amp;J7)</f>
        <v>0</v>
      </c>
      <c r="L6" s="39">
        <f t="shared" si="5"/>
        <v>0.03636363636363636</v>
      </c>
      <c r="M6" s="40">
        <f>COUNTIF(Vertices[Closeness Centrality],"&gt;= "&amp;L6)-COUNTIF(Vertices[Closeness Centrality],"&gt;="&amp;L7)</f>
        <v>13</v>
      </c>
      <c r="N6" s="39">
        <f t="shared" si="6"/>
        <v>0.0051948363636363645</v>
      </c>
      <c r="O6" s="40">
        <f>COUNTIF(Vertices[Eigenvector Centrality],"&gt;= "&amp;N6)-COUNTIF(Vertices[Eigenvector Centrality],"&gt;="&amp;N7)</f>
        <v>0</v>
      </c>
      <c r="P6" s="39">
        <f t="shared" si="7"/>
        <v>1.0076824727272726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0.9090909090909092</v>
      </c>
      <c r="G7" s="42">
        <f>COUNTIF(Vertices[In-Degree],"&gt;= "&amp;F7)-COUNTIF(Vertices[In-Degree],"&gt;="&amp;F8)</f>
        <v>7</v>
      </c>
      <c r="H7" s="41">
        <f t="shared" si="3"/>
        <v>0.2727272727272727</v>
      </c>
      <c r="I7" s="42">
        <f>COUNTIF(Vertices[Out-Degree],"&gt;= "&amp;H7)-COUNTIF(Vertices[Out-Degree],"&gt;="&amp;H8)</f>
        <v>0</v>
      </c>
      <c r="J7" s="41">
        <f t="shared" si="4"/>
        <v>14.181818181818182</v>
      </c>
      <c r="K7" s="42">
        <f>COUNTIF(Vertices[Betweenness Centrality],"&gt;= "&amp;J7)-COUNTIF(Vertices[Betweenness Centrality],"&gt;="&amp;J8)</f>
        <v>0</v>
      </c>
      <c r="L7" s="41">
        <f t="shared" si="5"/>
        <v>0.045454545454545456</v>
      </c>
      <c r="M7" s="42">
        <f>COUNTIF(Vertices[Closeness Centrality],"&gt;= "&amp;L7)-COUNTIF(Vertices[Closeness Centrality],"&gt;="&amp;L8)</f>
        <v>0</v>
      </c>
      <c r="N7" s="41">
        <f t="shared" si="6"/>
        <v>0.006493545454545456</v>
      </c>
      <c r="O7" s="42">
        <f>COUNTIF(Vertices[Eigenvector Centrality],"&gt;= "&amp;N7)-COUNTIF(Vertices[Eigenvector Centrality],"&gt;="&amp;N8)</f>
        <v>0</v>
      </c>
      <c r="P7" s="41">
        <f t="shared" si="7"/>
        <v>1.1156360909090908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17</v>
      </c>
      <c r="D8" s="34">
        <f t="shared" si="1"/>
        <v>0</v>
      </c>
      <c r="E8" s="3">
        <f>COUNTIF(Vertices[Degree],"&gt;= "&amp;D8)-COUNTIF(Vertices[Degree],"&gt;="&amp;D9)</f>
        <v>0</v>
      </c>
      <c r="F8" s="39">
        <f t="shared" si="2"/>
        <v>1.090909090909091</v>
      </c>
      <c r="G8" s="40">
        <f>COUNTIF(Vertices[In-Degree],"&gt;= "&amp;F8)-COUNTIF(Vertices[In-Degree],"&gt;="&amp;F9)</f>
        <v>0</v>
      </c>
      <c r="H8" s="39">
        <f t="shared" si="3"/>
        <v>0.32727272727272727</v>
      </c>
      <c r="I8" s="40">
        <f>COUNTIF(Vertices[Out-Degree],"&gt;= "&amp;H8)-COUNTIF(Vertices[Out-Degree],"&gt;="&amp;H9)</f>
        <v>0</v>
      </c>
      <c r="J8" s="39">
        <f t="shared" si="4"/>
        <v>17.01818181818182</v>
      </c>
      <c r="K8" s="40">
        <f>COUNTIF(Vertices[Betweenness Centrality],"&gt;= "&amp;J8)-COUNTIF(Vertices[Betweenness Centrality],"&gt;="&amp;J9)</f>
        <v>0</v>
      </c>
      <c r="L8" s="39">
        <f t="shared" si="5"/>
        <v>0.05454545454545455</v>
      </c>
      <c r="M8" s="40">
        <f>COUNTIF(Vertices[Closeness Centrality],"&gt;= "&amp;L8)-COUNTIF(Vertices[Closeness Centrality],"&gt;="&amp;L9)</f>
        <v>0</v>
      </c>
      <c r="N8" s="39">
        <f t="shared" si="6"/>
        <v>0.007792254545454547</v>
      </c>
      <c r="O8" s="40">
        <f>COUNTIF(Vertices[Eigenvector Centrality],"&gt;= "&amp;N8)-COUNTIF(Vertices[Eigenvector Centrality],"&gt;="&amp;N9)</f>
        <v>0</v>
      </c>
      <c r="P8" s="39">
        <f t="shared" si="7"/>
        <v>1.223589709090909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1.272727272727273</v>
      </c>
      <c r="G9" s="42">
        <f>COUNTIF(Vertices[In-Degree],"&gt;= "&amp;F9)-COUNTIF(Vertices[In-Degree],"&gt;="&amp;F10)</f>
        <v>0</v>
      </c>
      <c r="H9" s="41">
        <f t="shared" si="3"/>
        <v>0.38181818181818183</v>
      </c>
      <c r="I9" s="42">
        <f>COUNTIF(Vertices[Out-Degree],"&gt;= "&amp;H9)-COUNTIF(Vertices[Out-Degree],"&gt;="&amp;H10)</f>
        <v>0</v>
      </c>
      <c r="J9" s="41">
        <f t="shared" si="4"/>
        <v>19.854545454545455</v>
      </c>
      <c r="K9" s="42">
        <f>COUNTIF(Vertices[Betweenness Centrality],"&gt;= "&amp;J9)-COUNTIF(Vertices[Betweenness Centrality],"&gt;="&amp;J10)</f>
        <v>0</v>
      </c>
      <c r="L9" s="41">
        <f t="shared" si="5"/>
        <v>0.06363636363636364</v>
      </c>
      <c r="M9" s="42">
        <f>COUNTIF(Vertices[Closeness Centrality],"&gt;= "&amp;L9)-COUNTIF(Vertices[Closeness Centrality],"&gt;="&amp;L10)</f>
        <v>0</v>
      </c>
      <c r="N9" s="41">
        <f t="shared" si="6"/>
        <v>0.009090963636363638</v>
      </c>
      <c r="O9" s="42">
        <f>COUNTIF(Vertices[Eigenvector Centrality],"&gt;= "&amp;N9)-COUNTIF(Vertices[Eigenvector Centrality],"&gt;="&amp;N10)</f>
        <v>0</v>
      </c>
      <c r="P9" s="41">
        <f t="shared" si="7"/>
        <v>1.331543327272727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490</v>
      </c>
      <c r="B10" s="36">
        <v>3</v>
      </c>
      <c r="D10" s="34">
        <f t="shared" si="1"/>
        <v>0</v>
      </c>
      <c r="E10" s="3">
        <f>COUNTIF(Vertices[Degree],"&gt;= "&amp;D10)-COUNTIF(Vertices[Degree],"&gt;="&amp;D11)</f>
        <v>0</v>
      </c>
      <c r="F10" s="39">
        <f t="shared" si="2"/>
        <v>1.4545454545454548</v>
      </c>
      <c r="G10" s="40">
        <f>COUNTIF(Vertices[In-Degree],"&gt;= "&amp;F10)-COUNTIF(Vertices[In-Degree],"&gt;="&amp;F11)</f>
        <v>0</v>
      </c>
      <c r="H10" s="39">
        <f t="shared" si="3"/>
        <v>0.4363636363636364</v>
      </c>
      <c r="I10" s="40">
        <f>COUNTIF(Vertices[Out-Degree],"&gt;= "&amp;H10)-COUNTIF(Vertices[Out-Degree],"&gt;="&amp;H11)</f>
        <v>0</v>
      </c>
      <c r="J10" s="39">
        <f t="shared" si="4"/>
        <v>22.69090909090909</v>
      </c>
      <c r="K10" s="40">
        <f>COUNTIF(Vertices[Betweenness Centrality],"&gt;= "&amp;J10)-COUNTIF(Vertices[Betweenness Centrality],"&gt;="&amp;J11)</f>
        <v>0</v>
      </c>
      <c r="L10" s="39">
        <f t="shared" si="5"/>
        <v>0.07272727272727274</v>
      </c>
      <c r="M10" s="40">
        <f>COUNTIF(Vertices[Closeness Centrality],"&gt;= "&amp;L10)-COUNTIF(Vertices[Closeness Centrality],"&gt;="&amp;L11)</f>
        <v>1</v>
      </c>
      <c r="N10" s="39">
        <f t="shared" si="6"/>
        <v>0.010389672727272729</v>
      </c>
      <c r="O10" s="40">
        <f>COUNTIF(Vertices[Eigenvector Centrality],"&gt;= "&amp;N10)-COUNTIF(Vertices[Eigenvector Centrality],"&gt;="&amp;N11)</f>
        <v>0</v>
      </c>
      <c r="P10" s="39">
        <f t="shared" si="7"/>
        <v>1.4394969454545452</v>
      </c>
      <c r="Q10" s="40">
        <f>COUNTIF(Vertices[PageRank],"&gt;= "&amp;P10)-COUNTIF(Vertices[PageRank],"&gt;="&amp;P11)</f>
        <v>1</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1.6363636363636367</v>
      </c>
      <c r="G11" s="42">
        <f>COUNTIF(Vertices[In-Degree],"&gt;= "&amp;F11)-COUNTIF(Vertices[In-Degree],"&gt;="&amp;F12)</f>
        <v>0</v>
      </c>
      <c r="H11" s="41">
        <f t="shared" si="3"/>
        <v>0.49090909090909096</v>
      </c>
      <c r="I11" s="42">
        <f>COUNTIF(Vertices[Out-Degree],"&gt;= "&amp;H11)-COUNTIF(Vertices[Out-Degree],"&gt;="&amp;H12)</f>
        <v>0</v>
      </c>
      <c r="J11" s="41">
        <f t="shared" si="4"/>
        <v>25.527272727272727</v>
      </c>
      <c r="K11" s="42">
        <f>COUNTIF(Vertices[Betweenness Centrality],"&gt;= "&amp;J11)-COUNTIF(Vertices[Betweenness Centrality],"&gt;="&amp;J12)</f>
        <v>0</v>
      </c>
      <c r="L11" s="41">
        <f t="shared" si="5"/>
        <v>0.08181818181818183</v>
      </c>
      <c r="M11" s="42">
        <f>COUNTIF(Vertices[Closeness Centrality],"&gt;= "&amp;L11)-COUNTIF(Vertices[Closeness Centrality],"&gt;="&amp;L12)</f>
        <v>0</v>
      </c>
      <c r="N11" s="41">
        <f t="shared" si="6"/>
        <v>0.01168838181818182</v>
      </c>
      <c r="O11" s="42">
        <f>COUNTIF(Vertices[Eigenvector Centrality],"&gt;= "&amp;N11)-COUNTIF(Vertices[Eigenvector Centrality],"&gt;="&amp;N12)</f>
        <v>0</v>
      </c>
      <c r="P11" s="41">
        <f t="shared" si="7"/>
        <v>1.5474505636363634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231</v>
      </c>
      <c r="B12" s="36">
        <v>14</v>
      </c>
      <c r="D12" s="34">
        <f t="shared" si="1"/>
        <v>0</v>
      </c>
      <c r="E12" s="3">
        <f>COUNTIF(Vertices[Degree],"&gt;= "&amp;D12)-COUNTIF(Vertices[Degree],"&gt;="&amp;D13)</f>
        <v>0</v>
      </c>
      <c r="F12" s="39">
        <f t="shared" si="2"/>
        <v>1.8181818181818186</v>
      </c>
      <c r="G12" s="40">
        <f>COUNTIF(Vertices[In-Degree],"&gt;= "&amp;F12)-COUNTIF(Vertices[In-Degree],"&gt;="&amp;F13)</f>
        <v>0</v>
      </c>
      <c r="H12" s="39">
        <f t="shared" si="3"/>
        <v>0.5454545454545455</v>
      </c>
      <c r="I12" s="40">
        <f>COUNTIF(Vertices[Out-Degree],"&gt;= "&amp;H12)-COUNTIF(Vertices[Out-Degree],"&gt;="&amp;H13)</f>
        <v>0</v>
      </c>
      <c r="J12" s="39">
        <f t="shared" si="4"/>
        <v>28.363636363636363</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0.012987090909090912</v>
      </c>
      <c r="O12" s="40">
        <f>COUNTIF(Vertices[Eigenvector Centrality],"&gt;= "&amp;N12)-COUNTIF(Vertices[Eigenvector Centrality],"&gt;="&amp;N13)</f>
        <v>0</v>
      </c>
      <c r="P12" s="39">
        <f t="shared" si="7"/>
        <v>1.6554041818181815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2.0000000000000004</v>
      </c>
      <c r="G13" s="42">
        <f>COUNTIF(Vertices[In-Degree],"&gt;= "&amp;F13)-COUNTIF(Vertices[In-Degree],"&gt;="&amp;F14)</f>
        <v>0</v>
      </c>
      <c r="H13" s="41">
        <f t="shared" si="3"/>
        <v>0.6000000000000001</v>
      </c>
      <c r="I13" s="42">
        <f>COUNTIF(Vertices[Out-Degree],"&gt;= "&amp;H13)-COUNTIF(Vertices[Out-Degree],"&gt;="&amp;H14)</f>
        <v>0</v>
      </c>
      <c r="J13" s="41">
        <f t="shared" si="4"/>
        <v>31.2</v>
      </c>
      <c r="K13" s="42">
        <f>COUNTIF(Vertices[Betweenness Centrality],"&gt;= "&amp;J13)-COUNTIF(Vertices[Betweenness Centrality],"&gt;="&amp;J14)</f>
        <v>0</v>
      </c>
      <c r="L13" s="41">
        <f t="shared" si="5"/>
        <v>0.10000000000000002</v>
      </c>
      <c r="M13" s="42">
        <f>COUNTIF(Vertices[Closeness Centrality],"&gt;= "&amp;L13)-COUNTIF(Vertices[Closeness Centrality],"&gt;="&amp;L14)</f>
        <v>0</v>
      </c>
      <c r="N13" s="41">
        <f t="shared" si="6"/>
        <v>0.014285800000000003</v>
      </c>
      <c r="O13" s="42">
        <f>COUNTIF(Vertices[Eigenvector Centrality],"&gt;= "&amp;N13)-COUNTIF(Vertices[Eigenvector Centrality],"&gt;="&amp;N14)</f>
        <v>0</v>
      </c>
      <c r="P13" s="41">
        <f t="shared" si="7"/>
        <v>1.7633577999999996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232</v>
      </c>
      <c r="B14" s="36">
        <v>1</v>
      </c>
      <c r="D14" s="34">
        <f t="shared" si="1"/>
        <v>0</v>
      </c>
      <c r="E14" s="3">
        <f>COUNTIF(Vertices[Degree],"&gt;= "&amp;D14)-COUNTIF(Vertices[Degree],"&gt;="&amp;D15)</f>
        <v>0</v>
      </c>
      <c r="F14" s="39">
        <f t="shared" si="2"/>
        <v>2.181818181818182</v>
      </c>
      <c r="G14" s="40">
        <f>COUNTIF(Vertices[In-Degree],"&gt;= "&amp;F14)-COUNTIF(Vertices[In-Degree],"&gt;="&amp;F15)</f>
        <v>0</v>
      </c>
      <c r="H14" s="39">
        <f t="shared" si="3"/>
        <v>0.6545454545454547</v>
      </c>
      <c r="I14" s="40">
        <f>COUNTIF(Vertices[Out-Degree],"&gt;= "&amp;H14)-COUNTIF(Vertices[Out-Degree],"&gt;="&amp;H15)</f>
        <v>0</v>
      </c>
      <c r="J14" s="39">
        <f t="shared" si="4"/>
        <v>34.03636363636364</v>
      </c>
      <c r="K14" s="40">
        <f>COUNTIF(Vertices[Betweenness Centrality],"&gt;= "&amp;J14)-COUNTIF(Vertices[Betweenness Centrality],"&gt;="&amp;J15)</f>
        <v>0</v>
      </c>
      <c r="L14" s="39">
        <f t="shared" si="5"/>
        <v>0.10909090909090911</v>
      </c>
      <c r="M14" s="40">
        <f>COUNTIF(Vertices[Closeness Centrality],"&gt;= "&amp;L14)-COUNTIF(Vertices[Closeness Centrality],"&gt;="&amp;L15)</f>
        <v>0</v>
      </c>
      <c r="N14" s="39">
        <f t="shared" si="6"/>
        <v>0.015584509090909094</v>
      </c>
      <c r="O14" s="40">
        <f>COUNTIF(Vertices[Eigenvector Centrality],"&gt;= "&amp;N14)-COUNTIF(Vertices[Eigenvector Centrality],"&gt;="&amp;N15)</f>
        <v>0</v>
      </c>
      <c r="P14" s="39">
        <f t="shared" si="7"/>
        <v>1.8713114181818178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2.3636363636363638</v>
      </c>
      <c r="G15" s="42">
        <f>COUNTIF(Vertices[In-Degree],"&gt;= "&amp;F15)-COUNTIF(Vertices[In-Degree],"&gt;="&amp;F16)</f>
        <v>0</v>
      </c>
      <c r="H15" s="41">
        <f t="shared" si="3"/>
        <v>0.7090909090909092</v>
      </c>
      <c r="I15" s="42">
        <f>COUNTIF(Vertices[Out-Degree],"&gt;= "&amp;H15)-COUNTIF(Vertices[Out-Degree],"&gt;="&amp;H16)</f>
        <v>0</v>
      </c>
      <c r="J15" s="41">
        <f t="shared" si="4"/>
        <v>36.872727272727275</v>
      </c>
      <c r="K15" s="42">
        <f>COUNTIF(Vertices[Betweenness Centrality],"&gt;= "&amp;J15)-COUNTIF(Vertices[Betweenness Centrality],"&gt;="&amp;J16)</f>
        <v>0</v>
      </c>
      <c r="L15" s="41">
        <f t="shared" si="5"/>
        <v>0.11818181818181821</v>
      </c>
      <c r="M15" s="42">
        <f>COUNTIF(Vertices[Closeness Centrality],"&gt;= "&amp;L15)-COUNTIF(Vertices[Closeness Centrality],"&gt;="&amp;L16)</f>
        <v>0</v>
      </c>
      <c r="N15" s="41">
        <f t="shared" si="6"/>
        <v>0.016883218181818184</v>
      </c>
      <c r="O15" s="42">
        <f>COUNTIF(Vertices[Eigenvector Centrality],"&gt;= "&amp;N15)-COUNTIF(Vertices[Eigenvector Centrality],"&gt;="&amp;N16)</f>
        <v>0</v>
      </c>
      <c r="P15" s="41">
        <f t="shared" si="7"/>
        <v>1.979265036363636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2.5454545454545454</v>
      </c>
      <c r="G16" s="40">
        <f>COUNTIF(Vertices[In-Degree],"&gt;= "&amp;F16)-COUNTIF(Vertices[In-Degree],"&gt;="&amp;F17)</f>
        <v>0</v>
      </c>
      <c r="H16" s="39">
        <f t="shared" si="3"/>
        <v>0.7636363636363638</v>
      </c>
      <c r="I16" s="40">
        <f>COUNTIF(Vertices[Out-Degree],"&gt;= "&amp;H16)-COUNTIF(Vertices[Out-Degree],"&gt;="&amp;H17)</f>
        <v>0</v>
      </c>
      <c r="J16" s="39">
        <f t="shared" si="4"/>
        <v>39.70909090909091</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0.018181927272727275</v>
      </c>
      <c r="O16" s="40">
        <f>COUNTIF(Vertices[Eigenvector Centrality],"&gt;= "&amp;N16)-COUNTIF(Vertices[Eigenvector Centrality],"&gt;="&amp;N17)</f>
        <v>0</v>
      </c>
      <c r="P16" s="39">
        <f t="shared" si="7"/>
        <v>2.0872186545454543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2.727272727272727</v>
      </c>
      <c r="G17" s="42">
        <f>COUNTIF(Vertices[In-Degree],"&gt;= "&amp;F17)-COUNTIF(Vertices[In-Degree],"&gt;="&amp;F18)</f>
        <v>0</v>
      </c>
      <c r="H17" s="41">
        <f t="shared" si="3"/>
        <v>0.8181818181818183</v>
      </c>
      <c r="I17" s="42">
        <f>COUNTIF(Vertices[Out-Degree],"&gt;= "&amp;H17)-COUNTIF(Vertices[Out-Degree],"&gt;="&amp;H18)</f>
        <v>0</v>
      </c>
      <c r="J17" s="41">
        <f t="shared" si="4"/>
        <v>42.54545454545455</v>
      </c>
      <c r="K17" s="42">
        <f>COUNTIF(Vertices[Betweenness Centrality],"&gt;= "&amp;J17)-COUNTIF(Vertices[Betweenness Centrality],"&gt;="&amp;J18)</f>
        <v>0</v>
      </c>
      <c r="L17" s="41">
        <f t="shared" si="5"/>
        <v>0.13636363636363638</v>
      </c>
      <c r="M17" s="42">
        <f>COUNTIF(Vertices[Closeness Centrality],"&gt;= "&amp;L17)-COUNTIF(Vertices[Closeness Centrality],"&gt;="&amp;L18)</f>
        <v>0</v>
      </c>
      <c r="N17" s="41">
        <f t="shared" si="6"/>
        <v>0.019480636363636367</v>
      </c>
      <c r="O17" s="42">
        <f>COUNTIF(Vertices[Eigenvector Centrality],"&gt;= "&amp;N17)-COUNTIF(Vertices[Eigenvector Centrality],"&gt;="&amp;N18)</f>
        <v>0</v>
      </c>
      <c r="P17" s="41">
        <f t="shared" si="7"/>
        <v>2.1951722727272727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2.9090909090909087</v>
      </c>
      <c r="G18" s="40">
        <f>COUNTIF(Vertices[In-Degree],"&gt;= "&amp;F18)-COUNTIF(Vertices[In-Degree],"&gt;="&amp;F19)</f>
        <v>0</v>
      </c>
      <c r="H18" s="39">
        <f t="shared" si="3"/>
        <v>0.8727272727272729</v>
      </c>
      <c r="I18" s="40">
        <f>COUNTIF(Vertices[Out-Degree],"&gt;= "&amp;H18)-COUNTIF(Vertices[Out-Degree],"&gt;="&amp;H19)</f>
        <v>0</v>
      </c>
      <c r="J18" s="39">
        <f t="shared" si="4"/>
        <v>45.38181818181818</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0.020779345454545458</v>
      </c>
      <c r="O18" s="40">
        <f>COUNTIF(Vertices[Eigenvector Centrality],"&gt;= "&amp;N18)-COUNTIF(Vertices[Eigenvector Centrality],"&gt;="&amp;N19)</f>
        <v>0</v>
      </c>
      <c r="P18" s="39">
        <f t="shared" si="7"/>
        <v>2.303125890909091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3.0909090909090904</v>
      </c>
      <c r="G19" s="42">
        <f>COUNTIF(Vertices[In-Degree],"&gt;= "&amp;F19)-COUNTIF(Vertices[In-Degree],"&gt;="&amp;F20)</f>
        <v>0</v>
      </c>
      <c r="H19" s="41">
        <f t="shared" si="3"/>
        <v>0.9272727272727275</v>
      </c>
      <c r="I19" s="42">
        <f>COUNTIF(Vertices[Out-Degree],"&gt;= "&amp;H19)-COUNTIF(Vertices[Out-Degree],"&gt;="&amp;H20)</f>
        <v>0</v>
      </c>
      <c r="J19" s="41">
        <f t="shared" si="4"/>
        <v>48.21818181818182</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0.02207805454545455</v>
      </c>
      <c r="O19" s="42">
        <f>COUNTIF(Vertices[Eigenvector Centrality],"&gt;= "&amp;N19)-COUNTIF(Vertices[Eigenvector Centrality],"&gt;="&amp;N20)</f>
        <v>0</v>
      </c>
      <c r="P19" s="41">
        <f t="shared" si="7"/>
        <v>2.4110795090909094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3.272727272727272</v>
      </c>
      <c r="G20" s="40">
        <f>COUNTIF(Vertices[In-Degree],"&gt;= "&amp;F20)-COUNTIF(Vertices[In-Degree],"&gt;="&amp;F21)</f>
        <v>0</v>
      </c>
      <c r="H20" s="39">
        <f t="shared" si="3"/>
        <v>0.981818181818182</v>
      </c>
      <c r="I20" s="40">
        <f>COUNTIF(Vertices[Out-Degree],"&gt;= "&amp;H20)-COUNTIF(Vertices[Out-Degree],"&gt;="&amp;H21)</f>
        <v>12</v>
      </c>
      <c r="J20" s="39">
        <f t="shared" si="4"/>
        <v>51.054545454545455</v>
      </c>
      <c r="K20" s="40">
        <f>COUNTIF(Vertices[Betweenness Centrality],"&gt;= "&amp;J20)-COUNTIF(Vertices[Betweenness Centrality],"&gt;="&amp;J21)</f>
        <v>0</v>
      </c>
      <c r="L20" s="39">
        <f t="shared" si="5"/>
        <v>0.16363636363636366</v>
      </c>
      <c r="M20" s="40">
        <f>COUNTIF(Vertices[Closeness Centrality],"&gt;= "&amp;L20)-COUNTIF(Vertices[Closeness Centrality],"&gt;="&amp;L21)</f>
        <v>0</v>
      </c>
      <c r="N20" s="39">
        <f t="shared" si="6"/>
        <v>0.02337676363636364</v>
      </c>
      <c r="O20" s="40">
        <f>COUNTIF(Vertices[Eigenvector Centrality],"&gt;= "&amp;N20)-COUNTIF(Vertices[Eigenvector Centrality],"&gt;="&amp;N21)</f>
        <v>0</v>
      </c>
      <c r="P20" s="39">
        <f t="shared" si="7"/>
        <v>2.5190331272727278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3.4545454545454537</v>
      </c>
      <c r="G21" s="42">
        <f>COUNTIF(Vertices[In-Degree],"&gt;= "&amp;F21)-COUNTIF(Vertices[In-Degree],"&gt;="&amp;F22)</f>
        <v>0</v>
      </c>
      <c r="H21" s="41">
        <f t="shared" si="3"/>
        <v>1.0363636363636366</v>
      </c>
      <c r="I21" s="42">
        <f>COUNTIF(Vertices[Out-Degree],"&gt;= "&amp;H21)-COUNTIF(Vertices[Out-Degree],"&gt;="&amp;H22)</f>
        <v>0</v>
      </c>
      <c r="J21" s="41">
        <f t="shared" si="4"/>
        <v>53.89090909090909</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0.024675472727272732</v>
      </c>
      <c r="O21" s="42">
        <f>COUNTIF(Vertices[Eigenvector Centrality],"&gt;= "&amp;N21)-COUNTIF(Vertices[Eigenvector Centrality],"&gt;="&amp;N22)</f>
        <v>0</v>
      </c>
      <c r="P21" s="41">
        <f t="shared" si="7"/>
        <v>2.626986745454546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3.6363636363636354</v>
      </c>
      <c r="G22" s="40">
        <f>COUNTIF(Vertices[In-Degree],"&gt;= "&amp;F22)-COUNTIF(Vertices[In-Degree],"&gt;="&amp;F23)</f>
        <v>0</v>
      </c>
      <c r="H22" s="39">
        <f t="shared" si="3"/>
        <v>1.090909090909091</v>
      </c>
      <c r="I22" s="40">
        <f>COUNTIF(Vertices[Out-Degree],"&gt;= "&amp;H22)-COUNTIF(Vertices[Out-Degree],"&gt;="&amp;H23)</f>
        <v>0</v>
      </c>
      <c r="J22" s="39">
        <f t="shared" si="4"/>
        <v>56.72727272727273</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0.025974181818181823</v>
      </c>
      <c r="O22" s="40">
        <f>COUNTIF(Vertices[Eigenvector Centrality],"&gt;= "&amp;N22)-COUNTIF(Vertices[Eigenvector Centrality],"&gt;="&amp;N23)</f>
        <v>0</v>
      </c>
      <c r="P22" s="39">
        <f t="shared" si="7"/>
        <v>2.7349403636363645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14</v>
      </c>
      <c r="D23" s="34">
        <f t="shared" si="1"/>
        <v>0</v>
      </c>
      <c r="E23" s="3">
        <f>COUNTIF(Vertices[Degree],"&gt;= "&amp;D23)-COUNTIF(Vertices[Degree],"&gt;="&amp;D24)</f>
        <v>0</v>
      </c>
      <c r="F23" s="41">
        <f t="shared" si="2"/>
        <v>3.818181818181817</v>
      </c>
      <c r="G23" s="42">
        <f>COUNTIF(Vertices[In-Degree],"&gt;= "&amp;F23)-COUNTIF(Vertices[In-Degree],"&gt;="&amp;F24)</f>
        <v>0</v>
      </c>
      <c r="H23" s="41">
        <f t="shared" si="3"/>
        <v>1.1454545454545455</v>
      </c>
      <c r="I23" s="42">
        <f>COUNTIF(Vertices[Out-Degree],"&gt;= "&amp;H23)-COUNTIF(Vertices[Out-Degree],"&gt;="&amp;H24)</f>
        <v>0</v>
      </c>
      <c r="J23" s="41">
        <f t="shared" si="4"/>
        <v>59.56363636363636</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0.027272890909090915</v>
      </c>
      <c r="O23" s="42">
        <f>COUNTIF(Vertices[Eigenvector Centrality],"&gt;= "&amp;N23)-COUNTIF(Vertices[Eigenvector Centrality],"&gt;="&amp;N24)</f>
        <v>0</v>
      </c>
      <c r="P23" s="41">
        <f t="shared" si="7"/>
        <v>2.842893981818183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13</v>
      </c>
      <c r="D24" s="34">
        <f t="shared" si="1"/>
        <v>0</v>
      </c>
      <c r="E24" s="3">
        <f>COUNTIF(Vertices[Degree],"&gt;= "&amp;D24)-COUNTIF(Vertices[Degree],"&gt;="&amp;D25)</f>
        <v>0</v>
      </c>
      <c r="F24" s="39">
        <f t="shared" si="2"/>
        <v>3.9999999999999987</v>
      </c>
      <c r="G24" s="40">
        <f>COUNTIF(Vertices[In-Degree],"&gt;= "&amp;F24)-COUNTIF(Vertices[In-Degree],"&gt;="&amp;F25)</f>
        <v>0</v>
      </c>
      <c r="H24" s="39">
        <f t="shared" si="3"/>
        <v>1.2</v>
      </c>
      <c r="I24" s="40">
        <f>COUNTIF(Vertices[Out-Degree],"&gt;= "&amp;H24)-COUNTIF(Vertices[Out-Degree],"&gt;="&amp;H25)</f>
        <v>0</v>
      </c>
      <c r="J24" s="39">
        <f t="shared" si="4"/>
        <v>62.4</v>
      </c>
      <c r="K24" s="40">
        <f>COUNTIF(Vertices[Betweenness Centrality],"&gt;= "&amp;J24)-COUNTIF(Vertices[Betweenness Centrality],"&gt;="&amp;J25)</f>
        <v>0</v>
      </c>
      <c r="L24" s="39">
        <f t="shared" si="5"/>
        <v>0.20000000000000004</v>
      </c>
      <c r="M24" s="40">
        <f>COUNTIF(Vertices[Closeness Centrality],"&gt;= "&amp;L24)-COUNTIF(Vertices[Closeness Centrality],"&gt;="&amp;L25)</f>
        <v>0</v>
      </c>
      <c r="N24" s="39">
        <f t="shared" si="6"/>
        <v>0.028571600000000006</v>
      </c>
      <c r="O24" s="40">
        <f>COUNTIF(Vertices[Eigenvector Centrality],"&gt;= "&amp;N24)-COUNTIF(Vertices[Eigenvector Centrality],"&gt;="&amp;N25)</f>
        <v>0</v>
      </c>
      <c r="P24" s="39">
        <f t="shared" si="7"/>
        <v>2.9508476000000012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4.181818181818181</v>
      </c>
      <c r="G25" s="42">
        <f>COUNTIF(Vertices[In-Degree],"&gt;= "&amp;F25)-COUNTIF(Vertices[In-Degree],"&gt;="&amp;F26)</f>
        <v>0</v>
      </c>
      <c r="H25" s="41">
        <f t="shared" si="3"/>
        <v>1.2545454545454544</v>
      </c>
      <c r="I25" s="42">
        <f>COUNTIF(Vertices[Out-Degree],"&gt;= "&amp;H25)-COUNTIF(Vertices[Out-Degree],"&gt;="&amp;H26)</f>
        <v>0</v>
      </c>
      <c r="J25" s="41">
        <f t="shared" si="4"/>
        <v>65.23636363636363</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0.029870309090909097</v>
      </c>
      <c r="O25" s="42">
        <f>COUNTIF(Vertices[Eigenvector Centrality],"&gt;= "&amp;N25)-COUNTIF(Vertices[Eigenvector Centrality],"&gt;="&amp;N26)</f>
        <v>0</v>
      </c>
      <c r="P25" s="41">
        <f t="shared" si="7"/>
        <v>3.0588012181818196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4.363636363636362</v>
      </c>
      <c r="G26" s="40">
        <f>COUNTIF(Vertices[In-Degree],"&gt;= "&amp;F26)-COUNTIF(Vertices[In-Degree],"&gt;="&amp;F28)</f>
        <v>0</v>
      </c>
      <c r="H26" s="39">
        <f t="shared" si="3"/>
        <v>1.3090909090909089</v>
      </c>
      <c r="I26" s="40">
        <f>COUNTIF(Vertices[Out-Degree],"&gt;= "&amp;H26)-COUNTIF(Vertices[Out-Degree],"&gt;="&amp;H28)</f>
        <v>0</v>
      </c>
      <c r="J26" s="39">
        <f t="shared" si="4"/>
        <v>68.07272727272728</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0.03116901818181819</v>
      </c>
      <c r="O26" s="40">
        <f>COUNTIF(Vertices[Eigenvector Centrality],"&gt;= "&amp;N26)-COUNTIF(Vertices[Eigenvector Centrality],"&gt;="&amp;N28)</f>
        <v>0</v>
      </c>
      <c r="P26" s="39">
        <f t="shared" si="7"/>
        <v>3.166754836363638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1.671498</v>
      </c>
      <c r="D27" s="34"/>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-14</v>
      </c>
      <c r="P27" s="78"/>
      <c r="Q27" s="79">
        <f>COUNTIF(Vertices[Eigenvector Centrality],"&gt;= "&amp;P27)-COUNTIF(Vertices[Eigenvector Centrality],"&gt;="&amp;P28)</f>
        <v>0</v>
      </c>
      <c r="R27" s="78"/>
      <c r="S27" s="80">
        <f>COUNTIF(Vertices[Clustering Coefficient],"&gt;= "&amp;R27)-COUNTIF(Vertices[Clustering Coefficient],"&gt;="&amp;R28)</f>
        <v>-19</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4.545454545454544</v>
      </c>
      <c r="G28" s="42">
        <f>COUNTIF(Vertices[In-Degree],"&gt;= "&amp;F28)-COUNTIF(Vertices[In-Degree],"&gt;="&amp;F40)</f>
        <v>0</v>
      </c>
      <c r="H28" s="41">
        <f>H26+($H$57-$H$2)/BinDivisor</f>
        <v>1.3636363636363633</v>
      </c>
      <c r="I28" s="42">
        <f>COUNTIF(Vertices[Out-Degree],"&gt;= "&amp;H28)-COUNTIF(Vertices[Out-Degree],"&gt;="&amp;H40)</f>
        <v>0</v>
      </c>
      <c r="J28" s="41">
        <f>J26+($J$57-$J$2)/BinDivisor</f>
        <v>70.90909090909092</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0.03246772727272728</v>
      </c>
      <c r="O28" s="42">
        <f>COUNTIF(Vertices[Eigenvector Centrality],"&gt;= "&amp;N28)-COUNTIF(Vertices[Eigenvector Centrality],"&gt;="&amp;N40)</f>
        <v>0</v>
      </c>
      <c r="P28" s="41">
        <f>P26+($P$57-$P$2)/BinDivisor</f>
        <v>3.2747084545454563</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0.043859649122807015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491</v>
      </c>
      <c r="B30" s="36">
        <v>0.3391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492</v>
      </c>
      <c r="B32" s="36" t="s">
        <v>493</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-14</v>
      </c>
      <c r="P38" s="78"/>
      <c r="Q38" s="79">
        <f>COUNTIF(Vertices[Eigenvector Centrality],"&gt;= "&amp;P38)-COUNTIF(Vertices[Eigenvector Centrality],"&gt;="&amp;P40)</f>
        <v>0</v>
      </c>
      <c r="R38" s="78"/>
      <c r="S38" s="80">
        <f>COUNTIF(Vertices[Clustering Coefficient],"&gt;= "&amp;R38)-COUNTIF(Vertices[Clustering Coefficient],"&gt;="&amp;R40)</f>
        <v>-19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-14</v>
      </c>
      <c r="P39" s="78"/>
      <c r="Q39" s="79">
        <f>COUNTIF(Vertices[Eigenvector Centrality],"&gt;= "&amp;P39)-COUNTIF(Vertices[Eigenvector Centrality],"&gt;="&amp;P40)</f>
        <v>0</v>
      </c>
      <c r="R39" s="78"/>
      <c r="S39" s="80">
        <f>COUNTIF(Vertices[Clustering Coefficient],"&gt;= "&amp;R39)-COUNTIF(Vertices[Clustering Coefficient],"&gt;="&amp;R40)</f>
        <v>-19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4.727272727272726</v>
      </c>
      <c r="G40" s="40">
        <f>COUNTIF(Vertices[In-Degree],"&gt;= "&amp;F40)-COUNTIF(Vertices[In-Degree],"&gt;="&amp;F41)</f>
        <v>0</v>
      </c>
      <c r="H40" s="39">
        <f>H28+($H$57-$H$2)/BinDivisor</f>
        <v>1.4181818181818178</v>
      </c>
      <c r="I40" s="40">
        <f>COUNTIF(Vertices[Out-Degree],"&gt;= "&amp;H40)-COUNTIF(Vertices[Out-Degree],"&gt;="&amp;H41)</f>
        <v>0</v>
      </c>
      <c r="J40" s="39">
        <f>J28+($J$57-$J$2)/BinDivisor</f>
        <v>73.74545454545456</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0.03376643636363637</v>
      </c>
      <c r="O40" s="40">
        <f>COUNTIF(Vertices[Eigenvector Centrality],"&gt;= "&amp;N40)-COUNTIF(Vertices[Eigenvector Centrality],"&gt;="&amp;N41)</f>
        <v>0</v>
      </c>
      <c r="P40" s="39">
        <f>P28+($P$57-$P$2)/BinDivisor</f>
        <v>3.3826620727272747</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4.909090909090907</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76.5818181818182</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0</v>
      </c>
      <c r="N41" s="41">
        <f aca="true" t="shared" si="15" ref="N41:N56">N40+($N$57-$N$2)/BinDivisor</f>
        <v>0.035065145454545456</v>
      </c>
      <c r="O41" s="42">
        <f>COUNTIF(Vertices[Eigenvector Centrality],"&gt;= "&amp;N41)-COUNTIF(Vertices[Eigenvector Centrality],"&gt;="&amp;N42)</f>
        <v>0</v>
      </c>
      <c r="P41" s="41">
        <f aca="true" t="shared" si="16" ref="P41:P56">P40+($P$57-$P$2)/BinDivisor</f>
        <v>3.490615690909093</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5.090909090909089</v>
      </c>
      <c r="G42" s="40">
        <f>COUNTIF(Vertices[In-Degree],"&gt;= "&amp;F42)-COUNTIF(Vertices[In-Degree],"&gt;="&amp;F43)</f>
        <v>0</v>
      </c>
      <c r="H42" s="39">
        <f t="shared" si="12"/>
        <v>1.5272727272727267</v>
      </c>
      <c r="I42" s="40">
        <f>COUNTIF(Vertices[Out-Degree],"&gt;= "&amp;H42)-COUNTIF(Vertices[Out-Degree],"&gt;="&amp;H43)</f>
        <v>0</v>
      </c>
      <c r="J42" s="39">
        <f t="shared" si="13"/>
        <v>79.41818181818185</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0.036363854545454544</v>
      </c>
      <c r="O42" s="40">
        <f>COUNTIF(Vertices[Eigenvector Centrality],"&gt;= "&amp;N42)-COUNTIF(Vertices[Eigenvector Centrality],"&gt;="&amp;N43)</f>
        <v>0</v>
      </c>
      <c r="P42" s="39">
        <f t="shared" si="16"/>
        <v>3.5985693090909114</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5.272727272727271</v>
      </c>
      <c r="G43" s="42">
        <f>COUNTIF(Vertices[In-Degree],"&gt;= "&amp;F43)-COUNTIF(Vertices[In-Degree],"&gt;="&amp;F44)</f>
        <v>0</v>
      </c>
      <c r="H43" s="41">
        <f t="shared" si="12"/>
        <v>1.5818181818181811</v>
      </c>
      <c r="I43" s="42">
        <f>COUNTIF(Vertices[Out-Degree],"&gt;= "&amp;H43)-COUNTIF(Vertices[Out-Degree],"&gt;="&amp;H44)</f>
        <v>0</v>
      </c>
      <c r="J43" s="41">
        <f t="shared" si="13"/>
        <v>82.2545454545455</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0.03766256363636363</v>
      </c>
      <c r="O43" s="42">
        <f>COUNTIF(Vertices[Eigenvector Centrality],"&gt;= "&amp;N43)-COUNTIF(Vertices[Eigenvector Centrality],"&gt;="&amp;N44)</f>
        <v>0</v>
      </c>
      <c r="P43" s="41">
        <f t="shared" si="16"/>
        <v>3.70652292727273</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5.454545454545452</v>
      </c>
      <c r="G44" s="40">
        <f>COUNTIF(Vertices[In-Degree],"&gt;= "&amp;F44)-COUNTIF(Vertices[In-Degree],"&gt;="&amp;F45)</f>
        <v>0</v>
      </c>
      <c r="H44" s="39">
        <f t="shared" si="12"/>
        <v>1.6363636363636356</v>
      </c>
      <c r="I44" s="40">
        <f>COUNTIF(Vertices[Out-Degree],"&gt;= "&amp;H44)-COUNTIF(Vertices[Out-Degree],"&gt;="&amp;H45)</f>
        <v>0</v>
      </c>
      <c r="J44" s="39">
        <f t="shared" si="13"/>
        <v>85.09090909090914</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0.03896127272727272</v>
      </c>
      <c r="O44" s="40">
        <f>COUNTIF(Vertices[Eigenvector Centrality],"&gt;= "&amp;N44)-COUNTIF(Vertices[Eigenvector Centrality],"&gt;="&amp;N45)</f>
        <v>0</v>
      </c>
      <c r="P44" s="39">
        <f t="shared" si="16"/>
        <v>3.814476545454548</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5.636363636363634</v>
      </c>
      <c r="G45" s="42">
        <f>COUNTIF(Vertices[In-Degree],"&gt;= "&amp;F45)-COUNTIF(Vertices[In-Degree],"&gt;="&amp;F46)</f>
        <v>0</v>
      </c>
      <c r="H45" s="41">
        <f t="shared" si="12"/>
        <v>1.69090909090909</v>
      </c>
      <c r="I45" s="42">
        <f>COUNTIF(Vertices[Out-Degree],"&gt;= "&amp;H45)-COUNTIF(Vertices[Out-Degree],"&gt;="&amp;H46)</f>
        <v>0</v>
      </c>
      <c r="J45" s="41">
        <f t="shared" si="13"/>
        <v>87.92727272727278</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0.04025998181818181</v>
      </c>
      <c r="O45" s="42">
        <f>COUNTIF(Vertices[Eigenvector Centrality],"&gt;= "&amp;N45)-COUNTIF(Vertices[Eigenvector Centrality],"&gt;="&amp;N46)</f>
        <v>0</v>
      </c>
      <c r="P45" s="41">
        <f t="shared" si="16"/>
        <v>3.9224301636363665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5.818181818181816</v>
      </c>
      <c r="G46" s="40">
        <f>COUNTIF(Vertices[In-Degree],"&gt;= "&amp;F46)-COUNTIF(Vertices[In-Degree],"&gt;="&amp;F47)</f>
        <v>0</v>
      </c>
      <c r="H46" s="39">
        <f t="shared" si="12"/>
        <v>1.7454545454545445</v>
      </c>
      <c r="I46" s="40">
        <f>COUNTIF(Vertices[Out-Degree],"&gt;= "&amp;H46)-COUNTIF(Vertices[Out-Degree],"&gt;="&amp;H47)</f>
        <v>0</v>
      </c>
      <c r="J46" s="39">
        <f t="shared" si="13"/>
        <v>90.76363636363642</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0.041558690909090895</v>
      </c>
      <c r="O46" s="40">
        <f>COUNTIF(Vertices[Eigenvector Centrality],"&gt;= "&amp;N46)-COUNTIF(Vertices[Eigenvector Centrality],"&gt;="&amp;N47)</f>
        <v>0</v>
      </c>
      <c r="P46" s="39">
        <f t="shared" si="16"/>
        <v>4.030383781818185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5.999999999999997</v>
      </c>
      <c r="G47" s="42">
        <f>COUNTIF(Vertices[In-Degree],"&gt;= "&amp;F47)-COUNTIF(Vertices[In-Degree],"&gt;="&amp;F48)</f>
        <v>0</v>
      </c>
      <c r="H47" s="41">
        <f t="shared" si="12"/>
        <v>1.799999999999999</v>
      </c>
      <c r="I47" s="42">
        <f>COUNTIF(Vertices[Out-Degree],"&gt;= "&amp;H47)-COUNTIF(Vertices[Out-Degree],"&gt;="&amp;H48)</f>
        <v>0</v>
      </c>
      <c r="J47" s="41">
        <f t="shared" si="13"/>
        <v>93.60000000000007</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0.04285739999999998</v>
      </c>
      <c r="O47" s="42">
        <f>COUNTIF(Vertices[Eigenvector Centrality],"&gt;= "&amp;N47)-COUNTIF(Vertices[Eigenvector Centrality],"&gt;="&amp;N48)</f>
        <v>0</v>
      </c>
      <c r="P47" s="41">
        <f t="shared" si="16"/>
        <v>4.138337400000003</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6.181818181818179</v>
      </c>
      <c r="G48" s="40">
        <f>COUNTIF(Vertices[In-Degree],"&gt;= "&amp;F48)-COUNTIF(Vertices[In-Degree],"&gt;="&amp;F49)</f>
        <v>0</v>
      </c>
      <c r="H48" s="39">
        <f t="shared" si="12"/>
        <v>1.8545454545454534</v>
      </c>
      <c r="I48" s="40">
        <f>COUNTIF(Vertices[Out-Degree],"&gt;= "&amp;H48)-COUNTIF(Vertices[Out-Degree],"&gt;="&amp;H49)</f>
        <v>0</v>
      </c>
      <c r="J48" s="39">
        <f t="shared" si="13"/>
        <v>96.43636363636371</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0.04415610909090907</v>
      </c>
      <c r="O48" s="40">
        <f>COUNTIF(Vertices[Eigenvector Centrality],"&gt;= "&amp;N48)-COUNTIF(Vertices[Eigenvector Centrality],"&gt;="&amp;N49)</f>
        <v>0</v>
      </c>
      <c r="P48" s="39">
        <f t="shared" si="16"/>
        <v>4.246291018181821</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6.363636363636361</v>
      </c>
      <c r="G49" s="42">
        <f>COUNTIF(Vertices[In-Degree],"&gt;= "&amp;F49)-COUNTIF(Vertices[In-Degree],"&gt;="&amp;F50)</f>
        <v>0</v>
      </c>
      <c r="H49" s="41">
        <f t="shared" si="12"/>
        <v>1.9090909090909078</v>
      </c>
      <c r="I49" s="42">
        <f>COUNTIF(Vertices[Out-Degree],"&gt;= "&amp;H49)-COUNTIF(Vertices[Out-Degree],"&gt;="&amp;H50)</f>
        <v>0</v>
      </c>
      <c r="J49" s="41">
        <f t="shared" si="13"/>
        <v>99.27272727272735</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0.04545481818181816</v>
      </c>
      <c r="O49" s="42">
        <f>COUNTIF(Vertices[Eigenvector Centrality],"&gt;= "&amp;N49)-COUNTIF(Vertices[Eigenvector Centrality],"&gt;="&amp;N50)</f>
        <v>0</v>
      </c>
      <c r="P49" s="41">
        <f t="shared" si="16"/>
        <v>4.354244636363639</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6.545454545454542</v>
      </c>
      <c r="G50" s="40">
        <f>COUNTIF(Vertices[In-Degree],"&gt;= "&amp;F50)-COUNTIF(Vertices[In-Degree],"&gt;="&amp;F51)</f>
        <v>0</v>
      </c>
      <c r="H50" s="39">
        <f t="shared" si="12"/>
        <v>1.9636363636363623</v>
      </c>
      <c r="I50" s="40">
        <f>COUNTIF(Vertices[Out-Degree],"&gt;= "&amp;H50)-COUNTIF(Vertices[Out-Degree],"&gt;="&amp;H51)</f>
        <v>1</v>
      </c>
      <c r="J50" s="39">
        <f t="shared" si="13"/>
        <v>102.109090909091</v>
      </c>
      <c r="K50" s="40">
        <f>COUNTIF(Vertices[Betweenness Centrality],"&gt;= "&amp;J50)-COUNTIF(Vertices[Betweenness Centrality],"&gt;="&amp;J51)</f>
        <v>0</v>
      </c>
      <c r="L50" s="39">
        <f t="shared" si="14"/>
        <v>0.3272727272727273</v>
      </c>
      <c r="M50" s="40">
        <f>COUNTIF(Vertices[Closeness Centrality],"&gt;= "&amp;L50)-COUNTIF(Vertices[Closeness Centrality],"&gt;="&amp;L51)</f>
        <v>2</v>
      </c>
      <c r="N50" s="39">
        <f t="shared" si="15"/>
        <v>0.04675352727272725</v>
      </c>
      <c r="O50" s="40">
        <f>COUNTIF(Vertices[Eigenvector Centrality],"&gt;= "&amp;N50)-COUNTIF(Vertices[Eigenvector Centrality],"&gt;="&amp;N51)</f>
        <v>0</v>
      </c>
      <c r="P50" s="39">
        <f t="shared" si="16"/>
        <v>4.462198254545457</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6.727272727272724</v>
      </c>
      <c r="G51" s="42">
        <f>COUNTIF(Vertices[In-Degree],"&gt;= "&amp;F51)-COUNTIF(Vertices[In-Degree],"&gt;="&amp;F52)</f>
        <v>0</v>
      </c>
      <c r="H51" s="41">
        <f t="shared" si="12"/>
        <v>2.0181818181818167</v>
      </c>
      <c r="I51" s="42">
        <f>COUNTIF(Vertices[Out-Degree],"&gt;= "&amp;H51)-COUNTIF(Vertices[Out-Degree],"&gt;="&amp;H52)</f>
        <v>0</v>
      </c>
      <c r="J51" s="41">
        <f t="shared" si="13"/>
        <v>104.94545454545464</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0.048052236363636334</v>
      </c>
      <c r="O51" s="42">
        <f>COUNTIF(Vertices[Eigenvector Centrality],"&gt;= "&amp;N51)-COUNTIF(Vertices[Eigenvector Centrality],"&gt;="&amp;N52)</f>
        <v>0</v>
      </c>
      <c r="P51" s="41">
        <f t="shared" si="16"/>
        <v>4.5701518727272745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6.909090909090906</v>
      </c>
      <c r="G52" s="40">
        <f>COUNTIF(Vertices[In-Degree],"&gt;= "&amp;F52)-COUNTIF(Vertices[In-Degree],"&gt;="&amp;F53)</f>
        <v>0</v>
      </c>
      <c r="H52" s="39">
        <f t="shared" si="12"/>
        <v>2.0727272727272714</v>
      </c>
      <c r="I52" s="40">
        <f>COUNTIF(Vertices[Out-Degree],"&gt;= "&amp;H52)-COUNTIF(Vertices[Out-Degree],"&gt;="&amp;H53)</f>
        <v>0</v>
      </c>
      <c r="J52" s="39">
        <f t="shared" si="13"/>
        <v>107.78181818181828</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0.04935094545454542</v>
      </c>
      <c r="O52" s="40">
        <f>COUNTIF(Vertices[Eigenvector Centrality],"&gt;= "&amp;N52)-COUNTIF(Vertices[Eigenvector Centrality],"&gt;="&amp;N53)</f>
        <v>0</v>
      </c>
      <c r="P52" s="39">
        <f t="shared" si="16"/>
        <v>4.6781054909090924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7.090909090909087</v>
      </c>
      <c r="G53" s="42">
        <f>COUNTIF(Vertices[In-Degree],"&gt;= "&amp;F53)-COUNTIF(Vertices[In-Degree],"&gt;="&amp;F54)</f>
        <v>0</v>
      </c>
      <c r="H53" s="41">
        <f t="shared" si="12"/>
        <v>2.127272727272726</v>
      </c>
      <c r="I53" s="42">
        <f>COUNTIF(Vertices[Out-Degree],"&gt;= "&amp;H53)-COUNTIF(Vertices[Out-Degree],"&gt;="&amp;H54)</f>
        <v>0</v>
      </c>
      <c r="J53" s="41">
        <f t="shared" si="13"/>
        <v>110.61818181818192</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0.05064965454545451</v>
      </c>
      <c r="O53" s="42">
        <f>COUNTIF(Vertices[Eigenvector Centrality],"&gt;= "&amp;N53)-COUNTIF(Vertices[Eigenvector Centrality],"&gt;="&amp;N54)</f>
        <v>0</v>
      </c>
      <c r="P53" s="41">
        <f t="shared" si="16"/>
        <v>4.78605910909091</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7.272727272727269</v>
      </c>
      <c r="G54" s="40">
        <f>COUNTIF(Vertices[In-Degree],"&gt;= "&amp;F54)-COUNTIF(Vertices[In-Degree],"&gt;="&amp;F55)</f>
        <v>0</v>
      </c>
      <c r="H54" s="39">
        <f t="shared" si="12"/>
        <v>2.1818181818181808</v>
      </c>
      <c r="I54" s="40">
        <f>COUNTIF(Vertices[Out-Degree],"&gt;= "&amp;H54)-COUNTIF(Vertices[Out-Degree],"&gt;="&amp;H55)</f>
        <v>0</v>
      </c>
      <c r="J54" s="39">
        <f t="shared" si="13"/>
        <v>113.45454545454557</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0.0519483636363636</v>
      </c>
      <c r="O54" s="40">
        <f>COUNTIF(Vertices[Eigenvector Centrality],"&gt;= "&amp;N54)-COUNTIF(Vertices[Eigenvector Centrality],"&gt;="&amp;N55)</f>
        <v>0</v>
      </c>
      <c r="P54" s="39">
        <f t="shared" si="16"/>
        <v>4.894012727272728</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7.454545454545451</v>
      </c>
      <c r="G55" s="42">
        <f>COUNTIF(Vertices[In-Degree],"&gt;= "&amp;F55)-COUNTIF(Vertices[In-Degree],"&gt;="&amp;F56)</f>
        <v>0</v>
      </c>
      <c r="H55" s="41">
        <f t="shared" si="12"/>
        <v>2.2363636363636354</v>
      </c>
      <c r="I55" s="42">
        <f>COUNTIF(Vertices[Out-Degree],"&gt;= "&amp;H55)-COUNTIF(Vertices[Out-Degree],"&gt;="&amp;H56)</f>
        <v>0</v>
      </c>
      <c r="J55" s="41">
        <f t="shared" si="13"/>
        <v>116.29090909090921</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0.053247072727272686</v>
      </c>
      <c r="O55" s="42">
        <f>COUNTIF(Vertices[Eigenvector Centrality],"&gt;= "&amp;N55)-COUNTIF(Vertices[Eigenvector Centrality],"&gt;="&amp;N56)</f>
        <v>0</v>
      </c>
      <c r="P55" s="41">
        <f t="shared" si="16"/>
        <v>5.001966345454546</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7.636363636363632</v>
      </c>
      <c r="G56" s="40">
        <f>COUNTIF(Vertices[In-Degree],"&gt;= "&amp;F56)-COUNTIF(Vertices[In-Degree],"&gt;="&amp;F57)</f>
        <v>0</v>
      </c>
      <c r="H56" s="39">
        <f t="shared" si="12"/>
        <v>2.29090909090909</v>
      </c>
      <c r="I56" s="40">
        <f>COUNTIF(Vertices[Out-Degree],"&gt;= "&amp;H56)-COUNTIF(Vertices[Out-Degree],"&gt;="&amp;H57)</f>
        <v>0</v>
      </c>
      <c r="J56" s="39">
        <f t="shared" si="13"/>
        <v>119.12727272727285</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0.054545781818181774</v>
      </c>
      <c r="O56" s="40">
        <f>COUNTIF(Vertices[Eigenvector Centrality],"&gt;= "&amp;N56)-COUNTIF(Vertices[Eigenvector Centrality],"&gt;="&amp;N57)</f>
        <v>0</v>
      </c>
      <c r="P56" s="39">
        <f t="shared" si="16"/>
        <v>5.109919963636364</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10</v>
      </c>
      <c r="G57" s="44">
        <f>COUNTIF(Vertices[In-Degree],"&gt;= "&amp;F57)-COUNTIF(Vertices[In-Degree],"&gt;="&amp;F58)</f>
        <v>1</v>
      </c>
      <c r="H57" s="43">
        <f>MAX(Vertices[Out-Degree])</f>
        <v>3</v>
      </c>
      <c r="I57" s="44">
        <f>COUNTIF(Vertices[Out-Degree],"&gt;= "&amp;H57)-COUNTIF(Vertices[Out-Degree],"&gt;="&amp;H58)</f>
        <v>1</v>
      </c>
      <c r="J57" s="43">
        <f>MAX(Vertices[Betweenness Centrality])</f>
        <v>156</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0.071429</v>
      </c>
      <c r="O57" s="44">
        <f>COUNTIF(Vertices[Eigenvector Centrality],"&gt;= "&amp;N57)-COUNTIF(Vertices[Eigenvector Centrality],"&gt;="&amp;N58)</f>
        <v>14</v>
      </c>
      <c r="P57" s="43">
        <f>MAX(Vertices[PageRank])</f>
        <v>6.513317</v>
      </c>
      <c r="Q57" s="44">
        <f>COUNTIF(Vertices[PageRank],"&gt;= "&amp;P57)-COUNTIF(Vertices[PageRank],"&gt;="&amp;P58)</f>
        <v>1</v>
      </c>
      <c r="R57" s="43">
        <f>MAX(Vertices[Clustering Coefficient])</f>
        <v>0</v>
      </c>
      <c r="S57" s="47">
        <f>COUNTIF(Vertices[Clustering Coefficient],"&gt;= "&amp;R57)-COUNTIF(Vertices[Clustering Coefficient],"&gt;="&amp;R58)</f>
        <v>19</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10</v>
      </c>
    </row>
    <row r="71" spans="1:2" ht="15">
      <c r="A71" s="35" t="s">
        <v>90</v>
      </c>
      <c r="B71" s="49">
        <f>_xlfn.IFERROR(AVERAGE(Vertices[In-Degree]),NoMetricMessage)</f>
        <v>0.8947368421052632</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0.8947368421052632</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156</v>
      </c>
    </row>
    <row r="99" spans="1:2" ht="15">
      <c r="A99" s="35" t="s">
        <v>102</v>
      </c>
      <c r="B99" s="49">
        <f>_xlfn.IFERROR(AVERAGE(Vertices[Betweenness Centrality]),NoMetricMessage)</f>
        <v>8.31578947368421</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0.5</v>
      </c>
    </row>
    <row r="113" spans="1:2" ht="15">
      <c r="A113" s="35" t="s">
        <v>108</v>
      </c>
      <c r="B113" s="49">
        <f>_xlfn.IFERROR(AVERAGE(Vertices[Closeness Centrality]),NoMetricMessage)</f>
        <v>0.09282047368421055</v>
      </c>
    </row>
    <row r="114" spans="1:2" ht="15">
      <c r="A114" s="35" t="s">
        <v>109</v>
      </c>
      <c r="B114" s="49">
        <f>_xlfn.IFERROR(MEDIAN(Vertices[Closeness Centrality]),NoMetricMessage)</f>
        <v>0.04</v>
      </c>
    </row>
    <row r="125" spans="1:2" ht="15">
      <c r="A125" s="35" t="s">
        <v>112</v>
      </c>
      <c r="B125" s="49">
        <f>IF(COUNT(Vertices[Eigenvector Centrality])&gt;0,N2,NoMetricMessage)</f>
        <v>0</v>
      </c>
    </row>
    <row r="126" spans="1:2" ht="15">
      <c r="A126" s="35" t="s">
        <v>113</v>
      </c>
      <c r="B126" s="49">
        <f>IF(COUNT(Vertices[Eigenvector Centrality])&gt;0,N57,NoMetricMessage)</f>
        <v>0.071429</v>
      </c>
    </row>
    <row r="127" spans="1:2" ht="15">
      <c r="A127" s="35" t="s">
        <v>114</v>
      </c>
      <c r="B127" s="49">
        <f>_xlfn.IFERROR(AVERAGE(Vertices[Eigenvector Centrality]),NoMetricMessage)</f>
        <v>0.0526318947368421</v>
      </c>
    </row>
    <row r="128" spans="1:2" ht="15">
      <c r="A128" s="35" t="s">
        <v>115</v>
      </c>
      <c r="B128" s="49">
        <f>_xlfn.IFERROR(MEDIAN(Vertices[Eigenvector Centrality]),NoMetricMessage)</f>
        <v>0.071429</v>
      </c>
    </row>
    <row r="139" spans="1:2" ht="15">
      <c r="A139" s="35" t="s">
        <v>140</v>
      </c>
      <c r="B139" s="49">
        <f>IF(COUNT(Vertices[PageRank])&gt;0,P2,NoMetricMessage)</f>
        <v>0.575868</v>
      </c>
    </row>
    <row r="140" spans="1:2" ht="15">
      <c r="A140" s="35" t="s">
        <v>141</v>
      </c>
      <c r="B140" s="49">
        <f>IF(COUNT(Vertices[PageRank])&gt;0,P57,NoMetricMessage)</f>
        <v>6.513317</v>
      </c>
    </row>
    <row r="141" spans="1:2" ht="15">
      <c r="A141" s="35" t="s">
        <v>142</v>
      </c>
      <c r="B141" s="49">
        <f>_xlfn.IFERROR(AVERAGE(Vertices[PageRank]),NoMetricMessage)</f>
        <v>0.9999713684210527</v>
      </c>
    </row>
    <row r="142" spans="1:2" ht="15">
      <c r="A142" s="35" t="s">
        <v>143</v>
      </c>
      <c r="B142" s="49">
        <f>_xlfn.IFERROR(MEDIAN(Vertices[PageRank]),NoMetricMessage)</f>
        <v>0.575868</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440</v>
      </c>
      <c r="K7" s="13" t="s">
        <v>441</v>
      </c>
    </row>
    <row r="8" spans="1:11" ht="409.5">
      <c r="A8"/>
      <c r="B8">
        <v>2</v>
      </c>
      <c r="C8">
        <v>2</v>
      </c>
      <c r="D8" t="s">
        <v>61</v>
      </c>
      <c r="E8" t="s">
        <v>61</v>
      </c>
      <c r="H8" t="s">
        <v>73</v>
      </c>
      <c r="J8" t="s">
        <v>442</v>
      </c>
      <c r="K8" s="13" t="s">
        <v>443</v>
      </c>
    </row>
    <row r="9" spans="1:11" ht="409.5">
      <c r="A9"/>
      <c r="B9">
        <v>3</v>
      </c>
      <c r="C9">
        <v>4</v>
      </c>
      <c r="D9" t="s">
        <v>62</v>
      </c>
      <c r="E9" t="s">
        <v>62</v>
      </c>
      <c r="H9" t="s">
        <v>74</v>
      </c>
      <c r="J9" t="s">
        <v>444</v>
      </c>
      <c r="K9" s="13" t="s">
        <v>445</v>
      </c>
    </row>
    <row r="10" spans="1:11" ht="409.5">
      <c r="A10"/>
      <c r="B10">
        <v>4</v>
      </c>
      <c r="D10" t="s">
        <v>63</v>
      </c>
      <c r="E10" t="s">
        <v>63</v>
      </c>
      <c r="H10" t="s">
        <v>75</v>
      </c>
      <c r="J10" t="s">
        <v>446</v>
      </c>
      <c r="K10" s="13" t="s">
        <v>447</v>
      </c>
    </row>
    <row r="11" spans="1:11" ht="15">
      <c r="A11"/>
      <c r="B11">
        <v>5</v>
      </c>
      <c r="D11" t="s">
        <v>46</v>
      </c>
      <c r="E11">
        <v>1</v>
      </c>
      <c r="H11" t="s">
        <v>76</v>
      </c>
      <c r="J11" t="s">
        <v>448</v>
      </c>
      <c r="K11" t="s">
        <v>449</v>
      </c>
    </row>
    <row r="12" spans="1:11" ht="15">
      <c r="A12"/>
      <c r="B12"/>
      <c r="D12" t="s">
        <v>64</v>
      </c>
      <c r="E12">
        <v>2</v>
      </c>
      <c r="H12">
        <v>0</v>
      </c>
      <c r="J12" t="s">
        <v>450</v>
      </c>
      <c r="K12" t="s">
        <v>451</v>
      </c>
    </row>
    <row r="13" spans="1:11" ht="15">
      <c r="A13"/>
      <c r="B13"/>
      <c r="D13">
        <v>1</v>
      </c>
      <c r="E13">
        <v>3</v>
      </c>
      <c r="H13">
        <v>1</v>
      </c>
      <c r="J13" t="s">
        <v>452</v>
      </c>
      <c r="K13" t="s">
        <v>453</v>
      </c>
    </row>
    <row r="14" spans="4:11" ht="15">
      <c r="D14">
        <v>2</v>
      </c>
      <c r="E14">
        <v>4</v>
      </c>
      <c r="H14">
        <v>2</v>
      </c>
      <c r="J14" t="s">
        <v>454</v>
      </c>
      <c r="K14" t="s">
        <v>455</v>
      </c>
    </row>
    <row r="15" spans="4:11" ht="15">
      <c r="D15">
        <v>3</v>
      </c>
      <c r="E15">
        <v>5</v>
      </c>
      <c r="H15">
        <v>3</v>
      </c>
      <c r="J15" t="s">
        <v>456</v>
      </c>
      <c r="K15" t="s">
        <v>457</v>
      </c>
    </row>
    <row r="16" spans="4:11" ht="15">
      <c r="D16">
        <v>4</v>
      </c>
      <c r="E16">
        <v>6</v>
      </c>
      <c r="H16">
        <v>4</v>
      </c>
      <c r="J16" t="s">
        <v>458</v>
      </c>
      <c r="K16" t="s">
        <v>459</v>
      </c>
    </row>
    <row r="17" spans="4:11" ht="15">
      <c r="D17">
        <v>5</v>
      </c>
      <c r="E17">
        <v>7</v>
      </c>
      <c r="H17">
        <v>5</v>
      </c>
      <c r="J17" t="s">
        <v>460</v>
      </c>
      <c r="K17" t="s">
        <v>461</v>
      </c>
    </row>
    <row r="18" spans="4:11" ht="15">
      <c r="D18">
        <v>6</v>
      </c>
      <c r="E18">
        <v>8</v>
      </c>
      <c r="H18">
        <v>6</v>
      </c>
      <c r="J18" t="s">
        <v>462</v>
      </c>
      <c r="K18" t="s">
        <v>463</v>
      </c>
    </row>
    <row r="19" spans="4:11" ht="15">
      <c r="D19">
        <v>7</v>
      </c>
      <c r="E19">
        <v>9</v>
      </c>
      <c r="H19">
        <v>7</v>
      </c>
      <c r="J19" t="s">
        <v>464</v>
      </c>
      <c r="K19" t="s">
        <v>465</v>
      </c>
    </row>
    <row r="20" spans="4:11" ht="15">
      <c r="D20">
        <v>8</v>
      </c>
      <c r="H20">
        <v>8</v>
      </c>
      <c r="J20" t="s">
        <v>466</v>
      </c>
      <c r="K20" t="s">
        <v>467</v>
      </c>
    </row>
    <row r="21" spans="4:11" ht="409.5">
      <c r="D21">
        <v>9</v>
      </c>
      <c r="H21">
        <v>9</v>
      </c>
      <c r="J21" t="s">
        <v>468</v>
      </c>
      <c r="K21" s="13" t="s">
        <v>469</v>
      </c>
    </row>
    <row r="22" spans="4:11" ht="409.5">
      <c r="D22">
        <v>10</v>
      </c>
      <c r="J22" t="s">
        <v>470</v>
      </c>
      <c r="K22" s="13" t="s">
        <v>471</v>
      </c>
    </row>
    <row r="23" spans="4:11" ht="409.5">
      <c r="D23">
        <v>11</v>
      </c>
      <c r="J23" t="s">
        <v>472</v>
      </c>
      <c r="K23" s="13" t="s">
        <v>473</v>
      </c>
    </row>
    <row r="24" spans="10:11" ht="409.5">
      <c r="J24" t="s">
        <v>474</v>
      </c>
      <c r="K24" s="13" t="s">
        <v>628</v>
      </c>
    </row>
    <row r="25" spans="10:11" ht="15">
      <c r="J25" t="s">
        <v>475</v>
      </c>
      <c r="K25" t="b">
        <v>0</v>
      </c>
    </row>
    <row r="26" spans="10:11" ht="15">
      <c r="J26" t="s">
        <v>626</v>
      </c>
      <c r="K26" t="s">
        <v>627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486</v>
      </c>
      <c r="B2" s="128" t="s">
        <v>487</v>
      </c>
      <c r="C2" s="67" t="s">
        <v>488</v>
      </c>
    </row>
    <row r="3" spans="1:3" ht="15">
      <c r="A3" s="127" t="s">
        <v>477</v>
      </c>
      <c r="B3" s="127" t="s">
        <v>477</v>
      </c>
      <c r="C3" s="36">
        <v>13</v>
      </c>
    </row>
    <row r="4" spans="1:3" ht="15">
      <c r="A4" s="127" t="s">
        <v>478</v>
      </c>
      <c r="B4" s="127" t="s">
        <v>478</v>
      </c>
      <c r="C4" s="36">
        <v>2</v>
      </c>
    </row>
    <row r="5" spans="1:3" ht="15">
      <c r="A5" s="127" t="s">
        <v>479</v>
      </c>
      <c r="B5" s="127" t="s">
        <v>479</v>
      </c>
      <c r="C5"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494</v>
      </c>
      <c r="B1" s="13" t="s">
        <v>495</v>
      </c>
      <c r="C1" s="85" t="s">
        <v>496</v>
      </c>
      <c r="D1" s="85" t="s">
        <v>498</v>
      </c>
      <c r="E1" s="85" t="s">
        <v>497</v>
      </c>
      <c r="F1" s="85" t="s">
        <v>500</v>
      </c>
      <c r="G1" s="13" t="s">
        <v>499</v>
      </c>
      <c r="H1" s="13" t="s">
        <v>501</v>
      </c>
    </row>
    <row r="2" spans="1:8" ht="15">
      <c r="A2" s="90" t="s">
        <v>239</v>
      </c>
      <c r="B2" s="85">
        <v>1</v>
      </c>
      <c r="C2" s="85"/>
      <c r="D2" s="85"/>
      <c r="E2" s="85"/>
      <c r="F2" s="85"/>
      <c r="G2" s="90" t="s">
        <v>238</v>
      </c>
      <c r="H2" s="85">
        <v>1</v>
      </c>
    </row>
    <row r="3" spans="1:8" ht="15">
      <c r="A3" s="90" t="s">
        <v>238</v>
      </c>
      <c r="B3" s="85">
        <v>1</v>
      </c>
      <c r="C3" s="85"/>
      <c r="D3" s="85"/>
      <c r="E3" s="85"/>
      <c r="F3" s="85"/>
      <c r="G3" s="90" t="s">
        <v>239</v>
      </c>
      <c r="H3" s="85">
        <v>1</v>
      </c>
    </row>
    <row r="6" spans="1:8" ht="15" customHeight="1">
      <c r="A6" s="13" t="s">
        <v>504</v>
      </c>
      <c r="B6" s="13" t="s">
        <v>495</v>
      </c>
      <c r="C6" s="85" t="s">
        <v>505</v>
      </c>
      <c r="D6" s="85" t="s">
        <v>498</v>
      </c>
      <c r="E6" s="85" t="s">
        <v>506</v>
      </c>
      <c r="F6" s="85" t="s">
        <v>500</v>
      </c>
      <c r="G6" s="13" t="s">
        <v>507</v>
      </c>
      <c r="H6" s="13" t="s">
        <v>501</v>
      </c>
    </row>
    <row r="7" spans="1:8" ht="15">
      <c r="A7" s="85" t="s">
        <v>240</v>
      </c>
      <c r="B7" s="85">
        <v>2</v>
      </c>
      <c r="C7" s="85"/>
      <c r="D7" s="85"/>
      <c r="E7" s="85"/>
      <c r="F7" s="85"/>
      <c r="G7" s="85" t="s">
        <v>240</v>
      </c>
      <c r="H7" s="85">
        <v>2</v>
      </c>
    </row>
    <row r="10" spans="1:8" ht="15" customHeight="1">
      <c r="A10" s="13" t="s">
        <v>509</v>
      </c>
      <c r="B10" s="13" t="s">
        <v>495</v>
      </c>
      <c r="C10" s="13" t="s">
        <v>511</v>
      </c>
      <c r="D10" s="13" t="s">
        <v>498</v>
      </c>
      <c r="E10" s="85" t="s">
        <v>512</v>
      </c>
      <c r="F10" s="85" t="s">
        <v>500</v>
      </c>
      <c r="G10" s="85" t="s">
        <v>513</v>
      </c>
      <c r="H10" s="85" t="s">
        <v>501</v>
      </c>
    </row>
    <row r="11" spans="1:8" ht="15">
      <c r="A11" s="85" t="s">
        <v>242</v>
      </c>
      <c r="B11" s="85">
        <v>11</v>
      </c>
      <c r="C11" s="85" t="s">
        <v>242</v>
      </c>
      <c r="D11" s="85">
        <v>11</v>
      </c>
      <c r="E11" s="85"/>
      <c r="F11" s="85"/>
      <c r="G11" s="85"/>
      <c r="H11" s="85"/>
    </row>
    <row r="12" spans="1:8" ht="15">
      <c r="A12" s="85" t="s">
        <v>510</v>
      </c>
      <c r="B12" s="85">
        <v>1</v>
      </c>
      <c r="C12" s="85" t="s">
        <v>510</v>
      </c>
      <c r="D12" s="85">
        <v>1</v>
      </c>
      <c r="E12" s="85"/>
      <c r="F12" s="85"/>
      <c r="G12" s="85"/>
      <c r="H12" s="85"/>
    </row>
    <row r="15" spans="1:8" ht="15" customHeight="1">
      <c r="A15" s="13" t="s">
        <v>515</v>
      </c>
      <c r="B15" s="13" t="s">
        <v>495</v>
      </c>
      <c r="C15" s="13" t="s">
        <v>526</v>
      </c>
      <c r="D15" s="13" t="s">
        <v>498</v>
      </c>
      <c r="E15" s="85" t="s">
        <v>531</v>
      </c>
      <c r="F15" s="85" t="s">
        <v>500</v>
      </c>
      <c r="G15" s="13" t="s">
        <v>532</v>
      </c>
      <c r="H15" s="13" t="s">
        <v>501</v>
      </c>
    </row>
    <row r="16" spans="1:8" ht="15">
      <c r="A16" s="91" t="s">
        <v>516</v>
      </c>
      <c r="B16" s="91">
        <v>23</v>
      </c>
      <c r="C16" s="91" t="s">
        <v>521</v>
      </c>
      <c r="D16" s="91">
        <v>11</v>
      </c>
      <c r="E16" s="91"/>
      <c r="F16" s="91"/>
      <c r="G16" s="91" t="s">
        <v>242</v>
      </c>
      <c r="H16" s="91">
        <v>2</v>
      </c>
    </row>
    <row r="17" spans="1:8" ht="15">
      <c r="A17" s="91" t="s">
        <v>517</v>
      </c>
      <c r="B17" s="91">
        <v>1</v>
      </c>
      <c r="C17" s="91" t="s">
        <v>522</v>
      </c>
      <c r="D17" s="91">
        <v>11</v>
      </c>
      <c r="E17" s="91"/>
      <c r="F17" s="91"/>
      <c r="G17" s="91"/>
      <c r="H17" s="91"/>
    </row>
    <row r="18" spans="1:8" ht="15">
      <c r="A18" s="91" t="s">
        <v>518</v>
      </c>
      <c r="B18" s="91">
        <v>0</v>
      </c>
      <c r="C18" s="91" t="s">
        <v>523</v>
      </c>
      <c r="D18" s="91">
        <v>11</v>
      </c>
      <c r="E18" s="91"/>
      <c r="F18" s="91"/>
      <c r="G18" s="91"/>
      <c r="H18" s="91"/>
    </row>
    <row r="19" spans="1:8" ht="15">
      <c r="A19" s="91" t="s">
        <v>519</v>
      </c>
      <c r="B19" s="91">
        <v>229</v>
      </c>
      <c r="C19" s="91" t="s">
        <v>524</v>
      </c>
      <c r="D19" s="91">
        <v>11</v>
      </c>
      <c r="E19" s="91"/>
      <c r="F19" s="91"/>
      <c r="G19" s="91"/>
      <c r="H19" s="91"/>
    </row>
    <row r="20" spans="1:8" ht="15">
      <c r="A20" s="91" t="s">
        <v>520</v>
      </c>
      <c r="B20" s="91">
        <v>253</v>
      </c>
      <c r="C20" s="91" t="s">
        <v>525</v>
      </c>
      <c r="D20" s="91">
        <v>11</v>
      </c>
      <c r="E20" s="91"/>
      <c r="F20" s="91"/>
      <c r="G20" s="91"/>
      <c r="H20" s="91"/>
    </row>
    <row r="21" spans="1:8" ht="15">
      <c r="A21" s="91" t="s">
        <v>521</v>
      </c>
      <c r="B21" s="91">
        <v>11</v>
      </c>
      <c r="C21" s="91" t="s">
        <v>527</v>
      </c>
      <c r="D21" s="91">
        <v>11</v>
      </c>
      <c r="E21" s="91"/>
      <c r="F21" s="91"/>
      <c r="G21" s="91"/>
      <c r="H21" s="91"/>
    </row>
    <row r="22" spans="1:8" ht="15">
      <c r="A22" s="91" t="s">
        <v>522</v>
      </c>
      <c r="B22" s="91">
        <v>11</v>
      </c>
      <c r="C22" s="91" t="s">
        <v>528</v>
      </c>
      <c r="D22" s="91">
        <v>11</v>
      </c>
      <c r="E22" s="91"/>
      <c r="F22" s="91"/>
      <c r="G22" s="91"/>
      <c r="H22" s="91"/>
    </row>
    <row r="23" spans="1:8" ht="15">
      <c r="A23" s="91" t="s">
        <v>523</v>
      </c>
      <c r="B23" s="91">
        <v>11</v>
      </c>
      <c r="C23" s="91" t="s">
        <v>529</v>
      </c>
      <c r="D23" s="91">
        <v>11</v>
      </c>
      <c r="E23" s="91"/>
      <c r="F23" s="91"/>
      <c r="G23" s="91"/>
      <c r="H23" s="91"/>
    </row>
    <row r="24" spans="1:8" ht="15">
      <c r="A24" s="91" t="s">
        <v>524</v>
      </c>
      <c r="B24" s="91">
        <v>11</v>
      </c>
      <c r="C24" s="91" t="s">
        <v>530</v>
      </c>
      <c r="D24" s="91">
        <v>11</v>
      </c>
      <c r="E24" s="91"/>
      <c r="F24" s="91"/>
      <c r="G24" s="91"/>
      <c r="H24" s="91"/>
    </row>
    <row r="25" spans="1:8" ht="15">
      <c r="A25" s="91" t="s">
        <v>525</v>
      </c>
      <c r="B25" s="91">
        <v>11</v>
      </c>
      <c r="C25" s="91" t="s">
        <v>212</v>
      </c>
      <c r="D25" s="91">
        <v>10</v>
      </c>
      <c r="E25" s="91"/>
      <c r="F25" s="91"/>
      <c r="G25" s="91"/>
      <c r="H25" s="91"/>
    </row>
    <row r="28" spans="1:8" ht="15" customHeight="1">
      <c r="A28" s="13" t="s">
        <v>535</v>
      </c>
      <c r="B28" s="13" t="s">
        <v>495</v>
      </c>
      <c r="C28" s="13" t="s">
        <v>546</v>
      </c>
      <c r="D28" s="13" t="s">
        <v>498</v>
      </c>
      <c r="E28" s="85" t="s">
        <v>547</v>
      </c>
      <c r="F28" s="85" t="s">
        <v>500</v>
      </c>
      <c r="G28" s="85" t="s">
        <v>548</v>
      </c>
      <c r="H28" s="85" t="s">
        <v>501</v>
      </c>
    </row>
    <row r="29" spans="1:8" ht="15">
      <c r="A29" s="91" t="s">
        <v>536</v>
      </c>
      <c r="B29" s="91">
        <v>11</v>
      </c>
      <c r="C29" s="91" t="s">
        <v>536</v>
      </c>
      <c r="D29" s="91">
        <v>11</v>
      </c>
      <c r="E29" s="91"/>
      <c r="F29" s="91"/>
      <c r="G29" s="91"/>
      <c r="H29" s="91"/>
    </row>
    <row r="30" spans="1:8" ht="15">
      <c r="A30" s="91" t="s">
        <v>537</v>
      </c>
      <c r="B30" s="91">
        <v>11</v>
      </c>
      <c r="C30" s="91" t="s">
        <v>537</v>
      </c>
      <c r="D30" s="91">
        <v>11</v>
      </c>
      <c r="E30" s="91"/>
      <c r="F30" s="91"/>
      <c r="G30" s="91"/>
      <c r="H30" s="91"/>
    </row>
    <row r="31" spans="1:8" ht="15">
      <c r="A31" s="91" t="s">
        <v>538</v>
      </c>
      <c r="B31" s="91">
        <v>11</v>
      </c>
      <c r="C31" s="91" t="s">
        <v>538</v>
      </c>
      <c r="D31" s="91">
        <v>11</v>
      </c>
      <c r="E31" s="91"/>
      <c r="F31" s="91"/>
      <c r="G31" s="91"/>
      <c r="H31" s="91"/>
    </row>
    <row r="32" spans="1:8" ht="15">
      <c r="A32" s="91" t="s">
        <v>539</v>
      </c>
      <c r="B32" s="91">
        <v>11</v>
      </c>
      <c r="C32" s="91" t="s">
        <v>539</v>
      </c>
      <c r="D32" s="91">
        <v>11</v>
      </c>
      <c r="E32" s="91"/>
      <c r="F32" s="91"/>
      <c r="G32" s="91"/>
      <c r="H32" s="91"/>
    </row>
    <row r="33" spans="1:8" ht="15">
      <c r="A33" s="91" t="s">
        <v>540</v>
      </c>
      <c r="B33" s="91">
        <v>11</v>
      </c>
      <c r="C33" s="91" t="s">
        <v>540</v>
      </c>
      <c r="D33" s="91">
        <v>11</v>
      </c>
      <c r="E33" s="91"/>
      <c r="F33" s="91"/>
      <c r="G33" s="91"/>
      <c r="H33" s="91"/>
    </row>
    <row r="34" spans="1:8" ht="15">
      <c r="A34" s="91" t="s">
        <v>541</v>
      </c>
      <c r="B34" s="91">
        <v>11</v>
      </c>
      <c r="C34" s="91" t="s">
        <v>541</v>
      </c>
      <c r="D34" s="91">
        <v>11</v>
      </c>
      <c r="E34" s="91"/>
      <c r="F34" s="91"/>
      <c r="G34" s="91"/>
      <c r="H34" s="91"/>
    </row>
    <row r="35" spans="1:8" ht="15">
      <c r="A35" s="91" t="s">
        <v>542</v>
      </c>
      <c r="B35" s="91">
        <v>11</v>
      </c>
      <c r="C35" s="91" t="s">
        <v>542</v>
      </c>
      <c r="D35" s="91">
        <v>11</v>
      </c>
      <c r="E35" s="91"/>
      <c r="F35" s="91"/>
      <c r="G35" s="91"/>
      <c r="H35" s="91"/>
    </row>
    <row r="36" spans="1:8" ht="15">
      <c r="A36" s="91" t="s">
        <v>543</v>
      </c>
      <c r="B36" s="91">
        <v>11</v>
      </c>
      <c r="C36" s="91" t="s">
        <v>543</v>
      </c>
      <c r="D36" s="91">
        <v>11</v>
      </c>
      <c r="E36" s="91"/>
      <c r="F36" s="91"/>
      <c r="G36" s="91"/>
      <c r="H36" s="91"/>
    </row>
    <row r="37" spans="1:8" ht="15">
      <c r="A37" s="91" t="s">
        <v>544</v>
      </c>
      <c r="B37" s="91">
        <v>10</v>
      </c>
      <c r="C37" s="91" t="s">
        <v>544</v>
      </c>
      <c r="D37" s="91">
        <v>10</v>
      </c>
      <c r="E37" s="91"/>
      <c r="F37" s="91"/>
      <c r="G37" s="91"/>
      <c r="H37" s="91"/>
    </row>
    <row r="38" spans="1:8" ht="15">
      <c r="A38" s="91" t="s">
        <v>545</v>
      </c>
      <c r="B38" s="91">
        <v>10</v>
      </c>
      <c r="C38" s="91" t="s">
        <v>545</v>
      </c>
      <c r="D38" s="91">
        <v>10</v>
      </c>
      <c r="E38" s="91"/>
      <c r="F38" s="91"/>
      <c r="G38" s="91"/>
      <c r="H38" s="91"/>
    </row>
    <row r="41" spans="1:8" ht="15" customHeight="1">
      <c r="A41" s="13" t="s">
        <v>551</v>
      </c>
      <c r="B41" s="13" t="s">
        <v>495</v>
      </c>
      <c r="C41" s="85" t="s">
        <v>553</v>
      </c>
      <c r="D41" s="85" t="s">
        <v>498</v>
      </c>
      <c r="E41" s="13" t="s">
        <v>554</v>
      </c>
      <c r="F41" s="13" t="s">
        <v>500</v>
      </c>
      <c r="G41" s="85" t="s">
        <v>557</v>
      </c>
      <c r="H41" s="85" t="s">
        <v>501</v>
      </c>
    </row>
    <row r="42" spans="1:8" ht="15">
      <c r="A42" s="85" t="s">
        <v>230</v>
      </c>
      <c r="B42" s="85">
        <v>1</v>
      </c>
      <c r="C42" s="85"/>
      <c r="D42" s="85"/>
      <c r="E42" s="85" t="s">
        <v>230</v>
      </c>
      <c r="F42" s="85">
        <v>1</v>
      </c>
      <c r="G42" s="85"/>
      <c r="H42" s="85"/>
    </row>
    <row r="45" spans="1:8" ht="15" customHeight="1">
      <c r="A45" s="13" t="s">
        <v>552</v>
      </c>
      <c r="B45" s="13" t="s">
        <v>495</v>
      </c>
      <c r="C45" s="13" t="s">
        <v>555</v>
      </c>
      <c r="D45" s="13" t="s">
        <v>498</v>
      </c>
      <c r="E45" s="13" t="s">
        <v>556</v>
      </c>
      <c r="F45" s="13" t="s">
        <v>500</v>
      </c>
      <c r="G45" s="85" t="s">
        <v>558</v>
      </c>
      <c r="H45" s="85" t="s">
        <v>501</v>
      </c>
    </row>
    <row r="46" spans="1:8" ht="15">
      <c r="A46" s="85" t="s">
        <v>212</v>
      </c>
      <c r="B46" s="85">
        <v>10</v>
      </c>
      <c r="C46" s="85" t="s">
        <v>212</v>
      </c>
      <c r="D46" s="85">
        <v>10</v>
      </c>
      <c r="E46" s="85" t="s">
        <v>229</v>
      </c>
      <c r="F46" s="85">
        <v>1</v>
      </c>
      <c r="G46" s="85"/>
      <c r="H46" s="85"/>
    </row>
    <row r="47" spans="1:8" ht="15">
      <c r="A47" s="85" t="s">
        <v>229</v>
      </c>
      <c r="B47" s="85">
        <v>1</v>
      </c>
      <c r="C47" s="85" t="s">
        <v>228</v>
      </c>
      <c r="D47" s="85">
        <v>1</v>
      </c>
      <c r="E47" s="85"/>
      <c r="F47" s="85"/>
      <c r="G47" s="85"/>
      <c r="H47" s="85"/>
    </row>
    <row r="48" spans="1:8" ht="15">
      <c r="A48" s="85" t="s">
        <v>228</v>
      </c>
      <c r="B48" s="85">
        <v>1</v>
      </c>
      <c r="C48" s="85" t="s">
        <v>227</v>
      </c>
      <c r="D48" s="85">
        <v>1</v>
      </c>
      <c r="E48" s="85"/>
      <c r="F48" s="85"/>
      <c r="G48" s="85"/>
      <c r="H48" s="85"/>
    </row>
    <row r="49" spans="1:8" ht="15">
      <c r="A49" s="85" t="s">
        <v>227</v>
      </c>
      <c r="B49" s="85">
        <v>1</v>
      </c>
      <c r="C49" s="85" t="s">
        <v>226</v>
      </c>
      <c r="D49" s="85">
        <v>1</v>
      </c>
      <c r="E49" s="85"/>
      <c r="F49" s="85"/>
      <c r="G49" s="85"/>
      <c r="H49" s="85"/>
    </row>
    <row r="50" spans="1:8" ht="15">
      <c r="A50" s="85" t="s">
        <v>226</v>
      </c>
      <c r="B50" s="85">
        <v>1</v>
      </c>
      <c r="C50" s="85"/>
      <c r="D50" s="85"/>
      <c r="E50" s="85"/>
      <c r="F50" s="85"/>
      <c r="G50" s="85"/>
      <c r="H50" s="85"/>
    </row>
    <row r="53" spans="1:8" ht="15" customHeight="1">
      <c r="A53" s="13" t="s">
        <v>562</v>
      </c>
      <c r="B53" s="13" t="s">
        <v>495</v>
      </c>
      <c r="C53" s="13" t="s">
        <v>563</v>
      </c>
      <c r="D53" s="13" t="s">
        <v>498</v>
      </c>
      <c r="E53" s="13" t="s">
        <v>564</v>
      </c>
      <c r="F53" s="13" t="s">
        <v>500</v>
      </c>
      <c r="G53" s="13" t="s">
        <v>565</v>
      </c>
      <c r="H53" s="13" t="s">
        <v>501</v>
      </c>
    </row>
    <row r="54" spans="1:8" ht="15">
      <c r="A54" s="124" t="s">
        <v>215</v>
      </c>
      <c r="B54" s="85">
        <v>99658</v>
      </c>
      <c r="C54" s="124" t="s">
        <v>215</v>
      </c>
      <c r="D54" s="85">
        <v>99658</v>
      </c>
      <c r="E54" s="124" t="s">
        <v>214</v>
      </c>
      <c r="F54" s="85">
        <v>27003</v>
      </c>
      <c r="G54" s="124" t="s">
        <v>217</v>
      </c>
      <c r="H54" s="85">
        <v>16099</v>
      </c>
    </row>
    <row r="55" spans="1:8" ht="15">
      <c r="A55" s="124" t="s">
        <v>214</v>
      </c>
      <c r="B55" s="85">
        <v>27003</v>
      </c>
      <c r="C55" s="124" t="s">
        <v>218</v>
      </c>
      <c r="D55" s="85">
        <v>19729</v>
      </c>
      <c r="E55" s="124" t="s">
        <v>230</v>
      </c>
      <c r="F55" s="85">
        <v>10206</v>
      </c>
      <c r="G55" s="124" t="s">
        <v>213</v>
      </c>
      <c r="H55" s="85">
        <v>11023</v>
      </c>
    </row>
    <row r="56" spans="1:8" ht="15">
      <c r="A56" s="124" t="s">
        <v>218</v>
      </c>
      <c r="B56" s="85">
        <v>19729</v>
      </c>
      <c r="C56" s="124" t="s">
        <v>225</v>
      </c>
      <c r="D56" s="85">
        <v>8666</v>
      </c>
      <c r="E56" s="124" t="s">
        <v>229</v>
      </c>
      <c r="F56" s="85">
        <v>3884</v>
      </c>
      <c r="G56" s="124"/>
      <c r="H56" s="85"/>
    </row>
    <row r="57" spans="1:8" ht="15">
      <c r="A57" s="124" t="s">
        <v>217</v>
      </c>
      <c r="B57" s="85">
        <v>16099</v>
      </c>
      <c r="C57" s="124" t="s">
        <v>219</v>
      </c>
      <c r="D57" s="85">
        <v>1847</v>
      </c>
      <c r="E57" s="124"/>
      <c r="F57" s="85"/>
      <c r="G57" s="124"/>
      <c r="H57" s="85"/>
    </row>
    <row r="58" spans="1:8" ht="15">
      <c r="A58" s="124" t="s">
        <v>213</v>
      </c>
      <c r="B58" s="85">
        <v>11023</v>
      </c>
      <c r="C58" s="124" t="s">
        <v>221</v>
      </c>
      <c r="D58" s="85">
        <v>1592</v>
      </c>
      <c r="E58" s="124"/>
      <c r="F58" s="85"/>
      <c r="G58" s="124"/>
      <c r="H58" s="85"/>
    </row>
    <row r="59" spans="1:8" ht="15">
      <c r="A59" s="124" t="s">
        <v>230</v>
      </c>
      <c r="B59" s="85">
        <v>10206</v>
      </c>
      <c r="C59" s="124" t="s">
        <v>212</v>
      </c>
      <c r="D59" s="85">
        <v>937</v>
      </c>
      <c r="E59" s="124"/>
      <c r="F59" s="85"/>
      <c r="G59" s="124"/>
      <c r="H59" s="85"/>
    </row>
    <row r="60" spans="1:8" ht="15">
      <c r="A60" s="124" t="s">
        <v>225</v>
      </c>
      <c r="B60" s="85">
        <v>8666</v>
      </c>
      <c r="C60" s="124" t="s">
        <v>216</v>
      </c>
      <c r="D60" s="85">
        <v>539</v>
      </c>
      <c r="E60" s="124"/>
      <c r="F60" s="85"/>
      <c r="G60" s="124"/>
      <c r="H60" s="85"/>
    </row>
    <row r="61" spans="1:8" ht="15">
      <c r="A61" s="124" t="s">
        <v>229</v>
      </c>
      <c r="B61" s="85">
        <v>3884</v>
      </c>
      <c r="C61" s="124" t="s">
        <v>226</v>
      </c>
      <c r="D61" s="85">
        <v>493</v>
      </c>
      <c r="E61" s="124"/>
      <c r="F61" s="85"/>
      <c r="G61" s="124"/>
      <c r="H61" s="85"/>
    </row>
    <row r="62" spans="1:8" ht="15">
      <c r="A62" s="124" t="s">
        <v>219</v>
      </c>
      <c r="B62" s="85">
        <v>1847</v>
      </c>
      <c r="C62" s="124" t="s">
        <v>222</v>
      </c>
      <c r="D62" s="85">
        <v>275</v>
      </c>
      <c r="E62" s="124"/>
      <c r="F62" s="85"/>
      <c r="G62" s="124"/>
      <c r="H62" s="85"/>
    </row>
    <row r="63" spans="1:8" ht="15">
      <c r="A63" s="124" t="s">
        <v>221</v>
      </c>
      <c r="B63" s="85">
        <v>1592</v>
      </c>
      <c r="C63" s="124" t="s">
        <v>227</v>
      </c>
      <c r="D63" s="85">
        <v>260</v>
      </c>
      <c r="E63" s="124"/>
      <c r="F63" s="85"/>
      <c r="G63" s="124"/>
      <c r="H63" s="85"/>
    </row>
  </sheetData>
  <hyperlinks>
    <hyperlink ref="A2" r:id="rId1" display="https://twitter.com/famousmsft/status/1128453770940157952"/>
    <hyperlink ref="A3" r:id="rId2" display="https://twitter.com/EliteSonicFan/status/1127673775850491911"/>
    <hyperlink ref="G2" r:id="rId3" display="https://twitter.com/EliteSonicFan/status/1127673775850491911"/>
    <hyperlink ref="G3" r:id="rId4" display="https://twitter.com/famousmsft/status/1128453770940157952"/>
  </hyperlinks>
  <printOptions/>
  <pageMargins left="0.7" right="0.7" top="0.75" bottom="0.75" header="0.3" footer="0.3"/>
  <pageSetup orientation="portrait" paperSize="9"/>
  <tableParts>
    <tablePart r:id="rId12"/>
    <tablePart r:id="rId10"/>
    <tablePart r:id="rId7"/>
    <tablePart r:id="rId9"/>
    <tablePart r:id="rId6"/>
    <tablePart r:id="rId5"/>
    <tablePart r:id="rId11"/>
    <tablePart r:id="rId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2019-05-27T09:10:40Z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