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<sst xmlns="http://schemas.openxmlformats.org/spreadsheetml/2006/main" count="744" uniqueCount="430">
  <si>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</si>
  <si>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</si>
  <si>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</si>
  <si>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</si>
  <si>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</si>
  <si>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</si>
  <si>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</si>
  <si>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</si>
  <si>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</si>
  <si>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</si>
  <si>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</si>
  <si>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</si>
  <si>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</si>
  <si>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</si>
  <si>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</si>
  <si>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</si>
  <si>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</si>
  <si>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</si>
  <si>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</si>
  <si>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</si>
  <si>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</si>
  <si>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</si>
  <si>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</si>
  <si>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</si>
  <si>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</si>
  <si>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</si>
  <si>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</si>
  <si>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</si>
  <si>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</si>
  <si>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</si>
  <si>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</si>
  <si>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</si>
  <si>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</si>
  <si>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</si>
  <si>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</si>
  <si>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</si>
  <si>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</si>
  <si>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</si>
  <si>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</si>
  <si>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</si>
  <si>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</si>
  <si>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</si>
  <si>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</si>
  <si>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</si>
  <si>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</si>
  <si>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</si>
  <si>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</si>
  <si>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</si>
  <si>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</si>
  <si>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</si>
  <si>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</si>
  <si>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</si>
  <si>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</si>
  <si>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</si>
  <si>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</si>
  <si>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</si>
  <si>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</si>
  <si>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</si>
  <si>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</si>
  <si>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</si>
  <si>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</si>
  <si>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</si>
  <si>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</si>
  <si>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</si>
  <si>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</si>
  <si>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</si>
  <si>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</si>
  <si>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</si>
  <si>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</si>
  <si>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</si>
  <si>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</si>
  <si>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</si>
  <si>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</si>
  <si>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</si>
  <si>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</si>
  <si>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</si>
  <si>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</si>
  <si>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</si>
  <si>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</si>
  <si>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</si>
  <si>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</si>
  <si>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</si>
  <si>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</si>
  <si>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</si>
  <si>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</si>
  <si>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</si>
  <si>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</si>
  <si>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</si>
  <si>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</si>
  <si>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</si>
  <si>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</si>
  <si>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</si>
  <si>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</si>
  <si>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</si>
  <si>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</si>
  <si>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</si>
  <si>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</si>
  <si>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</si>
  <si>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</si>
  <si>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</si>
  <si>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</si>
  <si>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</si>
  <si>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</si>
  <si>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</si>
  <si>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</si>
  <si>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</si>
  <si>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</si>
  <si>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</si>
  <si>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</si>
  <si>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</si>
  <si>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</si>
  <si>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</si>
  <si>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</si>
  <si>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</si>
  <si>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</si>
  <si>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</si>
  <si>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</si>
  <si>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</si>
  <si>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</si>
  <si>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</si>
  <si>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</si>
  <si>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</si>
  <si>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</si>
  <si>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</si>
  <si>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</si>
  <si>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</si>
  <si>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</si>
  <si>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</si>
  <si>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</si>
  <si>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</si>
  <si>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</si>
  <si>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</si>
  <si>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</si>
  <si>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</si>
  <si>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</si>
  <si>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</si>
  <si>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</si>
  <si>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</si>
  <si>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</si>
  <si>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</si>
  <si>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</si>
  <si>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</si>
  <si>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</si>
  <si>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</si>
  <si>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</si>
  <si>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</si>
  <si>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</si>
  <si>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</si>
  <si>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</si>
  <si>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</si>
  <si>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</si>
  <si>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</si>
  <si>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</si>
  <si>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</si>
  <si>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</si>
  <si>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</si>
  <si>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</si>
  <si>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</si>
  <si>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</si>
  <si>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</si>
  <si>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</si>
  <si>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</si>
  <si>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</si>
  <si>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</si>
  <si>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</si>
  <si>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</si>
  <si>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</si>
  <si>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</si>
  <si>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</si>
  <si>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</si>
  <si>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</si>
  <si>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</si>
  <si>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</si>
  <si>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</si>
  <si>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</si>
  <si>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</si>
  <si>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</si>
  <si>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</si>
  <si>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</si>
  <si>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</si>
  <si>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</si>
  <si>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</si>
  <si>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</si>
  <si>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</si>
  <si>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</si>
  <si>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</si>
  <si>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</si>
  <si>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</si>
  <si>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</si>
  <si>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</si>
  <si>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</si>
  <si>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</si>
  <si>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</si>
  <si>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</si>
  <si>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</si>
  <si>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</si>
  <si>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</si>
  <si>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</si>
  <si>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</si>
  <si>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</si>
  <si>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</si>
  <si>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</si>
  <si>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</si>
  <si>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</si>
  <si>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</si>
  <si>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</si>
  <si>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</si>
  <si>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</si>
  <si>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</si>
  <si>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</si>
  <si>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</si>
  <si>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</si>
  <si>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madina_kas</t>
  </si>
  <si>
    <t>dovgalec</t>
  </si>
  <si>
    <t>presidentaz</t>
  </si>
  <si>
    <t>Replies to</t>
  </si>
  <si>
    <t>#ElinaÜçünSusma  #BullinqəSon #StopBullying 
"Не молчи ради Элины". Как одно самоубийство потрясло Азербайджан https://t.co/x3O4wabPdc</t>
  </si>
  <si>
    <t>@presidentaz #elinaüçünsusma #BullinqəSon</t>
  </si>
  <si>
    <t>https://www.bbc.com/russian/features-48176907</t>
  </si>
  <si>
    <t>bbc.com</t>
  </si>
  <si>
    <t>elinaüçünsusma bullinqəson stopbullying</t>
  </si>
  <si>
    <t>elinaüçünsusma bullinqəson</t>
  </si>
  <si>
    <t>http://pbs.twimg.com/profile_images/749702476614565889/v2qVHxcG_normal.jpg</t>
  </si>
  <si>
    <t>http://pbs.twimg.com/profile_images/439127896599166976/-rSZ60ID_normal.jpeg</t>
  </si>
  <si>
    <t>https://twitter.com/#!/madina_kas/status/1125649197586366464</t>
  </si>
  <si>
    <t>https://twitter.com/#!/dovgalec/status/1125792589691514882</t>
  </si>
  <si>
    <t>1125649197586366464</t>
  </si>
  <si>
    <t>1125792589691514882</t>
  </si>
  <si>
    <t/>
  </si>
  <si>
    <t>143742312</t>
  </si>
  <si>
    <t>ru</t>
  </si>
  <si>
    <t>und</t>
  </si>
  <si>
    <t>Twitter for Android</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</si>
  <si>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</si>
  <si>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</si>
  <si>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</si>
  <si>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</si>
  <si>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</si>
  <si>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</si>
  <si>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</si>
  <si>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</si>
  <si>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</si>
  <si>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</si>
  <si>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</si>
  <si>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</si>
  <si>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</si>
  <si>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</si>
  <si>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</si>
  <si>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</si>
  <si>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</si>
  <si>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</si>
  <si>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</si>
  <si>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</si>
  <si>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</si>
  <si>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</si>
  <si>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Madina</t>
  </si>
  <si>
    <t>vlad</t>
  </si>
  <si>
    <t>Ilham Aliyev</t>
  </si>
  <si>
    <t>fall in love with One Direction and Zac Efron</t>
  </si>
  <si>
    <t>Into #probabilistic #programming #bayesian #statistics after it was cool; and before it will be cool again. #2A protects your #1A WRAL813 KI7UBL</t>
  </si>
  <si>
    <t>Official twitter channel of the President of the Republic of Azerbaijan - Ilham Aliyev.</t>
  </si>
  <si>
    <t>Moscow</t>
  </si>
  <si>
    <t>Baku, Azerbaijan</t>
  </si>
  <si>
    <t>http://t.co/RRecP2HJD5</t>
  </si>
  <si>
    <t>https://pbs.twimg.com/profile_banners/336579356/1467372396</t>
  </si>
  <si>
    <t>https://pbs.twimg.com/profile_banners/254095506/1393531629</t>
  </si>
  <si>
    <t>https://pbs.twimg.com/profile_banners/143742312/1496229737</t>
  </si>
  <si>
    <t>en</t>
  </si>
  <si>
    <t>http://abs.twimg.com/images/themes/theme9/bg.gif</t>
  </si>
  <si>
    <t>http://abs.twimg.com/images/themes/theme4/bg.gif</t>
  </si>
  <si>
    <t>http://abs.twimg.com/images/themes/theme1/bg.png</t>
  </si>
  <si>
    <t>http://pbs.twimg.com/profile_images/822699273640931329/hRayPD2G_normal.jpg</t>
  </si>
  <si>
    <t>Open Twitter Page for This Person</t>
  </si>
  <si>
    <t>https://twitter.com/madina_kas</t>
  </si>
  <si>
    <t>https://twitter.com/dovgalec</t>
  </si>
  <si>
    <t>https://twitter.com/presidentaz</t>
  </si>
  <si>
    <t>madina_kas
#ElinaÜçünSusma #BullinqəSon #StopBullying
"Не молчи ради Элины". Как одно
самоубийство потрясло Азербайджан
https://t.co/x3O4wabPdc</t>
  </si>
  <si>
    <t>dovgalec
@presidentaz #elinaüçünsusma #BullinqəSon</t>
  </si>
  <si>
    <t xml:space="preserve">presidentaz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</si>
  <si>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</si>
  <si>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</si>
  <si>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</si>
  <si>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</si>
  <si>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</si>
  <si>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</si>
  <si>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</si>
  <si>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</si>
  <si>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</si>
  <si>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</si>
  <si>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</si>
  <si>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</si>
  <si>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</si>
  <si>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</si>
  <si>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</si>
  <si>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</si>
  <si>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</si>
  <si>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</si>
  <si>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</si>
  <si>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</si>
  <si>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</si>
  <si>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</si>
  <si>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</si>
  <si>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</si>
  <si>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</si>
  <si>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</si>
  <si>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</si>
  <si>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</si>
  <si>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</si>
  <si>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</si>
  <si>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</si>
  <si>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</si>
  <si>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</si>
  <si>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</si>
  <si>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</si>
  <si>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</si>
  <si>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</si>
  <si>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</si>
  <si>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</si>
  <si>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</si>
  <si>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</si>
  <si>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</si>
  <si>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</si>
  <si>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</si>
  <si>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</si>
  <si>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</si>
  <si>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</si>
  <si>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</si>
  <si>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</si>
  <si>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</si>
  <si>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</si>
  <si>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</si>
  <si>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</si>
  <si>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</si>
  <si>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</si>
  <si>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</si>
  <si>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</si>
  <si>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</si>
  <si>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</si>
  <si>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</si>
  <si>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</si>
  <si>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</si>
  <si>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</si>
  <si>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</si>
  <si>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</si>
  <si>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</si>
  <si>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elinaüçünsusma</t>
  </si>
  <si>
    <t>bullinqəson</t>
  </si>
  <si>
    <t>stopbullying</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</si>
  <si>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</si>
  <si>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</si>
  <si>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</si>
  <si>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</si>
  <si>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</si>
  <si>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</si>
  <si>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</si>
  <si>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</si>
  <si>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</si>
  <si>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#elinaüçünsusma</t>
  </si>
  <si>
    <t>#bullinqəson</t>
  </si>
  <si>
    <t>Top Words in Tweet in G1</t>
  </si>
  <si>
    <t>Top Words in Tweet in G2</t>
  </si>
  <si>
    <t>Top Words in Tweet</t>
  </si>
  <si>
    <t>Top Word Pairs in Tweet in Entire Graph</t>
  </si>
  <si>
    <t>#elinaüçünsusma,#bullinqəson</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</si>
  <si>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</si>
  <si>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</si>
  <si>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</si>
  <si>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</si>
  <si>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</si>
  <si>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</si>
  <si>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</si>
  <si>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</si>
  <si>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</si>
  <si>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</si>
  <si>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</si>
  <si>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</si>
  <si>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</si>
  <si>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</si>
  <si>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</si>
  <si>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dovgalec presidentaz</t>
  </si>
  <si>
    <t>Top URLs in Tweet by Count</t>
  </si>
  <si>
    <t>Top URLs in Tweet by Salience</t>
  </si>
  <si>
    <t>Top Domains in Tweet by Count</t>
  </si>
  <si>
    <t>Top Domains in Tweet by Salience</t>
  </si>
  <si>
    <t>Top Hashtags in Tweet by Count</t>
  </si>
  <si>
    <t>Top Hashtags in Tweet by Salience</t>
  </si>
  <si>
    <t>Top Words in Tweet by Count</t>
  </si>
  <si>
    <t>#elinaüçünsusma #bullinqəson #stopbullying не молчи ради элины как одно самоубийство</t>
  </si>
  <si>
    <t>presidentaz #elinaüçünsusma #bullinqəson</t>
  </si>
  <si>
    <t>Top Words in Tweet by Salience</t>
  </si>
  <si>
    <t>Top Word Pairs in Tweet by Count</t>
  </si>
  <si>
    <t>#elinaüçünsusma,#bullinqəson  #bullinqəson,#stopbullying  #stopbullying,не  не,молчи  молчи,ради  ради,элины  элины,как  как,одно  одно,самоубийство  самоубийство,потрясло</t>
  </si>
  <si>
    <t>presidentaz,#elinaüçünsusma  #elinaüçünsusma,#bullinqəson</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</si>
  <si>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</si>
  <si>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</si>
  <si>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</si>
  <si>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</si>
  <si>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</si>
  <si>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</si>
  <si>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</si>
  <si>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</si>
  <si>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</si>
  <si>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</si>
  <si>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</si>
  <si>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</si>
  <si>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</si>
  <si>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</si>
  <si>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</si>
  <si>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</si>
  <si>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</si>
  <si>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</si>
  <si>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</si>
  <si>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</si>
  <si>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</si>
  <si>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</si>
  <si>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</si>
  <si>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</si>
  <si>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</si>
  <si>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</si>
  <si>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</si>
  <si>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</si>
  <si>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</si>
  <si>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</si>
  <si>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</si>
  <si>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</si>
  <si>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</si>
  <si>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</si>
  <si>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Autofill Workbook Results</t>
  </si>
  <si>
    <t>Edge Weight▓1▓1▓0▓True▓Gray▓Red▓▓Edge Weight▓1▓1▓0▓3▓10▓False▓Edge Weight▓1▓1▓0▓35▓12▓False▓▓0▓0▓0▓True▓Black▓Black▓▓Followers▓495▓1116▓0▓162▓1000▓False▓▓0▓0▓0▓0▓0▓False▓▓0▓0▓0▓0▓0▓False▓▓0▓0▓0▓0▓0▓False</t>
  </si>
  <si>
    <t>GraphSource░GraphServerTwitterSearch▓GraphTerm░%23Bullinq%C9%99Son▓ImportDescription░The graph represents a network of 3 Twitter users whose tweets in the requested range contained "%23Bullinq%C9%99Son", or who were replied to or mentioned in those tweets.  The network was obtained from the NodeXL Graph Server on Saturday, 18 May 2019 at 21:31 UTC.
The requested start date was Saturday, 18 May 2019 at 00:01 UTC and the maximum number of days (going backward) was 14.
The maximum number of tweets collected was 5,000.
The tweets in the network were tweeted over the 9-hour, 29-minute period from Tuesday, 07 May 2019 at 06:30 UTC to Tuesday, 07 May 2019 at 16:00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</si>
</sst>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857262"/>
        <c:axId val="26497631"/>
      </c:barChart>
      <c:catAx>
        <c:axId val="178572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497631"/>
        <c:crosses val="autoZero"/>
        <c:auto val="1"/>
        <c:lblOffset val="100"/>
        <c:noMultiLvlLbl val="0"/>
      </c:catAx>
      <c:valAx>
        <c:axId val="26497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7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%23Bullinq%C9%99Son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5/7/2019 6:30</c:v>
                </c:pt>
                <c:pt idx="1">
                  <c:v>5/7/2019 16:00</c:v>
                </c:pt>
              </c:strCache>
            </c:strRef>
          </c:cat>
          <c:val>
            <c:numRef>
              <c:f>'Time Series'!$B$26:$B$28</c:f>
              <c:numCache>
                <c:formatCode>General</c:formatCode>
                <c:ptCount val="2"/>
                <c:pt idx="0">
                  <c:v>1</c:v>
                </c:pt>
                <c:pt idx="1">
                  <c:v>1</c:v>
                </c:pt>
              </c:numCache>
            </c:numRef>
          </c:val>
        </c:ser>
        <c:axId val="29927720"/>
        <c:axId val="914025"/>
      </c:barChart>
      <c:catAx>
        <c:axId val="29927720"/>
        <c:scaling>
          <c:orientation val="minMax"/>
        </c:scaling>
        <c:axPos val="b"/>
        <c:delete val="0"/>
        <c:numFmt formatCode="General" sourceLinked="1"/>
        <c:majorTickMark val="out"/>
        <c:minorTickMark val="none"/>
        <c:tickLblPos val="nextTo"/>
        <c:crossAx val="914025"/>
        <c:crosses val="autoZero"/>
        <c:auto val="1"/>
        <c:lblOffset val="100"/>
        <c:noMultiLvlLbl val="0"/>
      </c:catAx>
      <c:valAx>
        <c:axId val="914025"/>
        <c:scaling>
          <c:orientation val="minMax"/>
        </c:scaling>
        <c:axPos val="l"/>
        <c:majorGridlines/>
        <c:delete val="0"/>
        <c:numFmt formatCode="General" sourceLinked="1"/>
        <c:majorTickMark val="out"/>
        <c:minorTickMark val="none"/>
        <c:tickLblPos val="nextTo"/>
        <c:crossAx val="299277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152088"/>
        <c:axId val="65933337"/>
      </c:barChart>
      <c:catAx>
        <c:axId val="371520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933337"/>
        <c:crosses val="autoZero"/>
        <c:auto val="1"/>
        <c:lblOffset val="100"/>
        <c:noMultiLvlLbl val="0"/>
      </c:catAx>
      <c:valAx>
        <c:axId val="65933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2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529122"/>
        <c:axId val="39000051"/>
      </c:barChart>
      <c:catAx>
        <c:axId val="565291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000051"/>
        <c:crosses val="autoZero"/>
        <c:auto val="1"/>
        <c:lblOffset val="100"/>
        <c:noMultiLvlLbl val="0"/>
      </c:catAx>
      <c:valAx>
        <c:axId val="39000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29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456140"/>
        <c:axId val="4887533"/>
      </c:barChart>
      <c:catAx>
        <c:axId val="154561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87533"/>
        <c:crosses val="autoZero"/>
        <c:auto val="1"/>
        <c:lblOffset val="100"/>
        <c:noMultiLvlLbl val="0"/>
      </c:catAx>
      <c:valAx>
        <c:axId val="4887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56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987798"/>
        <c:axId val="60345863"/>
      </c:barChart>
      <c:catAx>
        <c:axId val="439877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45863"/>
        <c:crosses val="autoZero"/>
        <c:auto val="1"/>
        <c:lblOffset val="100"/>
        <c:noMultiLvlLbl val="0"/>
      </c:catAx>
      <c:valAx>
        <c:axId val="60345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87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41856"/>
        <c:axId val="56176705"/>
      </c:barChart>
      <c:catAx>
        <c:axId val="62418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176705"/>
        <c:crosses val="autoZero"/>
        <c:auto val="1"/>
        <c:lblOffset val="100"/>
        <c:noMultiLvlLbl val="0"/>
      </c:catAx>
      <c:valAx>
        <c:axId val="56176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1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828298"/>
        <c:axId val="54019227"/>
      </c:barChart>
      <c:catAx>
        <c:axId val="358282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019227"/>
        <c:crosses val="autoZero"/>
        <c:auto val="1"/>
        <c:lblOffset val="100"/>
        <c:noMultiLvlLbl val="0"/>
      </c:catAx>
      <c:valAx>
        <c:axId val="54019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28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410996"/>
        <c:axId val="13481237"/>
      </c:barChart>
      <c:catAx>
        <c:axId val="164109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481237"/>
        <c:crosses val="autoZero"/>
        <c:auto val="1"/>
        <c:lblOffset val="100"/>
        <c:noMultiLvlLbl val="0"/>
      </c:catAx>
      <c:valAx>
        <c:axId val="13481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10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222270"/>
        <c:axId val="18238383"/>
      </c:barChart>
      <c:catAx>
        <c:axId val="54222270"/>
        <c:scaling>
          <c:orientation val="minMax"/>
        </c:scaling>
        <c:axPos val="b"/>
        <c:delete val="1"/>
        <c:majorTickMark val="out"/>
        <c:minorTickMark val="none"/>
        <c:tickLblPos val="none"/>
        <c:crossAx val="18238383"/>
        <c:crosses val="autoZero"/>
        <c:auto val="1"/>
        <c:lblOffset val="100"/>
        <c:noMultiLvlLbl val="0"/>
      </c:catAx>
      <c:valAx>
        <c:axId val="18238383"/>
        <c:scaling>
          <c:orientation val="minMax"/>
        </c:scaling>
        <c:axPos val="l"/>
        <c:delete val="1"/>
        <c:majorTickMark val="out"/>
        <c:minorTickMark val="none"/>
        <c:tickLblPos val="none"/>
        <c:crossAx val="542222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Smith" refreshedVersion="5">
  <cacheSource type="worksheet">
    <worksheetSource ref="A2:BL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elinaüçünsusma bullinqəson stopbullying"/>
        <s v="elinaüçünsusma bullinqəson"/>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19-05-07T06:30:56.000"/>
        <d v="2019-05-07T16:00:4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madina_kas"/>
    <s v="madina_kas"/>
    <m/>
    <m/>
    <m/>
    <m/>
    <m/>
    <m/>
    <m/>
    <m/>
    <s v="No"/>
    <n v="3"/>
    <m/>
    <m/>
    <x v="0"/>
    <d v="2019-05-07T06:30:56.000"/>
    <s v="#ElinaÜçünSusma  #BullinqəSon #StopBullying _x000a__x000a_&quot;Не молчи ради Элины&quot;. Как одно самоубийство потрясло Азербайджан https://t.co/x3O4wabPdc"/>
    <s v="https://www.bbc.com/russian/features-48176907"/>
    <s v="bbc.com"/>
    <x v="0"/>
    <m/>
    <s v="http://pbs.twimg.com/profile_images/749702476614565889/v2qVHxcG_normal.jpg"/>
    <x v="0"/>
    <s v="https://twitter.com/#!/madina_kas/status/1125649197586366464"/>
    <m/>
    <m/>
    <s v="1125649197586366464"/>
    <m/>
    <b v="0"/>
    <n v="0"/>
    <s v=""/>
    <b v="0"/>
    <s v="ru"/>
    <m/>
    <s v=""/>
    <b v="0"/>
    <n v="0"/>
    <s v=""/>
    <s v="Twitter for Android"/>
    <b v="0"/>
    <s v="1125649197586366464"/>
    <s v="Tweet"/>
    <n v="0"/>
    <n v="0"/>
    <m/>
    <m/>
    <m/>
    <m/>
    <m/>
    <m/>
    <m/>
    <m/>
    <n v="1"/>
    <s v="2"/>
    <s v="2"/>
    <n v="0"/>
    <n v="0"/>
    <n v="0"/>
    <n v="0"/>
    <n v="0"/>
    <n v="0"/>
    <n v="12"/>
    <n v="100"/>
    <n v="12"/>
  </r>
  <r>
    <s v="dovgalec"/>
    <s v="presidentaz"/>
    <m/>
    <m/>
    <m/>
    <m/>
    <m/>
    <m/>
    <m/>
    <m/>
    <s v="No"/>
    <n v="4"/>
    <m/>
    <m/>
    <x v="1"/>
    <d v="2019-05-07T16:00:44.000"/>
    <s v="@presidentaz #elinaüçünsusma #BullinqəSon"/>
    <m/>
    <m/>
    <x v="1"/>
    <m/>
    <s v="http://pbs.twimg.com/profile_images/439127896599166976/-rSZ60ID_normal.jpeg"/>
    <x v="1"/>
    <s v="https://twitter.com/#!/dovgalec/status/1125792589691514882"/>
    <m/>
    <m/>
    <s v="1125792589691514882"/>
    <m/>
    <b v="0"/>
    <n v="0"/>
    <s v="143742312"/>
    <b v="0"/>
    <s v="und"/>
    <m/>
    <s v=""/>
    <b v="0"/>
    <n v="0"/>
    <s v=""/>
    <s v="Twitter for iPhone"/>
    <b v="0"/>
    <s v="1125792589691514882"/>
    <s v="Tweet"/>
    <n v="0"/>
    <n v="0"/>
    <m/>
    <m/>
    <m/>
    <m/>
    <m/>
    <m/>
    <m/>
    <m/>
    <n v="1"/>
    <s v="1"/>
    <s v="1"/>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 totalsRowShown="0" headerRowDxfId="364" dataDxfId="363">
  <autoFilter ref="A2:BL4"/>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94"/>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Twitter Page for Tweet" dataDxfId="340"/>
    <tableColumn id="25" name="Latitude" dataDxfId="339"/>
    <tableColumn id="26" name="Longitude" dataDxfId="338"/>
    <tableColumn id="27" name="Imported ID" dataDxfId="337"/>
    <tableColumn id="28" name="In-Reply-To Tweet ID" dataDxfId="336"/>
    <tableColumn id="29" name="Favorited" dataDxfId="335"/>
    <tableColumn id="30" name="Favorite Count" dataDxfId="334"/>
    <tableColumn id="31" name="In-Reply-To User ID" dataDxfId="333"/>
    <tableColumn id="32" name="Is Quote Status" dataDxfId="332"/>
    <tableColumn id="33" name="Language" dataDxfId="331"/>
    <tableColumn id="34" name="Possibly Sensitive" dataDxfId="330"/>
    <tableColumn id="35" name="Quoted Status ID" dataDxfId="329"/>
    <tableColumn id="36" name="Retweeted" dataDxfId="328"/>
    <tableColumn id="37" name="Retweet Count" dataDxfId="327"/>
    <tableColumn id="38" name="Retweet ID" dataDxfId="326"/>
    <tableColumn id="39" name="Source" dataDxfId="325"/>
    <tableColumn id="40" name="Truncated" dataDxfId="324"/>
    <tableColumn id="41" name="Unified Twitter ID" dataDxfId="323"/>
    <tableColumn id="42" name="Imported Tweet Type" dataDxfId="322"/>
    <tableColumn id="43" name="Added By Extended Analysis" dataDxfId="321"/>
    <tableColumn id="44" name="Corrected By Extended Analysis" dataDxfId="320"/>
    <tableColumn id="45" name="Place Bounding Box" dataDxfId="319"/>
    <tableColumn id="46" name="Place Country" dataDxfId="318"/>
    <tableColumn id="47" name="Place Country Code" dataDxfId="317"/>
    <tableColumn id="48" name="Place Full Name" dataDxfId="316"/>
    <tableColumn id="49" name="Place ID" dataDxfId="315"/>
    <tableColumn id="50" name="Place Name" dataDxfId="314"/>
    <tableColumn id="51" name="Place Type" dataDxfId="313"/>
    <tableColumn id="52" name="Place URL" dataDxfId="31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 totalsRowShown="0" headerRowDxfId="234" dataDxfId="233">
  <autoFilter ref="A2:C4"/>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2" totalsRowShown="0" headerRowDxfId="227" dataDxfId="226">
  <autoFilter ref="A1:F2"/>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F6" totalsRowShown="0" headerRowDxfId="219" dataDxfId="218">
  <autoFilter ref="A5:F6"/>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F12" totalsRowShown="0" headerRowDxfId="211" dataDxfId="210">
  <autoFilter ref="A9:F12"/>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5:F22" totalsRowShown="0" headerRowDxfId="202" dataDxfId="201">
  <autoFilter ref="A15:F22"/>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5:F26" totalsRowShown="0" headerRowDxfId="193" dataDxfId="192">
  <autoFilter ref="A25:F26"/>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29:F30" totalsRowShown="0" headerRowDxfId="184" dataDxfId="183">
  <autoFilter ref="A29:F30"/>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33:F34" totalsRowShown="0" headerRowDxfId="181" dataDxfId="180">
  <autoFilter ref="A33:F34"/>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36:F39" totalsRowShown="0" headerRowDxfId="166" dataDxfId="165">
  <autoFilter ref="A36:F39"/>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 totalsRowShown="0" headerRowDxfId="311" dataDxfId="310">
  <autoFilter ref="A2:BS5"/>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 totalsRowShown="0" headerRowDxfId="147" dataDxfId="146">
  <autoFilter ref="A1:G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 totalsRowShown="0" headerRowDxfId="138" dataDxfId="137">
  <autoFilter ref="A1:L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4" totalsRowShown="0" headerRowDxfId="64" dataDxfId="63">
  <autoFilter ref="A2:BL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4" totalsRowShown="0" headerRowDxfId="68" dataDxfId="67">
  <autoFilter ref="A1:B4"/>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6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5" dataDxfId="264">
  <autoFilter ref="A1:C4"/>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bc.com/russian/features-48176907" TargetMode="External" /><Relationship Id="rId2" Type="http://schemas.openxmlformats.org/officeDocument/2006/relationships/hyperlink" Target="http://pbs.twimg.com/profile_images/749702476614565889/v2qVHxcG_normal.jpg" TargetMode="External" /><Relationship Id="rId3" Type="http://schemas.openxmlformats.org/officeDocument/2006/relationships/hyperlink" Target="http://pbs.twimg.com/profile_images/439127896599166976/-rSZ60ID_normal.jpeg" TargetMode="External" /><Relationship Id="rId4" Type="http://schemas.openxmlformats.org/officeDocument/2006/relationships/hyperlink" Target="https://twitter.com/#!/madina_kas/status/1125649197586366464" TargetMode="External" /><Relationship Id="rId5" Type="http://schemas.openxmlformats.org/officeDocument/2006/relationships/hyperlink" Target="https://twitter.com/#!/dovgalec/status/1125792589691514882"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bbc.com/russian/features-48176907" TargetMode="External" /><Relationship Id="rId2" Type="http://schemas.openxmlformats.org/officeDocument/2006/relationships/hyperlink" Target="http://pbs.twimg.com/profile_images/749702476614565889/v2qVHxcG_normal.jpg" TargetMode="External" /><Relationship Id="rId3" Type="http://schemas.openxmlformats.org/officeDocument/2006/relationships/hyperlink" Target="http://pbs.twimg.com/profile_images/439127896599166976/-rSZ60ID_normal.jpeg" TargetMode="External" /><Relationship Id="rId4" Type="http://schemas.openxmlformats.org/officeDocument/2006/relationships/hyperlink" Target="https://twitter.com/#!/madina_kas/status/1125649197586366464" TargetMode="External" /><Relationship Id="rId5" Type="http://schemas.openxmlformats.org/officeDocument/2006/relationships/hyperlink" Target="https://twitter.com/#!/dovgalec/status/1125792589691514882" TargetMode="External" /><Relationship Id="rId6" Type="http://schemas.openxmlformats.org/officeDocument/2006/relationships/comments" Target="../comments12.xml" /><Relationship Id="rId7" Type="http://schemas.openxmlformats.org/officeDocument/2006/relationships/vmlDrawing" Target="../drawings/vmlDrawing6.vml" /><Relationship Id="rId8" Type="http://schemas.openxmlformats.org/officeDocument/2006/relationships/table" Target="../tables/table22.xml" /><Relationship Id="rId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RRecP2HJD5" TargetMode="External" /><Relationship Id="rId2" Type="http://schemas.openxmlformats.org/officeDocument/2006/relationships/hyperlink" Target="https://pbs.twimg.com/profile_banners/336579356/1467372396" TargetMode="External" /><Relationship Id="rId3" Type="http://schemas.openxmlformats.org/officeDocument/2006/relationships/hyperlink" Target="https://pbs.twimg.com/profile_banners/254095506/1393531629" TargetMode="External" /><Relationship Id="rId4" Type="http://schemas.openxmlformats.org/officeDocument/2006/relationships/hyperlink" Target="https://pbs.twimg.com/profile_banners/143742312/1496229737" TargetMode="External" /><Relationship Id="rId5" Type="http://schemas.openxmlformats.org/officeDocument/2006/relationships/hyperlink" Target="http://abs.twimg.com/images/themes/theme9/bg.gif" TargetMode="External" /><Relationship Id="rId6" Type="http://schemas.openxmlformats.org/officeDocument/2006/relationships/hyperlink" Target="http://abs.twimg.com/images/themes/theme4/bg.gif"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pbs.twimg.com/profile_images/749702476614565889/v2qVHxcG_normal.jpg" TargetMode="External" /><Relationship Id="rId9" Type="http://schemas.openxmlformats.org/officeDocument/2006/relationships/hyperlink" Target="http://pbs.twimg.com/profile_images/439127896599166976/-rSZ60ID_normal.jpeg" TargetMode="External" /><Relationship Id="rId10" Type="http://schemas.openxmlformats.org/officeDocument/2006/relationships/hyperlink" Target="http://pbs.twimg.com/profile_images/822699273640931329/hRayPD2G_normal.jpg" TargetMode="External" /><Relationship Id="rId11" Type="http://schemas.openxmlformats.org/officeDocument/2006/relationships/hyperlink" Target="https://twitter.com/madina_kas" TargetMode="External" /><Relationship Id="rId12" Type="http://schemas.openxmlformats.org/officeDocument/2006/relationships/hyperlink" Target="https://twitter.com/dovgalec" TargetMode="External" /><Relationship Id="rId13" Type="http://schemas.openxmlformats.org/officeDocument/2006/relationships/hyperlink" Target="https://twitter.com/presidentaz" TargetMode="External" /><Relationship Id="rId14" Type="http://schemas.openxmlformats.org/officeDocument/2006/relationships/comments" Target="../comments2.xml" /><Relationship Id="rId15" Type="http://schemas.openxmlformats.org/officeDocument/2006/relationships/vmlDrawing" Target="../drawings/vmlDrawing2.vml" /><Relationship Id="rId16" Type="http://schemas.openxmlformats.org/officeDocument/2006/relationships/table" Target="../tables/table2.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bbc.com/russian/features-48176907" TargetMode="External" /><Relationship Id="rId2" Type="http://schemas.openxmlformats.org/officeDocument/2006/relationships/hyperlink" Target="https://www.bbc.com/russian/features-48176907"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317</v>
      </c>
      <c r="BB2" s="13" t="s">
        <v>323</v>
      </c>
      <c r="BC2" s="13" t="s">
        <v>324</v>
      </c>
      <c r="BD2" s="67" t="s">
        <v>410</v>
      </c>
      <c r="BE2" s="67" t="s">
        <v>411</v>
      </c>
      <c r="BF2" s="67" t="s">
        <v>412</v>
      </c>
      <c r="BG2" s="67" t="s">
        <v>413</v>
      </c>
      <c r="BH2" s="67" t="s">
        <v>414</v>
      </c>
      <c r="BI2" s="67" t="s">
        <v>415</v>
      </c>
      <c r="BJ2" s="67" t="s">
        <v>416</v>
      </c>
      <c r="BK2" s="67" t="s">
        <v>417</v>
      </c>
      <c r="BL2" s="67" t="s">
        <v>418</v>
      </c>
    </row>
    <row r="3" spans="1:64" ht="15" customHeight="1">
      <c r="A3" s="84" t="s">
        <v>212</v>
      </c>
      <c r="B3" s="84" t="s">
        <v>212</v>
      </c>
      <c r="C3" s="53" t="s">
        <v>426</v>
      </c>
      <c r="D3" s="54">
        <v>3</v>
      </c>
      <c r="E3" s="65" t="s">
        <v>132</v>
      </c>
      <c r="F3" s="55">
        <v>35</v>
      </c>
      <c r="G3" s="53"/>
      <c r="H3" s="57"/>
      <c r="I3" s="56"/>
      <c r="J3" s="56"/>
      <c r="K3" s="36" t="s">
        <v>65</v>
      </c>
      <c r="L3" s="62">
        <v>3</v>
      </c>
      <c r="M3" s="62"/>
      <c r="N3" s="63"/>
      <c r="O3" s="85" t="s">
        <v>176</v>
      </c>
      <c r="P3" s="87">
        <v>43592.27148148148</v>
      </c>
      <c r="Q3" s="85" t="s">
        <v>216</v>
      </c>
      <c r="R3" s="89" t="s">
        <v>218</v>
      </c>
      <c r="S3" s="85" t="s">
        <v>219</v>
      </c>
      <c r="T3" s="85" t="s">
        <v>220</v>
      </c>
      <c r="U3" s="85"/>
      <c r="V3" s="89" t="s">
        <v>222</v>
      </c>
      <c r="W3" s="87">
        <v>43592.27148148148</v>
      </c>
      <c r="X3" s="89" t="s">
        <v>224</v>
      </c>
      <c r="Y3" s="85"/>
      <c r="Z3" s="85"/>
      <c r="AA3" s="91" t="s">
        <v>226</v>
      </c>
      <c r="AB3" s="85"/>
      <c r="AC3" s="85" t="b">
        <v>0</v>
      </c>
      <c r="AD3" s="85">
        <v>0</v>
      </c>
      <c r="AE3" s="91" t="s">
        <v>228</v>
      </c>
      <c r="AF3" s="85" t="b">
        <v>0</v>
      </c>
      <c r="AG3" s="85" t="s">
        <v>230</v>
      </c>
      <c r="AH3" s="85"/>
      <c r="AI3" s="91" t="s">
        <v>228</v>
      </c>
      <c r="AJ3" s="85" t="b">
        <v>0</v>
      </c>
      <c r="AK3" s="85">
        <v>0</v>
      </c>
      <c r="AL3" s="91" t="s">
        <v>228</v>
      </c>
      <c r="AM3" s="85" t="s">
        <v>232</v>
      </c>
      <c r="AN3" s="85" t="b">
        <v>0</v>
      </c>
      <c r="AO3" s="91" t="s">
        <v>226</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12</v>
      </c>
      <c r="BK3" s="52">
        <v>100</v>
      </c>
      <c r="BL3" s="51">
        <v>12</v>
      </c>
    </row>
    <row r="4" spans="1:64" ht="15" customHeight="1">
      <c r="A4" s="84" t="s">
        <v>213</v>
      </c>
      <c r="B4" s="84" t="s">
        <v>214</v>
      </c>
      <c r="C4" s="53" t="s">
        <v>426</v>
      </c>
      <c r="D4" s="54">
        <v>3</v>
      </c>
      <c r="E4" s="65" t="s">
        <v>132</v>
      </c>
      <c r="F4" s="55">
        <v>35</v>
      </c>
      <c r="G4" s="53"/>
      <c r="H4" s="57"/>
      <c r="I4" s="56"/>
      <c r="J4" s="56"/>
      <c r="K4" s="36" t="s">
        <v>65</v>
      </c>
      <c r="L4" s="83">
        <v>4</v>
      </c>
      <c r="M4" s="83"/>
      <c r="N4" s="63"/>
      <c r="O4" s="86" t="s">
        <v>215</v>
      </c>
      <c r="P4" s="88">
        <v>43592.667175925926</v>
      </c>
      <c r="Q4" s="86" t="s">
        <v>217</v>
      </c>
      <c r="R4" s="86"/>
      <c r="S4" s="86"/>
      <c r="T4" s="86" t="s">
        <v>221</v>
      </c>
      <c r="U4" s="86"/>
      <c r="V4" s="90" t="s">
        <v>223</v>
      </c>
      <c r="W4" s="88">
        <v>43592.667175925926</v>
      </c>
      <c r="X4" s="90" t="s">
        <v>225</v>
      </c>
      <c r="Y4" s="86"/>
      <c r="Z4" s="86"/>
      <c r="AA4" s="92" t="s">
        <v>227</v>
      </c>
      <c r="AB4" s="86"/>
      <c r="AC4" s="86" t="b">
        <v>0</v>
      </c>
      <c r="AD4" s="86">
        <v>0</v>
      </c>
      <c r="AE4" s="92" t="s">
        <v>229</v>
      </c>
      <c r="AF4" s="86" t="b">
        <v>0</v>
      </c>
      <c r="AG4" s="86" t="s">
        <v>231</v>
      </c>
      <c r="AH4" s="86"/>
      <c r="AI4" s="92" t="s">
        <v>228</v>
      </c>
      <c r="AJ4" s="86" t="b">
        <v>0</v>
      </c>
      <c r="AK4" s="86">
        <v>0</v>
      </c>
      <c r="AL4" s="92" t="s">
        <v>228</v>
      </c>
      <c r="AM4" s="86" t="s">
        <v>233</v>
      </c>
      <c r="AN4" s="86" t="b">
        <v>0</v>
      </c>
      <c r="AO4" s="92" t="s">
        <v>227</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3</v>
      </c>
      <c r="BK4" s="52">
        <v>100</v>
      </c>
      <c r="BL4" s="51">
        <v>3</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www.bbc.com/russian/features-48176907"/>
    <hyperlink ref="V3" r:id="rId2" display="http://pbs.twimg.com/profile_images/749702476614565889/v2qVHxcG_normal.jpg"/>
    <hyperlink ref="V4" r:id="rId3" display="http://pbs.twimg.com/profile_images/439127896599166976/-rSZ60ID_normal.jpeg"/>
    <hyperlink ref="X3" r:id="rId4" display="https://twitter.com/#!/madina_kas/status/1125649197586366464"/>
    <hyperlink ref="X4" r:id="rId5" display="https://twitter.com/#!/dovgalec/status/1125792589691514882"/>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394</v>
      </c>
      <c r="B1" s="13" t="s">
        <v>395</v>
      </c>
      <c r="C1" s="13" t="s">
        <v>396</v>
      </c>
      <c r="D1" s="13" t="s">
        <v>144</v>
      </c>
      <c r="E1" s="13" t="s">
        <v>398</v>
      </c>
      <c r="F1" s="13" t="s">
        <v>399</v>
      </c>
      <c r="G1" s="13" t="s">
        <v>400</v>
      </c>
    </row>
    <row r="2" spans="1:7" ht="15">
      <c r="A2" s="85" t="s">
        <v>352</v>
      </c>
      <c r="B2" s="85">
        <v>0</v>
      </c>
      <c r="C2" s="132">
        <v>0</v>
      </c>
      <c r="D2" s="85" t="s">
        <v>397</v>
      </c>
      <c r="E2" s="85"/>
      <c r="F2" s="85"/>
      <c r="G2" s="85"/>
    </row>
    <row r="3" spans="1:7" ht="15">
      <c r="A3" s="85" t="s">
        <v>353</v>
      </c>
      <c r="B3" s="85">
        <v>0</v>
      </c>
      <c r="C3" s="132">
        <v>0</v>
      </c>
      <c r="D3" s="85" t="s">
        <v>397</v>
      </c>
      <c r="E3" s="85"/>
      <c r="F3" s="85"/>
      <c r="G3" s="85"/>
    </row>
    <row r="4" spans="1:7" ht="15">
      <c r="A4" s="85" t="s">
        <v>354</v>
      </c>
      <c r="B4" s="85">
        <v>0</v>
      </c>
      <c r="C4" s="132">
        <v>0</v>
      </c>
      <c r="D4" s="85" t="s">
        <v>397</v>
      </c>
      <c r="E4" s="85"/>
      <c r="F4" s="85"/>
      <c r="G4" s="85"/>
    </row>
    <row r="5" spans="1:7" ht="15">
      <c r="A5" s="85" t="s">
        <v>355</v>
      </c>
      <c r="B5" s="85">
        <v>15</v>
      </c>
      <c r="C5" s="132">
        <v>1</v>
      </c>
      <c r="D5" s="85" t="s">
        <v>397</v>
      </c>
      <c r="E5" s="85"/>
      <c r="F5" s="85"/>
      <c r="G5" s="85"/>
    </row>
    <row r="6" spans="1:7" ht="15">
      <c r="A6" s="85" t="s">
        <v>356</v>
      </c>
      <c r="B6" s="85">
        <v>15</v>
      </c>
      <c r="C6" s="132">
        <v>1</v>
      </c>
      <c r="D6" s="85" t="s">
        <v>397</v>
      </c>
      <c r="E6" s="85"/>
      <c r="F6" s="85"/>
      <c r="G6" s="85"/>
    </row>
    <row r="7" spans="1:7" ht="15">
      <c r="A7" s="91" t="s">
        <v>357</v>
      </c>
      <c r="B7" s="91">
        <v>2</v>
      </c>
      <c r="C7" s="133">
        <v>0</v>
      </c>
      <c r="D7" s="91" t="s">
        <v>397</v>
      </c>
      <c r="E7" s="91" t="b">
        <v>0</v>
      </c>
      <c r="F7" s="91" t="b">
        <v>0</v>
      </c>
      <c r="G7" s="91" t="b">
        <v>0</v>
      </c>
    </row>
    <row r="8" spans="1:7" ht="15">
      <c r="A8" s="91" t="s">
        <v>358</v>
      </c>
      <c r="B8" s="91">
        <v>2</v>
      </c>
      <c r="C8" s="133">
        <v>0</v>
      </c>
      <c r="D8" s="91" t="s">
        <v>397</v>
      </c>
      <c r="E8" s="91" t="b">
        <v>0</v>
      </c>
      <c r="F8" s="91" t="b">
        <v>0</v>
      </c>
      <c r="G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401</v>
      </c>
      <c r="B1" s="13" t="s">
        <v>402</v>
      </c>
      <c r="C1" s="13" t="s">
        <v>395</v>
      </c>
      <c r="D1" s="13" t="s">
        <v>396</v>
      </c>
      <c r="E1" s="13" t="s">
        <v>403</v>
      </c>
      <c r="F1" s="13" t="s">
        <v>144</v>
      </c>
      <c r="G1" s="13" t="s">
        <v>404</v>
      </c>
      <c r="H1" s="13" t="s">
        <v>405</v>
      </c>
      <c r="I1" s="13" t="s">
        <v>406</v>
      </c>
      <c r="J1" s="13" t="s">
        <v>407</v>
      </c>
      <c r="K1" s="13" t="s">
        <v>408</v>
      </c>
      <c r="L1" s="13" t="s">
        <v>409</v>
      </c>
    </row>
    <row r="2" spans="1:12" ht="15">
      <c r="A2" s="91" t="s">
        <v>357</v>
      </c>
      <c r="B2" s="91" t="s">
        <v>358</v>
      </c>
      <c r="C2" s="91">
        <v>2</v>
      </c>
      <c r="D2" s="133">
        <v>0</v>
      </c>
      <c r="E2" s="133">
        <v>0.8129133566428556</v>
      </c>
      <c r="F2" s="91" t="s">
        <v>397</v>
      </c>
      <c r="G2" s="91" t="b">
        <v>0</v>
      </c>
      <c r="H2" s="91" t="b">
        <v>0</v>
      </c>
      <c r="I2" s="91" t="b">
        <v>0</v>
      </c>
      <c r="J2" s="91" t="b">
        <v>0</v>
      </c>
      <c r="K2" s="91" t="b">
        <v>0</v>
      </c>
      <c r="L2"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317</v>
      </c>
      <c r="BB2" s="13" t="s">
        <v>323</v>
      </c>
      <c r="BC2" s="13" t="s">
        <v>324</v>
      </c>
      <c r="BD2" s="67" t="s">
        <v>410</v>
      </c>
      <c r="BE2" s="67" t="s">
        <v>411</v>
      </c>
      <c r="BF2" s="67" t="s">
        <v>412</v>
      </c>
      <c r="BG2" s="67" t="s">
        <v>413</v>
      </c>
      <c r="BH2" s="67" t="s">
        <v>414</v>
      </c>
      <c r="BI2" s="67" t="s">
        <v>415</v>
      </c>
      <c r="BJ2" s="67" t="s">
        <v>416</v>
      </c>
      <c r="BK2" s="67" t="s">
        <v>417</v>
      </c>
      <c r="BL2" s="67" t="s">
        <v>418</v>
      </c>
    </row>
    <row r="3" spans="1:64" ht="15" customHeight="1">
      <c r="A3" s="84" t="s">
        <v>212</v>
      </c>
      <c r="B3" s="84" t="s">
        <v>212</v>
      </c>
      <c r="C3" s="53"/>
      <c r="D3" s="54"/>
      <c r="E3" s="65"/>
      <c r="F3" s="55"/>
      <c r="G3" s="53"/>
      <c r="H3" s="57"/>
      <c r="I3" s="56"/>
      <c r="J3" s="56"/>
      <c r="K3" s="36" t="s">
        <v>65</v>
      </c>
      <c r="L3" s="62">
        <v>3</v>
      </c>
      <c r="M3" s="62"/>
      <c r="N3" s="63"/>
      <c r="O3" s="85" t="s">
        <v>176</v>
      </c>
      <c r="P3" s="87">
        <v>43592.27148148148</v>
      </c>
      <c r="Q3" s="85" t="s">
        <v>216</v>
      </c>
      <c r="R3" s="89" t="s">
        <v>218</v>
      </c>
      <c r="S3" s="85" t="s">
        <v>219</v>
      </c>
      <c r="T3" s="85" t="s">
        <v>220</v>
      </c>
      <c r="U3" s="85"/>
      <c r="V3" s="89" t="s">
        <v>222</v>
      </c>
      <c r="W3" s="87">
        <v>43592.27148148148</v>
      </c>
      <c r="X3" s="89" t="s">
        <v>224</v>
      </c>
      <c r="Y3" s="85"/>
      <c r="Z3" s="85"/>
      <c r="AA3" s="91" t="s">
        <v>226</v>
      </c>
      <c r="AB3" s="85"/>
      <c r="AC3" s="85" t="b">
        <v>0</v>
      </c>
      <c r="AD3" s="85">
        <v>0</v>
      </c>
      <c r="AE3" s="91" t="s">
        <v>228</v>
      </c>
      <c r="AF3" s="85" t="b">
        <v>0</v>
      </c>
      <c r="AG3" s="85" t="s">
        <v>230</v>
      </c>
      <c r="AH3" s="85"/>
      <c r="AI3" s="91" t="s">
        <v>228</v>
      </c>
      <c r="AJ3" s="85" t="b">
        <v>0</v>
      </c>
      <c r="AK3" s="85">
        <v>0</v>
      </c>
      <c r="AL3" s="91" t="s">
        <v>228</v>
      </c>
      <c r="AM3" s="85" t="s">
        <v>232</v>
      </c>
      <c r="AN3" s="85" t="b">
        <v>0</v>
      </c>
      <c r="AO3" s="91" t="s">
        <v>226</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v>0</v>
      </c>
      <c r="BE3" s="52">
        <v>0</v>
      </c>
      <c r="BF3" s="51">
        <v>0</v>
      </c>
      <c r="BG3" s="52">
        <v>0</v>
      </c>
      <c r="BH3" s="51">
        <v>0</v>
      </c>
      <c r="BI3" s="52">
        <v>0</v>
      </c>
      <c r="BJ3" s="51">
        <v>12</v>
      </c>
      <c r="BK3" s="52">
        <v>100</v>
      </c>
      <c r="BL3" s="51">
        <v>12</v>
      </c>
    </row>
    <row r="4" spans="1:64" ht="15" customHeight="1">
      <c r="A4" s="84" t="s">
        <v>213</v>
      </c>
      <c r="B4" s="84" t="s">
        <v>214</v>
      </c>
      <c r="C4" s="53"/>
      <c r="D4" s="54"/>
      <c r="E4" s="65"/>
      <c r="F4" s="55"/>
      <c r="G4" s="53"/>
      <c r="H4" s="57"/>
      <c r="I4" s="56"/>
      <c r="J4" s="56"/>
      <c r="K4" s="36" t="s">
        <v>65</v>
      </c>
      <c r="L4" s="83">
        <v>4</v>
      </c>
      <c r="M4" s="83"/>
      <c r="N4" s="63"/>
      <c r="O4" s="86" t="s">
        <v>215</v>
      </c>
      <c r="P4" s="88">
        <v>43592.667175925926</v>
      </c>
      <c r="Q4" s="86" t="s">
        <v>217</v>
      </c>
      <c r="R4" s="86"/>
      <c r="S4" s="86"/>
      <c r="T4" s="86" t="s">
        <v>221</v>
      </c>
      <c r="U4" s="86"/>
      <c r="V4" s="90" t="s">
        <v>223</v>
      </c>
      <c r="W4" s="88">
        <v>43592.667175925926</v>
      </c>
      <c r="X4" s="90" t="s">
        <v>225</v>
      </c>
      <c r="Y4" s="86"/>
      <c r="Z4" s="86"/>
      <c r="AA4" s="92" t="s">
        <v>227</v>
      </c>
      <c r="AB4" s="86"/>
      <c r="AC4" s="86" t="b">
        <v>0</v>
      </c>
      <c r="AD4" s="86">
        <v>0</v>
      </c>
      <c r="AE4" s="92" t="s">
        <v>229</v>
      </c>
      <c r="AF4" s="86" t="b">
        <v>0</v>
      </c>
      <c r="AG4" s="86" t="s">
        <v>231</v>
      </c>
      <c r="AH4" s="86"/>
      <c r="AI4" s="92" t="s">
        <v>228</v>
      </c>
      <c r="AJ4" s="86" t="b">
        <v>0</v>
      </c>
      <c r="AK4" s="86">
        <v>0</v>
      </c>
      <c r="AL4" s="92" t="s">
        <v>228</v>
      </c>
      <c r="AM4" s="86" t="s">
        <v>233</v>
      </c>
      <c r="AN4" s="86" t="b">
        <v>0</v>
      </c>
      <c r="AO4" s="92" t="s">
        <v>227</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v>0</v>
      </c>
      <c r="BE4" s="52">
        <v>0</v>
      </c>
      <c r="BF4" s="51">
        <v>0</v>
      </c>
      <c r="BG4" s="52">
        <v>0</v>
      </c>
      <c r="BH4" s="51">
        <v>0</v>
      </c>
      <c r="BI4" s="52">
        <v>0</v>
      </c>
      <c r="BJ4" s="51">
        <v>3</v>
      </c>
      <c r="BK4" s="52">
        <v>100</v>
      </c>
      <c r="BL4" s="51">
        <v>3</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www.bbc.com/russian/features-48176907"/>
    <hyperlink ref="V3" r:id="rId2" display="http://pbs.twimg.com/profile_images/749702476614565889/v2qVHxcG_normal.jpg"/>
    <hyperlink ref="V4" r:id="rId3" display="http://pbs.twimg.com/profile_images/439127896599166976/-rSZ60ID_normal.jpeg"/>
    <hyperlink ref="X3" r:id="rId4" display="https://twitter.com/#!/madina_kas/status/1125649197586366464"/>
    <hyperlink ref="X4" r:id="rId5" display="https://twitter.com/#!/dovgalec/status/1125792589691514882"/>
  </hyperlinks>
  <printOptions/>
  <pageMargins left="0.7" right="0.7" top="0.75" bottom="0.75" header="0.3" footer="0.3"/>
  <pageSetup horizontalDpi="600" verticalDpi="600" orientation="portrait" r:id="rId9"/>
  <legacyDrawing r:id="rId7"/>
  <tableParts>
    <tablePart r:id="rId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422</v>
      </c>
      <c r="B1" s="13" t="s">
        <v>34</v>
      </c>
    </row>
    <row r="2" spans="1:2" ht="15">
      <c r="A2" s="124" t="s">
        <v>214</v>
      </c>
      <c r="B2" s="85">
        <v>0</v>
      </c>
    </row>
    <row r="3" spans="1:2" ht="15">
      <c r="A3" s="124" t="s">
        <v>213</v>
      </c>
      <c r="B3" s="85">
        <v>0</v>
      </c>
    </row>
    <row r="4" spans="1:2" ht="15">
      <c r="A4" s="124" t="s">
        <v>212</v>
      </c>
      <c r="B4"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424</v>
      </c>
      <c r="B25" t="s">
        <v>423</v>
      </c>
    </row>
    <row r="26" spans="1:2" ht="15">
      <c r="A26" s="136">
        <v>43592.27148148148</v>
      </c>
      <c r="B26" s="3">
        <v>1</v>
      </c>
    </row>
    <row r="27" spans="1:2" ht="15">
      <c r="A27" s="136">
        <v>43592.667175925926</v>
      </c>
      <c r="B27" s="3">
        <v>1</v>
      </c>
    </row>
    <row r="28" spans="1:2" ht="15">
      <c r="A28" s="136" t="s">
        <v>425</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192</v>
      </c>
      <c r="AT2" s="13" t="s">
        <v>249</v>
      </c>
      <c r="AU2" s="13" t="s">
        <v>250</v>
      </c>
      <c r="AV2" s="13" t="s">
        <v>251</v>
      </c>
      <c r="AW2" s="13" t="s">
        <v>252</v>
      </c>
      <c r="AX2" s="13" t="s">
        <v>253</v>
      </c>
      <c r="AY2" s="13" t="s">
        <v>254</v>
      </c>
      <c r="AZ2" s="13" t="s">
        <v>322</v>
      </c>
      <c r="BA2" s="130" t="s">
        <v>380</v>
      </c>
      <c r="BB2" s="130" t="s">
        <v>381</v>
      </c>
      <c r="BC2" s="130" t="s">
        <v>382</v>
      </c>
      <c r="BD2" s="130" t="s">
        <v>383</v>
      </c>
      <c r="BE2" s="130" t="s">
        <v>384</v>
      </c>
      <c r="BF2" s="130" t="s">
        <v>385</v>
      </c>
      <c r="BG2" s="130" t="s">
        <v>386</v>
      </c>
      <c r="BH2" s="130" t="s">
        <v>389</v>
      </c>
      <c r="BI2" s="130" t="s">
        <v>390</v>
      </c>
      <c r="BJ2" s="130" t="s">
        <v>393</v>
      </c>
      <c r="BK2" s="130" t="s">
        <v>410</v>
      </c>
      <c r="BL2" s="130" t="s">
        <v>411</v>
      </c>
      <c r="BM2" s="130" t="s">
        <v>412</v>
      </c>
      <c r="BN2" s="130" t="s">
        <v>413</v>
      </c>
      <c r="BO2" s="130" t="s">
        <v>414</v>
      </c>
      <c r="BP2" s="130" t="s">
        <v>415</v>
      </c>
      <c r="BQ2" s="130" t="s">
        <v>416</v>
      </c>
      <c r="BR2" s="130" t="s">
        <v>417</v>
      </c>
      <c r="BS2" s="130" t="s">
        <v>419</v>
      </c>
      <c r="BT2" s="3"/>
      <c r="BU2" s="3"/>
    </row>
    <row r="3" spans="1:73" ht="15" customHeight="1">
      <c r="A3" s="50" t="s">
        <v>212</v>
      </c>
      <c r="B3" s="53"/>
      <c r="C3" s="53" t="s">
        <v>64</v>
      </c>
      <c r="D3" s="54">
        <v>1000</v>
      </c>
      <c r="E3" s="55"/>
      <c r="F3" s="112" t="s">
        <v>222</v>
      </c>
      <c r="G3" s="53"/>
      <c r="H3" s="57" t="s">
        <v>212</v>
      </c>
      <c r="I3" s="56"/>
      <c r="J3" s="56"/>
      <c r="K3" s="114" t="s">
        <v>276</v>
      </c>
      <c r="L3" s="59">
        <v>1</v>
      </c>
      <c r="M3" s="60">
        <v>8267.529296875</v>
      </c>
      <c r="N3" s="60">
        <v>4999.5</v>
      </c>
      <c r="O3" s="58"/>
      <c r="P3" s="61"/>
      <c r="Q3" s="61"/>
      <c r="R3" s="51"/>
      <c r="S3" s="51">
        <v>1</v>
      </c>
      <c r="T3" s="51">
        <v>1</v>
      </c>
      <c r="U3" s="52">
        <v>0</v>
      </c>
      <c r="V3" s="52">
        <v>0</v>
      </c>
      <c r="W3" s="52">
        <v>0.333333</v>
      </c>
      <c r="X3" s="52">
        <v>0.999832</v>
      </c>
      <c r="Y3" s="52">
        <v>0</v>
      </c>
      <c r="Z3" s="52" t="s">
        <v>421</v>
      </c>
      <c r="AA3" s="62">
        <v>3</v>
      </c>
      <c r="AB3" s="62"/>
      <c r="AC3" s="63"/>
      <c r="AD3" s="85" t="s">
        <v>255</v>
      </c>
      <c r="AE3" s="85">
        <v>1224</v>
      </c>
      <c r="AF3" s="85">
        <v>1116</v>
      </c>
      <c r="AG3" s="85">
        <v>12137</v>
      </c>
      <c r="AH3" s="85">
        <v>2871</v>
      </c>
      <c r="AI3" s="85"/>
      <c r="AJ3" s="85" t="s">
        <v>258</v>
      </c>
      <c r="AK3" s="85" t="s">
        <v>261</v>
      </c>
      <c r="AL3" s="85"/>
      <c r="AM3" s="85"/>
      <c r="AN3" s="87">
        <v>40740.62133101852</v>
      </c>
      <c r="AO3" s="89" t="s">
        <v>264</v>
      </c>
      <c r="AP3" s="85" t="b">
        <v>0</v>
      </c>
      <c r="AQ3" s="85" t="b">
        <v>0</v>
      </c>
      <c r="AR3" s="85" t="b">
        <v>1</v>
      </c>
      <c r="AS3" s="85" t="s">
        <v>230</v>
      </c>
      <c r="AT3" s="85">
        <v>11</v>
      </c>
      <c r="AU3" s="89" t="s">
        <v>268</v>
      </c>
      <c r="AV3" s="85" t="b">
        <v>0</v>
      </c>
      <c r="AW3" s="85" t="s">
        <v>272</v>
      </c>
      <c r="AX3" s="89" t="s">
        <v>273</v>
      </c>
      <c r="AY3" s="85" t="s">
        <v>66</v>
      </c>
      <c r="AZ3" s="85" t="str">
        <f>REPLACE(INDEX(GroupVertices[Group],MATCH(Vertices[[#This Row],[Vertex]],GroupVertices[Vertex],0)),1,1,"")</f>
        <v>2</v>
      </c>
      <c r="BA3" s="51" t="s">
        <v>218</v>
      </c>
      <c r="BB3" s="51" t="s">
        <v>218</v>
      </c>
      <c r="BC3" s="51" t="s">
        <v>219</v>
      </c>
      <c r="BD3" s="51" t="s">
        <v>219</v>
      </c>
      <c r="BE3" s="51" t="s">
        <v>220</v>
      </c>
      <c r="BF3" s="51" t="s">
        <v>220</v>
      </c>
      <c r="BG3" s="131" t="s">
        <v>387</v>
      </c>
      <c r="BH3" s="131" t="s">
        <v>387</v>
      </c>
      <c r="BI3" s="131" t="s">
        <v>391</v>
      </c>
      <c r="BJ3" s="131" t="s">
        <v>391</v>
      </c>
      <c r="BK3" s="131">
        <v>0</v>
      </c>
      <c r="BL3" s="134">
        <v>0</v>
      </c>
      <c r="BM3" s="131">
        <v>0</v>
      </c>
      <c r="BN3" s="134">
        <v>0</v>
      </c>
      <c r="BO3" s="131">
        <v>0</v>
      </c>
      <c r="BP3" s="134">
        <v>0</v>
      </c>
      <c r="BQ3" s="131">
        <v>12</v>
      </c>
      <c r="BR3" s="134">
        <v>100</v>
      </c>
      <c r="BS3" s="131">
        <v>12</v>
      </c>
      <c r="BT3" s="3"/>
      <c r="BU3" s="3"/>
    </row>
    <row r="4" spans="1:76" ht="15">
      <c r="A4" s="14" t="s">
        <v>213</v>
      </c>
      <c r="B4" s="15"/>
      <c r="C4" s="15" t="s">
        <v>64</v>
      </c>
      <c r="D4" s="93">
        <v>162</v>
      </c>
      <c r="E4" s="81"/>
      <c r="F4" s="112" t="s">
        <v>223</v>
      </c>
      <c r="G4" s="15"/>
      <c r="H4" s="16" t="s">
        <v>213</v>
      </c>
      <c r="I4" s="66"/>
      <c r="J4" s="66"/>
      <c r="K4" s="114" t="s">
        <v>277</v>
      </c>
      <c r="L4" s="94">
        <v>1</v>
      </c>
      <c r="M4" s="95">
        <v>3365.4853515625</v>
      </c>
      <c r="N4" s="95">
        <v>2676.202880859375</v>
      </c>
      <c r="O4" s="77"/>
      <c r="P4" s="96"/>
      <c r="Q4" s="96"/>
      <c r="R4" s="97"/>
      <c r="S4" s="51">
        <v>0</v>
      </c>
      <c r="T4" s="51">
        <v>1</v>
      </c>
      <c r="U4" s="52">
        <v>0</v>
      </c>
      <c r="V4" s="52">
        <v>1</v>
      </c>
      <c r="W4" s="52">
        <v>0.333333</v>
      </c>
      <c r="X4" s="52">
        <v>0.999832</v>
      </c>
      <c r="Y4" s="52">
        <v>0</v>
      </c>
      <c r="Z4" s="52">
        <v>0</v>
      </c>
      <c r="AA4" s="82">
        <v>4</v>
      </c>
      <c r="AB4" s="82"/>
      <c r="AC4" s="98"/>
      <c r="AD4" s="85" t="s">
        <v>256</v>
      </c>
      <c r="AE4" s="85">
        <v>249</v>
      </c>
      <c r="AF4" s="85">
        <v>495</v>
      </c>
      <c r="AG4" s="85">
        <v>16968</v>
      </c>
      <c r="AH4" s="85">
        <v>9657</v>
      </c>
      <c r="AI4" s="85"/>
      <c r="AJ4" s="85" t="s">
        <v>259</v>
      </c>
      <c r="AK4" s="85"/>
      <c r="AL4" s="85"/>
      <c r="AM4" s="85"/>
      <c r="AN4" s="87">
        <v>40592.6609837963</v>
      </c>
      <c r="AO4" s="89" t="s">
        <v>265</v>
      </c>
      <c r="AP4" s="85" t="b">
        <v>0</v>
      </c>
      <c r="AQ4" s="85" t="b">
        <v>0</v>
      </c>
      <c r="AR4" s="85" t="b">
        <v>1</v>
      </c>
      <c r="AS4" s="85" t="s">
        <v>267</v>
      </c>
      <c r="AT4" s="85">
        <v>92</v>
      </c>
      <c r="AU4" s="89" t="s">
        <v>269</v>
      </c>
      <c r="AV4" s="85" t="b">
        <v>0</v>
      </c>
      <c r="AW4" s="85" t="s">
        <v>272</v>
      </c>
      <c r="AX4" s="89" t="s">
        <v>274</v>
      </c>
      <c r="AY4" s="85" t="s">
        <v>66</v>
      </c>
      <c r="AZ4" s="85" t="str">
        <f>REPLACE(INDEX(GroupVertices[Group],MATCH(Vertices[[#This Row],[Vertex]],GroupVertices[Vertex],0)),1,1,"")</f>
        <v>1</v>
      </c>
      <c r="BA4" s="51"/>
      <c r="BB4" s="51"/>
      <c r="BC4" s="51"/>
      <c r="BD4" s="51"/>
      <c r="BE4" s="51" t="s">
        <v>221</v>
      </c>
      <c r="BF4" s="51" t="s">
        <v>221</v>
      </c>
      <c r="BG4" s="131" t="s">
        <v>388</v>
      </c>
      <c r="BH4" s="131" t="s">
        <v>388</v>
      </c>
      <c r="BI4" s="131" t="s">
        <v>392</v>
      </c>
      <c r="BJ4" s="131" t="s">
        <v>392</v>
      </c>
      <c r="BK4" s="131">
        <v>0</v>
      </c>
      <c r="BL4" s="134">
        <v>0</v>
      </c>
      <c r="BM4" s="131">
        <v>0</v>
      </c>
      <c r="BN4" s="134">
        <v>0</v>
      </c>
      <c r="BO4" s="131">
        <v>0</v>
      </c>
      <c r="BP4" s="134">
        <v>0</v>
      </c>
      <c r="BQ4" s="131">
        <v>3</v>
      </c>
      <c r="BR4" s="134">
        <v>100</v>
      </c>
      <c r="BS4" s="131">
        <v>3</v>
      </c>
      <c r="BT4" s="2"/>
      <c r="BU4" s="3"/>
      <c r="BV4" s="3"/>
      <c r="BW4" s="3"/>
      <c r="BX4" s="3"/>
    </row>
    <row r="5" spans="1:76" ht="15">
      <c r="A5" s="99" t="s">
        <v>214</v>
      </c>
      <c r="B5" s="100"/>
      <c r="C5" s="100" t="s">
        <v>64</v>
      </c>
      <c r="D5" s="101">
        <v>1000</v>
      </c>
      <c r="E5" s="102"/>
      <c r="F5" s="113" t="s">
        <v>271</v>
      </c>
      <c r="G5" s="100"/>
      <c r="H5" s="103" t="s">
        <v>214</v>
      </c>
      <c r="I5" s="104"/>
      <c r="J5" s="104"/>
      <c r="K5" s="115" t="s">
        <v>278</v>
      </c>
      <c r="L5" s="105">
        <v>1</v>
      </c>
      <c r="M5" s="106">
        <v>3365.4853515625</v>
      </c>
      <c r="N5" s="106">
        <v>7322.796875</v>
      </c>
      <c r="O5" s="107"/>
      <c r="P5" s="108"/>
      <c r="Q5" s="108"/>
      <c r="R5" s="109"/>
      <c r="S5" s="51">
        <v>1</v>
      </c>
      <c r="T5" s="51">
        <v>0</v>
      </c>
      <c r="U5" s="52">
        <v>0</v>
      </c>
      <c r="V5" s="52">
        <v>1</v>
      </c>
      <c r="W5" s="52">
        <v>0.333333</v>
      </c>
      <c r="X5" s="52">
        <v>0.999832</v>
      </c>
      <c r="Y5" s="52">
        <v>0</v>
      </c>
      <c r="Z5" s="52">
        <v>0</v>
      </c>
      <c r="AA5" s="110">
        <v>5</v>
      </c>
      <c r="AB5" s="110"/>
      <c r="AC5" s="111"/>
      <c r="AD5" s="85" t="s">
        <v>257</v>
      </c>
      <c r="AE5" s="85">
        <v>1</v>
      </c>
      <c r="AF5" s="85">
        <v>333906</v>
      </c>
      <c r="AG5" s="85">
        <v>3575</v>
      </c>
      <c r="AH5" s="85">
        <v>0</v>
      </c>
      <c r="AI5" s="85"/>
      <c r="AJ5" s="85" t="s">
        <v>260</v>
      </c>
      <c r="AK5" s="85" t="s">
        <v>262</v>
      </c>
      <c r="AL5" s="89" t="s">
        <v>263</v>
      </c>
      <c r="AM5" s="85"/>
      <c r="AN5" s="87">
        <v>40312.347083333334</v>
      </c>
      <c r="AO5" s="89" t="s">
        <v>266</v>
      </c>
      <c r="AP5" s="85" t="b">
        <v>0</v>
      </c>
      <c r="AQ5" s="85" t="b">
        <v>0</v>
      </c>
      <c r="AR5" s="85" t="b">
        <v>0</v>
      </c>
      <c r="AS5" s="85" t="s">
        <v>267</v>
      </c>
      <c r="AT5" s="85">
        <v>697</v>
      </c>
      <c r="AU5" s="89" t="s">
        <v>270</v>
      </c>
      <c r="AV5" s="85" t="b">
        <v>1</v>
      </c>
      <c r="AW5" s="85" t="s">
        <v>272</v>
      </c>
      <c r="AX5" s="89" t="s">
        <v>275</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L5" r:id="rId1" display="http://t.co/RRecP2HJD5"/>
    <hyperlink ref="AO3" r:id="rId2" display="https://pbs.twimg.com/profile_banners/336579356/1467372396"/>
    <hyperlink ref="AO4" r:id="rId3" display="https://pbs.twimg.com/profile_banners/254095506/1393531629"/>
    <hyperlink ref="AO5" r:id="rId4" display="https://pbs.twimg.com/profile_banners/143742312/1496229737"/>
    <hyperlink ref="AU3" r:id="rId5" display="http://abs.twimg.com/images/themes/theme9/bg.gif"/>
    <hyperlink ref="AU4" r:id="rId6" display="http://abs.twimg.com/images/themes/theme4/bg.gif"/>
    <hyperlink ref="AU5" r:id="rId7" display="http://abs.twimg.com/images/themes/theme1/bg.png"/>
    <hyperlink ref="F3" r:id="rId8" display="http://pbs.twimg.com/profile_images/749702476614565889/v2qVHxcG_normal.jpg"/>
    <hyperlink ref="F4" r:id="rId9" display="http://pbs.twimg.com/profile_images/439127896599166976/-rSZ60ID_normal.jpeg"/>
    <hyperlink ref="F5" r:id="rId10" display="http://pbs.twimg.com/profile_images/822699273640931329/hRayPD2G_normal.jpg"/>
    <hyperlink ref="AX3" r:id="rId11" display="https://twitter.com/madina_kas"/>
    <hyperlink ref="AX4" r:id="rId12" display="https://twitter.com/dovgalec"/>
    <hyperlink ref="AX5" r:id="rId13" display="https://twitter.com/presidentaz"/>
  </hyperlinks>
  <printOptions/>
  <pageMargins left="0.7" right="0.7" top="0.75" bottom="0.75" header="0.3" footer="0.3"/>
  <pageSetup horizontalDpi="600" verticalDpi="600" orientation="portrait" r:id="rId17"/>
  <legacyDrawing r:id="rId15"/>
  <tableParts>
    <tablePart r:id="rId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339</v>
      </c>
      <c r="Z2" s="13" t="s">
        <v>343</v>
      </c>
      <c r="AA2" s="13" t="s">
        <v>350</v>
      </c>
      <c r="AB2" s="13" t="s">
        <v>361</v>
      </c>
      <c r="AC2" s="13" t="s">
        <v>366</v>
      </c>
      <c r="AD2" s="13" t="s">
        <v>373</v>
      </c>
      <c r="AE2" s="13" t="s">
        <v>374</v>
      </c>
      <c r="AF2" s="13" t="s">
        <v>378</v>
      </c>
      <c r="AG2" s="67" t="s">
        <v>410</v>
      </c>
      <c r="AH2" s="67" t="s">
        <v>411</v>
      </c>
      <c r="AI2" s="67" t="s">
        <v>412</v>
      </c>
      <c r="AJ2" s="67" t="s">
        <v>413</v>
      </c>
      <c r="AK2" s="67" t="s">
        <v>414</v>
      </c>
      <c r="AL2" s="67" t="s">
        <v>415</v>
      </c>
      <c r="AM2" s="67" t="s">
        <v>416</v>
      </c>
      <c r="AN2" s="67" t="s">
        <v>417</v>
      </c>
      <c r="AO2" s="67" t="s">
        <v>420</v>
      </c>
    </row>
    <row r="3" spans="1:41" ht="15">
      <c r="A3" s="125" t="s">
        <v>318</v>
      </c>
      <c r="B3" s="126" t="s">
        <v>320</v>
      </c>
      <c r="C3" s="126" t="s">
        <v>56</v>
      </c>
      <c r="D3" s="117"/>
      <c r="E3" s="116"/>
      <c r="F3" s="118" t="s">
        <v>318</v>
      </c>
      <c r="G3" s="119"/>
      <c r="H3" s="119"/>
      <c r="I3" s="120">
        <v>3</v>
      </c>
      <c r="J3" s="121"/>
      <c r="K3" s="51">
        <v>2</v>
      </c>
      <c r="L3" s="51">
        <v>1</v>
      </c>
      <c r="M3" s="51">
        <v>0</v>
      </c>
      <c r="N3" s="51">
        <v>1</v>
      </c>
      <c r="O3" s="51">
        <v>0</v>
      </c>
      <c r="P3" s="52">
        <v>0</v>
      </c>
      <c r="Q3" s="52">
        <v>0</v>
      </c>
      <c r="R3" s="51">
        <v>1</v>
      </c>
      <c r="S3" s="51">
        <v>0</v>
      </c>
      <c r="T3" s="51">
        <v>2</v>
      </c>
      <c r="U3" s="51">
        <v>1</v>
      </c>
      <c r="V3" s="51">
        <v>1</v>
      </c>
      <c r="W3" s="52">
        <v>0.5</v>
      </c>
      <c r="X3" s="52">
        <v>0.5</v>
      </c>
      <c r="Y3" s="85"/>
      <c r="Z3" s="85"/>
      <c r="AA3" s="85" t="s">
        <v>221</v>
      </c>
      <c r="AB3" s="91" t="s">
        <v>228</v>
      </c>
      <c r="AC3" s="91" t="s">
        <v>228</v>
      </c>
      <c r="AD3" s="91" t="s">
        <v>214</v>
      </c>
      <c r="AE3" s="91"/>
      <c r="AF3" s="91" t="s">
        <v>379</v>
      </c>
      <c r="AG3" s="131">
        <v>0</v>
      </c>
      <c r="AH3" s="134">
        <v>0</v>
      </c>
      <c r="AI3" s="131">
        <v>0</v>
      </c>
      <c r="AJ3" s="134">
        <v>0</v>
      </c>
      <c r="AK3" s="131">
        <v>0</v>
      </c>
      <c r="AL3" s="134">
        <v>0</v>
      </c>
      <c r="AM3" s="131">
        <v>3</v>
      </c>
      <c r="AN3" s="134">
        <v>100</v>
      </c>
      <c r="AO3" s="131">
        <v>3</v>
      </c>
    </row>
    <row r="4" spans="1:41" ht="15">
      <c r="A4" s="125" t="s">
        <v>319</v>
      </c>
      <c r="B4" s="126" t="s">
        <v>321</v>
      </c>
      <c r="C4" s="126" t="s">
        <v>56</v>
      </c>
      <c r="D4" s="122"/>
      <c r="E4" s="100"/>
      <c r="F4" s="103" t="s">
        <v>319</v>
      </c>
      <c r="G4" s="107"/>
      <c r="H4" s="107"/>
      <c r="I4" s="123">
        <v>4</v>
      </c>
      <c r="J4" s="110"/>
      <c r="K4" s="51">
        <v>1</v>
      </c>
      <c r="L4" s="51">
        <v>1</v>
      </c>
      <c r="M4" s="51">
        <v>0</v>
      </c>
      <c r="N4" s="51">
        <v>1</v>
      </c>
      <c r="O4" s="51">
        <v>1</v>
      </c>
      <c r="P4" s="52" t="s">
        <v>421</v>
      </c>
      <c r="Q4" s="52" t="s">
        <v>421</v>
      </c>
      <c r="R4" s="51">
        <v>1</v>
      </c>
      <c r="S4" s="51">
        <v>1</v>
      </c>
      <c r="T4" s="51">
        <v>1</v>
      </c>
      <c r="U4" s="51">
        <v>1</v>
      </c>
      <c r="V4" s="51">
        <v>0</v>
      </c>
      <c r="W4" s="52">
        <v>0</v>
      </c>
      <c r="X4" s="52" t="s">
        <v>421</v>
      </c>
      <c r="Y4" s="85" t="s">
        <v>218</v>
      </c>
      <c r="Z4" s="85" t="s">
        <v>219</v>
      </c>
      <c r="AA4" s="85" t="s">
        <v>220</v>
      </c>
      <c r="AB4" s="91" t="s">
        <v>228</v>
      </c>
      <c r="AC4" s="91" t="s">
        <v>228</v>
      </c>
      <c r="AD4" s="91"/>
      <c r="AE4" s="91"/>
      <c r="AF4" s="91" t="s">
        <v>212</v>
      </c>
      <c r="AG4" s="131">
        <v>0</v>
      </c>
      <c r="AH4" s="134">
        <v>0</v>
      </c>
      <c r="AI4" s="131">
        <v>0</v>
      </c>
      <c r="AJ4" s="134">
        <v>0</v>
      </c>
      <c r="AK4" s="131">
        <v>0</v>
      </c>
      <c r="AL4" s="134">
        <v>0</v>
      </c>
      <c r="AM4" s="131">
        <v>12</v>
      </c>
      <c r="AN4" s="134">
        <v>100</v>
      </c>
      <c r="AO4" s="131">
        <v>12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318</v>
      </c>
      <c r="B2" s="91" t="s">
        <v>213</v>
      </c>
      <c r="C2" s="85">
        <f>VLOOKUP(GroupVertices[[#This Row],[Vertex]],Vertices[],MATCH("ID",Vertices[[#Headers],[Vertex]:[Vertex Content Word Count]],0),FALSE)</f>
        <v>4</v>
      </c>
    </row>
    <row r="3" spans="1:3" ht="15">
      <c r="A3" s="85" t="s">
        <v>318</v>
      </c>
      <c r="B3" s="91" t="s">
        <v>214</v>
      </c>
      <c r="C3" s="85">
        <f>VLOOKUP(GroupVertices[[#This Row],[Vertex]],Vertices[],MATCH("ID",Vertices[[#Headers],[Vertex]:[Vertex Content Word Count]],0),FALSE)</f>
        <v>5</v>
      </c>
    </row>
    <row r="4" spans="1:3" ht="15">
      <c r="A4" s="85" t="s">
        <v>319</v>
      </c>
      <c r="B4" s="91" t="s">
        <v>212</v>
      </c>
      <c r="C4"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328</v>
      </c>
      <c r="B2" s="36" t="s">
        <v>279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0.333333</v>
      </c>
      <c r="O3" s="42">
        <f>COUNTIF(Vertices[Eigenvector Centrality],"&gt;= "&amp;N3)-COUNTIF(Vertices[Eigenvector Centrality],"&gt;="&amp;N4)</f>
        <v>0</v>
      </c>
      <c r="P3" s="41">
        <f aca="true" t="shared" si="7" ref="P3:P26">P2+($P$57-$P$2)/BinDivisor</f>
        <v>0.999832</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0.03636363636363636</v>
      </c>
      <c r="G4" s="40">
        <f>COUNTIF(Vertices[In-Degree],"&gt;= "&amp;F4)-COUNTIF(Vertices[In-Degree],"&gt;="&amp;F5)</f>
        <v>0</v>
      </c>
      <c r="H4" s="39">
        <f t="shared" si="3"/>
        <v>0.03636363636363636</v>
      </c>
      <c r="I4" s="40">
        <f>COUNTIF(Vertices[Out-Degree],"&gt;= "&amp;H4)-COUNTIF(Vertices[Out-Degree],"&gt;="&amp;H5)</f>
        <v>0</v>
      </c>
      <c r="J4" s="39">
        <f t="shared" si="4"/>
        <v>0</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0.05454545454545454</v>
      </c>
      <c r="G5" s="42">
        <f>COUNTIF(Vertices[In-Degree],"&gt;= "&amp;F5)-COUNTIF(Vertices[In-Degree],"&gt;="&amp;F6)</f>
        <v>0</v>
      </c>
      <c r="H5" s="41">
        <f t="shared" si="3"/>
        <v>0.05454545454545454</v>
      </c>
      <c r="I5" s="42">
        <f>COUNTIF(Vertices[Out-Degree],"&gt;= "&amp;H5)-COUNTIF(Vertices[Out-Degree],"&gt;="&amp;H6)</f>
        <v>0</v>
      </c>
      <c r="J5" s="41">
        <f t="shared" si="4"/>
        <v>0</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0.07272727272727272</v>
      </c>
      <c r="G6" s="40">
        <f>COUNTIF(Vertices[In-Degree],"&gt;= "&amp;F6)-COUNTIF(Vertices[In-Degree],"&gt;="&amp;F7)</f>
        <v>0</v>
      </c>
      <c r="H6" s="39">
        <f t="shared" si="3"/>
        <v>0.07272727272727272</v>
      </c>
      <c r="I6" s="40">
        <f>COUNTIF(Vertices[Out-Degree],"&gt;= "&amp;H6)-COUNTIF(Vertices[Out-Degree],"&gt;="&amp;H7)</f>
        <v>0</v>
      </c>
      <c r="J6" s="39">
        <f t="shared" si="4"/>
        <v>0</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0.09090909090909091</v>
      </c>
      <c r="I7" s="42">
        <f>COUNTIF(Vertices[Out-Degree],"&gt;= "&amp;H7)-COUNTIF(Vertices[Out-Degree],"&gt;="&amp;H8)</f>
        <v>0</v>
      </c>
      <c r="J7" s="41">
        <f t="shared" si="4"/>
        <v>0</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v>
      </c>
      <c r="D8" s="34">
        <f t="shared" si="1"/>
        <v>0</v>
      </c>
      <c r="E8" s="3">
        <f>COUNTIF(Vertices[Degree],"&gt;= "&amp;D8)-COUNTIF(Vertices[Degree],"&gt;="&amp;D9)</f>
        <v>0</v>
      </c>
      <c r="F8" s="39">
        <f t="shared" si="2"/>
        <v>0.1090909090909091</v>
      </c>
      <c r="G8" s="40">
        <f>COUNTIF(Vertices[In-Degree],"&gt;= "&amp;F8)-COUNTIF(Vertices[In-Degree],"&gt;="&amp;F9)</f>
        <v>0</v>
      </c>
      <c r="H8" s="39">
        <f t="shared" si="3"/>
        <v>0.1090909090909091</v>
      </c>
      <c r="I8" s="40">
        <f>COUNTIF(Vertices[Out-Degree],"&gt;= "&amp;H8)-COUNTIF(Vertices[Out-Degree],"&gt;="&amp;H9)</f>
        <v>0</v>
      </c>
      <c r="J8" s="39">
        <f t="shared" si="4"/>
        <v>0</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0.1272727272727273</v>
      </c>
      <c r="G9" s="42">
        <f>COUNTIF(Vertices[In-Degree],"&gt;= "&amp;F9)-COUNTIF(Vertices[In-Degree],"&gt;="&amp;F10)</f>
        <v>0</v>
      </c>
      <c r="H9" s="41">
        <f t="shared" si="3"/>
        <v>0.1272727272727273</v>
      </c>
      <c r="I9" s="42">
        <f>COUNTIF(Vertices[Out-Degree],"&gt;= "&amp;H9)-COUNTIF(Vertices[Out-Degree],"&gt;="&amp;H10)</f>
        <v>0</v>
      </c>
      <c r="J9" s="41">
        <f t="shared" si="4"/>
        <v>0</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329</v>
      </c>
      <c r="B10" s="36">
        <v>2</v>
      </c>
      <c r="D10" s="34">
        <f t="shared" si="1"/>
        <v>0</v>
      </c>
      <c r="E10" s="3">
        <f>COUNTIF(Vertices[Degree],"&gt;= "&amp;D10)-COUNTIF(Vertices[Degree],"&gt;="&amp;D11)</f>
        <v>0</v>
      </c>
      <c r="F10" s="39">
        <f t="shared" si="2"/>
        <v>0.14545454545454548</v>
      </c>
      <c r="G10" s="40">
        <f>COUNTIF(Vertices[In-Degree],"&gt;= "&amp;F10)-COUNTIF(Vertices[In-Degree],"&gt;="&amp;F11)</f>
        <v>0</v>
      </c>
      <c r="H10" s="39">
        <f t="shared" si="3"/>
        <v>0.14545454545454548</v>
      </c>
      <c r="I10" s="40">
        <f>COUNTIF(Vertices[Out-Degree],"&gt;= "&amp;H10)-COUNTIF(Vertices[Out-Degree],"&gt;="&amp;H11)</f>
        <v>0</v>
      </c>
      <c r="J10" s="39">
        <f t="shared" si="4"/>
        <v>0</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0.16363636363636366</v>
      </c>
      <c r="G11" s="42">
        <f>COUNTIF(Vertices[In-Degree],"&gt;= "&amp;F11)-COUNTIF(Vertices[In-Degree],"&gt;="&amp;F12)</f>
        <v>0</v>
      </c>
      <c r="H11" s="41">
        <f t="shared" si="3"/>
        <v>0.16363636363636366</v>
      </c>
      <c r="I11" s="42">
        <f>COUNTIF(Vertices[Out-Degree],"&gt;= "&amp;H11)-COUNTIF(Vertices[Out-Degree],"&gt;="&amp;H12)</f>
        <v>0</v>
      </c>
      <c r="J11" s="41">
        <f t="shared" si="4"/>
        <v>0</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215</v>
      </c>
      <c r="B12" s="36">
        <v>1</v>
      </c>
      <c r="D12" s="34">
        <f t="shared" si="1"/>
        <v>0</v>
      </c>
      <c r="E12" s="3">
        <f>COUNTIF(Vertices[Degree],"&gt;= "&amp;D12)-COUNTIF(Vertices[Degree],"&gt;="&amp;D13)</f>
        <v>0</v>
      </c>
      <c r="F12" s="39">
        <f t="shared" si="2"/>
        <v>0.18181818181818185</v>
      </c>
      <c r="G12" s="40">
        <f>COUNTIF(Vertices[In-Degree],"&gt;= "&amp;F12)-COUNTIF(Vertices[In-Degree],"&gt;="&amp;F13)</f>
        <v>0</v>
      </c>
      <c r="H12" s="39">
        <f t="shared" si="3"/>
        <v>0.18181818181818185</v>
      </c>
      <c r="I12" s="40">
        <f>COUNTIF(Vertices[Out-Degree],"&gt;= "&amp;H12)-COUNTIF(Vertices[Out-Degree],"&gt;="&amp;H13)</f>
        <v>0</v>
      </c>
      <c r="J12" s="39">
        <f t="shared" si="4"/>
        <v>0</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0.20000000000000004</v>
      </c>
      <c r="G13" s="42">
        <f>COUNTIF(Vertices[In-Degree],"&gt;= "&amp;F13)-COUNTIF(Vertices[In-Degree],"&gt;="&amp;F14)</f>
        <v>0</v>
      </c>
      <c r="H13" s="41">
        <f t="shared" si="3"/>
        <v>0.20000000000000004</v>
      </c>
      <c r="I13" s="42">
        <f>COUNTIF(Vertices[Out-Degree],"&gt;= "&amp;H13)-COUNTIF(Vertices[Out-Degree],"&gt;="&amp;H14)</f>
        <v>0</v>
      </c>
      <c r="J13" s="41">
        <f t="shared" si="4"/>
        <v>0</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0.21818181818181823</v>
      </c>
      <c r="G14" s="40">
        <f>COUNTIF(Vertices[In-Degree],"&gt;= "&amp;F14)-COUNTIF(Vertices[In-Degree],"&gt;="&amp;F15)</f>
        <v>0</v>
      </c>
      <c r="H14" s="39">
        <f t="shared" si="3"/>
        <v>0.21818181818181823</v>
      </c>
      <c r="I14" s="40">
        <f>COUNTIF(Vertices[Out-Degree],"&gt;= "&amp;H14)-COUNTIF(Vertices[Out-Degree],"&gt;="&amp;H15)</f>
        <v>0</v>
      </c>
      <c r="J14" s="39">
        <f t="shared" si="4"/>
        <v>0</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0.23636363636363641</v>
      </c>
      <c r="G15" s="42">
        <f>COUNTIF(Vertices[In-Degree],"&gt;= "&amp;F15)-COUNTIF(Vertices[In-Degree],"&gt;="&amp;F16)</f>
        <v>0</v>
      </c>
      <c r="H15" s="41">
        <f t="shared" si="3"/>
        <v>0.23636363636363641</v>
      </c>
      <c r="I15" s="42">
        <f>COUNTIF(Vertices[Out-Degree],"&gt;= "&amp;H15)-COUNTIF(Vertices[Out-Degree],"&gt;="&amp;H16)</f>
        <v>0</v>
      </c>
      <c r="J15" s="41">
        <f t="shared" si="4"/>
        <v>0</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0.2545454545454546</v>
      </c>
      <c r="G16" s="40">
        <f>COUNTIF(Vertices[In-Degree],"&gt;= "&amp;F16)-COUNTIF(Vertices[In-Degree],"&gt;="&amp;F17)</f>
        <v>0</v>
      </c>
      <c r="H16" s="39">
        <f t="shared" si="3"/>
        <v>0.2545454545454546</v>
      </c>
      <c r="I16" s="40">
        <f>COUNTIF(Vertices[Out-Degree],"&gt;= "&amp;H16)-COUNTIF(Vertices[Out-Degree],"&gt;="&amp;H17)</f>
        <v>0</v>
      </c>
      <c r="J16" s="39">
        <f t="shared" si="4"/>
        <v>0</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0.27272727272727276</v>
      </c>
      <c r="G17" s="42">
        <f>COUNTIF(Vertices[In-Degree],"&gt;= "&amp;F17)-COUNTIF(Vertices[In-Degree],"&gt;="&amp;F18)</f>
        <v>0</v>
      </c>
      <c r="H17" s="41">
        <f t="shared" si="3"/>
        <v>0.27272727272727276</v>
      </c>
      <c r="I17" s="42">
        <f>COUNTIF(Vertices[Out-Degree],"&gt;= "&amp;H17)-COUNTIF(Vertices[Out-Degree],"&gt;="&amp;H18)</f>
        <v>0</v>
      </c>
      <c r="J17" s="41">
        <f t="shared" si="4"/>
        <v>0</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0.29090909090909095</v>
      </c>
      <c r="I18" s="40">
        <f>COUNTIF(Vertices[Out-Degree],"&gt;= "&amp;H18)-COUNTIF(Vertices[Out-Degree],"&gt;="&amp;H19)</f>
        <v>0</v>
      </c>
      <c r="J18" s="39">
        <f t="shared" si="4"/>
        <v>0</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0.30909090909090914</v>
      </c>
      <c r="G19" s="42">
        <f>COUNTIF(Vertices[In-Degree],"&gt;= "&amp;F19)-COUNTIF(Vertices[In-Degree],"&gt;="&amp;F20)</f>
        <v>0</v>
      </c>
      <c r="H19" s="41">
        <f t="shared" si="3"/>
        <v>0.30909090909090914</v>
      </c>
      <c r="I19" s="42">
        <f>COUNTIF(Vertices[Out-Degree],"&gt;= "&amp;H19)-COUNTIF(Vertices[Out-Degree],"&gt;="&amp;H20)</f>
        <v>0</v>
      </c>
      <c r="J19" s="41">
        <f t="shared" si="4"/>
        <v>0</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0.3272727272727273</v>
      </c>
      <c r="G20" s="40">
        <f>COUNTIF(Vertices[In-Degree],"&gt;= "&amp;F20)-COUNTIF(Vertices[In-Degree],"&gt;="&amp;F21)</f>
        <v>0</v>
      </c>
      <c r="H20" s="39">
        <f t="shared" si="3"/>
        <v>0.3272727272727273</v>
      </c>
      <c r="I20" s="40">
        <f>COUNTIF(Vertices[Out-Degree],"&gt;= "&amp;H20)-COUNTIF(Vertices[Out-Degree],"&gt;="&amp;H21)</f>
        <v>0</v>
      </c>
      <c r="J20" s="39">
        <f t="shared" si="4"/>
        <v>0</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0.3454545454545455</v>
      </c>
      <c r="G21" s="42">
        <f>COUNTIF(Vertices[In-Degree],"&gt;= "&amp;F21)-COUNTIF(Vertices[In-Degree],"&gt;="&amp;F22)</f>
        <v>0</v>
      </c>
      <c r="H21" s="41">
        <f t="shared" si="3"/>
        <v>0.3454545454545455</v>
      </c>
      <c r="I21" s="42">
        <f>COUNTIF(Vertices[Out-Degree],"&gt;= "&amp;H21)-COUNTIF(Vertices[Out-Degree],"&gt;="&amp;H22)</f>
        <v>0</v>
      </c>
      <c r="J21" s="41">
        <f t="shared" si="4"/>
        <v>0</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0.3636363636363637</v>
      </c>
      <c r="G22" s="40">
        <f>COUNTIF(Vertices[In-Degree],"&gt;= "&amp;F22)-COUNTIF(Vertices[In-Degree],"&gt;="&amp;F23)</f>
        <v>0</v>
      </c>
      <c r="H22" s="39">
        <f t="shared" si="3"/>
        <v>0.3636363636363637</v>
      </c>
      <c r="I22" s="40">
        <f>COUNTIF(Vertices[Out-Degree],"&gt;= "&amp;H22)-COUNTIF(Vertices[Out-Degree],"&gt;="&amp;H23)</f>
        <v>0</v>
      </c>
      <c r="J22" s="39">
        <f t="shared" si="4"/>
        <v>0</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v>
      </c>
      <c r="D23" s="34">
        <f t="shared" si="1"/>
        <v>0</v>
      </c>
      <c r="E23" s="3">
        <f>COUNTIF(Vertices[Degree],"&gt;= "&amp;D23)-COUNTIF(Vertices[Degree],"&gt;="&amp;D24)</f>
        <v>0</v>
      </c>
      <c r="F23" s="41">
        <f t="shared" si="2"/>
        <v>0.3818181818181819</v>
      </c>
      <c r="G23" s="42">
        <f>COUNTIF(Vertices[In-Degree],"&gt;= "&amp;F23)-COUNTIF(Vertices[In-Degree],"&gt;="&amp;F24)</f>
        <v>0</v>
      </c>
      <c r="H23" s="41">
        <f t="shared" si="3"/>
        <v>0.3818181818181819</v>
      </c>
      <c r="I23" s="42">
        <f>COUNTIF(Vertices[Out-Degree],"&gt;= "&amp;H23)-COUNTIF(Vertices[Out-Degree],"&gt;="&amp;H24)</f>
        <v>0</v>
      </c>
      <c r="J23" s="41">
        <f t="shared" si="4"/>
        <v>0</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0.4000000000000001</v>
      </c>
      <c r="G24" s="40">
        <f>COUNTIF(Vertices[In-Degree],"&gt;= "&amp;F24)-COUNTIF(Vertices[In-Degree],"&gt;="&amp;F25)</f>
        <v>0</v>
      </c>
      <c r="H24" s="39">
        <f t="shared" si="3"/>
        <v>0.4000000000000001</v>
      </c>
      <c r="I24" s="40">
        <f>COUNTIF(Vertices[Out-Degree],"&gt;= "&amp;H24)-COUNTIF(Vertices[Out-Degree],"&gt;="&amp;H25)</f>
        <v>0</v>
      </c>
      <c r="J24" s="39">
        <f t="shared" si="4"/>
        <v>0</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0.41818181818181827</v>
      </c>
      <c r="G25" s="42">
        <f>COUNTIF(Vertices[In-Degree],"&gt;= "&amp;F25)-COUNTIF(Vertices[In-Degree],"&gt;="&amp;F26)</f>
        <v>0</v>
      </c>
      <c r="H25" s="41">
        <f t="shared" si="3"/>
        <v>0.41818181818181827</v>
      </c>
      <c r="I25" s="42">
        <f>COUNTIF(Vertices[Out-Degree],"&gt;= "&amp;H25)-COUNTIF(Vertices[Out-Degree],"&gt;="&amp;H26)</f>
        <v>0</v>
      </c>
      <c r="J25" s="41">
        <f t="shared" si="4"/>
        <v>0</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"&amp;D26)-COUNTIF(Vertices[Degree],"&gt;="&amp;D28)</f>
        <v>0</v>
      </c>
      <c r="F26" s="39">
        <f t="shared" si="2"/>
        <v>0.43636363636363645</v>
      </c>
      <c r="G26" s="40">
        <f>COUNTIF(Vertices[In-Degree],"&gt;= "&amp;F26)-COUNTIF(Vertices[In-Degree],"&gt;="&amp;F28)</f>
        <v>0</v>
      </c>
      <c r="H26" s="39">
        <f t="shared" si="3"/>
        <v>0.43636363636363645</v>
      </c>
      <c r="I26" s="40">
        <f>COUNTIF(Vertices[Out-Degree],"&gt;= "&amp;H26)-COUNTIF(Vertices[Out-Degree],"&gt;="&amp;H28)</f>
        <v>0</v>
      </c>
      <c r="J26" s="39">
        <f t="shared" si="4"/>
        <v>0</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0.333333</v>
      </c>
      <c r="O26" s="40">
        <f>COUNTIF(Vertices[Eigenvector Centrality],"&gt;= "&amp;N26)-COUNTIF(Vertices[Eigenvector Centrality],"&gt;="&amp;N28)</f>
        <v>0</v>
      </c>
      <c r="P26" s="39">
        <f t="shared" si="7"/>
        <v>0.999832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-3</v>
      </c>
      <c r="L27" s="78"/>
      <c r="M27" s="79">
        <f>COUNTIF(Vertices[Closeness Centrality],"&gt;= "&amp;L27)-COUNTIF(Vertices[Closeness Centrality],"&gt;="&amp;L28)</f>
        <v>-2</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158</v>
      </c>
      <c r="B28" s="36">
        <v>0.16666666666666666</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0.45454545454545464</v>
      </c>
      <c r="I28" s="42">
        <f>COUNTIF(Vertices[Out-Degree],"&gt;= "&amp;H28)-COUNTIF(Vertices[Out-Degree],"&gt;="&amp;H40)</f>
        <v>0</v>
      </c>
      <c r="J28" s="41">
        <f>J26+($J$57-$J$2)/BinDivisor</f>
        <v>0</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0.333333</v>
      </c>
      <c r="O28" s="42">
        <f>COUNTIF(Vertices[Eigenvector Centrality],"&gt;= "&amp;N28)-COUNTIF(Vertices[Eigenvector Centrality],"&gt;="&amp;N40)</f>
        <v>0</v>
      </c>
      <c r="P28" s="41">
        <f>P26+($P$57-$P$2)/BinDivisor</f>
        <v>0.999832</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330</v>
      </c>
      <c r="B29" s="36">
        <v>0.4375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331</v>
      </c>
      <c r="B31" s="36" t="s">
        <v>332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-2</v>
      </c>
      <c r="J38" s="78"/>
      <c r="K38" s="79">
        <f>COUNTIF(Vertices[Betweenness Centrality],"&gt;= "&amp;J38)-COUNTIF(Vertices[Betweenness Centrality],"&gt;="&amp;J40)</f>
        <v>-3</v>
      </c>
      <c r="L38" s="78"/>
      <c r="M38" s="79">
        <f>COUNTIF(Vertices[Closeness Centrality],"&gt;= "&amp;L38)-COUNTIF(Vertices[Closeness Centrality],"&gt;="&amp;L40)</f>
        <v>-2</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-2</v>
      </c>
      <c r="J39" s="78"/>
      <c r="K39" s="79">
        <f>COUNTIF(Vertices[Betweenness Centrality],"&gt;= "&amp;J39)-COUNTIF(Vertices[Betweenness Centrality],"&gt;="&amp;J40)</f>
        <v>-3</v>
      </c>
      <c r="L39" s="78"/>
      <c r="M39" s="79">
        <f>COUNTIF(Vertices[Closeness Centrality],"&gt;= "&amp;L39)-COUNTIF(Vertices[Closeness Centrality],"&gt;="&amp;L40)</f>
        <v>-2</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0.47272727272727283</v>
      </c>
      <c r="I40" s="40">
        <f>COUNTIF(Vertices[Out-Degree],"&gt;= "&amp;H40)-COUNTIF(Vertices[Out-Degree],"&gt;="&amp;H41)</f>
        <v>0</v>
      </c>
      <c r="J40" s="39">
        <f>J28+($J$57-$J$2)/BinDivisor</f>
        <v>0</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0.333333</v>
      </c>
      <c r="O40" s="40">
        <f>COUNTIF(Vertices[Eigenvector Centrality],"&gt;= "&amp;N40)-COUNTIF(Vertices[Eigenvector Centrality],"&gt;="&amp;N41)</f>
        <v>0</v>
      </c>
      <c r="P40" s="39">
        <f>P28+($P$57-$P$2)/BinDivisor</f>
        <v>0.999832</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0.333333</v>
      </c>
      <c r="O41" s="42">
        <f>COUNTIF(Vertices[Eigenvector Centrality],"&gt;= "&amp;N41)-COUNTIF(Vertices[Eigenvector Centrality],"&gt;="&amp;N42)</f>
        <v>0</v>
      </c>
      <c r="P41" s="41">
        <f aca="true" t="shared" si="16" ref="P41:P56">P40+($P$57-$P$2)/BinDivisor</f>
        <v>0.999832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0.5090909090909091</v>
      </c>
      <c r="I42" s="40">
        <f>COUNTIF(Vertices[Out-Degree],"&gt;= "&amp;H42)-COUNTIF(Vertices[Out-Degree],"&gt;="&amp;H43)</f>
        <v>0</v>
      </c>
      <c r="J42" s="39">
        <f t="shared" si="13"/>
        <v>0</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0.333333</v>
      </c>
      <c r="O42" s="40">
        <f>COUNTIF(Vertices[Eigenvector Centrality],"&gt;= "&amp;N42)-COUNTIF(Vertices[Eigenvector Centrality],"&gt;="&amp;N43)</f>
        <v>0</v>
      </c>
      <c r="P42" s="39">
        <f t="shared" si="16"/>
        <v>0.999832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0.5272727272727273</v>
      </c>
      <c r="I43" s="42">
        <f>COUNTIF(Vertices[Out-Degree],"&gt;= "&amp;H43)-COUNTIF(Vertices[Out-Degree],"&gt;="&amp;H44)</f>
        <v>0</v>
      </c>
      <c r="J43" s="41">
        <f t="shared" si="13"/>
        <v>0</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0.333333</v>
      </c>
      <c r="O43" s="42">
        <f>COUNTIF(Vertices[Eigenvector Centrality],"&gt;= "&amp;N43)-COUNTIF(Vertices[Eigenvector Centrality],"&gt;="&amp;N44)</f>
        <v>0</v>
      </c>
      <c r="P43" s="41">
        <f t="shared" si="16"/>
        <v>0.999832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0.5454545454545455</v>
      </c>
      <c r="I44" s="40">
        <f>COUNTIF(Vertices[Out-Degree],"&gt;= "&amp;H44)-COUNTIF(Vertices[Out-Degree],"&gt;="&amp;H45)</f>
        <v>0</v>
      </c>
      <c r="J44" s="39">
        <f t="shared" si="13"/>
        <v>0</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0.333333</v>
      </c>
      <c r="O44" s="40">
        <f>COUNTIF(Vertices[Eigenvector Centrality],"&gt;= "&amp;N44)-COUNTIF(Vertices[Eigenvector Centrality],"&gt;="&amp;N45)</f>
        <v>0</v>
      </c>
      <c r="P44" s="39">
        <f t="shared" si="16"/>
        <v>0.999832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0.5636363636363637</v>
      </c>
      <c r="I45" s="42">
        <f>COUNTIF(Vertices[Out-Degree],"&gt;= "&amp;H45)-COUNTIF(Vertices[Out-Degree],"&gt;="&amp;H46)</f>
        <v>0</v>
      </c>
      <c r="J45" s="41">
        <f t="shared" si="13"/>
        <v>0</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0.333333</v>
      </c>
      <c r="O45" s="42">
        <f>COUNTIF(Vertices[Eigenvector Centrality],"&gt;= "&amp;N45)-COUNTIF(Vertices[Eigenvector Centrality],"&gt;="&amp;N46)</f>
        <v>0</v>
      </c>
      <c r="P45" s="41">
        <f t="shared" si="16"/>
        <v>0.999832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0.5818181818181819</v>
      </c>
      <c r="I46" s="40">
        <f>COUNTIF(Vertices[Out-Degree],"&gt;= "&amp;H46)-COUNTIF(Vertices[Out-Degree],"&gt;="&amp;H47)</f>
        <v>0</v>
      </c>
      <c r="J46" s="39">
        <f t="shared" si="13"/>
        <v>0</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0.333333</v>
      </c>
      <c r="O46" s="40">
        <f>COUNTIF(Vertices[Eigenvector Centrality],"&gt;= "&amp;N46)-COUNTIF(Vertices[Eigenvector Centrality],"&gt;="&amp;N47)</f>
        <v>0</v>
      </c>
      <c r="P46" s="39">
        <f t="shared" si="16"/>
        <v>0.999832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0.6000000000000001</v>
      </c>
      <c r="I47" s="42">
        <f>COUNTIF(Vertices[Out-Degree],"&gt;= "&amp;H47)-COUNTIF(Vertices[Out-Degree],"&gt;="&amp;H48)</f>
        <v>0</v>
      </c>
      <c r="J47" s="41">
        <f t="shared" si="13"/>
        <v>0</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0.333333</v>
      </c>
      <c r="O47" s="42">
        <f>COUNTIF(Vertices[Eigenvector Centrality],"&gt;= "&amp;N47)-COUNTIF(Vertices[Eigenvector Centrality],"&gt;="&amp;N48)</f>
        <v>0</v>
      </c>
      <c r="P47" s="41">
        <f t="shared" si="16"/>
        <v>0.999832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0.6181818181818183</v>
      </c>
      <c r="I48" s="40">
        <f>COUNTIF(Vertices[Out-Degree],"&gt;= "&amp;H48)-COUNTIF(Vertices[Out-Degree],"&gt;="&amp;H49)</f>
        <v>0</v>
      </c>
      <c r="J48" s="39">
        <f t="shared" si="13"/>
        <v>0</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0.333333</v>
      </c>
      <c r="O48" s="40">
        <f>COUNTIF(Vertices[Eigenvector Centrality],"&gt;= "&amp;N48)-COUNTIF(Vertices[Eigenvector Centrality],"&gt;="&amp;N49)</f>
        <v>0</v>
      </c>
      <c r="P48" s="39">
        <f t="shared" si="16"/>
        <v>0.999832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0.6363636363636365</v>
      </c>
      <c r="I49" s="42">
        <f>COUNTIF(Vertices[Out-Degree],"&gt;= "&amp;H49)-COUNTIF(Vertices[Out-Degree],"&gt;="&amp;H50)</f>
        <v>0</v>
      </c>
      <c r="J49" s="41">
        <f t="shared" si="13"/>
        <v>0</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0.333333</v>
      </c>
      <c r="O49" s="42">
        <f>COUNTIF(Vertices[Eigenvector Centrality],"&gt;= "&amp;N49)-COUNTIF(Vertices[Eigenvector Centrality],"&gt;="&amp;N50)</f>
        <v>0</v>
      </c>
      <c r="P49" s="41">
        <f t="shared" si="16"/>
        <v>0.999832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0.6545454545454547</v>
      </c>
      <c r="I50" s="40">
        <f>COUNTIF(Vertices[Out-Degree],"&gt;= "&amp;H50)-COUNTIF(Vertices[Out-Degree],"&gt;="&amp;H51)</f>
        <v>0</v>
      </c>
      <c r="J50" s="39">
        <f t="shared" si="13"/>
        <v>0</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0.333333</v>
      </c>
      <c r="O50" s="40">
        <f>COUNTIF(Vertices[Eigenvector Centrality],"&gt;= "&amp;N50)-COUNTIF(Vertices[Eigenvector Centrality],"&gt;="&amp;N51)</f>
        <v>0</v>
      </c>
      <c r="P50" s="39">
        <f t="shared" si="16"/>
        <v>0.999832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0.6727272727272728</v>
      </c>
      <c r="I51" s="42">
        <f>COUNTIF(Vertices[Out-Degree],"&gt;= "&amp;H51)-COUNTIF(Vertices[Out-Degree],"&gt;="&amp;H52)</f>
        <v>0</v>
      </c>
      <c r="J51" s="41">
        <f t="shared" si="13"/>
        <v>0</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0.333333</v>
      </c>
      <c r="O51" s="42">
        <f>COUNTIF(Vertices[Eigenvector Centrality],"&gt;= "&amp;N51)-COUNTIF(Vertices[Eigenvector Centrality],"&gt;="&amp;N52)</f>
        <v>0</v>
      </c>
      <c r="P51" s="41">
        <f t="shared" si="16"/>
        <v>0.999832</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0.690909090909091</v>
      </c>
      <c r="I52" s="40">
        <f>COUNTIF(Vertices[Out-Degree],"&gt;= "&amp;H52)-COUNTIF(Vertices[Out-Degree],"&gt;="&amp;H53)</f>
        <v>0</v>
      </c>
      <c r="J52" s="39">
        <f t="shared" si="13"/>
        <v>0</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0.333333</v>
      </c>
      <c r="O52" s="40">
        <f>COUNTIF(Vertices[Eigenvector Centrality],"&gt;= "&amp;N52)-COUNTIF(Vertices[Eigenvector Centrality],"&gt;="&amp;N53)</f>
        <v>0</v>
      </c>
      <c r="P52" s="39">
        <f t="shared" si="16"/>
        <v>0.999832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0.7090909090909092</v>
      </c>
      <c r="I53" s="42">
        <f>COUNTIF(Vertices[Out-Degree],"&gt;= "&amp;H53)-COUNTIF(Vertices[Out-Degree],"&gt;="&amp;H54)</f>
        <v>0</v>
      </c>
      <c r="J53" s="41">
        <f t="shared" si="13"/>
        <v>0</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0.333333</v>
      </c>
      <c r="O53" s="42">
        <f>COUNTIF(Vertices[Eigenvector Centrality],"&gt;= "&amp;N53)-COUNTIF(Vertices[Eigenvector Centrality],"&gt;="&amp;N54)</f>
        <v>0</v>
      </c>
      <c r="P53" s="41">
        <f t="shared" si="16"/>
        <v>0.999832</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0.7272727272727274</v>
      </c>
      <c r="I54" s="40">
        <f>COUNTIF(Vertices[Out-Degree],"&gt;= "&amp;H54)-COUNTIF(Vertices[Out-Degree],"&gt;="&amp;H55)</f>
        <v>0</v>
      </c>
      <c r="J54" s="39">
        <f t="shared" si="13"/>
        <v>0</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0.333333</v>
      </c>
      <c r="O54" s="40">
        <f>COUNTIF(Vertices[Eigenvector Centrality],"&gt;= "&amp;N54)-COUNTIF(Vertices[Eigenvector Centrality],"&gt;="&amp;N55)</f>
        <v>0</v>
      </c>
      <c r="P54" s="39">
        <f t="shared" si="16"/>
        <v>0.999832</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0.7454545454545456</v>
      </c>
      <c r="I55" s="42">
        <f>COUNTIF(Vertices[Out-Degree],"&gt;= "&amp;H55)-COUNTIF(Vertices[Out-Degree],"&gt;="&amp;H56)</f>
        <v>0</v>
      </c>
      <c r="J55" s="41">
        <f t="shared" si="13"/>
        <v>0</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0.333333</v>
      </c>
      <c r="O55" s="42">
        <f>COUNTIF(Vertices[Eigenvector Centrality],"&gt;= "&amp;N55)-COUNTIF(Vertices[Eigenvector Centrality],"&gt;="&amp;N56)</f>
        <v>0</v>
      </c>
      <c r="P55" s="41">
        <f t="shared" si="16"/>
        <v>0.999832</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0.7636363636363638</v>
      </c>
      <c r="I56" s="40">
        <f>COUNTIF(Vertices[Out-Degree],"&gt;= "&amp;H56)-COUNTIF(Vertices[Out-Degree],"&gt;="&amp;H57)</f>
        <v>0</v>
      </c>
      <c r="J56" s="39">
        <f t="shared" si="13"/>
        <v>0</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0.333333</v>
      </c>
      <c r="O56" s="40">
        <f>COUNTIF(Vertices[Eigenvector Centrality],"&gt;= "&amp;N56)-COUNTIF(Vertices[Eigenvector Centrality],"&gt;="&amp;N57)</f>
        <v>0</v>
      </c>
      <c r="P56" s="39">
        <f t="shared" si="16"/>
        <v>0.999832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2</v>
      </c>
      <c r="H57" s="43">
        <f>MAX(Vertices[Out-Degree])</f>
        <v>1</v>
      </c>
      <c r="I57" s="44">
        <f>COUNTIF(Vertices[Out-Degree],"&gt;= "&amp;H57)-COUNTIF(Vertices[Out-Degree],"&gt;="&amp;H58)</f>
        <v>2</v>
      </c>
      <c r="J57" s="43">
        <f>MAX(Vertices[Betweenness Centrality])</f>
        <v>0</v>
      </c>
      <c r="K57" s="44">
        <f>COUNTIF(Vertices[Betweenness Centrality],"&gt;= "&amp;J57)-COUNTIF(Vertices[Betweenness Centrality],"&gt;="&amp;J58)</f>
        <v>3</v>
      </c>
      <c r="L57" s="43">
        <f>MAX(Vertices[Closeness Centrality])</f>
        <v>1</v>
      </c>
      <c r="M57" s="44">
        <f>COUNTIF(Vertices[Closeness Centrality],"&gt;= "&amp;L57)-COUNTIF(Vertices[Closeness Centrality],"&gt;="&amp;L58)</f>
        <v>2</v>
      </c>
      <c r="N57" s="43">
        <f>MAX(Vertices[Eigenvector Centrality])</f>
        <v>0.333333</v>
      </c>
      <c r="O57" s="44">
        <f>COUNTIF(Vertices[Eigenvector Centrality],"&gt;= "&amp;N57)-COUNTIF(Vertices[Eigenvector Centrality],"&gt;="&amp;N58)</f>
        <v>3</v>
      </c>
      <c r="P57" s="43">
        <f>MAX(Vertices[PageRank])</f>
        <v>0.999832</v>
      </c>
      <c r="Q57" s="44">
        <f>COUNTIF(Vertices[PageRank],"&gt;= "&amp;P57)-COUNTIF(Vertices[PageRank],"&gt;="&amp;P58)</f>
        <v>3</v>
      </c>
      <c r="R57" s="43">
        <f>MAX(Vertices[Clustering Coefficient])</f>
        <v>0</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0.6666666666666666</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0.6666666666666666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0.6666666666666666</v>
      </c>
    </row>
    <row r="114" spans="1:2" ht="15">
      <c r="A114" s="35" t="s">
        <v>109</v>
      </c>
      <c r="B114" s="49">
        <f>_xlfn.IFERROR(MEDIAN(Vertices[Closeness Centrality]),NoMetricMessage)</f>
        <v>1</v>
      </c>
    </row>
    <row r="125" spans="1:2" ht="15">
      <c r="A125" s="35" t="s">
        <v>112</v>
      </c>
      <c r="B125" s="49">
        <f>IF(COUNT(Vertices[Eigenvector Centrality])&gt;0,N2,NoMetricMessage)</f>
        <v>0.333333</v>
      </c>
    </row>
    <row r="126" spans="1:2" ht="15">
      <c r="A126" s="35" t="s">
        <v>113</v>
      </c>
      <c r="B126" s="49">
        <f>IF(COUNT(Vertices[Eigenvector Centrality])&gt;0,N57,NoMetricMessage)</f>
        <v>0.333333</v>
      </c>
    </row>
    <row r="127" spans="1:2" ht="15">
      <c r="A127" s="35" t="s">
        <v>114</v>
      </c>
      <c r="B127" s="49">
        <f>_xlfn.IFERROR(AVERAGE(Vertices[Eigenvector Centrality]),NoMetricMessage)</f>
        <v>0.333333</v>
      </c>
    </row>
    <row r="128" spans="1:2" ht="15">
      <c r="A128" s="35" t="s">
        <v>115</v>
      </c>
      <c r="B128" s="49">
        <f>_xlfn.IFERROR(MEDIAN(Vertices[Eigenvector Centrality]),NoMetricMessage)</f>
        <v>0.333333</v>
      </c>
    </row>
    <row r="139" spans="1:2" ht="15">
      <c r="A139" s="35" t="s">
        <v>140</v>
      </c>
      <c r="B139" s="49">
        <f>IF(COUNT(Vertices[PageRank])&gt;0,P2,NoMetricMessage)</f>
        <v>0.999832</v>
      </c>
    </row>
    <row r="140" spans="1:2" ht="15">
      <c r="A140" s="35" t="s">
        <v>141</v>
      </c>
      <c r="B140" s="49">
        <f>IF(COUNT(Vertices[PageRank])&gt;0,P57,NoMetricMessage)</f>
        <v>0.999832</v>
      </c>
    </row>
    <row r="141" spans="1:2" ht="15">
      <c r="A141" s="35" t="s">
        <v>142</v>
      </c>
      <c r="B141" s="49">
        <f>_xlfn.IFERROR(AVERAGE(Vertices[PageRank]),NoMetricMessage)</f>
        <v>0.999832</v>
      </c>
    </row>
    <row r="142" spans="1:2" ht="15">
      <c r="A142" s="35" t="s">
        <v>143</v>
      </c>
      <c r="B142" s="49">
        <f>_xlfn.IFERROR(MEDIAN(Vertices[PageRank]),NoMetricMessage)</f>
        <v>0.999832</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281</v>
      </c>
      <c r="K7" s="13" t="s">
        <v>282</v>
      </c>
    </row>
    <row r="8" spans="1:11" ht="409.5">
      <c r="A8"/>
      <c r="B8">
        <v>2</v>
      </c>
      <c r="C8">
        <v>2</v>
      </c>
      <c r="D8" t="s">
        <v>61</v>
      </c>
      <c r="E8" t="s">
        <v>61</v>
      </c>
      <c r="H8" t="s">
        <v>73</v>
      </c>
      <c r="J8" t="s">
        <v>283</v>
      </c>
      <c r="K8" s="13" t="s">
        <v>284</v>
      </c>
    </row>
    <row r="9" spans="1:11" ht="409.5">
      <c r="A9"/>
      <c r="B9">
        <v>3</v>
      </c>
      <c r="C9">
        <v>4</v>
      </c>
      <c r="D9" t="s">
        <v>62</v>
      </c>
      <c r="E9" t="s">
        <v>62</v>
      </c>
      <c r="H9" t="s">
        <v>74</v>
      </c>
      <c r="J9" t="s">
        <v>285</v>
      </c>
      <c r="K9" s="13" t="s">
        <v>286</v>
      </c>
    </row>
    <row r="10" spans="1:11" ht="409.5">
      <c r="A10"/>
      <c r="B10">
        <v>4</v>
      </c>
      <c r="D10" t="s">
        <v>63</v>
      </c>
      <c r="E10" t="s">
        <v>63</v>
      </c>
      <c r="H10" t="s">
        <v>75</v>
      </c>
      <c r="J10" t="s">
        <v>287</v>
      </c>
      <c r="K10" s="13" t="s">
        <v>288</v>
      </c>
    </row>
    <row r="11" spans="1:11" ht="15">
      <c r="A11"/>
      <c r="B11">
        <v>5</v>
      </c>
      <c r="D11" t="s">
        <v>46</v>
      </c>
      <c r="E11">
        <v>1</v>
      </c>
      <c r="H11" t="s">
        <v>76</v>
      </c>
      <c r="J11" t="s">
        <v>289</v>
      </c>
      <c r="K11" t="s">
        <v>290</v>
      </c>
    </row>
    <row r="12" spans="1:11" ht="15">
      <c r="A12"/>
      <c r="B12"/>
      <c r="D12" t="s">
        <v>64</v>
      </c>
      <c r="E12">
        <v>2</v>
      </c>
      <c r="H12">
        <v>0</v>
      </c>
      <c r="J12" t="s">
        <v>291</v>
      </c>
      <c r="K12" t="s">
        <v>292</v>
      </c>
    </row>
    <row r="13" spans="1:11" ht="15">
      <c r="A13"/>
      <c r="B13"/>
      <c r="D13">
        <v>1</v>
      </c>
      <c r="E13">
        <v>3</v>
      </c>
      <c r="H13">
        <v>1</v>
      </c>
      <c r="J13" t="s">
        <v>293</v>
      </c>
      <c r="K13" t="s">
        <v>294</v>
      </c>
    </row>
    <row r="14" spans="4:11" ht="15">
      <c r="D14">
        <v>2</v>
      </c>
      <c r="E14">
        <v>4</v>
      </c>
      <c r="H14">
        <v>2</v>
      </c>
      <c r="J14" t="s">
        <v>295</v>
      </c>
      <c r="K14" t="s">
        <v>296</v>
      </c>
    </row>
    <row r="15" spans="4:11" ht="15">
      <c r="D15">
        <v>3</v>
      </c>
      <c r="E15">
        <v>5</v>
      </c>
      <c r="H15">
        <v>3</v>
      </c>
      <c r="J15" t="s">
        <v>297</v>
      </c>
      <c r="K15" t="s">
        <v>298</v>
      </c>
    </row>
    <row r="16" spans="4:11" ht="15">
      <c r="D16">
        <v>4</v>
      </c>
      <c r="E16">
        <v>6</v>
      </c>
      <c r="H16">
        <v>4</v>
      </c>
      <c r="J16" t="s">
        <v>299</v>
      </c>
      <c r="K16" t="s">
        <v>300</v>
      </c>
    </row>
    <row r="17" spans="4:11" ht="15">
      <c r="D17">
        <v>5</v>
      </c>
      <c r="E17">
        <v>7</v>
      </c>
      <c r="H17">
        <v>5</v>
      </c>
      <c r="J17" t="s">
        <v>301</v>
      </c>
      <c r="K17" t="s">
        <v>302</v>
      </c>
    </row>
    <row r="18" spans="4:11" ht="15">
      <c r="D18">
        <v>6</v>
      </c>
      <c r="E18">
        <v>8</v>
      </c>
      <c r="H18">
        <v>6</v>
      </c>
      <c r="J18" t="s">
        <v>303</v>
      </c>
      <c r="K18" t="s">
        <v>304</v>
      </c>
    </row>
    <row r="19" spans="4:11" ht="15">
      <c r="D19">
        <v>7</v>
      </c>
      <c r="E19">
        <v>9</v>
      </c>
      <c r="H19">
        <v>7</v>
      </c>
      <c r="J19" t="s">
        <v>305</v>
      </c>
      <c r="K19" t="s">
        <v>306</v>
      </c>
    </row>
    <row r="20" spans="4:11" ht="15">
      <c r="D20">
        <v>8</v>
      </c>
      <c r="H20">
        <v>8</v>
      </c>
      <c r="J20" t="s">
        <v>307</v>
      </c>
      <c r="K20" t="s">
        <v>308</v>
      </c>
    </row>
    <row r="21" spans="4:11" ht="409.5">
      <c r="D21">
        <v>9</v>
      </c>
      <c r="H21">
        <v>9</v>
      </c>
      <c r="J21" t="s">
        <v>309</v>
      </c>
      <c r="K21" s="13" t="s">
        <v>310</v>
      </c>
    </row>
    <row r="22" spans="4:11" ht="409.5">
      <c r="D22">
        <v>10</v>
      </c>
      <c r="J22" t="s">
        <v>311</v>
      </c>
      <c r="K22" s="13" t="s">
        <v>312</v>
      </c>
    </row>
    <row r="23" spans="4:11" ht="409.5">
      <c r="D23">
        <v>11</v>
      </c>
      <c r="J23" t="s">
        <v>313</v>
      </c>
      <c r="K23" s="13" t="s">
        <v>314</v>
      </c>
    </row>
    <row r="24" spans="10:11" ht="409.5">
      <c r="J24" t="s">
        <v>315</v>
      </c>
      <c r="K24" s="13" t="s">
        <v>429</v>
      </c>
    </row>
    <row r="25" spans="10:11" ht="15">
      <c r="J25" t="s">
        <v>316</v>
      </c>
      <c r="K25" t="b">
        <v>0</v>
      </c>
    </row>
    <row r="26" spans="10:11" ht="15">
      <c r="J26" t="s">
        <v>427</v>
      </c>
      <c r="K26" t="s">
        <v>428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325</v>
      </c>
      <c r="B2" s="128" t="s">
        <v>326</v>
      </c>
      <c r="C2" s="67" t="s">
        <v>327</v>
      </c>
    </row>
    <row r="3" spans="1:3" ht="15">
      <c r="A3" s="127" t="s">
        <v>318</v>
      </c>
      <c r="B3" s="127" t="s">
        <v>318</v>
      </c>
      <c r="C3" s="36">
        <v>1</v>
      </c>
    </row>
    <row r="4" spans="1:3" ht="15">
      <c r="A4" s="127" t="s">
        <v>319</v>
      </c>
      <c r="B4" s="127" t="s">
        <v>319</v>
      </c>
      <c r="C4"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333</v>
      </c>
      <c r="B1" s="13" t="s">
        <v>334</v>
      </c>
      <c r="C1" s="85" t="s">
        <v>335</v>
      </c>
      <c r="D1" s="85" t="s">
        <v>337</v>
      </c>
      <c r="E1" s="13" t="s">
        <v>336</v>
      </c>
      <c r="F1" s="13" t="s">
        <v>338</v>
      </c>
    </row>
    <row r="2" spans="1:6" ht="15">
      <c r="A2" s="89" t="s">
        <v>218</v>
      </c>
      <c r="B2" s="85">
        <v>1</v>
      </c>
      <c r="C2" s="85"/>
      <c r="D2" s="85"/>
      <c r="E2" s="89" t="s">
        <v>218</v>
      </c>
      <c r="F2" s="85">
        <v>1</v>
      </c>
    </row>
    <row r="5" spans="1:6" ht="15" customHeight="1">
      <c r="A5" s="13" t="s">
        <v>340</v>
      </c>
      <c r="B5" s="13" t="s">
        <v>334</v>
      </c>
      <c r="C5" s="85" t="s">
        <v>341</v>
      </c>
      <c r="D5" s="85" t="s">
        <v>337</v>
      </c>
      <c r="E5" s="13" t="s">
        <v>342</v>
      </c>
      <c r="F5" s="13" t="s">
        <v>338</v>
      </c>
    </row>
    <row r="6" spans="1:6" ht="15">
      <c r="A6" s="85" t="s">
        <v>219</v>
      </c>
      <c r="B6" s="85">
        <v>1</v>
      </c>
      <c r="C6" s="85"/>
      <c r="D6" s="85"/>
      <c r="E6" s="85" t="s">
        <v>219</v>
      </c>
      <c r="F6" s="85">
        <v>1</v>
      </c>
    </row>
    <row r="9" spans="1:6" ht="15" customHeight="1">
      <c r="A9" s="13" t="s">
        <v>344</v>
      </c>
      <c r="B9" s="13" t="s">
        <v>334</v>
      </c>
      <c r="C9" s="13" t="s">
        <v>348</v>
      </c>
      <c r="D9" s="13" t="s">
        <v>337</v>
      </c>
      <c r="E9" s="13" t="s">
        <v>349</v>
      </c>
      <c r="F9" s="13" t="s">
        <v>338</v>
      </c>
    </row>
    <row r="10" spans="1:6" ht="15">
      <c r="A10" s="85" t="s">
        <v>345</v>
      </c>
      <c r="B10" s="85">
        <v>2</v>
      </c>
      <c r="C10" s="85" t="s">
        <v>345</v>
      </c>
      <c r="D10" s="85">
        <v>1</v>
      </c>
      <c r="E10" s="85" t="s">
        <v>345</v>
      </c>
      <c r="F10" s="85">
        <v>1</v>
      </c>
    </row>
    <row r="11" spans="1:6" ht="15">
      <c r="A11" s="85" t="s">
        <v>346</v>
      </c>
      <c r="B11" s="85">
        <v>2</v>
      </c>
      <c r="C11" s="85" t="s">
        <v>346</v>
      </c>
      <c r="D11" s="85">
        <v>1</v>
      </c>
      <c r="E11" s="85" t="s">
        <v>346</v>
      </c>
      <c r="F11" s="85">
        <v>1</v>
      </c>
    </row>
    <row r="12" spans="1:6" ht="15">
      <c r="A12" s="85" t="s">
        <v>347</v>
      </c>
      <c r="B12" s="85">
        <v>1</v>
      </c>
      <c r="C12" s="85"/>
      <c r="D12" s="85"/>
      <c r="E12" s="85" t="s">
        <v>347</v>
      </c>
      <c r="F12" s="85">
        <v>1</v>
      </c>
    </row>
    <row r="15" spans="1:6" ht="15" customHeight="1">
      <c r="A15" s="13" t="s">
        <v>351</v>
      </c>
      <c r="B15" s="13" t="s">
        <v>334</v>
      </c>
      <c r="C15" s="85" t="s">
        <v>359</v>
      </c>
      <c r="D15" s="85" t="s">
        <v>337</v>
      </c>
      <c r="E15" s="85" t="s">
        <v>360</v>
      </c>
      <c r="F15" s="85" t="s">
        <v>338</v>
      </c>
    </row>
    <row r="16" spans="1:6" ht="15">
      <c r="A16" s="91" t="s">
        <v>352</v>
      </c>
      <c r="B16" s="91">
        <v>0</v>
      </c>
      <c r="C16" s="91"/>
      <c r="D16" s="91"/>
      <c r="E16" s="91"/>
      <c r="F16" s="91"/>
    </row>
    <row r="17" spans="1:6" ht="15">
      <c r="A17" s="91" t="s">
        <v>353</v>
      </c>
      <c r="B17" s="91">
        <v>0</v>
      </c>
      <c r="C17" s="91"/>
      <c r="D17" s="91"/>
      <c r="E17" s="91"/>
      <c r="F17" s="91"/>
    </row>
    <row r="18" spans="1:6" ht="15">
      <c r="A18" s="91" t="s">
        <v>354</v>
      </c>
      <c r="B18" s="91">
        <v>0</v>
      </c>
      <c r="C18" s="91"/>
      <c r="D18" s="91"/>
      <c r="E18" s="91"/>
      <c r="F18" s="91"/>
    </row>
    <row r="19" spans="1:6" ht="15">
      <c r="A19" s="91" t="s">
        <v>355</v>
      </c>
      <c r="B19" s="91">
        <v>15</v>
      </c>
      <c r="C19" s="91"/>
      <c r="D19" s="91"/>
      <c r="E19" s="91"/>
      <c r="F19" s="91"/>
    </row>
    <row r="20" spans="1:6" ht="15">
      <c r="A20" s="91" t="s">
        <v>356</v>
      </c>
      <c r="B20" s="91">
        <v>15</v>
      </c>
      <c r="C20" s="91"/>
      <c r="D20" s="91"/>
      <c r="E20" s="91"/>
      <c r="F20" s="91"/>
    </row>
    <row r="21" spans="1:6" ht="15">
      <c r="A21" s="91" t="s">
        <v>357</v>
      </c>
      <c r="B21" s="91">
        <v>2</v>
      </c>
      <c r="C21" s="91"/>
      <c r="D21" s="91"/>
      <c r="E21" s="91"/>
      <c r="F21" s="91"/>
    </row>
    <row r="22" spans="1:6" ht="15">
      <c r="A22" s="91" t="s">
        <v>358</v>
      </c>
      <c r="B22" s="91">
        <v>2</v>
      </c>
      <c r="C22" s="91"/>
      <c r="D22" s="91"/>
      <c r="E22" s="91"/>
      <c r="F22" s="91"/>
    </row>
    <row r="25" spans="1:6" ht="15" customHeight="1">
      <c r="A25" s="13" t="s">
        <v>362</v>
      </c>
      <c r="B25" s="13" t="s">
        <v>334</v>
      </c>
      <c r="C25" s="85" t="s">
        <v>364</v>
      </c>
      <c r="D25" s="85" t="s">
        <v>337</v>
      </c>
      <c r="E25" s="85" t="s">
        <v>365</v>
      </c>
      <c r="F25" s="85" t="s">
        <v>338</v>
      </c>
    </row>
    <row r="26" spans="1:6" ht="15">
      <c r="A26" s="91" t="s">
        <v>363</v>
      </c>
      <c r="B26" s="91">
        <v>2</v>
      </c>
      <c r="C26" s="91"/>
      <c r="D26" s="91"/>
      <c r="E26" s="91"/>
      <c r="F26" s="91"/>
    </row>
    <row r="29" spans="1:6" ht="15" customHeight="1">
      <c r="A29" s="13" t="s">
        <v>367</v>
      </c>
      <c r="B29" s="13" t="s">
        <v>334</v>
      </c>
      <c r="C29" s="13" t="s">
        <v>369</v>
      </c>
      <c r="D29" s="13" t="s">
        <v>337</v>
      </c>
      <c r="E29" s="85" t="s">
        <v>370</v>
      </c>
      <c r="F29" s="85" t="s">
        <v>338</v>
      </c>
    </row>
    <row r="30" spans="1:6" ht="15">
      <c r="A30" s="85" t="s">
        <v>214</v>
      </c>
      <c r="B30" s="85">
        <v>1</v>
      </c>
      <c r="C30" s="85" t="s">
        <v>214</v>
      </c>
      <c r="D30" s="85">
        <v>1</v>
      </c>
      <c r="E30" s="85"/>
      <c r="F30" s="85"/>
    </row>
    <row r="33" spans="1:6" ht="15" customHeight="1">
      <c r="A33" s="85" t="s">
        <v>368</v>
      </c>
      <c r="B33" s="85" t="s">
        <v>334</v>
      </c>
      <c r="C33" s="85" t="s">
        <v>371</v>
      </c>
      <c r="D33" s="85" t="s">
        <v>337</v>
      </c>
      <c r="E33" s="85" t="s">
        <v>372</v>
      </c>
      <c r="F33" s="85" t="s">
        <v>338</v>
      </c>
    </row>
    <row r="34" spans="1:6" ht="15">
      <c r="A34" s="85"/>
      <c r="B34" s="85"/>
      <c r="C34" s="85"/>
      <c r="D34" s="85"/>
      <c r="E34" s="85"/>
      <c r="F34" s="85"/>
    </row>
    <row r="36" spans="1:6" ht="15" customHeight="1">
      <c r="A36" s="13" t="s">
        <v>375</v>
      </c>
      <c r="B36" s="13" t="s">
        <v>334</v>
      </c>
      <c r="C36" s="13" t="s">
        <v>376</v>
      </c>
      <c r="D36" s="13" t="s">
        <v>337</v>
      </c>
      <c r="E36" s="13" t="s">
        <v>377</v>
      </c>
      <c r="F36" s="13" t="s">
        <v>338</v>
      </c>
    </row>
    <row r="37" spans="1:6" ht="15">
      <c r="A37" s="124" t="s">
        <v>213</v>
      </c>
      <c r="B37" s="85">
        <v>16968</v>
      </c>
      <c r="C37" s="124" t="s">
        <v>213</v>
      </c>
      <c r="D37" s="85">
        <v>16968</v>
      </c>
      <c r="E37" s="124" t="s">
        <v>212</v>
      </c>
      <c r="F37" s="85">
        <v>12137</v>
      </c>
    </row>
    <row r="38" spans="1:6" ht="15">
      <c r="A38" s="124" t="s">
        <v>212</v>
      </c>
      <c r="B38" s="85">
        <v>12137</v>
      </c>
      <c r="C38" s="124" t="s">
        <v>214</v>
      </c>
      <c r="D38" s="85">
        <v>3575</v>
      </c>
      <c r="E38" s="124"/>
      <c r="F38" s="85"/>
    </row>
    <row r="39" spans="1:6" ht="15">
      <c r="A39" s="124" t="s">
        <v>214</v>
      </c>
      <c r="B39" s="85">
        <v>3575</v>
      </c>
      <c r="C39" s="124"/>
      <c r="D39" s="85"/>
      <c r="E39" s="124"/>
      <c r="F39" s="85"/>
    </row>
  </sheetData>
  <hyperlinks>
    <hyperlink ref="A2" r:id="rId1" display="https://www.bbc.com/russian/features-48176907"/>
    <hyperlink ref="E2" r:id="rId2" display="https://www.bbc.com/russian/features-48176907"/>
  </hyperlinks>
  <printOptions/>
  <pageMargins left="0.7" right="0.7" top="0.75" bottom="0.75" header="0.3" footer="0.3"/>
  <pageSetup orientation="portrait" paperSize="9"/>
  <tableParts>
    <tablePart r:id="rId8"/>
    <tablePart r:id="rId6"/>
    <tablePart r:id="rId4"/>
    <tablePart r:id="rId3"/>
    <tablePart r:id="rId5"/>
    <tablePart r:id="rId9"/>
    <tablePart r:id="rId7"/>
    <tablePart r:id="rId1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2019-05-18T21:33:13Z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